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1130" windowHeight="4890" tabRatio="865" activeTab="37"/>
  </bookViews>
  <sheets>
    <sheet name="Index" sheetId="34" r:id="rId1"/>
    <sheet name="Mand_TLFDs" sheetId="2" state="hidden" r:id="rId2"/>
    <sheet name="mdc_input" sheetId="1" state="hidden" r:id="rId3"/>
    <sheet name="CountyFlows" sheetId="42" state="hidden" r:id="rId4"/>
    <sheet name="County_Scatter" sheetId="49" state="hidden" r:id="rId5"/>
    <sheet name="CountyFlows_input" sheetId="43" state="hidden" r:id="rId6"/>
    <sheet name="SectorFlows" sheetId="4" state="hidden" r:id="rId7"/>
    <sheet name="Sector_Scatter" sheetId="50" state="hidden" r:id="rId8"/>
    <sheet name="SectorFlows_input" sheetId="39" state="hidden" r:id="rId9"/>
    <sheet name="SXS_Transit_PA" sheetId="45" state="hidden" r:id="rId10"/>
    <sheet name="SXS_Transit_temp" sheetId="46" state="hidden" r:id="rId11"/>
    <sheet name="SXS_Transit_input" sheetId="48" state="hidden" r:id="rId12"/>
    <sheet name="AOCrossTab_input" sheetId="40" state="hidden" r:id="rId13"/>
    <sheet name="AO_CrossTabs" sheetId="6" state="hidden" r:id="rId14"/>
    <sheet name="MTF" sheetId="8" state="hidden" r:id="rId15"/>
    <sheet name="mtf_input" sheetId="9" state="hidden" r:id="rId16"/>
    <sheet name="indiNM" sheetId="11" state="hidden" r:id="rId17"/>
    <sheet name="indiNM_input" sheetId="12" state="hidden" r:id="rId18"/>
    <sheet name="ToursSummary_input" sheetId="15" state="hidden" r:id="rId19"/>
    <sheet name="JTF" sheetId="16" state="hidden" r:id="rId20"/>
    <sheet name="JTF_input" sheetId="17" state="hidden" r:id="rId21"/>
    <sheet name="TOD" sheetId="18" state="hidden" r:id="rId22"/>
    <sheet name="TOD_input" sheetId="19" state="hidden" r:id="rId23"/>
    <sheet name="TourMode_input" sheetId="21" state="hidden" r:id="rId24"/>
    <sheet name="nonMandDC" sheetId="22" state="hidden" r:id="rId25"/>
    <sheet name="nonMandDC_input" sheetId="23" state="hidden" r:id="rId26"/>
    <sheet name="TotalStops&amp;Trips" sheetId="37" state="hidden" r:id="rId27"/>
    <sheet name="StopFreq" sheetId="24" state="hidden" r:id="rId28"/>
    <sheet name="StopFreq_input" sheetId="25" state="hidden" r:id="rId29"/>
    <sheet name="StopPurpose" sheetId="28" state="hidden" r:id="rId30"/>
    <sheet name="StopPurpose_input" sheetId="29" state="hidden" r:id="rId31"/>
    <sheet name="StopLocation" sheetId="30" state="hidden" r:id="rId32"/>
    <sheet name="StopLocation_input" sheetId="31" state="hidden" r:id="rId33"/>
    <sheet name="StopDepTime" sheetId="32" state="hidden" r:id="rId34"/>
    <sheet name="StopDepTime_input" sheetId="33" state="hidden" r:id="rId35"/>
    <sheet name="TripDepTime" sheetId="35" state="hidden" r:id="rId36"/>
    <sheet name="TripDepTime_input" sheetId="36" state="hidden" r:id="rId37"/>
    <sheet name="TripMode_Input" sheetId="56" r:id="rId38"/>
    <sheet name="TripMode" sheetId="52" r:id="rId39"/>
    <sheet name="HIS_vs_OBS" sheetId="51" state="hidden" r:id="rId40"/>
    <sheet name="TransitBoarding" sheetId="38" state="hidden" r:id="rId41"/>
    <sheet name="FreeParking" sheetId="44" state="hidden" r:id="rId42"/>
  </sheets>
  <definedNames>
    <definedName name="_xlnm._FilterDatabase" localSheetId="37" hidden="1">TripMode_Input!#REF!</definedName>
    <definedName name="distBins">nonMandDC_input!$A$3:$A$23</definedName>
    <definedName name="modePurpose">TourMode_input!$V$4:$V$11</definedName>
    <definedName name="modes">TourMode_input!$A$4:$A$12</definedName>
    <definedName name="nonMandPurposes">nonMandDC_input!$R$2:$R$7</definedName>
    <definedName name="PersonTypes">MTF!$B$15:$B$23</definedName>
    <definedName name="source">SectorFlows!$O$1:$O$2</definedName>
    <definedName name="stopLocBins">StopLocation_input!$A$3:$A$44</definedName>
    <definedName name="todBins">TOD_input!$A$4:$A$43</definedName>
    <definedName name="todPurpose">TOD_input!$AH$3:$AH$12</definedName>
  </definedNames>
  <calcPr calcId="162913"/>
  <pivotCaches>
    <pivotCache cacheId="0" r:id="rId43"/>
    <pivotCache cacheId="1" r:id="rId44"/>
  </pivotCaches>
</workbook>
</file>

<file path=xl/calcChain.xml><?xml version="1.0" encoding="utf-8"?>
<calcChain xmlns="http://schemas.openxmlformats.org/spreadsheetml/2006/main">
  <c r="X1400" i="56" l="1"/>
  <c r="X1401" i="56"/>
  <c r="X1402" i="56"/>
  <c r="X1403" i="56"/>
  <c r="X1388" i="56"/>
  <c r="X1389" i="56"/>
  <c r="X1390" i="56"/>
  <c r="X1391" i="56"/>
  <c r="X1376" i="56"/>
  <c r="X1377" i="56"/>
  <c r="X1378" i="56"/>
  <c r="X1379" i="56"/>
  <c r="X1364" i="56"/>
  <c r="X1365" i="56"/>
  <c r="X1366" i="56"/>
  <c r="X1367" i="56"/>
  <c r="X1352" i="56"/>
  <c r="X1353" i="56"/>
  <c r="X1354" i="56"/>
  <c r="X1355" i="56"/>
  <c r="X1340" i="56"/>
  <c r="X1341" i="56"/>
  <c r="X1342" i="56"/>
  <c r="X1343" i="56"/>
  <c r="X1328" i="56"/>
  <c r="X1329" i="56"/>
  <c r="X1330" i="56"/>
  <c r="X1331" i="56"/>
  <c r="X1316" i="56"/>
  <c r="X1317" i="56"/>
  <c r="X1318" i="56"/>
  <c r="X1319" i="56"/>
  <c r="X1304" i="56"/>
  <c r="X1305" i="56"/>
  <c r="X1306" i="56"/>
  <c r="X1307" i="56"/>
  <c r="X1292" i="56"/>
  <c r="X1293" i="56"/>
  <c r="X1294" i="56"/>
  <c r="X1295" i="56"/>
  <c r="X1280" i="56"/>
  <c r="X1281" i="56"/>
  <c r="X1282" i="56"/>
  <c r="X1283" i="56"/>
  <c r="X1268" i="56"/>
  <c r="X1269" i="56"/>
  <c r="X1270" i="56"/>
  <c r="X1271" i="56"/>
  <c r="X1256" i="56"/>
  <c r="X1257" i="56"/>
  <c r="X1258" i="56"/>
  <c r="X1259" i="56"/>
  <c r="X1244" i="56"/>
  <c r="X1245" i="56"/>
  <c r="X1246" i="56"/>
  <c r="X1247" i="56"/>
  <c r="X1232" i="56"/>
  <c r="X1233" i="56"/>
  <c r="X1234" i="56"/>
  <c r="X1235" i="56"/>
  <c r="X1220" i="56"/>
  <c r="X1221" i="56"/>
  <c r="X1222" i="56"/>
  <c r="X1223" i="56"/>
  <c r="X1208" i="56"/>
  <c r="X1209" i="56"/>
  <c r="X1210" i="56"/>
  <c r="X1211" i="56"/>
  <c r="X1196" i="56"/>
  <c r="X1197" i="56"/>
  <c r="X1198" i="56"/>
  <c r="X1199" i="56"/>
  <c r="X1184" i="56"/>
  <c r="X1185" i="56"/>
  <c r="X1186" i="56"/>
  <c r="X1187" i="56"/>
  <c r="X1172" i="56"/>
  <c r="X1173" i="56"/>
  <c r="X1174" i="56"/>
  <c r="X1175" i="56"/>
  <c r="X1160" i="56"/>
  <c r="X1161" i="56"/>
  <c r="X1162" i="56"/>
  <c r="X1163" i="56"/>
  <c r="X1148" i="56"/>
  <c r="X1149" i="56"/>
  <c r="X1150" i="56"/>
  <c r="X1151" i="56"/>
  <c r="X1136" i="56"/>
  <c r="X1137" i="56"/>
  <c r="X1138" i="56"/>
  <c r="X1139" i="56"/>
  <c r="X1124" i="56"/>
  <c r="X1125" i="56"/>
  <c r="X1126" i="56"/>
  <c r="X1127" i="56"/>
  <c r="X1112" i="56"/>
  <c r="X1113" i="56"/>
  <c r="X1114" i="56"/>
  <c r="X1115" i="56"/>
  <c r="X1100" i="56"/>
  <c r="X1101" i="56"/>
  <c r="X1102" i="56"/>
  <c r="X1103" i="56"/>
  <c r="X1088" i="56"/>
  <c r="X1089" i="56"/>
  <c r="X1090" i="56"/>
  <c r="X1091" i="56"/>
  <c r="X1076" i="56"/>
  <c r="X1077" i="56"/>
  <c r="X1078" i="56"/>
  <c r="X1079" i="56"/>
  <c r="X1064" i="56"/>
  <c r="X1065" i="56"/>
  <c r="X1066" i="56"/>
  <c r="X1067" i="56"/>
  <c r="X1052" i="56"/>
  <c r="X1053" i="56"/>
  <c r="X1054" i="56"/>
  <c r="X1055" i="56"/>
  <c r="X1040" i="56"/>
  <c r="X1041" i="56"/>
  <c r="X1042" i="56"/>
  <c r="X1043" i="56"/>
  <c r="X1028" i="56"/>
  <c r="X1029" i="56"/>
  <c r="X1030" i="56"/>
  <c r="X1031" i="56"/>
  <c r="X1016" i="56"/>
  <c r="X1017" i="56"/>
  <c r="X1018" i="56"/>
  <c r="X1019" i="56"/>
  <c r="X1004" i="56"/>
  <c r="X1005" i="56"/>
  <c r="X1006" i="56"/>
  <c r="X1007" i="56"/>
  <c r="X992" i="56"/>
  <c r="X993" i="56"/>
  <c r="X994" i="56"/>
  <c r="X995" i="56"/>
  <c r="X980" i="56"/>
  <c r="X981" i="56"/>
  <c r="X982" i="56"/>
  <c r="X983" i="56"/>
  <c r="X968" i="56"/>
  <c r="X969" i="56"/>
  <c r="X970" i="56"/>
  <c r="X971" i="56"/>
  <c r="X956" i="56"/>
  <c r="X957" i="56"/>
  <c r="X958" i="56"/>
  <c r="X959" i="56"/>
  <c r="X944" i="56"/>
  <c r="X945" i="56"/>
  <c r="X946" i="56"/>
  <c r="X947" i="56"/>
  <c r="X932" i="56"/>
  <c r="X933" i="56"/>
  <c r="X934" i="56"/>
  <c r="X935" i="56"/>
  <c r="X920" i="56"/>
  <c r="X921" i="56"/>
  <c r="X922" i="56"/>
  <c r="X923" i="56"/>
  <c r="X908" i="56"/>
  <c r="X909" i="56"/>
  <c r="X910" i="56"/>
  <c r="X911" i="56"/>
  <c r="X896" i="56"/>
  <c r="X897" i="56"/>
  <c r="X898" i="56"/>
  <c r="X899" i="56"/>
  <c r="X884" i="56"/>
  <c r="X885" i="56"/>
  <c r="X886" i="56"/>
  <c r="X887" i="56"/>
  <c r="X872" i="56"/>
  <c r="X873" i="56"/>
  <c r="X874" i="56"/>
  <c r="X875" i="56"/>
  <c r="X860" i="56"/>
  <c r="X861" i="56"/>
  <c r="X862" i="56"/>
  <c r="X863" i="56"/>
  <c r="X848" i="56"/>
  <c r="X849" i="56"/>
  <c r="X850" i="56"/>
  <c r="X851" i="56"/>
  <c r="X836" i="56"/>
  <c r="X837" i="56"/>
  <c r="X838" i="56"/>
  <c r="X839" i="56"/>
  <c r="X824" i="56"/>
  <c r="X825" i="56"/>
  <c r="X826" i="56"/>
  <c r="X827" i="56"/>
  <c r="X812" i="56"/>
  <c r="X813" i="56"/>
  <c r="X814" i="56"/>
  <c r="X815" i="56"/>
  <c r="X800" i="56"/>
  <c r="X801" i="56"/>
  <c r="X802" i="56"/>
  <c r="X803" i="56"/>
  <c r="X788" i="56"/>
  <c r="X789" i="56"/>
  <c r="X790" i="56"/>
  <c r="X791" i="56"/>
  <c r="X776" i="56"/>
  <c r="X777" i="56"/>
  <c r="X778" i="56"/>
  <c r="X779" i="56"/>
  <c r="X764" i="56"/>
  <c r="X765" i="56"/>
  <c r="X766" i="56"/>
  <c r="X767" i="56"/>
  <c r="X752" i="56"/>
  <c r="X753" i="56"/>
  <c r="X754" i="56"/>
  <c r="X755" i="56"/>
  <c r="X740" i="56"/>
  <c r="X741" i="56"/>
  <c r="X742" i="56"/>
  <c r="X743" i="56"/>
  <c r="X728" i="56"/>
  <c r="X729" i="56"/>
  <c r="X730" i="56"/>
  <c r="X731" i="56"/>
  <c r="X716" i="56"/>
  <c r="X717" i="56"/>
  <c r="X718" i="56"/>
  <c r="X719" i="56"/>
  <c r="X704" i="56"/>
  <c r="X705" i="56"/>
  <c r="X706" i="56"/>
  <c r="X707" i="56"/>
  <c r="X692" i="56"/>
  <c r="X693" i="56"/>
  <c r="X694" i="56"/>
  <c r="X695" i="56"/>
  <c r="X680" i="56"/>
  <c r="X681" i="56"/>
  <c r="X682" i="56"/>
  <c r="X683" i="56"/>
  <c r="X668" i="56"/>
  <c r="X669" i="56"/>
  <c r="X670" i="56"/>
  <c r="X671" i="56"/>
  <c r="X656" i="56"/>
  <c r="X657" i="56"/>
  <c r="X658" i="56"/>
  <c r="X659" i="56"/>
  <c r="X644" i="56"/>
  <c r="X645" i="56"/>
  <c r="X646" i="56"/>
  <c r="X647" i="56"/>
  <c r="X632" i="56"/>
  <c r="X633" i="56"/>
  <c r="X634" i="56"/>
  <c r="X635" i="56"/>
  <c r="X620" i="56"/>
  <c r="X621" i="56"/>
  <c r="X622" i="56"/>
  <c r="X623" i="56"/>
  <c r="X608" i="56"/>
  <c r="X609" i="56"/>
  <c r="X610" i="56"/>
  <c r="X611" i="56"/>
  <c r="X596" i="56"/>
  <c r="X597" i="56"/>
  <c r="X598" i="56"/>
  <c r="X599" i="56"/>
  <c r="X584" i="56"/>
  <c r="X585" i="56"/>
  <c r="X586" i="56"/>
  <c r="X587" i="56"/>
  <c r="X572" i="56"/>
  <c r="X573" i="56"/>
  <c r="X574" i="56"/>
  <c r="X575" i="56"/>
  <c r="X560" i="56"/>
  <c r="X561" i="56"/>
  <c r="X562" i="56"/>
  <c r="X563" i="56"/>
  <c r="X548" i="56"/>
  <c r="X549" i="56"/>
  <c r="X550" i="56"/>
  <c r="X551" i="56"/>
  <c r="X536" i="56"/>
  <c r="X537" i="56"/>
  <c r="X538" i="56"/>
  <c r="X539" i="56"/>
  <c r="X524" i="56"/>
  <c r="X525" i="56"/>
  <c r="X526" i="56"/>
  <c r="X527" i="56"/>
  <c r="X512" i="56"/>
  <c r="X513" i="56"/>
  <c r="X514" i="56"/>
  <c r="X515" i="56"/>
  <c r="X500" i="56"/>
  <c r="X501" i="56"/>
  <c r="X502" i="56"/>
  <c r="X503" i="56"/>
  <c r="X488" i="56"/>
  <c r="X489" i="56"/>
  <c r="X490" i="56"/>
  <c r="X491" i="56"/>
  <c r="X476" i="56"/>
  <c r="X477" i="56"/>
  <c r="X478" i="56"/>
  <c r="X479" i="56"/>
  <c r="X464" i="56"/>
  <c r="X465" i="56"/>
  <c r="X466" i="56"/>
  <c r="X467" i="56"/>
  <c r="X452" i="56"/>
  <c r="X453" i="56"/>
  <c r="X454" i="56"/>
  <c r="X455" i="56"/>
  <c r="X440" i="56"/>
  <c r="X441" i="56"/>
  <c r="X442" i="56"/>
  <c r="X443" i="56"/>
  <c r="X428" i="56"/>
  <c r="X429" i="56"/>
  <c r="X430" i="56"/>
  <c r="X431" i="56"/>
  <c r="X416" i="56"/>
  <c r="X417" i="56"/>
  <c r="X418" i="56"/>
  <c r="X419" i="56"/>
  <c r="X404" i="56"/>
  <c r="X405" i="56"/>
  <c r="X406" i="56"/>
  <c r="X407" i="56"/>
  <c r="X392" i="56"/>
  <c r="X393" i="56"/>
  <c r="X394" i="56"/>
  <c r="X395" i="56"/>
  <c r="X380" i="56"/>
  <c r="X381" i="56"/>
  <c r="X382" i="56"/>
  <c r="X383" i="56"/>
  <c r="X368" i="56"/>
  <c r="X369" i="56"/>
  <c r="X370" i="56"/>
  <c r="X371" i="56"/>
  <c r="X356" i="56"/>
  <c r="X357" i="56"/>
  <c r="X358" i="56"/>
  <c r="X359" i="56"/>
  <c r="X344" i="56"/>
  <c r="X345" i="56"/>
  <c r="X346" i="56"/>
  <c r="X347" i="56"/>
  <c r="X332" i="56"/>
  <c r="X333" i="56"/>
  <c r="X334" i="56"/>
  <c r="X335" i="56"/>
  <c r="X320" i="56"/>
  <c r="X321" i="56"/>
  <c r="X322" i="56"/>
  <c r="X323" i="56"/>
  <c r="X308" i="56"/>
  <c r="X309" i="56"/>
  <c r="X310" i="56"/>
  <c r="X311" i="56"/>
  <c r="X296" i="56"/>
  <c r="X297" i="56"/>
  <c r="X298" i="56"/>
  <c r="X299" i="56"/>
  <c r="X284" i="56"/>
  <c r="X285" i="56"/>
  <c r="X286" i="56"/>
  <c r="X287" i="56"/>
  <c r="X272" i="56"/>
  <c r="X273" i="56"/>
  <c r="X274" i="56"/>
  <c r="X275" i="56"/>
  <c r="X260" i="56"/>
  <c r="X261" i="56"/>
  <c r="X262" i="56"/>
  <c r="X263" i="56"/>
  <c r="X248" i="56"/>
  <c r="X249" i="56"/>
  <c r="X250" i="56"/>
  <c r="X251" i="56"/>
  <c r="X236" i="56"/>
  <c r="X237" i="56"/>
  <c r="X238" i="56"/>
  <c r="X239" i="56"/>
  <c r="X224" i="56"/>
  <c r="X225" i="56"/>
  <c r="X226" i="56"/>
  <c r="X227" i="56"/>
  <c r="X212" i="56"/>
  <c r="X213" i="56"/>
  <c r="X214" i="56"/>
  <c r="X215" i="56"/>
  <c r="X200" i="56"/>
  <c r="X201" i="56"/>
  <c r="X202" i="56"/>
  <c r="X203" i="56"/>
  <c r="X188" i="56"/>
  <c r="X189" i="56"/>
  <c r="X190" i="56"/>
  <c r="X191" i="56"/>
  <c r="X176" i="56"/>
  <c r="X177" i="56"/>
  <c r="X178" i="56"/>
  <c r="X179" i="56"/>
  <c r="X164" i="56"/>
  <c r="X165" i="56"/>
  <c r="X166" i="56"/>
  <c r="X167" i="56"/>
  <c r="X152" i="56"/>
  <c r="X153" i="56"/>
  <c r="X154" i="56"/>
  <c r="X155" i="56"/>
  <c r="X140" i="56"/>
  <c r="X141" i="56"/>
  <c r="X142" i="56"/>
  <c r="X143" i="56"/>
  <c r="X128" i="56"/>
  <c r="X129" i="56"/>
  <c r="X130" i="56"/>
  <c r="X131" i="56"/>
  <c r="X116" i="56"/>
  <c r="X117" i="56"/>
  <c r="X118" i="56"/>
  <c r="X119" i="56"/>
  <c r="X104" i="56"/>
  <c r="X105" i="56"/>
  <c r="X106" i="56"/>
  <c r="X107" i="56"/>
  <c r="X92" i="56"/>
  <c r="X93" i="56"/>
  <c r="X94" i="56"/>
  <c r="X95" i="56"/>
  <c r="X80" i="56"/>
  <c r="X81" i="56"/>
  <c r="X82" i="56"/>
  <c r="X83" i="56"/>
  <c r="X68" i="56"/>
  <c r="X69" i="56"/>
  <c r="X70" i="56"/>
  <c r="X71" i="56"/>
  <c r="X56" i="56"/>
  <c r="X57" i="56"/>
  <c r="X58" i="56"/>
  <c r="X59" i="56"/>
  <c r="X44" i="56"/>
  <c r="X45" i="56"/>
  <c r="X46" i="56"/>
  <c r="X47" i="56"/>
  <c r="X32" i="56"/>
  <c r="X33" i="56"/>
  <c r="X34" i="56"/>
  <c r="X35" i="56"/>
  <c r="X8" i="56"/>
  <c r="X9" i="56"/>
  <c r="X10" i="56"/>
  <c r="X11" i="56"/>
  <c r="X20" i="56"/>
  <c r="X21" i="56"/>
  <c r="X22" i="56"/>
  <c r="X23" i="56"/>
  <c r="AV140" i="52"/>
  <c r="BZ140" i="52" s="1"/>
  <c r="AW140" i="52"/>
  <c r="CA140" i="52" s="1"/>
  <c r="AX140" i="52"/>
  <c r="CB140" i="52" s="1"/>
  <c r="AY140" i="52"/>
  <c r="CC140" i="52" s="1"/>
  <c r="AZ140" i="52"/>
  <c r="CD140" i="52" s="1"/>
  <c r="BB140" i="52"/>
  <c r="CF140" i="52" s="1"/>
  <c r="BC140" i="52"/>
  <c r="CG140" i="52" s="1"/>
  <c r="BD140" i="52"/>
  <c r="CH140" i="52" s="1"/>
  <c r="BE140" i="52"/>
  <c r="CI140" i="52" s="1"/>
  <c r="BF140" i="52"/>
  <c r="CJ140" i="52" s="1"/>
  <c r="BG140" i="52"/>
  <c r="CK140" i="52" s="1"/>
  <c r="AV141" i="52"/>
  <c r="BZ141" i="52" s="1"/>
  <c r="AW141" i="52"/>
  <c r="CA141" i="52" s="1"/>
  <c r="AX141" i="52"/>
  <c r="CB141" i="52" s="1"/>
  <c r="AY141" i="52"/>
  <c r="CC141" i="52" s="1"/>
  <c r="AZ141" i="52"/>
  <c r="CD141" i="52" s="1"/>
  <c r="BA141" i="52"/>
  <c r="CE141" i="52" s="1"/>
  <c r="BC141" i="52"/>
  <c r="CG141" i="52" s="1"/>
  <c r="BD141" i="52"/>
  <c r="CH141" i="52" s="1"/>
  <c r="BE141" i="52"/>
  <c r="CI141" i="52" s="1"/>
  <c r="BF141" i="52"/>
  <c r="CJ141" i="52" s="1"/>
  <c r="BG141" i="52"/>
  <c r="CK141" i="52" s="1"/>
  <c r="AV142" i="52"/>
  <c r="BZ142" i="52" s="1"/>
  <c r="AW142" i="52"/>
  <c r="CA142" i="52" s="1"/>
  <c r="AX142" i="52"/>
  <c r="CB142" i="52" s="1"/>
  <c r="AY142" i="52"/>
  <c r="CC142" i="52" s="1"/>
  <c r="AZ142" i="52"/>
  <c r="CD142" i="52" s="1"/>
  <c r="BA142" i="52"/>
  <c r="CE142" i="52" s="1"/>
  <c r="BB142" i="52"/>
  <c r="CF142" i="52" s="1"/>
  <c r="BD142" i="52"/>
  <c r="CH142" i="52" s="1"/>
  <c r="BE142" i="52"/>
  <c r="CI142" i="52" s="1"/>
  <c r="BF142" i="52"/>
  <c r="CJ142" i="52" s="1"/>
  <c r="BG142" i="52"/>
  <c r="CK142" i="52" s="1"/>
  <c r="AV143" i="52"/>
  <c r="BZ143" i="52" s="1"/>
  <c r="AW143" i="52"/>
  <c r="CA143" i="52" s="1"/>
  <c r="AX143" i="52"/>
  <c r="CB143" i="52" s="1"/>
  <c r="AY143" i="52"/>
  <c r="CC143" i="52" s="1"/>
  <c r="AZ143" i="52"/>
  <c r="CD143" i="52" s="1"/>
  <c r="BA143" i="52"/>
  <c r="CE143" i="52" s="1"/>
  <c r="BB143" i="52"/>
  <c r="CF143" i="52" s="1"/>
  <c r="BC143" i="52"/>
  <c r="CG143" i="52" s="1"/>
  <c r="BE143" i="52"/>
  <c r="CI143" i="52" s="1"/>
  <c r="BF143" i="52"/>
  <c r="CJ143" i="52" s="1"/>
  <c r="BG143" i="52"/>
  <c r="CK143" i="52" s="1"/>
  <c r="R140" i="52"/>
  <c r="S140" i="52"/>
  <c r="T140" i="52"/>
  <c r="U140" i="52"/>
  <c r="V140" i="52"/>
  <c r="W140" i="52"/>
  <c r="X140" i="52"/>
  <c r="Y140" i="52"/>
  <c r="Z140" i="52"/>
  <c r="AA140" i="52"/>
  <c r="AB140" i="52"/>
  <c r="AC140" i="52"/>
  <c r="AD140" i="52"/>
  <c r="R141" i="52"/>
  <c r="S141" i="52"/>
  <c r="T141" i="52"/>
  <c r="U141" i="52"/>
  <c r="V141" i="52"/>
  <c r="W141" i="52"/>
  <c r="X141" i="52"/>
  <c r="Y141" i="52"/>
  <c r="Z141" i="52"/>
  <c r="AA141" i="52"/>
  <c r="AB141" i="52"/>
  <c r="AC141" i="52"/>
  <c r="AD141" i="52"/>
  <c r="R142" i="52"/>
  <c r="S142" i="52"/>
  <c r="T142" i="52"/>
  <c r="U142" i="52"/>
  <c r="V142" i="52"/>
  <c r="W142" i="52"/>
  <c r="X142" i="52"/>
  <c r="Y142" i="52"/>
  <c r="Z142" i="52"/>
  <c r="AA142" i="52"/>
  <c r="AB142" i="52"/>
  <c r="AC142" i="52"/>
  <c r="AD142" i="52"/>
  <c r="R143" i="52"/>
  <c r="S143" i="52"/>
  <c r="T143" i="52"/>
  <c r="U143" i="52"/>
  <c r="V143" i="52"/>
  <c r="W143" i="52"/>
  <c r="X143" i="52"/>
  <c r="Y143" i="52"/>
  <c r="Z143" i="52"/>
  <c r="AA143" i="52"/>
  <c r="AB143" i="52"/>
  <c r="AC143" i="52"/>
  <c r="AD143" i="52"/>
  <c r="C136" i="52"/>
  <c r="D136" i="52"/>
  <c r="E136" i="52"/>
  <c r="F136" i="52"/>
  <c r="G136" i="52"/>
  <c r="H136" i="52"/>
  <c r="I136" i="52"/>
  <c r="J136" i="52"/>
  <c r="K136" i="52"/>
  <c r="L136" i="52"/>
  <c r="M136" i="52"/>
  <c r="N136" i="52"/>
  <c r="O136" i="52"/>
  <c r="C137" i="52"/>
  <c r="D137" i="52"/>
  <c r="E137" i="52"/>
  <c r="F137" i="52"/>
  <c r="G137" i="52"/>
  <c r="H137" i="52"/>
  <c r="I137" i="52"/>
  <c r="J137" i="52"/>
  <c r="K137" i="52"/>
  <c r="L137" i="52"/>
  <c r="M137" i="52"/>
  <c r="N137" i="52"/>
  <c r="O137" i="52"/>
  <c r="C138" i="52"/>
  <c r="D138" i="52"/>
  <c r="E138" i="52"/>
  <c r="F138" i="52"/>
  <c r="G138" i="52"/>
  <c r="H138" i="52"/>
  <c r="I138" i="52"/>
  <c r="J138" i="52"/>
  <c r="K138" i="52"/>
  <c r="L138" i="52"/>
  <c r="M138" i="52"/>
  <c r="N138" i="52"/>
  <c r="O138" i="52"/>
  <c r="C139" i="52"/>
  <c r="D139" i="52"/>
  <c r="E139" i="52"/>
  <c r="F139" i="52"/>
  <c r="G139" i="52"/>
  <c r="H139" i="52"/>
  <c r="I139" i="52"/>
  <c r="J139" i="52"/>
  <c r="K139" i="52"/>
  <c r="L139" i="52"/>
  <c r="M139" i="52"/>
  <c r="N139" i="52"/>
  <c r="O139" i="52"/>
  <c r="C140" i="52"/>
  <c r="D140" i="52"/>
  <c r="E140" i="52"/>
  <c r="F140" i="52"/>
  <c r="G140" i="52"/>
  <c r="H140" i="52"/>
  <c r="I140" i="52"/>
  <c r="J140" i="52"/>
  <c r="K140" i="52"/>
  <c r="L140" i="52"/>
  <c r="M140" i="52"/>
  <c r="N140" i="52"/>
  <c r="O140" i="52"/>
  <c r="C141" i="52"/>
  <c r="D141" i="52"/>
  <c r="E141" i="52"/>
  <c r="F141" i="52"/>
  <c r="G141" i="52"/>
  <c r="H141" i="52"/>
  <c r="I141" i="52"/>
  <c r="J141" i="52"/>
  <c r="K141" i="52"/>
  <c r="L141" i="52"/>
  <c r="M141" i="52"/>
  <c r="N141" i="52"/>
  <c r="O141" i="52"/>
  <c r="C142" i="52"/>
  <c r="D142" i="52"/>
  <c r="E142" i="52"/>
  <c r="F142" i="52"/>
  <c r="G142" i="52"/>
  <c r="H142" i="52"/>
  <c r="I142" i="52"/>
  <c r="J142" i="52"/>
  <c r="K142" i="52"/>
  <c r="L142" i="52"/>
  <c r="M142" i="52"/>
  <c r="N142" i="52"/>
  <c r="O142" i="52"/>
  <c r="C143" i="52"/>
  <c r="D143" i="52"/>
  <c r="E143" i="52"/>
  <c r="F143" i="52"/>
  <c r="G143" i="52"/>
  <c r="H143" i="52"/>
  <c r="I143" i="52"/>
  <c r="J143" i="52"/>
  <c r="K143" i="52"/>
  <c r="L143" i="52"/>
  <c r="M143" i="52"/>
  <c r="N143" i="52"/>
  <c r="O143" i="52"/>
  <c r="C144" i="52"/>
  <c r="D144" i="52"/>
  <c r="E144" i="52"/>
  <c r="F144" i="52"/>
  <c r="G144" i="52"/>
  <c r="H144" i="52"/>
  <c r="I144" i="52"/>
  <c r="J144" i="52"/>
  <c r="K144" i="52"/>
  <c r="L144" i="52"/>
  <c r="M144" i="52"/>
  <c r="N144" i="52"/>
  <c r="O144" i="52"/>
  <c r="C145" i="52"/>
  <c r="D145" i="52"/>
  <c r="E145" i="52"/>
  <c r="F145" i="52"/>
  <c r="G145" i="52"/>
  <c r="H145" i="52"/>
  <c r="I145" i="52"/>
  <c r="J145" i="52"/>
  <c r="K145" i="52"/>
  <c r="L145" i="52"/>
  <c r="M145" i="52"/>
  <c r="N145" i="52"/>
  <c r="O145" i="52"/>
  <c r="C146" i="52"/>
  <c r="D146" i="52"/>
  <c r="E146" i="52"/>
  <c r="F146" i="52"/>
  <c r="G146" i="52"/>
  <c r="H146" i="52"/>
  <c r="I146" i="52"/>
  <c r="J146" i="52"/>
  <c r="K146" i="52"/>
  <c r="L146" i="52"/>
  <c r="M146" i="52"/>
  <c r="N146" i="52"/>
  <c r="O146" i="52"/>
  <c r="C147" i="52"/>
  <c r="D147" i="52"/>
  <c r="E147" i="52"/>
  <c r="F147" i="52"/>
  <c r="G147" i="52"/>
  <c r="H147" i="52"/>
  <c r="I147" i="52"/>
  <c r="J147" i="52"/>
  <c r="K147" i="52"/>
  <c r="L147" i="52"/>
  <c r="M147" i="52"/>
  <c r="N147" i="52"/>
  <c r="O147" i="52"/>
  <c r="D135" i="52"/>
  <c r="E135" i="52"/>
  <c r="F135" i="52"/>
  <c r="G135" i="52"/>
  <c r="H135" i="52"/>
  <c r="I135" i="52"/>
  <c r="J135" i="52"/>
  <c r="K135" i="52"/>
  <c r="L135" i="52"/>
  <c r="M135" i="52"/>
  <c r="N135" i="52"/>
  <c r="O135" i="52"/>
  <c r="AV124" i="52"/>
  <c r="AW124" i="52"/>
  <c r="AX124" i="52"/>
  <c r="AY124" i="52"/>
  <c r="AZ124" i="52"/>
  <c r="BA124" i="52"/>
  <c r="BB124" i="52"/>
  <c r="BC124" i="52"/>
  <c r="BD124" i="52"/>
  <c r="BE124" i="52"/>
  <c r="BF124" i="52"/>
  <c r="BG124" i="52"/>
  <c r="BH124" i="52"/>
  <c r="AV125" i="52"/>
  <c r="AW125" i="52"/>
  <c r="AX125" i="52"/>
  <c r="AY125" i="52"/>
  <c r="AZ125" i="52"/>
  <c r="BA125" i="52"/>
  <c r="BB125" i="52"/>
  <c r="BC125" i="52"/>
  <c r="BD125" i="52"/>
  <c r="BE125" i="52"/>
  <c r="BF125" i="52"/>
  <c r="BG125" i="52"/>
  <c r="BH125" i="52"/>
  <c r="AV126" i="52"/>
  <c r="AW126" i="52"/>
  <c r="AX126" i="52"/>
  <c r="AY126" i="52"/>
  <c r="AZ126" i="52"/>
  <c r="BA126" i="52"/>
  <c r="BB126" i="52"/>
  <c r="BC126" i="52"/>
  <c r="BD126" i="52"/>
  <c r="BE126" i="52"/>
  <c r="BF126" i="52"/>
  <c r="BG126" i="52"/>
  <c r="BH126" i="52"/>
  <c r="AV127" i="52"/>
  <c r="AW127" i="52"/>
  <c r="AX127" i="52"/>
  <c r="AY127" i="52"/>
  <c r="AZ127" i="52"/>
  <c r="BA127" i="52"/>
  <c r="BB127" i="52"/>
  <c r="BC127" i="52"/>
  <c r="BD127" i="52"/>
  <c r="BE127" i="52"/>
  <c r="BF127" i="52"/>
  <c r="BG127" i="52"/>
  <c r="BH127" i="52"/>
  <c r="Z127" i="52"/>
  <c r="Y126" i="52"/>
  <c r="AG120" i="52"/>
  <c r="BK120" i="52" s="1"/>
  <c r="CO120" i="52" s="1"/>
  <c r="AH120" i="52"/>
  <c r="AI120" i="52"/>
  <c r="AJ120" i="52"/>
  <c r="BN120" i="52" s="1"/>
  <c r="CR120" i="52" s="1"/>
  <c r="AK120" i="52"/>
  <c r="BO120" i="52" s="1"/>
  <c r="CS120" i="52" s="1"/>
  <c r="AL120" i="52"/>
  <c r="BP120" i="52" s="1"/>
  <c r="CT120" i="52" s="1"/>
  <c r="AM120" i="52"/>
  <c r="BQ120" i="52" s="1"/>
  <c r="CU120" i="52" s="1"/>
  <c r="AN120" i="52"/>
  <c r="BR120" i="52" s="1"/>
  <c r="CV120" i="52" s="1"/>
  <c r="AO120" i="52"/>
  <c r="BS120" i="52" s="1"/>
  <c r="CW120" i="52" s="1"/>
  <c r="AP120" i="52"/>
  <c r="BT120" i="52" s="1"/>
  <c r="CX120" i="52" s="1"/>
  <c r="AQ120" i="52"/>
  <c r="AR120" i="52"/>
  <c r="AG121" i="52"/>
  <c r="BK121" i="52" s="1"/>
  <c r="AH121" i="52"/>
  <c r="BL121" i="52" s="1"/>
  <c r="CP121" i="52" s="1"/>
  <c r="AI121" i="52"/>
  <c r="AJ121" i="52"/>
  <c r="BN121" i="52" s="1"/>
  <c r="CR121" i="52" s="1"/>
  <c r="AK121" i="52"/>
  <c r="BO121" i="52" s="1"/>
  <c r="CS121" i="52" s="1"/>
  <c r="AL121" i="52"/>
  <c r="BP121" i="52" s="1"/>
  <c r="CT121" i="52" s="1"/>
  <c r="AM121" i="52"/>
  <c r="BQ121" i="52" s="1"/>
  <c r="CU121" i="52" s="1"/>
  <c r="AN121" i="52"/>
  <c r="BR121" i="52" s="1"/>
  <c r="CV121" i="52" s="1"/>
  <c r="AO121" i="52"/>
  <c r="BS121" i="52" s="1"/>
  <c r="CW121" i="52" s="1"/>
  <c r="AP121" i="52"/>
  <c r="BT121" i="52" s="1"/>
  <c r="CX121" i="52" s="1"/>
  <c r="AQ121" i="52"/>
  <c r="AR121" i="52"/>
  <c r="AG122" i="52"/>
  <c r="BK122" i="52" s="1"/>
  <c r="CO122" i="52" s="1"/>
  <c r="AH122" i="52"/>
  <c r="AI122" i="52"/>
  <c r="AJ122" i="52"/>
  <c r="AK122" i="52"/>
  <c r="BO122" i="52" s="1"/>
  <c r="CS122" i="52" s="1"/>
  <c r="AL122" i="52"/>
  <c r="BP122" i="52" s="1"/>
  <c r="CT122" i="52" s="1"/>
  <c r="AM122" i="52"/>
  <c r="BQ122" i="52" s="1"/>
  <c r="CU122" i="52" s="1"/>
  <c r="AN122" i="52"/>
  <c r="BR122" i="52" s="1"/>
  <c r="CV122" i="52" s="1"/>
  <c r="AO122" i="52"/>
  <c r="BS122" i="52" s="1"/>
  <c r="CW122" i="52" s="1"/>
  <c r="AP122" i="52"/>
  <c r="BT122" i="52" s="1"/>
  <c r="AQ122" i="52"/>
  <c r="AR122" i="52"/>
  <c r="AG123" i="52"/>
  <c r="BK123" i="52" s="1"/>
  <c r="CO123" i="52" s="1"/>
  <c r="AH123" i="52"/>
  <c r="BL123" i="52" s="1"/>
  <c r="CP123" i="52" s="1"/>
  <c r="AI123" i="52"/>
  <c r="BM123" i="52" s="1"/>
  <c r="CQ123" i="52" s="1"/>
  <c r="AJ123" i="52"/>
  <c r="BN123" i="52" s="1"/>
  <c r="CR123" i="52" s="1"/>
  <c r="AK123" i="52"/>
  <c r="BO123" i="52" s="1"/>
  <c r="CS123" i="52" s="1"/>
  <c r="AL123" i="52"/>
  <c r="BP123" i="52" s="1"/>
  <c r="CT123" i="52" s="1"/>
  <c r="AM123" i="52"/>
  <c r="BQ123" i="52" s="1"/>
  <c r="CU123" i="52" s="1"/>
  <c r="AN123" i="52"/>
  <c r="BR123" i="52" s="1"/>
  <c r="CV123" i="52" s="1"/>
  <c r="AO123" i="52"/>
  <c r="BS123" i="52" s="1"/>
  <c r="CW123" i="52" s="1"/>
  <c r="AP123" i="52"/>
  <c r="BT123" i="52" s="1"/>
  <c r="CX123" i="52" s="1"/>
  <c r="AQ123" i="52"/>
  <c r="BU123" i="52" s="1"/>
  <c r="CY123" i="52" s="1"/>
  <c r="AR123" i="52"/>
  <c r="BV123" i="52" s="1"/>
  <c r="CZ123" i="52" s="1"/>
  <c r="AG124" i="52"/>
  <c r="BK124" i="52" s="1"/>
  <c r="AH124" i="52"/>
  <c r="BL124" i="52" s="1"/>
  <c r="CP124" i="52" s="1"/>
  <c r="AI124" i="52"/>
  <c r="BM124" i="52" s="1"/>
  <c r="CQ124" i="52" s="1"/>
  <c r="AJ124" i="52"/>
  <c r="BN124" i="52" s="1"/>
  <c r="CR124" i="52" s="1"/>
  <c r="AK124" i="52"/>
  <c r="BO124" i="52" s="1"/>
  <c r="CS124" i="52" s="1"/>
  <c r="AL124" i="52"/>
  <c r="BP124" i="52" s="1"/>
  <c r="CT124" i="52" s="1"/>
  <c r="AM124" i="52"/>
  <c r="BQ124" i="52" s="1"/>
  <c r="AN124" i="52"/>
  <c r="BR124" i="52" s="1"/>
  <c r="AO124" i="52"/>
  <c r="BS124" i="52" s="1"/>
  <c r="CW124" i="52" s="1"/>
  <c r="AP124" i="52"/>
  <c r="BT124" i="52" s="1"/>
  <c r="CX124" i="52" s="1"/>
  <c r="AQ124" i="52"/>
  <c r="BU124" i="52" s="1"/>
  <c r="CY124" i="52" s="1"/>
  <c r="AR124" i="52"/>
  <c r="BV124" i="52" s="1"/>
  <c r="CZ124" i="52" s="1"/>
  <c r="AG125" i="52"/>
  <c r="BK125" i="52" s="1"/>
  <c r="AH125" i="52"/>
  <c r="BL125" i="52" s="1"/>
  <c r="CP125" i="52" s="1"/>
  <c r="AI125" i="52"/>
  <c r="BM125" i="52" s="1"/>
  <c r="CQ125" i="52" s="1"/>
  <c r="AJ125" i="52"/>
  <c r="BN125" i="52" s="1"/>
  <c r="CR125" i="52" s="1"/>
  <c r="AK125" i="52"/>
  <c r="BO125" i="52" s="1"/>
  <c r="CS125" i="52" s="1"/>
  <c r="AL125" i="52"/>
  <c r="BP125" i="52" s="1"/>
  <c r="CT125" i="52" s="1"/>
  <c r="AM125" i="52"/>
  <c r="BQ125" i="52" s="1"/>
  <c r="CU125" i="52" s="1"/>
  <c r="AN125" i="52"/>
  <c r="BR125" i="52" s="1"/>
  <c r="CV125" i="52" s="1"/>
  <c r="AO125" i="52"/>
  <c r="BS125" i="52" s="1"/>
  <c r="CW125" i="52" s="1"/>
  <c r="AP125" i="52"/>
  <c r="BT125" i="52" s="1"/>
  <c r="CX125" i="52" s="1"/>
  <c r="AQ125" i="52"/>
  <c r="BU125" i="52" s="1"/>
  <c r="CY125" i="52" s="1"/>
  <c r="AR125" i="52"/>
  <c r="BV125" i="52" s="1"/>
  <c r="CZ125" i="52" s="1"/>
  <c r="AG126" i="52"/>
  <c r="BK126" i="52" s="1"/>
  <c r="CO126" i="52" s="1"/>
  <c r="AH126" i="52"/>
  <c r="BL126" i="52" s="1"/>
  <c r="CP126" i="52" s="1"/>
  <c r="AI126" i="52"/>
  <c r="BM126" i="52" s="1"/>
  <c r="CQ126" i="52" s="1"/>
  <c r="AJ126" i="52"/>
  <c r="BN126" i="52" s="1"/>
  <c r="CR126" i="52" s="1"/>
  <c r="AK126" i="52"/>
  <c r="BO126" i="52" s="1"/>
  <c r="CS126" i="52" s="1"/>
  <c r="AL126" i="52"/>
  <c r="BP126" i="52" s="1"/>
  <c r="CT126" i="52" s="1"/>
  <c r="AM126" i="52"/>
  <c r="BQ126" i="52" s="1"/>
  <c r="CU126" i="52" s="1"/>
  <c r="AN126" i="52"/>
  <c r="BR126" i="52" s="1"/>
  <c r="CV126" i="52" s="1"/>
  <c r="AO126" i="52"/>
  <c r="BS126" i="52" s="1"/>
  <c r="CW126" i="52" s="1"/>
  <c r="AP126" i="52"/>
  <c r="BT126" i="52" s="1"/>
  <c r="CX126" i="52" s="1"/>
  <c r="AQ126" i="52"/>
  <c r="BU126" i="52" s="1"/>
  <c r="AR126" i="52"/>
  <c r="BV126" i="52" s="1"/>
  <c r="AG127" i="52"/>
  <c r="BK127" i="52" s="1"/>
  <c r="CO127" i="52" s="1"/>
  <c r="AH127" i="52"/>
  <c r="BL127" i="52" s="1"/>
  <c r="CP127" i="52" s="1"/>
  <c r="AI127" i="52"/>
  <c r="BM127" i="52" s="1"/>
  <c r="CQ127" i="52" s="1"/>
  <c r="AJ127" i="52"/>
  <c r="BN127" i="52" s="1"/>
  <c r="CR127" i="52" s="1"/>
  <c r="AK127" i="52"/>
  <c r="BO127" i="52" s="1"/>
  <c r="CS127" i="52" s="1"/>
  <c r="AL127" i="52"/>
  <c r="BP127" i="52" s="1"/>
  <c r="CT127" i="52" s="1"/>
  <c r="AM127" i="52"/>
  <c r="BQ127" i="52" s="1"/>
  <c r="CU127" i="52" s="1"/>
  <c r="AN127" i="52"/>
  <c r="BR127" i="52" s="1"/>
  <c r="CV127" i="52" s="1"/>
  <c r="AO127" i="52"/>
  <c r="BS127" i="52" s="1"/>
  <c r="CW127" i="52" s="1"/>
  <c r="AP127" i="52"/>
  <c r="BT127" i="52" s="1"/>
  <c r="CX127" i="52" s="1"/>
  <c r="AQ127" i="52"/>
  <c r="BU127" i="52" s="1"/>
  <c r="CY127" i="52" s="1"/>
  <c r="AR127" i="52"/>
  <c r="BV127" i="52" s="1"/>
  <c r="CZ127" i="52" s="1"/>
  <c r="AG128" i="52"/>
  <c r="BK128" i="52" s="1"/>
  <c r="AH128" i="52"/>
  <c r="BL128" i="52" s="1"/>
  <c r="CP128" i="52" s="1"/>
  <c r="AI128" i="52"/>
  <c r="BM128" i="52" s="1"/>
  <c r="CQ128" i="52" s="1"/>
  <c r="AJ128" i="52"/>
  <c r="BN128" i="52" s="1"/>
  <c r="CR128" i="52" s="1"/>
  <c r="AK128" i="52"/>
  <c r="BO128" i="52" s="1"/>
  <c r="CS128" i="52" s="1"/>
  <c r="AL128" i="52"/>
  <c r="BP128" i="52" s="1"/>
  <c r="CT128" i="52" s="1"/>
  <c r="AM128" i="52"/>
  <c r="BQ128" i="52" s="1"/>
  <c r="CU128" i="52" s="1"/>
  <c r="AN128" i="52"/>
  <c r="BR128" i="52" s="1"/>
  <c r="CV128" i="52" s="1"/>
  <c r="AO128" i="52"/>
  <c r="BS128" i="52" s="1"/>
  <c r="CW128" i="52" s="1"/>
  <c r="AP128" i="52"/>
  <c r="BT128" i="52" s="1"/>
  <c r="CX128" i="52" s="1"/>
  <c r="AQ128" i="52"/>
  <c r="BU128" i="52" s="1"/>
  <c r="CY128" i="52" s="1"/>
  <c r="AR128" i="52"/>
  <c r="BV128" i="52" s="1"/>
  <c r="CZ128" i="52" s="1"/>
  <c r="AG129" i="52"/>
  <c r="BK129" i="52" s="1"/>
  <c r="CO129" i="52" s="1"/>
  <c r="AH129" i="52"/>
  <c r="BL129" i="52" s="1"/>
  <c r="CP129" i="52" s="1"/>
  <c r="AI129" i="52"/>
  <c r="BM129" i="52" s="1"/>
  <c r="AJ129" i="52"/>
  <c r="BN129" i="52" s="1"/>
  <c r="AK129" i="52"/>
  <c r="BO129" i="52" s="1"/>
  <c r="AL129" i="52"/>
  <c r="BP129" i="52" s="1"/>
  <c r="AM129" i="52"/>
  <c r="BQ129" i="52" s="1"/>
  <c r="AN129" i="52"/>
  <c r="BR129" i="52" s="1"/>
  <c r="CV129" i="52" s="1"/>
  <c r="AO129" i="52"/>
  <c r="BS129" i="52" s="1"/>
  <c r="CW129" i="52" s="1"/>
  <c r="AP129" i="52"/>
  <c r="BT129" i="52" s="1"/>
  <c r="AQ129" i="52"/>
  <c r="AR129" i="52"/>
  <c r="BV129" i="52" s="1"/>
  <c r="CZ129" i="52" s="1"/>
  <c r="AG130" i="52"/>
  <c r="BK130" i="52" s="1"/>
  <c r="AH130" i="52"/>
  <c r="BL130" i="52" s="1"/>
  <c r="AI130" i="52"/>
  <c r="BM130" i="52" s="1"/>
  <c r="AJ130" i="52"/>
  <c r="BN130" i="52" s="1"/>
  <c r="CR130" i="52" s="1"/>
  <c r="AK130" i="52"/>
  <c r="BO130" i="52" s="1"/>
  <c r="AL130" i="52"/>
  <c r="BP130" i="52" s="1"/>
  <c r="CT130" i="52" s="1"/>
  <c r="AM130" i="52"/>
  <c r="BQ130" i="52" s="1"/>
  <c r="AN130" i="52"/>
  <c r="BR130" i="52" s="1"/>
  <c r="CV130" i="52" s="1"/>
  <c r="AO130" i="52"/>
  <c r="BS130" i="52" s="1"/>
  <c r="AP130" i="52"/>
  <c r="BT130" i="52" s="1"/>
  <c r="CX130" i="52" s="1"/>
  <c r="AQ130" i="52"/>
  <c r="AR130" i="52"/>
  <c r="AH119" i="52"/>
  <c r="AI119" i="52"/>
  <c r="BM119" i="52" s="1"/>
  <c r="CQ119" i="52" s="1"/>
  <c r="AJ119" i="52"/>
  <c r="AK119" i="52"/>
  <c r="AL119" i="52"/>
  <c r="BP119" i="52" s="1"/>
  <c r="AM119" i="52"/>
  <c r="BQ119" i="52" s="1"/>
  <c r="AN119" i="52"/>
  <c r="BR119" i="52" s="1"/>
  <c r="AO119" i="52"/>
  <c r="BS119" i="52" s="1"/>
  <c r="AP119" i="52"/>
  <c r="AQ119" i="52"/>
  <c r="AR119" i="52"/>
  <c r="BV119" i="52" s="1"/>
  <c r="CZ119" i="52" s="1"/>
  <c r="AG119" i="52"/>
  <c r="AC127" i="52"/>
  <c r="AB127" i="52"/>
  <c r="AA127" i="52"/>
  <c r="Y127" i="52"/>
  <c r="X127" i="52"/>
  <c r="CF127" i="52" s="1"/>
  <c r="W127" i="52"/>
  <c r="V127" i="52"/>
  <c r="CD127" i="52" s="1"/>
  <c r="U127" i="52"/>
  <c r="CC127" i="52" s="1"/>
  <c r="T127" i="52"/>
  <c r="S127" i="52"/>
  <c r="CA127" i="52" s="1"/>
  <c r="R127" i="52"/>
  <c r="AC126" i="52"/>
  <c r="CK126" i="52" s="1"/>
  <c r="AB126" i="52"/>
  <c r="CJ126" i="52" s="1"/>
  <c r="AA126" i="52"/>
  <c r="CI126" i="52" s="1"/>
  <c r="Z126" i="52"/>
  <c r="CH126" i="52" s="1"/>
  <c r="X126" i="52"/>
  <c r="CF126" i="52" s="1"/>
  <c r="W126" i="52"/>
  <c r="V126" i="52"/>
  <c r="U126" i="52"/>
  <c r="T126" i="52"/>
  <c r="S126" i="52"/>
  <c r="R126" i="52"/>
  <c r="AC125" i="52"/>
  <c r="CK125" i="52" s="1"/>
  <c r="AB125" i="52"/>
  <c r="AA125" i="52"/>
  <c r="Z125" i="52"/>
  <c r="Y125" i="52"/>
  <c r="X125" i="52"/>
  <c r="W125" i="52"/>
  <c r="V125" i="52"/>
  <c r="U125" i="52"/>
  <c r="T125" i="52"/>
  <c r="S125" i="52"/>
  <c r="CA125" i="52" s="1"/>
  <c r="R125" i="52"/>
  <c r="BZ125" i="52" s="1"/>
  <c r="AC124" i="52"/>
  <c r="AB124" i="52"/>
  <c r="CJ124" i="52" s="1"/>
  <c r="AA124" i="52"/>
  <c r="CI124" i="52" s="1"/>
  <c r="Z124" i="52"/>
  <c r="CH124" i="52" s="1"/>
  <c r="Y124" i="52"/>
  <c r="CG124" i="52" s="1"/>
  <c r="X124" i="52"/>
  <c r="CF124" i="52" s="1"/>
  <c r="W124" i="52"/>
  <c r="CE124" i="52" s="1"/>
  <c r="V124" i="52"/>
  <c r="CD124" i="52" s="1"/>
  <c r="U124" i="52"/>
  <c r="T124" i="52"/>
  <c r="S124" i="52"/>
  <c r="CA124" i="52" s="1"/>
  <c r="R124" i="52"/>
  <c r="BZ124" i="52" s="1"/>
  <c r="ES121" i="52"/>
  <c r="ER121" i="52"/>
  <c r="EQ121" i="52"/>
  <c r="EP120" i="52"/>
  <c r="EO120" i="52"/>
  <c r="EN120" i="52"/>
  <c r="AV108" i="52"/>
  <c r="AW108" i="52"/>
  <c r="AX108" i="52"/>
  <c r="AY108" i="52"/>
  <c r="AZ108" i="52"/>
  <c r="BA108" i="52"/>
  <c r="BB108" i="52"/>
  <c r="BC108" i="52"/>
  <c r="BD108" i="52"/>
  <c r="BE108" i="52"/>
  <c r="BF108" i="52"/>
  <c r="BG108" i="52"/>
  <c r="BH108" i="52"/>
  <c r="AV109" i="52"/>
  <c r="AW109" i="52"/>
  <c r="AX109" i="52"/>
  <c r="AY109" i="52"/>
  <c r="AZ109" i="52"/>
  <c r="BA109" i="52"/>
  <c r="BB109" i="52"/>
  <c r="BC109" i="52"/>
  <c r="BD109" i="52"/>
  <c r="BE109" i="52"/>
  <c r="BF109" i="52"/>
  <c r="BG109" i="52"/>
  <c r="BH109" i="52"/>
  <c r="AV110" i="52"/>
  <c r="AW110" i="52"/>
  <c r="AX110" i="52"/>
  <c r="AY110" i="52"/>
  <c r="AZ110" i="52"/>
  <c r="BA110" i="52"/>
  <c r="CE110" i="52" s="1"/>
  <c r="BB110" i="52"/>
  <c r="BC110" i="52"/>
  <c r="BD110" i="52"/>
  <c r="BE110" i="52"/>
  <c r="BF110" i="52"/>
  <c r="BG110" i="52"/>
  <c r="BH110" i="52"/>
  <c r="AV111" i="52"/>
  <c r="AW111" i="52"/>
  <c r="AX111" i="52"/>
  <c r="AY111" i="52"/>
  <c r="AZ111" i="52"/>
  <c r="BA111" i="52"/>
  <c r="BB111" i="52"/>
  <c r="BC111" i="52"/>
  <c r="BD111" i="52"/>
  <c r="BE111" i="52"/>
  <c r="BF111" i="52"/>
  <c r="BG111" i="52"/>
  <c r="BH111" i="52"/>
  <c r="Y110" i="52"/>
  <c r="AG104" i="52"/>
  <c r="BK104" i="52" s="1"/>
  <c r="CO104" i="52" s="1"/>
  <c r="AH104" i="52"/>
  <c r="AI104" i="52"/>
  <c r="AJ104" i="52"/>
  <c r="BN104" i="52" s="1"/>
  <c r="CR104" i="52" s="1"/>
  <c r="AK104" i="52"/>
  <c r="BO104" i="52" s="1"/>
  <c r="CS104" i="52" s="1"/>
  <c r="AL104" i="52"/>
  <c r="BP104" i="52" s="1"/>
  <c r="AM104" i="52"/>
  <c r="BQ104" i="52" s="1"/>
  <c r="AN104" i="52"/>
  <c r="BR104" i="52" s="1"/>
  <c r="AO104" i="52"/>
  <c r="BS104" i="52" s="1"/>
  <c r="CW104" i="52" s="1"/>
  <c r="AP104" i="52"/>
  <c r="BT104" i="52" s="1"/>
  <c r="CX104" i="52" s="1"/>
  <c r="AQ104" i="52"/>
  <c r="AR104" i="52"/>
  <c r="AG105" i="52"/>
  <c r="BK105" i="52" s="1"/>
  <c r="AH105" i="52"/>
  <c r="BL105" i="52" s="1"/>
  <c r="CP105" i="52" s="1"/>
  <c r="AI105" i="52"/>
  <c r="AJ105" i="52"/>
  <c r="BN105" i="52" s="1"/>
  <c r="CR105" i="52" s="1"/>
  <c r="AK105" i="52"/>
  <c r="BO105" i="52" s="1"/>
  <c r="CS105" i="52" s="1"/>
  <c r="AL105" i="52"/>
  <c r="BP105" i="52" s="1"/>
  <c r="CT105" i="52" s="1"/>
  <c r="AM105" i="52"/>
  <c r="BQ105" i="52" s="1"/>
  <c r="AN105" i="52"/>
  <c r="BR105" i="52" s="1"/>
  <c r="AO105" i="52"/>
  <c r="BS105" i="52" s="1"/>
  <c r="CW105" i="52" s="1"/>
  <c r="AP105" i="52"/>
  <c r="AQ105" i="52"/>
  <c r="BU105" i="52" s="1"/>
  <c r="AR105" i="52"/>
  <c r="AG106" i="52"/>
  <c r="BK106" i="52" s="1"/>
  <c r="CO106" i="52" s="1"/>
  <c r="AH106" i="52"/>
  <c r="AI106" i="52"/>
  <c r="AJ106" i="52"/>
  <c r="AK106" i="52"/>
  <c r="BO106" i="52" s="1"/>
  <c r="CS106" i="52" s="1"/>
  <c r="AL106" i="52"/>
  <c r="BP106" i="52" s="1"/>
  <c r="AM106" i="52"/>
  <c r="BQ106" i="52" s="1"/>
  <c r="AN106" i="52"/>
  <c r="BR106" i="52" s="1"/>
  <c r="AO106" i="52"/>
  <c r="BS106" i="52" s="1"/>
  <c r="CW106" i="52" s="1"/>
  <c r="AP106" i="52"/>
  <c r="BT106" i="52" s="1"/>
  <c r="CX106" i="52" s="1"/>
  <c r="AQ106" i="52"/>
  <c r="AR106" i="52"/>
  <c r="AG107" i="52"/>
  <c r="BK107" i="52" s="1"/>
  <c r="CO107" i="52" s="1"/>
  <c r="AH107" i="52"/>
  <c r="BL107" i="52" s="1"/>
  <c r="CP107" i="52" s="1"/>
  <c r="AI107" i="52"/>
  <c r="BM107" i="52" s="1"/>
  <c r="CQ107" i="52" s="1"/>
  <c r="AJ107" i="52"/>
  <c r="BN107" i="52" s="1"/>
  <c r="CR107" i="52" s="1"/>
  <c r="AK107" i="52"/>
  <c r="BO107" i="52" s="1"/>
  <c r="AL107" i="52"/>
  <c r="BP107" i="52" s="1"/>
  <c r="CT107" i="52" s="1"/>
  <c r="AM107" i="52"/>
  <c r="BQ107" i="52" s="1"/>
  <c r="CU107" i="52" s="1"/>
  <c r="AN107" i="52"/>
  <c r="BR107" i="52" s="1"/>
  <c r="CV107" i="52" s="1"/>
  <c r="AO107" i="52"/>
  <c r="BS107" i="52" s="1"/>
  <c r="CW107" i="52" s="1"/>
  <c r="AP107" i="52"/>
  <c r="BT107" i="52" s="1"/>
  <c r="CX107" i="52" s="1"/>
  <c r="AQ107" i="52"/>
  <c r="BU107" i="52" s="1"/>
  <c r="CY107" i="52" s="1"/>
  <c r="AR107" i="52"/>
  <c r="BV107" i="52" s="1"/>
  <c r="CZ107" i="52" s="1"/>
  <c r="AG108" i="52"/>
  <c r="BK108" i="52" s="1"/>
  <c r="CO108" i="52" s="1"/>
  <c r="AH108" i="52"/>
  <c r="BL108" i="52" s="1"/>
  <c r="CP108" i="52" s="1"/>
  <c r="AI108" i="52"/>
  <c r="BM108" i="52" s="1"/>
  <c r="CQ108" i="52" s="1"/>
  <c r="AJ108" i="52"/>
  <c r="BN108" i="52" s="1"/>
  <c r="CR108" i="52" s="1"/>
  <c r="AK108" i="52"/>
  <c r="BO108" i="52" s="1"/>
  <c r="CS108" i="52" s="1"/>
  <c r="AL108" i="52"/>
  <c r="BP108" i="52" s="1"/>
  <c r="AM108" i="52"/>
  <c r="AN108" i="52"/>
  <c r="BR108" i="52" s="1"/>
  <c r="AO108" i="52"/>
  <c r="BS108" i="52" s="1"/>
  <c r="CW108" i="52" s="1"/>
  <c r="AP108" i="52"/>
  <c r="BT108" i="52" s="1"/>
  <c r="CX108" i="52" s="1"/>
  <c r="AQ108" i="52"/>
  <c r="BU108" i="52" s="1"/>
  <c r="CY108" i="52" s="1"/>
  <c r="AR108" i="52"/>
  <c r="BV108" i="52" s="1"/>
  <c r="CZ108" i="52" s="1"/>
  <c r="AG109" i="52"/>
  <c r="BK109" i="52" s="1"/>
  <c r="AH109" i="52"/>
  <c r="BL109" i="52" s="1"/>
  <c r="CP109" i="52" s="1"/>
  <c r="AI109" i="52"/>
  <c r="BM109" i="52" s="1"/>
  <c r="CQ109" i="52" s="1"/>
  <c r="AJ109" i="52"/>
  <c r="BN109" i="52" s="1"/>
  <c r="CR109" i="52" s="1"/>
  <c r="AK109" i="52"/>
  <c r="BO109" i="52" s="1"/>
  <c r="CS109" i="52" s="1"/>
  <c r="AL109" i="52"/>
  <c r="BP109" i="52" s="1"/>
  <c r="CT109" i="52" s="1"/>
  <c r="AM109" i="52"/>
  <c r="BQ109" i="52" s="1"/>
  <c r="AN109" i="52"/>
  <c r="BR109" i="52" s="1"/>
  <c r="CV109" i="52" s="1"/>
  <c r="AO109" i="52"/>
  <c r="BS109" i="52" s="1"/>
  <c r="CW109" i="52" s="1"/>
  <c r="AP109" i="52"/>
  <c r="BT109" i="52" s="1"/>
  <c r="CX109" i="52" s="1"/>
  <c r="AQ109" i="52"/>
  <c r="BU109" i="52" s="1"/>
  <c r="CY109" i="52" s="1"/>
  <c r="AR109" i="52"/>
  <c r="BV109" i="52" s="1"/>
  <c r="CZ109" i="52" s="1"/>
  <c r="AG110" i="52"/>
  <c r="BK110" i="52" s="1"/>
  <c r="CO110" i="52" s="1"/>
  <c r="AH110" i="52"/>
  <c r="BL110" i="52" s="1"/>
  <c r="CP110" i="52" s="1"/>
  <c r="AI110" i="52"/>
  <c r="BM110" i="52" s="1"/>
  <c r="CQ110" i="52" s="1"/>
  <c r="AJ110" i="52"/>
  <c r="BN110" i="52" s="1"/>
  <c r="CR110" i="52" s="1"/>
  <c r="AK110" i="52"/>
  <c r="BO110" i="52" s="1"/>
  <c r="CS110" i="52" s="1"/>
  <c r="AL110" i="52"/>
  <c r="BP110" i="52" s="1"/>
  <c r="CT110" i="52" s="1"/>
  <c r="AM110" i="52"/>
  <c r="BQ110" i="52" s="1"/>
  <c r="CU110" i="52" s="1"/>
  <c r="AN110" i="52"/>
  <c r="BR110" i="52" s="1"/>
  <c r="AO110" i="52"/>
  <c r="BS110" i="52" s="1"/>
  <c r="CW110" i="52" s="1"/>
  <c r="AP110" i="52"/>
  <c r="BT110" i="52" s="1"/>
  <c r="CX110" i="52" s="1"/>
  <c r="AQ110" i="52"/>
  <c r="BU110" i="52" s="1"/>
  <c r="AR110" i="52"/>
  <c r="BV110" i="52" s="1"/>
  <c r="AG111" i="52"/>
  <c r="BK111" i="52" s="1"/>
  <c r="CO111" i="52" s="1"/>
  <c r="AH111" i="52"/>
  <c r="BL111" i="52" s="1"/>
  <c r="CP111" i="52" s="1"/>
  <c r="AI111" i="52"/>
  <c r="BM111" i="52" s="1"/>
  <c r="CQ111" i="52" s="1"/>
  <c r="AJ111" i="52"/>
  <c r="BN111" i="52" s="1"/>
  <c r="CR111" i="52" s="1"/>
  <c r="AK111" i="52"/>
  <c r="BO111" i="52" s="1"/>
  <c r="CS111" i="52" s="1"/>
  <c r="AL111" i="52"/>
  <c r="BP111" i="52" s="1"/>
  <c r="CT111" i="52" s="1"/>
  <c r="AM111" i="52"/>
  <c r="BQ111" i="52" s="1"/>
  <c r="CU111" i="52" s="1"/>
  <c r="AN111" i="52"/>
  <c r="BR111" i="52" s="1"/>
  <c r="CV111" i="52" s="1"/>
  <c r="AO111" i="52"/>
  <c r="BS111" i="52" s="1"/>
  <c r="CW111" i="52" s="1"/>
  <c r="AP111" i="52"/>
  <c r="BT111" i="52" s="1"/>
  <c r="CX111" i="52" s="1"/>
  <c r="AQ111" i="52"/>
  <c r="BU111" i="52" s="1"/>
  <c r="CY111" i="52" s="1"/>
  <c r="AR111" i="52"/>
  <c r="BV111" i="52" s="1"/>
  <c r="CZ111" i="52" s="1"/>
  <c r="AG112" i="52"/>
  <c r="BK112" i="52" s="1"/>
  <c r="AH112" i="52"/>
  <c r="BL112" i="52" s="1"/>
  <c r="CP112" i="52" s="1"/>
  <c r="AI112" i="52"/>
  <c r="BM112" i="52" s="1"/>
  <c r="CQ112" i="52" s="1"/>
  <c r="AJ112" i="52"/>
  <c r="BN112" i="52" s="1"/>
  <c r="CR112" i="52" s="1"/>
  <c r="AK112" i="52"/>
  <c r="BO112" i="52" s="1"/>
  <c r="CS112" i="52" s="1"/>
  <c r="AL112" i="52"/>
  <c r="BP112" i="52" s="1"/>
  <c r="CT112" i="52" s="1"/>
  <c r="AM112" i="52"/>
  <c r="BQ112" i="52" s="1"/>
  <c r="CU112" i="52" s="1"/>
  <c r="AN112" i="52"/>
  <c r="BR112" i="52" s="1"/>
  <c r="CV112" i="52" s="1"/>
  <c r="AO112" i="52"/>
  <c r="BS112" i="52" s="1"/>
  <c r="CW112" i="52" s="1"/>
  <c r="AP112" i="52"/>
  <c r="BT112" i="52" s="1"/>
  <c r="CX112" i="52" s="1"/>
  <c r="AQ112" i="52"/>
  <c r="BU112" i="52" s="1"/>
  <c r="CY112" i="52" s="1"/>
  <c r="AR112" i="52"/>
  <c r="BV112" i="52" s="1"/>
  <c r="CZ112" i="52" s="1"/>
  <c r="AG113" i="52"/>
  <c r="BK113" i="52" s="1"/>
  <c r="CO113" i="52" s="1"/>
  <c r="AH113" i="52"/>
  <c r="BL113" i="52" s="1"/>
  <c r="AI113" i="52"/>
  <c r="BM113" i="52" s="1"/>
  <c r="AJ113" i="52"/>
  <c r="BN113" i="52" s="1"/>
  <c r="AK113" i="52"/>
  <c r="BO113" i="52" s="1"/>
  <c r="AL113" i="52"/>
  <c r="BP113" i="52" s="1"/>
  <c r="AM113" i="52"/>
  <c r="BQ113" i="52" s="1"/>
  <c r="AN113" i="52"/>
  <c r="BR113" i="52" s="1"/>
  <c r="AO113" i="52"/>
  <c r="BS113" i="52" s="1"/>
  <c r="AP113" i="52"/>
  <c r="BT113" i="52" s="1"/>
  <c r="AQ113" i="52"/>
  <c r="AR113" i="52"/>
  <c r="BV113" i="52" s="1"/>
  <c r="AG114" i="52"/>
  <c r="BK114" i="52" s="1"/>
  <c r="AH114" i="52"/>
  <c r="BL114" i="52" s="1"/>
  <c r="AI114" i="52"/>
  <c r="BM114" i="52" s="1"/>
  <c r="AJ114" i="52"/>
  <c r="BN114" i="52" s="1"/>
  <c r="CR114" i="52" s="1"/>
  <c r="AK114" i="52"/>
  <c r="BO114" i="52" s="1"/>
  <c r="AL114" i="52"/>
  <c r="BP114" i="52" s="1"/>
  <c r="AM114" i="52"/>
  <c r="BQ114" i="52" s="1"/>
  <c r="AN114" i="52"/>
  <c r="BR114" i="52" s="1"/>
  <c r="AO114" i="52"/>
  <c r="BS114" i="52" s="1"/>
  <c r="AP114" i="52"/>
  <c r="BT114" i="52" s="1"/>
  <c r="CX114" i="52" s="1"/>
  <c r="AQ114" i="52"/>
  <c r="BU114" i="52" s="1"/>
  <c r="AR114" i="52"/>
  <c r="AH103" i="52"/>
  <c r="BL103" i="52" s="1"/>
  <c r="AI103" i="52"/>
  <c r="BM103" i="52" s="1"/>
  <c r="AJ103" i="52"/>
  <c r="AK103" i="52"/>
  <c r="BO103" i="52" s="1"/>
  <c r="AL103" i="52"/>
  <c r="BP103" i="52" s="1"/>
  <c r="AM103" i="52"/>
  <c r="BQ103" i="52" s="1"/>
  <c r="AN103" i="52"/>
  <c r="BR103" i="52" s="1"/>
  <c r="CV103" i="52" s="1"/>
  <c r="AO103" i="52"/>
  <c r="BS103" i="52" s="1"/>
  <c r="CW103" i="52" s="1"/>
  <c r="AP103" i="52"/>
  <c r="BT103" i="52" s="1"/>
  <c r="CX103" i="52" s="1"/>
  <c r="AQ103" i="52"/>
  <c r="BU103" i="52" s="1"/>
  <c r="CY103" i="52" s="1"/>
  <c r="AR103" i="52"/>
  <c r="BV103" i="52" s="1"/>
  <c r="AG103" i="52"/>
  <c r="BK103" i="52" s="1"/>
  <c r="Z111" i="52"/>
  <c r="AC111" i="52"/>
  <c r="AB111" i="52"/>
  <c r="AA111" i="52"/>
  <c r="Y111" i="52"/>
  <c r="X111" i="52"/>
  <c r="W111" i="52"/>
  <c r="V111" i="52"/>
  <c r="CD111" i="52" s="1"/>
  <c r="U111" i="52"/>
  <c r="CC111" i="52" s="1"/>
  <c r="T111" i="52"/>
  <c r="S111" i="52"/>
  <c r="CA111" i="52" s="1"/>
  <c r="R111" i="52"/>
  <c r="BZ111" i="52" s="1"/>
  <c r="AC110" i="52"/>
  <c r="CK110" i="52" s="1"/>
  <c r="AB110" i="52"/>
  <c r="CJ110" i="52" s="1"/>
  <c r="AA110" i="52"/>
  <c r="CI110" i="52" s="1"/>
  <c r="Z110" i="52"/>
  <c r="CH110" i="52" s="1"/>
  <c r="X110" i="52"/>
  <c r="CF110" i="52" s="1"/>
  <c r="W110" i="52"/>
  <c r="V110" i="52"/>
  <c r="U110" i="52"/>
  <c r="T110" i="52"/>
  <c r="S110" i="52"/>
  <c r="R110" i="52"/>
  <c r="AC109" i="52"/>
  <c r="CK109" i="52" s="1"/>
  <c r="AB109" i="52"/>
  <c r="AA109" i="52"/>
  <c r="Z109" i="52"/>
  <c r="Y109" i="52"/>
  <c r="X109" i="52"/>
  <c r="W109" i="52"/>
  <c r="V109" i="52"/>
  <c r="U109" i="52"/>
  <c r="T109" i="52"/>
  <c r="CB109" i="52" s="1"/>
  <c r="S109" i="52"/>
  <c r="CA109" i="52" s="1"/>
  <c r="R109" i="52"/>
  <c r="BZ109" i="52" s="1"/>
  <c r="AC108" i="52"/>
  <c r="AB108" i="52"/>
  <c r="CJ108" i="52" s="1"/>
  <c r="AA108" i="52"/>
  <c r="CI108" i="52" s="1"/>
  <c r="Z108" i="52"/>
  <c r="CH108" i="52" s="1"/>
  <c r="Y108" i="52"/>
  <c r="CG108" i="52" s="1"/>
  <c r="X108" i="52"/>
  <c r="CF108" i="52" s="1"/>
  <c r="W108" i="52"/>
  <c r="V108" i="52"/>
  <c r="CD108" i="52" s="1"/>
  <c r="U108" i="52"/>
  <c r="T108" i="52"/>
  <c r="S108" i="52"/>
  <c r="R108" i="52"/>
  <c r="ES105" i="52"/>
  <c r="ER105" i="52"/>
  <c r="EQ105" i="52"/>
  <c r="EP104" i="52"/>
  <c r="EO104" i="52"/>
  <c r="EN104" i="52"/>
  <c r="AV92" i="52"/>
  <c r="AW92" i="52"/>
  <c r="AX92" i="52"/>
  <c r="AY92" i="52"/>
  <c r="AZ92" i="52"/>
  <c r="BB92" i="52"/>
  <c r="BC92" i="52"/>
  <c r="BD92" i="52"/>
  <c r="CH92" i="52" s="1"/>
  <c r="BE92" i="52"/>
  <c r="BF92" i="52"/>
  <c r="BG92" i="52"/>
  <c r="AV93" i="52"/>
  <c r="BZ93" i="52" s="1"/>
  <c r="AW93" i="52"/>
  <c r="AX93" i="52"/>
  <c r="AY93" i="52"/>
  <c r="AZ93" i="52"/>
  <c r="CD93" i="52" s="1"/>
  <c r="BA93" i="52"/>
  <c r="CE93" i="52" s="1"/>
  <c r="BC93" i="52"/>
  <c r="CG93" i="52" s="1"/>
  <c r="BD93" i="52"/>
  <c r="CH93" i="52" s="1"/>
  <c r="BE93" i="52"/>
  <c r="BF93" i="52"/>
  <c r="BG93" i="52"/>
  <c r="CK93" i="52" s="1"/>
  <c r="AV94" i="52"/>
  <c r="BZ94" i="52" s="1"/>
  <c r="AW94" i="52"/>
  <c r="AX94" i="52"/>
  <c r="AY94" i="52"/>
  <c r="CC94" i="52" s="1"/>
  <c r="AZ94" i="52"/>
  <c r="CD94" i="52" s="1"/>
  <c r="BA94" i="52"/>
  <c r="CE94" i="52" s="1"/>
  <c r="BB94" i="52"/>
  <c r="BD94" i="52"/>
  <c r="BE94" i="52"/>
  <c r="BF94" i="52"/>
  <c r="BG94" i="52"/>
  <c r="AV95" i="52"/>
  <c r="AW95" i="52"/>
  <c r="AX95" i="52"/>
  <c r="AY95" i="52"/>
  <c r="AZ95" i="52"/>
  <c r="CD95" i="52" s="1"/>
  <c r="BA95" i="52"/>
  <c r="CE95" i="52" s="1"/>
  <c r="BB95" i="52"/>
  <c r="CF95" i="52" s="1"/>
  <c r="BC95" i="52"/>
  <c r="BE95" i="52"/>
  <c r="BF95" i="52"/>
  <c r="BG95" i="52"/>
  <c r="AG88" i="52"/>
  <c r="BK88" i="52" s="1"/>
  <c r="CO88" i="52" s="1"/>
  <c r="AH88" i="52"/>
  <c r="AI88" i="52"/>
  <c r="AJ88" i="52"/>
  <c r="BN88" i="52" s="1"/>
  <c r="CR88" i="52" s="1"/>
  <c r="AK88" i="52"/>
  <c r="BO88" i="52" s="1"/>
  <c r="CS88" i="52" s="1"/>
  <c r="AL88" i="52"/>
  <c r="AM88" i="52"/>
  <c r="AN88" i="52"/>
  <c r="AO88" i="52"/>
  <c r="AP88" i="52"/>
  <c r="BT88" i="52" s="1"/>
  <c r="CX88" i="52" s="1"/>
  <c r="AQ88" i="52"/>
  <c r="AR88" i="52"/>
  <c r="AG89" i="52"/>
  <c r="BK89" i="52" s="1"/>
  <c r="AH89" i="52"/>
  <c r="BL89" i="52" s="1"/>
  <c r="CP89" i="52" s="1"/>
  <c r="AI89" i="52"/>
  <c r="AJ89" i="52"/>
  <c r="BN89" i="52" s="1"/>
  <c r="CR89" i="52" s="1"/>
  <c r="AK89" i="52"/>
  <c r="BO89" i="52" s="1"/>
  <c r="CS89" i="52" s="1"/>
  <c r="AL89" i="52"/>
  <c r="BP89" i="52" s="1"/>
  <c r="AM89" i="52"/>
  <c r="AN89" i="52"/>
  <c r="AO89" i="52"/>
  <c r="AP89" i="52"/>
  <c r="BT89" i="52" s="1"/>
  <c r="CX89" i="52" s="1"/>
  <c r="AQ89" i="52"/>
  <c r="AR89" i="52"/>
  <c r="AG90" i="52"/>
  <c r="BK90" i="52" s="1"/>
  <c r="CO90" i="52" s="1"/>
  <c r="AH90" i="52"/>
  <c r="AI90" i="52"/>
  <c r="AJ90" i="52"/>
  <c r="AK90" i="52"/>
  <c r="BO90" i="52" s="1"/>
  <c r="CS90" i="52" s="1"/>
  <c r="AL90" i="52"/>
  <c r="AM90" i="52"/>
  <c r="AN90" i="52"/>
  <c r="AO90" i="52"/>
  <c r="AP90" i="52"/>
  <c r="BT90" i="52" s="1"/>
  <c r="CX90" i="52" s="1"/>
  <c r="AQ90" i="52"/>
  <c r="AR90" i="52"/>
  <c r="AG91" i="52"/>
  <c r="BK91" i="52" s="1"/>
  <c r="CO91" i="52" s="1"/>
  <c r="AH91" i="52"/>
  <c r="BL91" i="52" s="1"/>
  <c r="CP91" i="52" s="1"/>
  <c r="AI91" i="52"/>
  <c r="BM91" i="52" s="1"/>
  <c r="CQ91" i="52" s="1"/>
  <c r="AJ91" i="52"/>
  <c r="BN91" i="52" s="1"/>
  <c r="CR91" i="52" s="1"/>
  <c r="AK91" i="52"/>
  <c r="AL91" i="52"/>
  <c r="BP91" i="52" s="1"/>
  <c r="CT91" i="52" s="1"/>
  <c r="AM91" i="52"/>
  <c r="BQ91" i="52" s="1"/>
  <c r="CU91" i="52" s="1"/>
  <c r="AN91" i="52"/>
  <c r="BR91" i="52" s="1"/>
  <c r="CV91" i="52" s="1"/>
  <c r="AO91" i="52"/>
  <c r="BS91" i="52" s="1"/>
  <c r="CW91" i="52" s="1"/>
  <c r="AP91" i="52"/>
  <c r="BT91" i="52" s="1"/>
  <c r="CX91" i="52" s="1"/>
  <c r="AQ91" i="52"/>
  <c r="BU91" i="52" s="1"/>
  <c r="CY91" i="52" s="1"/>
  <c r="AR91" i="52"/>
  <c r="BV91" i="52" s="1"/>
  <c r="CZ91" i="52" s="1"/>
  <c r="AG92" i="52"/>
  <c r="BK92" i="52" s="1"/>
  <c r="CO92" i="52" s="1"/>
  <c r="AH92" i="52"/>
  <c r="BL92" i="52" s="1"/>
  <c r="CP92" i="52" s="1"/>
  <c r="AI92" i="52"/>
  <c r="BM92" i="52" s="1"/>
  <c r="CQ92" i="52" s="1"/>
  <c r="AJ92" i="52"/>
  <c r="BN92" i="52" s="1"/>
  <c r="CR92" i="52" s="1"/>
  <c r="AK92" i="52"/>
  <c r="BO92" i="52" s="1"/>
  <c r="CS92" i="52" s="1"/>
  <c r="AL92" i="52"/>
  <c r="AM92" i="52"/>
  <c r="BQ92" i="52" s="1"/>
  <c r="AN92" i="52"/>
  <c r="AO92" i="52"/>
  <c r="AP92" i="52"/>
  <c r="BT92" i="52" s="1"/>
  <c r="CX92" i="52" s="1"/>
  <c r="AQ92" i="52"/>
  <c r="BU92" i="52" s="1"/>
  <c r="CY92" i="52" s="1"/>
  <c r="AR92" i="52"/>
  <c r="BV92" i="52" s="1"/>
  <c r="CZ92" i="52" s="1"/>
  <c r="AG93" i="52"/>
  <c r="BK93" i="52" s="1"/>
  <c r="AH93" i="52"/>
  <c r="BL93" i="52" s="1"/>
  <c r="CP93" i="52" s="1"/>
  <c r="AI93" i="52"/>
  <c r="BM93" i="52" s="1"/>
  <c r="CQ93" i="52" s="1"/>
  <c r="AJ93" i="52"/>
  <c r="BN93" i="52" s="1"/>
  <c r="CR93" i="52" s="1"/>
  <c r="AK93" i="52"/>
  <c r="BO93" i="52" s="1"/>
  <c r="CS93" i="52" s="1"/>
  <c r="AL93" i="52"/>
  <c r="BP93" i="52" s="1"/>
  <c r="CT93" i="52" s="1"/>
  <c r="AM93" i="52"/>
  <c r="AN93" i="52"/>
  <c r="BR93" i="52" s="1"/>
  <c r="CV93" i="52" s="1"/>
  <c r="AO93" i="52"/>
  <c r="BS93" i="52" s="1"/>
  <c r="CW93" i="52" s="1"/>
  <c r="AP93" i="52"/>
  <c r="BT93" i="52" s="1"/>
  <c r="CX93" i="52" s="1"/>
  <c r="AQ93" i="52"/>
  <c r="BU93" i="52" s="1"/>
  <c r="CY93" i="52" s="1"/>
  <c r="AR93" i="52"/>
  <c r="BV93" i="52" s="1"/>
  <c r="CZ93" i="52" s="1"/>
  <c r="AG94" i="52"/>
  <c r="BK94" i="52" s="1"/>
  <c r="CO94" i="52" s="1"/>
  <c r="AH94" i="52"/>
  <c r="BL94" i="52" s="1"/>
  <c r="CP94" i="52" s="1"/>
  <c r="AI94" i="52"/>
  <c r="BM94" i="52" s="1"/>
  <c r="CQ94" i="52" s="1"/>
  <c r="AJ94" i="52"/>
  <c r="BN94" i="52" s="1"/>
  <c r="CR94" i="52" s="1"/>
  <c r="AK94" i="52"/>
  <c r="BO94" i="52" s="1"/>
  <c r="CS94" i="52" s="1"/>
  <c r="AL94" i="52"/>
  <c r="BP94" i="52" s="1"/>
  <c r="CT94" i="52" s="1"/>
  <c r="AM94" i="52"/>
  <c r="BQ94" i="52" s="1"/>
  <c r="CU94" i="52" s="1"/>
  <c r="AN94" i="52"/>
  <c r="AO94" i="52"/>
  <c r="AP94" i="52"/>
  <c r="BT94" i="52" s="1"/>
  <c r="CX94" i="52" s="1"/>
  <c r="AQ94" i="52"/>
  <c r="BU94" i="52" s="1"/>
  <c r="AR94" i="52"/>
  <c r="BV94" i="52" s="1"/>
  <c r="AG95" i="52"/>
  <c r="BK95" i="52" s="1"/>
  <c r="CO95" i="52" s="1"/>
  <c r="AH95" i="52"/>
  <c r="BL95" i="52" s="1"/>
  <c r="CP95" i="52" s="1"/>
  <c r="AI95" i="52"/>
  <c r="BM95" i="52" s="1"/>
  <c r="CQ95" i="52" s="1"/>
  <c r="AJ95" i="52"/>
  <c r="BN95" i="52" s="1"/>
  <c r="CR95" i="52" s="1"/>
  <c r="AK95" i="52"/>
  <c r="BO95" i="52" s="1"/>
  <c r="CS95" i="52" s="1"/>
  <c r="AL95" i="52"/>
  <c r="BP95" i="52" s="1"/>
  <c r="CT95" i="52" s="1"/>
  <c r="AM95" i="52"/>
  <c r="BQ95" i="52" s="1"/>
  <c r="CU95" i="52" s="1"/>
  <c r="AN95" i="52"/>
  <c r="BR95" i="52" s="1"/>
  <c r="CV95" i="52" s="1"/>
  <c r="AO95" i="52"/>
  <c r="AP95" i="52"/>
  <c r="BT95" i="52" s="1"/>
  <c r="CX95" i="52" s="1"/>
  <c r="AQ95" i="52"/>
  <c r="BU95" i="52" s="1"/>
  <c r="CY95" i="52" s="1"/>
  <c r="AR95" i="52"/>
  <c r="BV95" i="52" s="1"/>
  <c r="CZ95" i="52" s="1"/>
  <c r="AG96" i="52"/>
  <c r="BK96" i="52" s="1"/>
  <c r="AH96" i="52"/>
  <c r="BL96" i="52" s="1"/>
  <c r="CP96" i="52" s="1"/>
  <c r="AI96" i="52"/>
  <c r="BM96" i="52" s="1"/>
  <c r="CQ96" i="52" s="1"/>
  <c r="AJ96" i="52"/>
  <c r="BN96" i="52" s="1"/>
  <c r="CR96" i="52" s="1"/>
  <c r="AK96" i="52"/>
  <c r="BO96" i="52" s="1"/>
  <c r="CS96" i="52" s="1"/>
  <c r="AL96" i="52"/>
  <c r="BP96" i="52" s="1"/>
  <c r="CT96" i="52" s="1"/>
  <c r="AM96" i="52"/>
  <c r="BQ96" i="52" s="1"/>
  <c r="CU96" i="52" s="1"/>
  <c r="AN96" i="52"/>
  <c r="BR96" i="52" s="1"/>
  <c r="CV96" i="52" s="1"/>
  <c r="AO96" i="52"/>
  <c r="BS96" i="52" s="1"/>
  <c r="CW96" i="52" s="1"/>
  <c r="AP96" i="52"/>
  <c r="BT96" i="52" s="1"/>
  <c r="CX96" i="52" s="1"/>
  <c r="AQ96" i="52"/>
  <c r="BU96" i="52" s="1"/>
  <c r="CY96" i="52" s="1"/>
  <c r="AR96" i="52"/>
  <c r="BV96" i="52" s="1"/>
  <c r="CZ96" i="52" s="1"/>
  <c r="AG97" i="52"/>
  <c r="AH97" i="52"/>
  <c r="BL97" i="52" s="1"/>
  <c r="CP97" i="52" s="1"/>
  <c r="AI97" i="52"/>
  <c r="BM97" i="52" s="1"/>
  <c r="AJ97" i="52"/>
  <c r="BN97" i="52" s="1"/>
  <c r="AK97" i="52"/>
  <c r="BO97" i="52" s="1"/>
  <c r="CS97" i="52" s="1"/>
  <c r="AL97" i="52"/>
  <c r="AM97" i="52"/>
  <c r="BQ97" i="52" s="1"/>
  <c r="AN97" i="52"/>
  <c r="BR97" i="52" s="1"/>
  <c r="AO97" i="52"/>
  <c r="BS97" i="52" s="1"/>
  <c r="AP97" i="52"/>
  <c r="BT97" i="52" s="1"/>
  <c r="AQ97" i="52"/>
  <c r="AR97" i="52"/>
  <c r="AG98" i="52"/>
  <c r="BK98" i="52" s="1"/>
  <c r="AH98" i="52"/>
  <c r="BL98" i="52" s="1"/>
  <c r="CP98" i="52" s="1"/>
  <c r="AI98" i="52"/>
  <c r="BM98" i="52" s="1"/>
  <c r="CQ98" i="52" s="1"/>
  <c r="AJ98" i="52"/>
  <c r="BN98" i="52" s="1"/>
  <c r="CR98" i="52" s="1"/>
  <c r="AK98" i="52"/>
  <c r="BO98" i="52" s="1"/>
  <c r="CS98" i="52" s="1"/>
  <c r="AL98" i="52"/>
  <c r="AM98" i="52"/>
  <c r="BQ98" i="52" s="1"/>
  <c r="AN98" i="52"/>
  <c r="BR98" i="52" s="1"/>
  <c r="CV98" i="52" s="1"/>
  <c r="AO98" i="52"/>
  <c r="BS98" i="52" s="1"/>
  <c r="AP98" i="52"/>
  <c r="BT98" i="52" s="1"/>
  <c r="AQ98" i="52"/>
  <c r="AR98" i="52"/>
  <c r="AH87" i="52"/>
  <c r="AI87" i="52"/>
  <c r="AJ87" i="52"/>
  <c r="AK87" i="52"/>
  <c r="AL87" i="52"/>
  <c r="AM87" i="52"/>
  <c r="AN87" i="52"/>
  <c r="BR87" i="52" s="1"/>
  <c r="AO87" i="52"/>
  <c r="BS87" i="52" s="1"/>
  <c r="AP87" i="52"/>
  <c r="BT87" i="52" s="1"/>
  <c r="AQ87" i="52"/>
  <c r="BU87" i="52" s="1"/>
  <c r="AR87" i="52"/>
  <c r="BV87" i="52" s="1"/>
  <c r="AG87" i="52"/>
  <c r="Z95" i="52"/>
  <c r="Y94" i="52"/>
  <c r="AC95" i="52"/>
  <c r="AB95" i="52"/>
  <c r="AA95" i="52"/>
  <c r="Y95" i="52"/>
  <c r="X95" i="52"/>
  <c r="W95" i="52"/>
  <c r="V95" i="52"/>
  <c r="U95" i="52"/>
  <c r="T95" i="52"/>
  <c r="CB95" i="52" s="1"/>
  <c r="S95" i="52"/>
  <c r="CA95" i="52" s="1"/>
  <c r="R95" i="52"/>
  <c r="BZ95" i="52" s="1"/>
  <c r="CF94" i="52"/>
  <c r="AC94" i="52"/>
  <c r="CK94" i="52" s="1"/>
  <c r="AB94" i="52"/>
  <c r="AA94" i="52"/>
  <c r="CI94" i="52" s="1"/>
  <c r="Z94" i="52"/>
  <c r="X94" i="52"/>
  <c r="W94" i="52"/>
  <c r="V94" i="52"/>
  <c r="U94" i="52"/>
  <c r="T94" i="52"/>
  <c r="S94" i="52"/>
  <c r="CA94" i="52" s="1"/>
  <c r="R94" i="52"/>
  <c r="AC93" i="52"/>
  <c r="AB93" i="52"/>
  <c r="AA93" i="52"/>
  <c r="CI93" i="52" s="1"/>
  <c r="Z93" i="52"/>
  <c r="Y93" i="52"/>
  <c r="X93" i="52"/>
  <c r="W93" i="52"/>
  <c r="V93" i="52"/>
  <c r="U93" i="52"/>
  <c r="T93" i="52"/>
  <c r="S93" i="52"/>
  <c r="R93" i="52"/>
  <c r="AD93" i="52" s="1"/>
  <c r="CD92" i="52"/>
  <c r="AC92" i="52"/>
  <c r="CK92" i="52" s="1"/>
  <c r="AB92" i="52"/>
  <c r="CJ92" i="52" s="1"/>
  <c r="AA92" i="52"/>
  <c r="CI92" i="52" s="1"/>
  <c r="Z92" i="52"/>
  <c r="Y92" i="52"/>
  <c r="CG92" i="52" s="1"/>
  <c r="X92" i="52"/>
  <c r="CF92" i="52" s="1"/>
  <c r="W92" i="52"/>
  <c r="V92" i="52"/>
  <c r="U92" i="52"/>
  <c r="T92" i="52"/>
  <c r="S92" i="52"/>
  <c r="R92" i="52"/>
  <c r="ES89" i="52"/>
  <c r="ER89" i="52"/>
  <c r="EQ89" i="52"/>
  <c r="EP88" i="52"/>
  <c r="EO88" i="52"/>
  <c r="EN88" i="52"/>
  <c r="AV76" i="52"/>
  <c r="AW76" i="52"/>
  <c r="AX76" i="52"/>
  <c r="AY76" i="52"/>
  <c r="CC76" i="52" s="1"/>
  <c r="AZ76" i="52"/>
  <c r="CD76" i="52" s="1"/>
  <c r="BB76" i="52"/>
  <c r="BC76" i="52"/>
  <c r="BD76" i="52"/>
  <c r="BE76" i="52"/>
  <c r="BF76" i="52"/>
  <c r="BG76" i="52"/>
  <c r="AV77" i="52"/>
  <c r="AW77" i="52"/>
  <c r="AX77" i="52"/>
  <c r="AY77" i="52"/>
  <c r="AZ77" i="52"/>
  <c r="BA77" i="52"/>
  <c r="CE77" i="52" s="1"/>
  <c r="BC77" i="52"/>
  <c r="BD77" i="52"/>
  <c r="BE77" i="52"/>
  <c r="BF77" i="52"/>
  <c r="BG77" i="52"/>
  <c r="CK77" i="52" s="1"/>
  <c r="AV78" i="52"/>
  <c r="AW78" i="52"/>
  <c r="AX78" i="52"/>
  <c r="CB78" i="52" s="1"/>
  <c r="AY78" i="52"/>
  <c r="CC78" i="52" s="1"/>
  <c r="AZ78" i="52"/>
  <c r="BA78" i="52"/>
  <c r="CE78" i="52" s="1"/>
  <c r="BB78" i="52"/>
  <c r="CF78" i="52" s="1"/>
  <c r="BD78" i="52"/>
  <c r="BE78" i="52"/>
  <c r="BF78" i="52"/>
  <c r="BG78" i="52"/>
  <c r="AV79" i="52"/>
  <c r="AW79" i="52"/>
  <c r="AX79" i="52"/>
  <c r="AY79" i="52"/>
  <c r="AZ79" i="52"/>
  <c r="BA79" i="52"/>
  <c r="CE79" i="52" s="1"/>
  <c r="BB79" i="52"/>
  <c r="BC79" i="52"/>
  <c r="BE79" i="52"/>
  <c r="BF79" i="52"/>
  <c r="BG79" i="52"/>
  <c r="AG72" i="52"/>
  <c r="BK72" i="52" s="1"/>
  <c r="CO72" i="52" s="1"/>
  <c r="AH72" i="52"/>
  <c r="AI72" i="52"/>
  <c r="AJ72" i="52"/>
  <c r="BN72" i="52" s="1"/>
  <c r="CR72" i="52" s="1"/>
  <c r="AK72" i="52"/>
  <c r="BO72" i="52" s="1"/>
  <c r="CS72" i="52" s="1"/>
  <c r="AL72" i="52"/>
  <c r="AM72" i="52"/>
  <c r="AN72" i="52"/>
  <c r="AO72" i="52"/>
  <c r="AP72" i="52"/>
  <c r="BT72" i="52" s="1"/>
  <c r="CX72" i="52" s="1"/>
  <c r="AQ72" i="52"/>
  <c r="AR72" i="52"/>
  <c r="AG73" i="52"/>
  <c r="BK73" i="52" s="1"/>
  <c r="AH73" i="52"/>
  <c r="BL73" i="52" s="1"/>
  <c r="CP73" i="52" s="1"/>
  <c r="AI73" i="52"/>
  <c r="AJ73" i="52"/>
  <c r="BN73" i="52" s="1"/>
  <c r="CR73" i="52" s="1"/>
  <c r="AK73" i="52"/>
  <c r="BO73" i="52" s="1"/>
  <c r="CS73" i="52" s="1"/>
  <c r="AL73" i="52"/>
  <c r="AM73" i="52"/>
  <c r="AN73" i="52"/>
  <c r="AO73" i="52"/>
  <c r="AP73" i="52"/>
  <c r="BT73" i="52" s="1"/>
  <c r="CX73" i="52" s="1"/>
  <c r="AQ73" i="52"/>
  <c r="AR73" i="52"/>
  <c r="AG74" i="52"/>
  <c r="BK74" i="52" s="1"/>
  <c r="CO74" i="52" s="1"/>
  <c r="AH74" i="52"/>
  <c r="AI74" i="52"/>
  <c r="AJ74" i="52"/>
  <c r="AK74" i="52"/>
  <c r="BO74" i="52" s="1"/>
  <c r="CS74" i="52" s="1"/>
  <c r="AL74" i="52"/>
  <c r="AM74" i="52"/>
  <c r="AN74" i="52"/>
  <c r="AO74" i="52"/>
  <c r="AP74" i="52"/>
  <c r="BT74" i="52" s="1"/>
  <c r="CX74" i="52" s="1"/>
  <c r="AQ74" i="52"/>
  <c r="AR74" i="52"/>
  <c r="AG75" i="52"/>
  <c r="BK75" i="52" s="1"/>
  <c r="CO75" i="52" s="1"/>
  <c r="AH75" i="52"/>
  <c r="BL75" i="52" s="1"/>
  <c r="CP75" i="52" s="1"/>
  <c r="AI75" i="52"/>
  <c r="BM75" i="52" s="1"/>
  <c r="CQ75" i="52" s="1"/>
  <c r="AJ75" i="52"/>
  <c r="BN75" i="52" s="1"/>
  <c r="CR75" i="52" s="1"/>
  <c r="AK75" i="52"/>
  <c r="AL75" i="52"/>
  <c r="BP75" i="52" s="1"/>
  <c r="CT75" i="52" s="1"/>
  <c r="AM75" i="52"/>
  <c r="BQ75" i="52" s="1"/>
  <c r="CU75" i="52" s="1"/>
  <c r="AN75" i="52"/>
  <c r="BR75" i="52" s="1"/>
  <c r="CV75" i="52" s="1"/>
  <c r="AO75" i="52"/>
  <c r="BS75" i="52" s="1"/>
  <c r="CW75" i="52" s="1"/>
  <c r="AP75" i="52"/>
  <c r="BT75" i="52" s="1"/>
  <c r="CX75" i="52" s="1"/>
  <c r="AQ75" i="52"/>
  <c r="BU75" i="52" s="1"/>
  <c r="CY75" i="52" s="1"/>
  <c r="AR75" i="52"/>
  <c r="BV75" i="52" s="1"/>
  <c r="CZ75" i="52" s="1"/>
  <c r="AG76" i="52"/>
  <c r="BK76" i="52" s="1"/>
  <c r="CO76" i="52" s="1"/>
  <c r="AH76" i="52"/>
  <c r="BL76" i="52" s="1"/>
  <c r="CP76" i="52" s="1"/>
  <c r="AI76" i="52"/>
  <c r="BM76" i="52" s="1"/>
  <c r="CQ76" i="52" s="1"/>
  <c r="AJ76" i="52"/>
  <c r="BN76" i="52" s="1"/>
  <c r="CR76" i="52" s="1"/>
  <c r="AK76" i="52"/>
  <c r="BO76" i="52" s="1"/>
  <c r="CS76" i="52" s="1"/>
  <c r="AL76" i="52"/>
  <c r="AM76" i="52"/>
  <c r="AN76" i="52"/>
  <c r="AO76" i="52"/>
  <c r="AP76" i="52"/>
  <c r="BT76" i="52" s="1"/>
  <c r="CX76" i="52" s="1"/>
  <c r="AQ76" i="52"/>
  <c r="BU76" i="52" s="1"/>
  <c r="CY76" i="52" s="1"/>
  <c r="AR76" i="52"/>
  <c r="BV76" i="52" s="1"/>
  <c r="CZ76" i="52" s="1"/>
  <c r="AG77" i="52"/>
  <c r="BK77" i="52" s="1"/>
  <c r="AH77" i="52"/>
  <c r="BL77" i="52" s="1"/>
  <c r="CP77" i="52" s="1"/>
  <c r="AI77" i="52"/>
  <c r="BM77" i="52" s="1"/>
  <c r="CQ77" i="52" s="1"/>
  <c r="AJ77" i="52"/>
  <c r="BN77" i="52" s="1"/>
  <c r="CR77" i="52" s="1"/>
  <c r="AK77" i="52"/>
  <c r="BO77" i="52" s="1"/>
  <c r="CS77" i="52" s="1"/>
  <c r="AL77" i="52"/>
  <c r="BP77" i="52" s="1"/>
  <c r="CT77" i="52" s="1"/>
  <c r="AM77" i="52"/>
  <c r="AN77" i="52"/>
  <c r="BR77" i="52" s="1"/>
  <c r="CV77" i="52" s="1"/>
  <c r="AO77" i="52"/>
  <c r="BS77" i="52" s="1"/>
  <c r="CW77" i="52" s="1"/>
  <c r="AP77" i="52"/>
  <c r="BT77" i="52" s="1"/>
  <c r="CX77" i="52" s="1"/>
  <c r="AQ77" i="52"/>
  <c r="BU77" i="52" s="1"/>
  <c r="CY77" i="52" s="1"/>
  <c r="AR77" i="52"/>
  <c r="BV77" i="52" s="1"/>
  <c r="CZ77" i="52" s="1"/>
  <c r="AG78" i="52"/>
  <c r="BK78" i="52" s="1"/>
  <c r="CO78" i="52" s="1"/>
  <c r="AH78" i="52"/>
  <c r="BL78" i="52" s="1"/>
  <c r="CP78" i="52" s="1"/>
  <c r="AI78" i="52"/>
  <c r="BM78" i="52" s="1"/>
  <c r="CQ78" i="52" s="1"/>
  <c r="AJ78" i="52"/>
  <c r="BN78" i="52" s="1"/>
  <c r="CR78" i="52" s="1"/>
  <c r="AK78" i="52"/>
  <c r="BO78" i="52" s="1"/>
  <c r="CS78" i="52" s="1"/>
  <c r="AL78" i="52"/>
  <c r="BP78" i="52" s="1"/>
  <c r="CT78" i="52" s="1"/>
  <c r="AM78" i="52"/>
  <c r="BQ78" i="52" s="1"/>
  <c r="CU78" i="52" s="1"/>
  <c r="AN78" i="52"/>
  <c r="AO78" i="52"/>
  <c r="AP78" i="52"/>
  <c r="BT78" i="52" s="1"/>
  <c r="CX78" i="52" s="1"/>
  <c r="AQ78" i="52"/>
  <c r="AR78" i="52"/>
  <c r="AG79" i="52"/>
  <c r="BK79" i="52" s="1"/>
  <c r="CO79" i="52" s="1"/>
  <c r="AH79" i="52"/>
  <c r="BL79" i="52" s="1"/>
  <c r="CP79" i="52" s="1"/>
  <c r="AI79" i="52"/>
  <c r="BM79" i="52" s="1"/>
  <c r="CQ79" i="52" s="1"/>
  <c r="AJ79" i="52"/>
  <c r="BN79" i="52" s="1"/>
  <c r="CR79" i="52" s="1"/>
  <c r="AK79" i="52"/>
  <c r="BO79" i="52" s="1"/>
  <c r="CS79" i="52" s="1"/>
  <c r="AL79" i="52"/>
  <c r="BP79" i="52" s="1"/>
  <c r="CT79" i="52" s="1"/>
  <c r="AM79" i="52"/>
  <c r="BQ79" i="52" s="1"/>
  <c r="AN79" i="52"/>
  <c r="AO79" i="52"/>
  <c r="AP79" i="52"/>
  <c r="BT79" i="52" s="1"/>
  <c r="CX79" i="52" s="1"/>
  <c r="AQ79" i="52"/>
  <c r="BU79" i="52" s="1"/>
  <c r="CY79" i="52" s="1"/>
  <c r="AR79" i="52"/>
  <c r="BV79" i="52" s="1"/>
  <c r="CZ79" i="52" s="1"/>
  <c r="AG80" i="52"/>
  <c r="BK80" i="52" s="1"/>
  <c r="AH80" i="52"/>
  <c r="BL80" i="52" s="1"/>
  <c r="CP80" i="52" s="1"/>
  <c r="AI80" i="52"/>
  <c r="BM80" i="52" s="1"/>
  <c r="CQ80" i="52" s="1"/>
  <c r="AJ80" i="52"/>
  <c r="BN80" i="52" s="1"/>
  <c r="CR80" i="52" s="1"/>
  <c r="AK80" i="52"/>
  <c r="BO80" i="52" s="1"/>
  <c r="CS80" i="52" s="1"/>
  <c r="AL80" i="52"/>
  <c r="BP80" i="52" s="1"/>
  <c r="CT80" i="52" s="1"/>
  <c r="AM80" i="52"/>
  <c r="BQ80" i="52" s="1"/>
  <c r="CU80" i="52" s="1"/>
  <c r="AN80" i="52"/>
  <c r="BR80" i="52" s="1"/>
  <c r="CV80" i="52" s="1"/>
  <c r="AO80" i="52"/>
  <c r="BS80" i="52" s="1"/>
  <c r="CW80" i="52" s="1"/>
  <c r="AP80" i="52"/>
  <c r="BT80" i="52" s="1"/>
  <c r="CX80" i="52" s="1"/>
  <c r="AQ80" i="52"/>
  <c r="BU80" i="52" s="1"/>
  <c r="CY80" i="52" s="1"/>
  <c r="AR80" i="52"/>
  <c r="BV80" i="52" s="1"/>
  <c r="CZ80" i="52" s="1"/>
  <c r="AG81" i="52"/>
  <c r="BK81" i="52" s="1"/>
  <c r="AH81" i="52"/>
  <c r="BL81" i="52" s="1"/>
  <c r="CP81" i="52" s="1"/>
  <c r="AI81" i="52"/>
  <c r="AJ81" i="52"/>
  <c r="BN81" i="52" s="1"/>
  <c r="AK81" i="52"/>
  <c r="AL81" i="52"/>
  <c r="AM81" i="52"/>
  <c r="BQ81" i="52" s="1"/>
  <c r="AN81" i="52"/>
  <c r="BR81" i="52" s="1"/>
  <c r="AO81" i="52"/>
  <c r="BS81" i="52" s="1"/>
  <c r="AP81" i="52"/>
  <c r="BT81" i="52" s="1"/>
  <c r="AQ81" i="52"/>
  <c r="AR81" i="52"/>
  <c r="AG82" i="52"/>
  <c r="BK82" i="52" s="1"/>
  <c r="AH82" i="52"/>
  <c r="BL82" i="52" s="1"/>
  <c r="AI82" i="52"/>
  <c r="BM82" i="52" s="1"/>
  <c r="AJ82" i="52"/>
  <c r="BN82" i="52" s="1"/>
  <c r="CR82" i="52" s="1"/>
  <c r="AK82" i="52"/>
  <c r="BO82" i="52" s="1"/>
  <c r="AL82" i="52"/>
  <c r="AM82" i="52"/>
  <c r="BQ82" i="52" s="1"/>
  <c r="AN82" i="52"/>
  <c r="BR82" i="52" s="1"/>
  <c r="CV82" i="52" s="1"/>
  <c r="AO82" i="52"/>
  <c r="BS82" i="52" s="1"/>
  <c r="AP82" i="52"/>
  <c r="BT82" i="52" s="1"/>
  <c r="AQ82" i="52"/>
  <c r="AR82" i="52"/>
  <c r="AH71" i="52"/>
  <c r="AI71" i="52"/>
  <c r="AJ71" i="52"/>
  <c r="AK71" i="52"/>
  <c r="AL71" i="52"/>
  <c r="AM71" i="52"/>
  <c r="AN71" i="52"/>
  <c r="BR71" i="52" s="1"/>
  <c r="CV71" i="52" s="1"/>
  <c r="AO71" i="52"/>
  <c r="BS71" i="52" s="1"/>
  <c r="CW71" i="52" s="1"/>
  <c r="AP71" i="52"/>
  <c r="BT71" i="52" s="1"/>
  <c r="CX71" i="52" s="1"/>
  <c r="AQ71" i="52"/>
  <c r="BU71" i="52" s="1"/>
  <c r="CY71" i="52" s="1"/>
  <c r="AR71" i="52"/>
  <c r="BV71" i="52" s="1"/>
  <c r="AG71" i="52"/>
  <c r="CG79" i="52"/>
  <c r="CF79" i="52"/>
  <c r="AC79" i="52"/>
  <c r="AB79" i="52"/>
  <c r="AA79" i="52"/>
  <c r="Z79" i="52"/>
  <c r="Y79" i="52"/>
  <c r="X79" i="52"/>
  <c r="W79" i="52"/>
  <c r="V79" i="52"/>
  <c r="CD79" i="52" s="1"/>
  <c r="U79" i="52"/>
  <c r="CC79" i="52" s="1"/>
  <c r="T79" i="52"/>
  <c r="S79" i="52"/>
  <c r="R79" i="52"/>
  <c r="AC78" i="52"/>
  <c r="AB78" i="52"/>
  <c r="AA78" i="52"/>
  <c r="Z78" i="52"/>
  <c r="Y78" i="52"/>
  <c r="X78" i="52"/>
  <c r="W78" i="52"/>
  <c r="V78" i="52"/>
  <c r="U78" i="52"/>
  <c r="T78" i="52"/>
  <c r="S78" i="52"/>
  <c r="R78" i="52"/>
  <c r="AD78" i="52" s="1"/>
  <c r="CJ77" i="52"/>
  <c r="CD77" i="52"/>
  <c r="AC77" i="52"/>
  <c r="AB77" i="52"/>
  <c r="AA77" i="52"/>
  <c r="Z77" i="52"/>
  <c r="Y77" i="52"/>
  <c r="X77" i="52"/>
  <c r="W77" i="52"/>
  <c r="V77" i="52"/>
  <c r="U77" i="52"/>
  <c r="CC77" i="52" s="1"/>
  <c r="T77" i="52"/>
  <c r="CB77" i="52" s="1"/>
  <c r="S77" i="52"/>
  <c r="CA77" i="52" s="1"/>
  <c r="R77" i="52"/>
  <c r="BZ77" i="52" s="1"/>
  <c r="AC76" i="52"/>
  <c r="AB76" i="52"/>
  <c r="AA76" i="52"/>
  <c r="Z76" i="52"/>
  <c r="Y76" i="52"/>
  <c r="X76" i="52"/>
  <c r="W76" i="52"/>
  <c r="V76" i="52"/>
  <c r="U76" i="52"/>
  <c r="T76" i="52"/>
  <c r="S76" i="52"/>
  <c r="R76" i="52"/>
  <c r="ES73" i="52"/>
  <c r="ER73" i="52"/>
  <c r="EQ73" i="52"/>
  <c r="EP72" i="52"/>
  <c r="EO72" i="52"/>
  <c r="EN72" i="52"/>
  <c r="BH61" i="52"/>
  <c r="BH62" i="52"/>
  <c r="BH63" i="52"/>
  <c r="AV60" i="52"/>
  <c r="BZ60" i="52" s="1"/>
  <c r="AW60" i="52"/>
  <c r="AX60" i="52"/>
  <c r="AY60" i="52"/>
  <c r="AZ60" i="52"/>
  <c r="CD60" i="52" s="1"/>
  <c r="BB60" i="52"/>
  <c r="BC60" i="52"/>
  <c r="BD60" i="52"/>
  <c r="BE60" i="52"/>
  <c r="BF60" i="52"/>
  <c r="BG60" i="52"/>
  <c r="AV61" i="52"/>
  <c r="AW61" i="52"/>
  <c r="AX61" i="52"/>
  <c r="AY61" i="52"/>
  <c r="AZ61" i="52"/>
  <c r="CD61" i="52" s="1"/>
  <c r="BA61" i="52"/>
  <c r="CE61" i="52" s="1"/>
  <c r="BB61" i="52"/>
  <c r="BC61" i="52"/>
  <c r="BD61" i="52"/>
  <c r="CH61" i="52" s="1"/>
  <c r="BE61" i="52"/>
  <c r="BF61" i="52"/>
  <c r="BG61" i="52"/>
  <c r="CK61" i="52" s="1"/>
  <c r="AV62" i="52"/>
  <c r="BZ62" i="52" s="1"/>
  <c r="AW62" i="52"/>
  <c r="AX62" i="52"/>
  <c r="AY62" i="52"/>
  <c r="AZ62" i="52"/>
  <c r="BA62" i="52"/>
  <c r="BB62" i="52"/>
  <c r="CF62" i="52" s="1"/>
  <c r="BC62" i="52"/>
  <c r="BD62" i="52"/>
  <c r="BE62" i="52"/>
  <c r="BF62" i="52"/>
  <c r="BG62" i="52"/>
  <c r="AV63" i="52"/>
  <c r="AW63" i="52"/>
  <c r="AX63" i="52"/>
  <c r="AY63" i="52"/>
  <c r="AZ63" i="52"/>
  <c r="CD63" i="52" s="1"/>
  <c r="BA63" i="52"/>
  <c r="CE63" i="52" s="1"/>
  <c r="BB63" i="52"/>
  <c r="CF63" i="52" s="1"/>
  <c r="BC63" i="52"/>
  <c r="BD63" i="52"/>
  <c r="BE63" i="52"/>
  <c r="BF63" i="52"/>
  <c r="BG63" i="52"/>
  <c r="R44" i="52"/>
  <c r="AV44" i="52" s="1"/>
  <c r="S44" i="52"/>
  <c r="AW44" i="52" s="1"/>
  <c r="T44" i="52"/>
  <c r="AX44" i="52" s="1"/>
  <c r="U44" i="52"/>
  <c r="AY44" i="52" s="1"/>
  <c r="CC44" i="52" s="1"/>
  <c r="V44" i="52"/>
  <c r="AZ44" i="52" s="1"/>
  <c r="CD44" i="52" s="1"/>
  <c r="W44" i="52"/>
  <c r="X44" i="52"/>
  <c r="BB44" i="52" s="1"/>
  <c r="CF44" i="52" s="1"/>
  <c r="Y44" i="52"/>
  <c r="BC44" i="52" s="1"/>
  <c r="CG44" i="52" s="1"/>
  <c r="Z44" i="52"/>
  <c r="BD44" i="52" s="1"/>
  <c r="CH44" i="52" s="1"/>
  <c r="AA44" i="52"/>
  <c r="BE44" i="52" s="1"/>
  <c r="CI44" i="52" s="1"/>
  <c r="AB44" i="52"/>
  <c r="BF44" i="52" s="1"/>
  <c r="CJ44" i="52" s="1"/>
  <c r="AC44" i="52"/>
  <c r="BG44" i="52" s="1"/>
  <c r="CK44" i="52" s="1"/>
  <c r="R45" i="52"/>
  <c r="S45" i="52"/>
  <c r="AW45" i="52" s="1"/>
  <c r="T45" i="52"/>
  <c r="AX45" i="52" s="1"/>
  <c r="U45" i="52"/>
  <c r="V45" i="52"/>
  <c r="W45" i="52"/>
  <c r="X45" i="52"/>
  <c r="Y45" i="52"/>
  <c r="BC45" i="52" s="1"/>
  <c r="CG45" i="52" s="1"/>
  <c r="Z45" i="52"/>
  <c r="AA45" i="52"/>
  <c r="BE45" i="52" s="1"/>
  <c r="CI45" i="52" s="1"/>
  <c r="AB45" i="52"/>
  <c r="BF45" i="52" s="1"/>
  <c r="AC45" i="52"/>
  <c r="BG45" i="52" s="1"/>
  <c r="R46" i="52"/>
  <c r="AV46" i="52" s="1"/>
  <c r="S46" i="52"/>
  <c r="AW46" i="52" s="1"/>
  <c r="T46" i="52"/>
  <c r="AX46" i="52" s="1"/>
  <c r="U46" i="52"/>
  <c r="AY46" i="52" s="1"/>
  <c r="CC46" i="52" s="1"/>
  <c r="V46" i="52"/>
  <c r="AZ46" i="52" s="1"/>
  <c r="CD46" i="52" s="1"/>
  <c r="W46" i="52"/>
  <c r="BA46" i="52" s="1"/>
  <c r="CE46" i="52" s="1"/>
  <c r="X46" i="52"/>
  <c r="BB46" i="52" s="1"/>
  <c r="CF46" i="52" s="1"/>
  <c r="Y46" i="52"/>
  <c r="Z46" i="52"/>
  <c r="BD46" i="52" s="1"/>
  <c r="AA46" i="52"/>
  <c r="BE46" i="52" s="1"/>
  <c r="AB46" i="52"/>
  <c r="BF46" i="52" s="1"/>
  <c r="CJ46" i="52" s="1"/>
  <c r="AC46" i="52"/>
  <c r="BG46" i="52" s="1"/>
  <c r="CK46" i="52" s="1"/>
  <c r="R47" i="52"/>
  <c r="AV47" i="52" s="1"/>
  <c r="BZ47" i="52" s="1"/>
  <c r="S47" i="52"/>
  <c r="AW47" i="52" s="1"/>
  <c r="CA47" i="52" s="1"/>
  <c r="T47" i="52"/>
  <c r="U47" i="52"/>
  <c r="V47" i="52"/>
  <c r="W47" i="52"/>
  <c r="BA47" i="52" s="1"/>
  <c r="X47" i="52"/>
  <c r="BB47" i="52" s="1"/>
  <c r="Y47" i="52"/>
  <c r="Z47" i="52"/>
  <c r="AA47" i="52"/>
  <c r="AB47" i="52"/>
  <c r="BF47" i="52" s="1"/>
  <c r="CJ47" i="52" s="1"/>
  <c r="AC47" i="52"/>
  <c r="BG47" i="52" s="1"/>
  <c r="CK47" i="52" s="1"/>
  <c r="AG56" i="52"/>
  <c r="BK56" i="52" s="1"/>
  <c r="CO56" i="52" s="1"/>
  <c r="AH56" i="52"/>
  <c r="AI56" i="52"/>
  <c r="AJ56" i="52"/>
  <c r="BN56" i="52" s="1"/>
  <c r="CR56" i="52" s="1"/>
  <c r="AK56" i="52"/>
  <c r="BO56" i="52" s="1"/>
  <c r="CS56" i="52" s="1"/>
  <c r="AL56" i="52"/>
  <c r="BP56" i="52" s="1"/>
  <c r="AM56" i="52"/>
  <c r="BQ56" i="52" s="1"/>
  <c r="CU56" i="52" s="1"/>
  <c r="AN56" i="52"/>
  <c r="BR56" i="52" s="1"/>
  <c r="AO56" i="52"/>
  <c r="BS56" i="52" s="1"/>
  <c r="CW56" i="52" s="1"/>
  <c r="AP56" i="52"/>
  <c r="BT56" i="52" s="1"/>
  <c r="CX56" i="52" s="1"/>
  <c r="AQ56" i="52"/>
  <c r="AR56" i="52"/>
  <c r="AG57" i="52"/>
  <c r="BK57" i="52" s="1"/>
  <c r="AH57" i="52"/>
  <c r="BL57" i="52" s="1"/>
  <c r="CP57" i="52" s="1"/>
  <c r="AI57" i="52"/>
  <c r="AJ57" i="52"/>
  <c r="BN57" i="52" s="1"/>
  <c r="CR57" i="52" s="1"/>
  <c r="AK57" i="52"/>
  <c r="BO57" i="52" s="1"/>
  <c r="CS57" i="52" s="1"/>
  <c r="AL57" i="52"/>
  <c r="BP57" i="52" s="1"/>
  <c r="AM57" i="52"/>
  <c r="BQ57" i="52" s="1"/>
  <c r="AN57" i="52"/>
  <c r="BR57" i="52" s="1"/>
  <c r="AO57" i="52"/>
  <c r="BS57" i="52" s="1"/>
  <c r="CW57" i="52" s="1"/>
  <c r="AP57" i="52"/>
  <c r="BT57" i="52" s="1"/>
  <c r="CX57" i="52" s="1"/>
  <c r="AQ57" i="52"/>
  <c r="AR57" i="52"/>
  <c r="AG58" i="52"/>
  <c r="BK58" i="52" s="1"/>
  <c r="CO58" i="52" s="1"/>
  <c r="AH58" i="52"/>
  <c r="AI58" i="52"/>
  <c r="AJ58" i="52"/>
  <c r="AK58" i="52"/>
  <c r="BO58" i="52" s="1"/>
  <c r="CS58" i="52" s="1"/>
  <c r="AL58" i="52"/>
  <c r="AM58" i="52"/>
  <c r="BQ58" i="52" s="1"/>
  <c r="CU58" i="52" s="1"/>
  <c r="AN58" i="52"/>
  <c r="BR58" i="52" s="1"/>
  <c r="AO58" i="52"/>
  <c r="BS58" i="52" s="1"/>
  <c r="CW58" i="52" s="1"/>
  <c r="AP58" i="52"/>
  <c r="BT58" i="52" s="1"/>
  <c r="CX58" i="52" s="1"/>
  <c r="AQ58" i="52"/>
  <c r="AR58" i="52"/>
  <c r="AG59" i="52"/>
  <c r="BK59" i="52" s="1"/>
  <c r="CO59" i="52" s="1"/>
  <c r="AH59" i="52"/>
  <c r="BL59" i="52" s="1"/>
  <c r="CP59" i="52" s="1"/>
  <c r="AI59" i="52"/>
  <c r="BM59" i="52" s="1"/>
  <c r="CQ59" i="52" s="1"/>
  <c r="AJ59" i="52"/>
  <c r="BN59" i="52" s="1"/>
  <c r="CR59" i="52" s="1"/>
  <c r="AK59" i="52"/>
  <c r="AL59" i="52"/>
  <c r="BP59" i="52" s="1"/>
  <c r="CT59" i="52" s="1"/>
  <c r="AM59" i="52"/>
  <c r="BQ59" i="52" s="1"/>
  <c r="CU59" i="52" s="1"/>
  <c r="AN59" i="52"/>
  <c r="BR59" i="52" s="1"/>
  <c r="CV59" i="52" s="1"/>
  <c r="AO59" i="52"/>
  <c r="BS59" i="52" s="1"/>
  <c r="CW59" i="52" s="1"/>
  <c r="AP59" i="52"/>
  <c r="BT59" i="52" s="1"/>
  <c r="CX59" i="52" s="1"/>
  <c r="AQ59" i="52"/>
  <c r="BU59" i="52" s="1"/>
  <c r="CY59" i="52" s="1"/>
  <c r="AR59" i="52"/>
  <c r="BV59" i="52" s="1"/>
  <c r="CZ59" i="52" s="1"/>
  <c r="AG60" i="52"/>
  <c r="BK60" i="52" s="1"/>
  <c r="CO60" i="52" s="1"/>
  <c r="AH60" i="52"/>
  <c r="BL60" i="52" s="1"/>
  <c r="CP60" i="52" s="1"/>
  <c r="AI60" i="52"/>
  <c r="BM60" i="52" s="1"/>
  <c r="CQ60" i="52" s="1"/>
  <c r="AJ60" i="52"/>
  <c r="BN60" i="52" s="1"/>
  <c r="CR60" i="52" s="1"/>
  <c r="AK60" i="52"/>
  <c r="BO60" i="52" s="1"/>
  <c r="CS60" i="52" s="1"/>
  <c r="AL60" i="52"/>
  <c r="AM60" i="52"/>
  <c r="BQ60" i="52" s="1"/>
  <c r="AN60" i="52"/>
  <c r="AO60" i="52"/>
  <c r="BS60" i="52" s="1"/>
  <c r="CW60" i="52" s="1"/>
  <c r="AP60" i="52"/>
  <c r="BT60" i="52" s="1"/>
  <c r="CX60" i="52" s="1"/>
  <c r="AQ60" i="52"/>
  <c r="BU60" i="52" s="1"/>
  <c r="CY60" i="52" s="1"/>
  <c r="AR60" i="52"/>
  <c r="BV60" i="52" s="1"/>
  <c r="CZ60" i="52" s="1"/>
  <c r="AG61" i="52"/>
  <c r="BK61" i="52" s="1"/>
  <c r="AH61" i="52"/>
  <c r="BL61" i="52" s="1"/>
  <c r="CP61" i="52" s="1"/>
  <c r="AI61" i="52"/>
  <c r="BM61" i="52" s="1"/>
  <c r="CQ61" i="52" s="1"/>
  <c r="AJ61" i="52"/>
  <c r="BN61" i="52" s="1"/>
  <c r="CR61" i="52" s="1"/>
  <c r="AK61" i="52"/>
  <c r="BO61" i="52" s="1"/>
  <c r="CS61" i="52" s="1"/>
  <c r="AL61" i="52"/>
  <c r="BP61" i="52" s="1"/>
  <c r="CT61" i="52" s="1"/>
  <c r="AM61" i="52"/>
  <c r="BQ61" i="52" s="1"/>
  <c r="AN61" i="52"/>
  <c r="BR61" i="52" s="1"/>
  <c r="CV61" i="52" s="1"/>
  <c r="AO61" i="52"/>
  <c r="BS61" i="52" s="1"/>
  <c r="CW61" i="52" s="1"/>
  <c r="AP61" i="52"/>
  <c r="BT61" i="52" s="1"/>
  <c r="CX61" i="52" s="1"/>
  <c r="AQ61" i="52"/>
  <c r="BU61" i="52" s="1"/>
  <c r="CY61" i="52" s="1"/>
  <c r="AR61" i="52"/>
  <c r="BV61" i="52" s="1"/>
  <c r="CZ61" i="52" s="1"/>
  <c r="AG62" i="52"/>
  <c r="BK62" i="52" s="1"/>
  <c r="CO62" i="52" s="1"/>
  <c r="AH62" i="52"/>
  <c r="BL62" i="52" s="1"/>
  <c r="CP62" i="52" s="1"/>
  <c r="AI62" i="52"/>
  <c r="BM62" i="52" s="1"/>
  <c r="CQ62" i="52" s="1"/>
  <c r="AJ62" i="52"/>
  <c r="BN62" i="52" s="1"/>
  <c r="CR62" i="52" s="1"/>
  <c r="AK62" i="52"/>
  <c r="BO62" i="52" s="1"/>
  <c r="CS62" i="52" s="1"/>
  <c r="AL62" i="52"/>
  <c r="BP62" i="52" s="1"/>
  <c r="CT62" i="52" s="1"/>
  <c r="AM62" i="52"/>
  <c r="BQ62" i="52" s="1"/>
  <c r="CU62" i="52" s="1"/>
  <c r="AN62" i="52"/>
  <c r="BR62" i="52" s="1"/>
  <c r="AO62" i="52"/>
  <c r="BS62" i="52" s="1"/>
  <c r="CW62" i="52" s="1"/>
  <c r="AP62" i="52"/>
  <c r="AQ62" i="52"/>
  <c r="AR62" i="52"/>
  <c r="AG63" i="52"/>
  <c r="BK63" i="52" s="1"/>
  <c r="CO63" i="52" s="1"/>
  <c r="AH63" i="52"/>
  <c r="BL63" i="52" s="1"/>
  <c r="CP63" i="52" s="1"/>
  <c r="AI63" i="52"/>
  <c r="BM63" i="52" s="1"/>
  <c r="CQ63" i="52" s="1"/>
  <c r="AJ63" i="52"/>
  <c r="BN63" i="52" s="1"/>
  <c r="CR63" i="52" s="1"/>
  <c r="AK63" i="52"/>
  <c r="BO63" i="52" s="1"/>
  <c r="CS63" i="52" s="1"/>
  <c r="AL63" i="52"/>
  <c r="BP63" i="52" s="1"/>
  <c r="CT63" i="52" s="1"/>
  <c r="AM63" i="52"/>
  <c r="BQ63" i="52" s="1"/>
  <c r="CU63" i="52" s="1"/>
  <c r="AN63" i="52"/>
  <c r="BR63" i="52" s="1"/>
  <c r="CV63" i="52" s="1"/>
  <c r="AO63" i="52"/>
  <c r="BS63" i="52" s="1"/>
  <c r="CW63" i="52" s="1"/>
  <c r="AP63" i="52"/>
  <c r="BT63" i="52" s="1"/>
  <c r="CX63" i="52" s="1"/>
  <c r="AQ63" i="52"/>
  <c r="BU63" i="52" s="1"/>
  <c r="CY63" i="52" s="1"/>
  <c r="AR63" i="52"/>
  <c r="BV63" i="52" s="1"/>
  <c r="CZ63" i="52" s="1"/>
  <c r="AG64" i="52"/>
  <c r="BK64" i="52" s="1"/>
  <c r="AH64" i="52"/>
  <c r="BL64" i="52" s="1"/>
  <c r="CP64" i="52" s="1"/>
  <c r="AI64" i="52"/>
  <c r="BM64" i="52" s="1"/>
  <c r="AJ64" i="52"/>
  <c r="BN64" i="52" s="1"/>
  <c r="CR64" i="52" s="1"/>
  <c r="AK64" i="52"/>
  <c r="BO64" i="52" s="1"/>
  <c r="AL64" i="52"/>
  <c r="BP64" i="52" s="1"/>
  <c r="CT64" i="52" s="1"/>
  <c r="AM64" i="52"/>
  <c r="BQ64" i="52" s="1"/>
  <c r="CU64" i="52" s="1"/>
  <c r="AN64" i="52"/>
  <c r="BR64" i="52" s="1"/>
  <c r="CV64" i="52" s="1"/>
  <c r="AO64" i="52"/>
  <c r="BS64" i="52" s="1"/>
  <c r="CW64" i="52" s="1"/>
  <c r="AP64" i="52"/>
  <c r="BT64" i="52" s="1"/>
  <c r="AQ64" i="52"/>
  <c r="BU64" i="52" s="1"/>
  <c r="CY64" i="52" s="1"/>
  <c r="AR64" i="52"/>
  <c r="BV64" i="52" s="1"/>
  <c r="CZ64" i="52" s="1"/>
  <c r="AG65" i="52"/>
  <c r="AH65" i="52"/>
  <c r="AI65" i="52"/>
  <c r="AJ65" i="52"/>
  <c r="AK65" i="52"/>
  <c r="AL65" i="52"/>
  <c r="AM65" i="52"/>
  <c r="BQ65" i="52" s="1"/>
  <c r="CU65" i="52" s="1"/>
  <c r="AN65" i="52"/>
  <c r="BR65" i="52" s="1"/>
  <c r="CV65" i="52" s="1"/>
  <c r="AO65" i="52"/>
  <c r="AP65" i="52"/>
  <c r="BT65" i="52" s="1"/>
  <c r="CX65" i="52" s="1"/>
  <c r="AQ65" i="52"/>
  <c r="AR65" i="52"/>
  <c r="AG66" i="52"/>
  <c r="AH66" i="52"/>
  <c r="BL66" i="52" s="1"/>
  <c r="CP66" i="52" s="1"/>
  <c r="AI66" i="52"/>
  <c r="BM66" i="52" s="1"/>
  <c r="CQ66" i="52" s="1"/>
  <c r="AJ66" i="52"/>
  <c r="BN66" i="52" s="1"/>
  <c r="CR66" i="52" s="1"/>
  <c r="AK66" i="52"/>
  <c r="AL66" i="52"/>
  <c r="AM66" i="52"/>
  <c r="BQ66" i="52" s="1"/>
  <c r="AN66" i="52"/>
  <c r="BR66" i="52" s="1"/>
  <c r="CV66" i="52" s="1"/>
  <c r="AO66" i="52"/>
  <c r="BS66" i="52" s="1"/>
  <c r="AP66" i="52"/>
  <c r="BT66" i="52" s="1"/>
  <c r="AQ66" i="52"/>
  <c r="BU66" i="52" s="1"/>
  <c r="AR66" i="52"/>
  <c r="AH55" i="52"/>
  <c r="AI55" i="52"/>
  <c r="AJ55" i="52"/>
  <c r="BN55" i="52" s="1"/>
  <c r="AK55" i="52"/>
  <c r="BO55" i="52" s="1"/>
  <c r="AL55" i="52"/>
  <c r="BP55" i="52" s="1"/>
  <c r="AM55" i="52"/>
  <c r="BQ55" i="52" s="1"/>
  <c r="AN55" i="52"/>
  <c r="BR55" i="52" s="1"/>
  <c r="AO55" i="52"/>
  <c r="BS55" i="52" s="1"/>
  <c r="AP55" i="52"/>
  <c r="BT55" i="52" s="1"/>
  <c r="AQ55" i="52"/>
  <c r="BU55" i="52" s="1"/>
  <c r="AR55" i="52"/>
  <c r="BV55" i="52" s="1"/>
  <c r="AG55" i="52"/>
  <c r="Y62" i="52"/>
  <c r="AC63" i="52"/>
  <c r="AB63" i="52"/>
  <c r="AA63" i="52"/>
  <c r="Z63" i="52"/>
  <c r="Y63" i="52"/>
  <c r="X63" i="52"/>
  <c r="W63" i="52"/>
  <c r="V63" i="52"/>
  <c r="U63" i="52"/>
  <c r="T63" i="52"/>
  <c r="S63" i="52"/>
  <c r="R63" i="52"/>
  <c r="CE62" i="52"/>
  <c r="AC62" i="52"/>
  <c r="AB62" i="52"/>
  <c r="AA62" i="52"/>
  <c r="Z62" i="52"/>
  <c r="X62" i="52"/>
  <c r="W62" i="52"/>
  <c r="V62" i="52"/>
  <c r="U62" i="52"/>
  <c r="T62" i="52"/>
  <c r="S62" i="52"/>
  <c r="R62" i="52"/>
  <c r="CG61" i="52"/>
  <c r="AC61" i="52"/>
  <c r="AB61" i="52"/>
  <c r="AA61" i="52"/>
  <c r="Z61" i="52"/>
  <c r="Y61" i="52"/>
  <c r="X61" i="52"/>
  <c r="W61" i="52"/>
  <c r="V61" i="52"/>
  <c r="U61" i="52"/>
  <c r="T61" i="52"/>
  <c r="S61" i="52"/>
  <c r="R61" i="52"/>
  <c r="AC60" i="52"/>
  <c r="AB60" i="52"/>
  <c r="AA60" i="52"/>
  <c r="Z60" i="52"/>
  <c r="Y60" i="52"/>
  <c r="X60" i="52"/>
  <c r="W60" i="52"/>
  <c r="V60" i="52"/>
  <c r="U60" i="52"/>
  <c r="T60" i="52"/>
  <c r="S60" i="52"/>
  <c r="R60" i="52"/>
  <c r="ES57" i="52"/>
  <c r="ER57" i="52"/>
  <c r="EQ57" i="52"/>
  <c r="EP56" i="52"/>
  <c r="EO56" i="52"/>
  <c r="EN56" i="52"/>
  <c r="AV45" i="52"/>
  <c r="AY45" i="52"/>
  <c r="AZ45" i="52"/>
  <c r="CD45" i="52" s="1"/>
  <c r="BA45" i="52"/>
  <c r="CE45" i="52" s="1"/>
  <c r="BD45" i="52"/>
  <c r="CH45" i="52" s="1"/>
  <c r="AX47" i="52"/>
  <c r="AY47" i="52"/>
  <c r="AZ47" i="52"/>
  <c r="BC47" i="52"/>
  <c r="BE47" i="52"/>
  <c r="CI47" i="52" s="1"/>
  <c r="AG50" i="52"/>
  <c r="BK50" i="52" s="1"/>
  <c r="AH50" i="52"/>
  <c r="BL50" i="52" s="1"/>
  <c r="AI50" i="52"/>
  <c r="BM50" i="52" s="1"/>
  <c r="AJ50" i="52"/>
  <c r="BN50" i="52" s="1"/>
  <c r="AK50" i="52"/>
  <c r="BO50" i="52" s="1"/>
  <c r="AL50" i="52"/>
  <c r="AM50" i="52"/>
  <c r="BQ50" i="52" s="1"/>
  <c r="AN50" i="52"/>
  <c r="BR50" i="52" s="1"/>
  <c r="AO50" i="52"/>
  <c r="BS50" i="52" s="1"/>
  <c r="AP50" i="52"/>
  <c r="BT50" i="52" s="1"/>
  <c r="AQ50" i="52"/>
  <c r="AR50" i="52"/>
  <c r="AG40" i="52"/>
  <c r="BK40" i="52" s="1"/>
  <c r="CO40" i="52" s="1"/>
  <c r="AH40" i="52"/>
  <c r="AI40" i="52"/>
  <c r="AJ40" i="52"/>
  <c r="BN40" i="52" s="1"/>
  <c r="CR40" i="52" s="1"/>
  <c r="AK40" i="52"/>
  <c r="BO40" i="52" s="1"/>
  <c r="CS40" i="52" s="1"/>
  <c r="AL40" i="52"/>
  <c r="AM40" i="52"/>
  <c r="BQ40" i="52" s="1"/>
  <c r="AN40" i="52"/>
  <c r="AO40" i="52"/>
  <c r="AP40" i="52"/>
  <c r="BT40" i="52" s="1"/>
  <c r="CX40" i="52" s="1"/>
  <c r="AQ40" i="52"/>
  <c r="AR40" i="52"/>
  <c r="AG41" i="52"/>
  <c r="BK41" i="52" s="1"/>
  <c r="AH41" i="52"/>
  <c r="BL41" i="52" s="1"/>
  <c r="CP41" i="52" s="1"/>
  <c r="AI41" i="52"/>
  <c r="AJ41" i="52"/>
  <c r="BN41" i="52" s="1"/>
  <c r="CR41" i="52" s="1"/>
  <c r="AK41" i="52"/>
  <c r="BO41" i="52" s="1"/>
  <c r="CS41" i="52" s="1"/>
  <c r="AL41" i="52"/>
  <c r="AM41" i="52"/>
  <c r="AN41" i="52"/>
  <c r="AO41" i="52"/>
  <c r="AP41" i="52"/>
  <c r="BT41" i="52" s="1"/>
  <c r="CX41" i="52" s="1"/>
  <c r="AQ41" i="52"/>
  <c r="AR41" i="52"/>
  <c r="AG42" i="52"/>
  <c r="BK42" i="52" s="1"/>
  <c r="CO42" i="52" s="1"/>
  <c r="AH42" i="52"/>
  <c r="AI42" i="52"/>
  <c r="AJ42" i="52"/>
  <c r="AK42" i="52"/>
  <c r="BO42" i="52" s="1"/>
  <c r="CS42" i="52" s="1"/>
  <c r="AL42" i="52"/>
  <c r="AM42" i="52"/>
  <c r="BQ42" i="52" s="1"/>
  <c r="AN42" i="52"/>
  <c r="AO42" i="52"/>
  <c r="AP42" i="52"/>
  <c r="BT42" i="52" s="1"/>
  <c r="CX42" i="52" s="1"/>
  <c r="AQ42" i="52"/>
  <c r="AR42" i="52"/>
  <c r="AG43" i="52"/>
  <c r="BK43" i="52" s="1"/>
  <c r="CO43" i="52" s="1"/>
  <c r="AH43" i="52"/>
  <c r="BL43" i="52" s="1"/>
  <c r="CP43" i="52" s="1"/>
  <c r="AI43" i="52"/>
  <c r="BM43" i="52" s="1"/>
  <c r="CQ43" i="52" s="1"/>
  <c r="AJ43" i="52"/>
  <c r="BN43" i="52" s="1"/>
  <c r="CR43" i="52" s="1"/>
  <c r="AK43" i="52"/>
  <c r="AL43" i="52"/>
  <c r="BP43" i="52" s="1"/>
  <c r="CT43" i="52" s="1"/>
  <c r="AM43" i="52"/>
  <c r="BQ43" i="52" s="1"/>
  <c r="CU43" i="52" s="1"/>
  <c r="AN43" i="52"/>
  <c r="BR43" i="52" s="1"/>
  <c r="CV43" i="52" s="1"/>
  <c r="AO43" i="52"/>
  <c r="BS43" i="52" s="1"/>
  <c r="CW43" i="52" s="1"/>
  <c r="AP43" i="52"/>
  <c r="BT43" i="52" s="1"/>
  <c r="CX43" i="52" s="1"/>
  <c r="AQ43" i="52"/>
  <c r="BU43" i="52" s="1"/>
  <c r="CY43" i="52" s="1"/>
  <c r="AR43" i="52"/>
  <c r="BV43" i="52" s="1"/>
  <c r="CZ43" i="52" s="1"/>
  <c r="AG44" i="52"/>
  <c r="BK44" i="52" s="1"/>
  <c r="CO44" i="52" s="1"/>
  <c r="AH44" i="52"/>
  <c r="BL44" i="52" s="1"/>
  <c r="CP44" i="52" s="1"/>
  <c r="AI44" i="52"/>
  <c r="BM44" i="52" s="1"/>
  <c r="CQ44" i="52" s="1"/>
  <c r="AJ44" i="52"/>
  <c r="BN44" i="52" s="1"/>
  <c r="CR44" i="52" s="1"/>
  <c r="AK44" i="52"/>
  <c r="BO44" i="52" s="1"/>
  <c r="CS44" i="52" s="1"/>
  <c r="AL44" i="52"/>
  <c r="AM44" i="52"/>
  <c r="AN44" i="52"/>
  <c r="AO44" i="52"/>
  <c r="AP44" i="52"/>
  <c r="BT44" i="52" s="1"/>
  <c r="CX44" i="52" s="1"/>
  <c r="AQ44" i="52"/>
  <c r="BU44" i="52" s="1"/>
  <c r="CY44" i="52" s="1"/>
  <c r="AR44" i="52"/>
  <c r="BV44" i="52" s="1"/>
  <c r="CZ44" i="52" s="1"/>
  <c r="AG45" i="52"/>
  <c r="BK45" i="52" s="1"/>
  <c r="AH45" i="52"/>
  <c r="BL45" i="52" s="1"/>
  <c r="CP45" i="52" s="1"/>
  <c r="AI45" i="52"/>
  <c r="BM45" i="52" s="1"/>
  <c r="CQ45" i="52" s="1"/>
  <c r="AJ45" i="52"/>
  <c r="BN45" i="52" s="1"/>
  <c r="CR45" i="52" s="1"/>
  <c r="AK45" i="52"/>
  <c r="BO45" i="52" s="1"/>
  <c r="CS45" i="52" s="1"/>
  <c r="AL45" i="52"/>
  <c r="BP45" i="52" s="1"/>
  <c r="CT45" i="52" s="1"/>
  <c r="AM45" i="52"/>
  <c r="AN45" i="52"/>
  <c r="BR45" i="52" s="1"/>
  <c r="CV45" i="52" s="1"/>
  <c r="AO45" i="52"/>
  <c r="BS45" i="52" s="1"/>
  <c r="CW45" i="52" s="1"/>
  <c r="AP45" i="52"/>
  <c r="BT45" i="52" s="1"/>
  <c r="CX45" i="52" s="1"/>
  <c r="AQ45" i="52"/>
  <c r="BU45" i="52" s="1"/>
  <c r="CY45" i="52" s="1"/>
  <c r="AR45" i="52"/>
  <c r="BV45" i="52" s="1"/>
  <c r="CZ45" i="52" s="1"/>
  <c r="AG46" i="52"/>
  <c r="BK46" i="52" s="1"/>
  <c r="CO46" i="52" s="1"/>
  <c r="AH46" i="52"/>
  <c r="BL46" i="52" s="1"/>
  <c r="CP46" i="52" s="1"/>
  <c r="AI46" i="52"/>
  <c r="BM46" i="52" s="1"/>
  <c r="CQ46" i="52" s="1"/>
  <c r="AJ46" i="52"/>
  <c r="BN46" i="52" s="1"/>
  <c r="CR46" i="52" s="1"/>
  <c r="AK46" i="52"/>
  <c r="BO46" i="52" s="1"/>
  <c r="CS46" i="52" s="1"/>
  <c r="AL46" i="52"/>
  <c r="BP46" i="52" s="1"/>
  <c r="CT46" i="52" s="1"/>
  <c r="AM46" i="52"/>
  <c r="BQ46" i="52" s="1"/>
  <c r="CU46" i="52" s="1"/>
  <c r="AN46" i="52"/>
  <c r="AO46" i="52"/>
  <c r="AP46" i="52"/>
  <c r="BT46" i="52" s="1"/>
  <c r="CX46" i="52" s="1"/>
  <c r="AQ46" i="52"/>
  <c r="AR46" i="52"/>
  <c r="AG47" i="52"/>
  <c r="AH47" i="52"/>
  <c r="BL47" i="52" s="1"/>
  <c r="CP47" i="52" s="1"/>
  <c r="AI47" i="52"/>
  <c r="BM47" i="52" s="1"/>
  <c r="CQ47" i="52" s="1"/>
  <c r="AJ47" i="52"/>
  <c r="BN47" i="52" s="1"/>
  <c r="CR47" i="52" s="1"/>
  <c r="AK47" i="52"/>
  <c r="BO47" i="52" s="1"/>
  <c r="CS47" i="52" s="1"/>
  <c r="AL47" i="52"/>
  <c r="BP47" i="52" s="1"/>
  <c r="CT47" i="52" s="1"/>
  <c r="AM47" i="52"/>
  <c r="AN47" i="52"/>
  <c r="BR47" i="52" s="1"/>
  <c r="CV47" i="52" s="1"/>
  <c r="AO47" i="52"/>
  <c r="AP47" i="52"/>
  <c r="BT47" i="52" s="1"/>
  <c r="CX47" i="52" s="1"/>
  <c r="AQ47" i="52"/>
  <c r="BU47" i="52" s="1"/>
  <c r="CY47" i="52" s="1"/>
  <c r="AR47" i="52"/>
  <c r="BV47" i="52" s="1"/>
  <c r="CZ47" i="52" s="1"/>
  <c r="AG48" i="52"/>
  <c r="AH48" i="52"/>
  <c r="BL48" i="52" s="1"/>
  <c r="CP48" i="52" s="1"/>
  <c r="AI48" i="52"/>
  <c r="BM48" i="52" s="1"/>
  <c r="CQ48" i="52" s="1"/>
  <c r="AJ48" i="52"/>
  <c r="BN48" i="52" s="1"/>
  <c r="CR48" i="52" s="1"/>
  <c r="AK48" i="52"/>
  <c r="BO48" i="52" s="1"/>
  <c r="CS48" i="52" s="1"/>
  <c r="AL48" i="52"/>
  <c r="BP48" i="52" s="1"/>
  <c r="CT48" i="52" s="1"/>
  <c r="AM48" i="52"/>
  <c r="BQ48" i="52" s="1"/>
  <c r="CU48" i="52" s="1"/>
  <c r="AN48" i="52"/>
  <c r="BR48" i="52" s="1"/>
  <c r="CV48" i="52" s="1"/>
  <c r="AO48" i="52"/>
  <c r="AP48" i="52"/>
  <c r="AQ48" i="52"/>
  <c r="BU48" i="52" s="1"/>
  <c r="CY48" i="52" s="1"/>
  <c r="AR48" i="52"/>
  <c r="BV48" i="52" s="1"/>
  <c r="CZ48" i="52" s="1"/>
  <c r="AG49" i="52"/>
  <c r="AH49" i="52"/>
  <c r="AI49" i="52"/>
  <c r="AJ49" i="52"/>
  <c r="AK49" i="52"/>
  <c r="AL49" i="52"/>
  <c r="AM49" i="52"/>
  <c r="AN49" i="52"/>
  <c r="AO49" i="52"/>
  <c r="AP49" i="52"/>
  <c r="AQ49" i="52"/>
  <c r="AR49" i="52"/>
  <c r="AH39" i="52"/>
  <c r="BL39" i="52" s="1"/>
  <c r="AI39" i="52"/>
  <c r="BM39" i="52" s="1"/>
  <c r="AJ39" i="52"/>
  <c r="AK39" i="52"/>
  <c r="BO39" i="52" s="1"/>
  <c r="AL39" i="52"/>
  <c r="AM39" i="52"/>
  <c r="BQ39" i="52" s="1"/>
  <c r="AN39" i="52"/>
  <c r="BR39" i="52" s="1"/>
  <c r="AO39" i="52"/>
  <c r="BS39" i="52" s="1"/>
  <c r="AP39" i="52"/>
  <c r="BT39" i="52" s="1"/>
  <c r="AQ39" i="52"/>
  <c r="BU39" i="52" s="1"/>
  <c r="AR39" i="52"/>
  <c r="BV39" i="52" s="1"/>
  <c r="AG39" i="52"/>
  <c r="ES41" i="52"/>
  <c r="ER41" i="52"/>
  <c r="EQ41" i="52"/>
  <c r="EP40" i="52"/>
  <c r="EO40" i="52"/>
  <c r="EN40" i="52"/>
  <c r="ES25" i="52"/>
  <c r="ER25" i="52"/>
  <c r="EQ25" i="52"/>
  <c r="EP24" i="52"/>
  <c r="EO24" i="52"/>
  <c r="EN24" i="52"/>
  <c r="ER9" i="52"/>
  <c r="ES9" i="52"/>
  <c r="EQ9" i="52"/>
  <c r="EO8" i="52"/>
  <c r="EP8" i="52"/>
  <c r="EN8" i="52"/>
  <c r="AV28" i="52"/>
  <c r="BZ28" i="52" s="1"/>
  <c r="AW28" i="52"/>
  <c r="CA28" i="52" s="1"/>
  <c r="AX28" i="52"/>
  <c r="CB28" i="52" s="1"/>
  <c r="AY28" i="52"/>
  <c r="CC28" i="52" s="1"/>
  <c r="AZ28" i="52"/>
  <c r="CD28" i="52" s="1"/>
  <c r="BB28" i="52"/>
  <c r="CF28" i="52" s="1"/>
  <c r="BC28" i="52"/>
  <c r="CG28" i="52" s="1"/>
  <c r="BD28" i="52"/>
  <c r="CH28" i="52" s="1"/>
  <c r="BE28" i="52"/>
  <c r="CI28" i="52" s="1"/>
  <c r="BF28" i="52"/>
  <c r="CJ28" i="52" s="1"/>
  <c r="BG28" i="52"/>
  <c r="CK28" i="52" s="1"/>
  <c r="AV29" i="52"/>
  <c r="BZ29" i="52" s="1"/>
  <c r="AW29" i="52"/>
  <c r="CA29" i="52" s="1"/>
  <c r="AX29" i="52"/>
  <c r="CB29" i="52" s="1"/>
  <c r="AY29" i="52"/>
  <c r="CC29" i="52" s="1"/>
  <c r="AZ29" i="52"/>
  <c r="CD29" i="52" s="1"/>
  <c r="BA29" i="52"/>
  <c r="CE29" i="52" s="1"/>
  <c r="BC29" i="52"/>
  <c r="CG29" i="52" s="1"/>
  <c r="BD29" i="52"/>
  <c r="CH29" i="52" s="1"/>
  <c r="BE29" i="52"/>
  <c r="CI29" i="52" s="1"/>
  <c r="BF29" i="52"/>
  <c r="CJ29" i="52" s="1"/>
  <c r="BG29" i="52"/>
  <c r="CK29" i="52" s="1"/>
  <c r="AV30" i="52"/>
  <c r="BZ30" i="52" s="1"/>
  <c r="AW30" i="52"/>
  <c r="CA30" i="52" s="1"/>
  <c r="AX30" i="52"/>
  <c r="AY30" i="52"/>
  <c r="AZ30" i="52"/>
  <c r="BA30" i="52"/>
  <c r="BB30" i="52"/>
  <c r="BD30" i="52"/>
  <c r="BE30" i="52"/>
  <c r="BF30" i="52"/>
  <c r="BG30" i="52"/>
  <c r="AV31" i="52"/>
  <c r="AW31" i="52"/>
  <c r="AX31" i="52"/>
  <c r="AY31" i="52"/>
  <c r="AZ31" i="52"/>
  <c r="CD31" i="52" s="1"/>
  <c r="BA31" i="52"/>
  <c r="CE31" i="52" s="1"/>
  <c r="BB31" i="52"/>
  <c r="CF31" i="52" s="1"/>
  <c r="BC31" i="52"/>
  <c r="BE31" i="52"/>
  <c r="CI31" i="52" s="1"/>
  <c r="BF31" i="52"/>
  <c r="CJ31" i="52" s="1"/>
  <c r="BG31" i="52"/>
  <c r="CK31" i="52" s="1"/>
  <c r="R29" i="52"/>
  <c r="S29" i="52"/>
  <c r="T29" i="52"/>
  <c r="U29" i="52"/>
  <c r="V29" i="52"/>
  <c r="W29" i="52"/>
  <c r="X29" i="52"/>
  <c r="Y29" i="52"/>
  <c r="Z29" i="52"/>
  <c r="AA29" i="52"/>
  <c r="AB29" i="52"/>
  <c r="AC29" i="52"/>
  <c r="R30" i="52"/>
  <c r="S30" i="52"/>
  <c r="T30" i="52"/>
  <c r="U30" i="52"/>
  <c r="V30" i="52"/>
  <c r="W30" i="52"/>
  <c r="X30" i="52"/>
  <c r="Y30" i="52"/>
  <c r="Z30" i="52"/>
  <c r="AA30" i="52"/>
  <c r="AB30" i="52"/>
  <c r="AC30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S28" i="52"/>
  <c r="T28" i="52"/>
  <c r="U28" i="52"/>
  <c r="V28" i="52"/>
  <c r="W28" i="52"/>
  <c r="X28" i="52"/>
  <c r="Y28" i="52"/>
  <c r="Z28" i="52"/>
  <c r="AA28" i="52"/>
  <c r="AB28" i="52"/>
  <c r="AC28" i="52"/>
  <c r="R28" i="52"/>
  <c r="R13" i="52"/>
  <c r="S13" i="52"/>
  <c r="T13" i="52"/>
  <c r="U13" i="52"/>
  <c r="V13" i="52"/>
  <c r="W13" i="52"/>
  <c r="X13" i="52"/>
  <c r="Y13" i="52"/>
  <c r="Z13" i="52"/>
  <c r="AA13" i="52"/>
  <c r="AB13" i="52"/>
  <c r="AC13" i="52"/>
  <c r="R14" i="52"/>
  <c r="S14" i="52"/>
  <c r="T14" i="52"/>
  <c r="U14" i="52"/>
  <c r="V14" i="52"/>
  <c r="W14" i="52"/>
  <c r="X14" i="52"/>
  <c r="Y14" i="52"/>
  <c r="Z14" i="52"/>
  <c r="AA14" i="52"/>
  <c r="AB14" i="52"/>
  <c r="AC14" i="52"/>
  <c r="R15" i="52"/>
  <c r="S15" i="52"/>
  <c r="T15" i="52"/>
  <c r="U15" i="52"/>
  <c r="V15" i="52"/>
  <c r="W15" i="52"/>
  <c r="X15" i="52"/>
  <c r="Y15" i="52"/>
  <c r="Z15" i="52"/>
  <c r="AA15" i="52"/>
  <c r="AB15" i="52"/>
  <c r="AC15" i="52"/>
  <c r="S12" i="52"/>
  <c r="T12" i="52"/>
  <c r="U12" i="52"/>
  <c r="V12" i="52"/>
  <c r="W12" i="52"/>
  <c r="X12" i="52"/>
  <c r="Y12" i="52"/>
  <c r="Z12" i="52"/>
  <c r="AA12" i="52"/>
  <c r="AB12" i="52"/>
  <c r="AC12" i="52"/>
  <c r="R12" i="52"/>
  <c r="AG24" i="52"/>
  <c r="BK24" i="52" s="1"/>
  <c r="CO24" i="52" s="1"/>
  <c r="AH24" i="52"/>
  <c r="AI24" i="52"/>
  <c r="AJ24" i="52"/>
  <c r="BN24" i="52" s="1"/>
  <c r="CR24" i="52" s="1"/>
  <c r="AK24" i="52"/>
  <c r="BO24" i="52" s="1"/>
  <c r="CS24" i="52" s="1"/>
  <c r="AL24" i="52"/>
  <c r="AM24" i="52"/>
  <c r="AN24" i="52"/>
  <c r="AO24" i="52"/>
  <c r="AP24" i="52"/>
  <c r="BT24" i="52" s="1"/>
  <c r="CX24" i="52" s="1"/>
  <c r="AQ24" i="52"/>
  <c r="AR24" i="52"/>
  <c r="AG25" i="52"/>
  <c r="BK25" i="52" s="1"/>
  <c r="CO25" i="52" s="1"/>
  <c r="AH25" i="52"/>
  <c r="BL25" i="52" s="1"/>
  <c r="CP25" i="52" s="1"/>
  <c r="AI25" i="52"/>
  <c r="AJ25" i="52"/>
  <c r="BN25" i="52" s="1"/>
  <c r="CR25" i="52" s="1"/>
  <c r="AK25" i="52"/>
  <c r="BO25" i="52" s="1"/>
  <c r="CS25" i="52" s="1"/>
  <c r="AL25" i="52"/>
  <c r="AM25" i="52"/>
  <c r="AN25" i="52"/>
  <c r="AO25" i="52"/>
  <c r="AP25" i="52"/>
  <c r="BT25" i="52" s="1"/>
  <c r="CX25" i="52" s="1"/>
  <c r="AQ25" i="52"/>
  <c r="AR25" i="52"/>
  <c r="AG26" i="52"/>
  <c r="BK26" i="52" s="1"/>
  <c r="AH26" i="52"/>
  <c r="AI26" i="52"/>
  <c r="AJ26" i="52"/>
  <c r="AK26" i="52"/>
  <c r="BO26" i="52" s="1"/>
  <c r="CS26" i="52" s="1"/>
  <c r="AL26" i="52"/>
  <c r="AM26" i="52"/>
  <c r="BQ26" i="52" s="1"/>
  <c r="AN26" i="52"/>
  <c r="AO26" i="52"/>
  <c r="AP26" i="52"/>
  <c r="BT26" i="52" s="1"/>
  <c r="CX26" i="52" s="1"/>
  <c r="AQ26" i="52"/>
  <c r="AR26" i="52"/>
  <c r="AG27" i="52"/>
  <c r="BK27" i="52" s="1"/>
  <c r="CO27" i="52" s="1"/>
  <c r="AH27" i="52"/>
  <c r="BL27" i="52" s="1"/>
  <c r="CP27" i="52" s="1"/>
  <c r="AI27" i="52"/>
  <c r="BM27" i="52" s="1"/>
  <c r="CQ27" i="52" s="1"/>
  <c r="AJ27" i="52"/>
  <c r="BN27" i="52" s="1"/>
  <c r="CR27" i="52" s="1"/>
  <c r="AK27" i="52"/>
  <c r="AL27" i="52"/>
  <c r="BP27" i="52" s="1"/>
  <c r="CT27" i="52" s="1"/>
  <c r="AM27" i="52"/>
  <c r="BQ27" i="52" s="1"/>
  <c r="CU27" i="52" s="1"/>
  <c r="AN27" i="52"/>
  <c r="BR27" i="52" s="1"/>
  <c r="CV27" i="52" s="1"/>
  <c r="AO27" i="52"/>
  <c r="BS27" i="52" s="1"/>
  <c r="CW27" i="52" s="1"/>
  <c r="AP27" i="52"/>
  <c r="BT27" i="52" s="1"/>
  <c r="CX27" i="52" s="1"/>
  <c r="AQ27" i="52"/>
  <c r="BU27" i="52" s="1"/>
  <c r="CY27" i="52" s="1"/>
  <c r="AR27" i="52"/>
  <c r="BV27" i="52" s="1"/>
  <c r="CZ27" i="52" s="1"/>
  <c r="AG28" i="52"/>
  <c r="BK28" i="52" s="1"/>
  <c r="CO28" i="52" s="1"/>
  <c r="AH28" i="52"/>
  <c r="BL28" i="52" s="1"/>
  <c r="CP28" i="52" s="1"/>
  <c r="AI28" i="52"/>
  <c r="BM28" i="52" s="1"/>
  <c r="CQ28" i="52" s="1"/>
  <c r="AJ28" i="52"/>
  <c r="BN28" i="52" s="1"/>
  <c r="CR28" i="52" s="1"/>
  <c r="AK28" i="52"/>
  <c r="BO28" i="52" s="1"/>
  <c r="CS28" i="52" s="1"/>
  <c r="AL28" i="52"/>
  <c r="AM28" i="52"/>
  <c r="BQ28" i="52" s="1"/>
  <c r="AN28" i="52"/>
  <c r="AO28" i="52"/>
  <c r="AP28" i="52"/>
  <c r="BT28" i="52" s="1"/>
  <c r="CX28" i="52" s="1"/>
  <c r="AQ28" i="52"/>
  <c r="BU28" i="52" s="1"/>
  <c r="CY28" i="52" s="1"/>
  <c r="AR28" i="52"/>
  <c r="BV28" i="52" s="1"/>
  <c r="CZ28" i="52" s="1"/>
  <c r="AG29" i="52"/>
  <c r="BK29" i="52" s="1"/>
  <c r="AH29" i="52"/>
  <c r="BL29" i="52" s="1"/>
  <c r="CP29" i="52" s="1"/>
  <c r="AI29" i="52"/>
  <c r="BM29" i="52" s="1"/>
  <c r="CQ29" i="52" s="1"/>
  <c r="AJ29" i="52"/>
  <c r="AK29" i="52"/>
  <c r="BO29" i="52" s="1"/>
  <c r="CS29" i="52" s="1"/>
  <c r="AL29" i="52"/>
  <c r="BP29" i="52" s="1"/>
  <c r="CT29" i="52" s="1"/>
  <c r="AM29" i="52"/>
  <c r="AN29" i="52"/>
  <c r="BR29" i="52" s="1"/>
  <c r="CV29" i="52" s="1"/>
  <c r="AO29" i="52"/>
  <c r="BS29" i="52" s="1"/>
  <c r="CW29" i="52" s="1"/>
  <c r="AP29" i="52"/>
  <c r="BT29" i="52" s="1"/>
  <c r="CX29" i="52" s="1"/>
  <c r="AQ29" i="52"/>
  <c r="BU29" i="52" s="1"/>
  <c r="CY29" i="52" s="1"/>
  <c r="AR29" i="52"/>
  <c r="BV29" i="52" s="1"/>
  <c r="CZ29" i="52" s="1"/>
  <c r="AG30" i="52"/>
  <c r="BK30" i="52" s="1"/>
  <c r="AH30" i="52"/>
  <c r="BL30" i="52" s="1"/>
  <c r="CP30" i="52" s="1"/>
  <c r="AI30" i="52"/>
  <c r="BM30" i="52" s="1"/>
  <c r="CQ30" i="52" s="1"/>
  <c r="AJ30" i="52"/>
  <c r="BN30" i="52" s="1"/>
  <c r="CR30" i="52" s="1"/>
  <c r="AK30" i="52"/>
  <c r="BO30" i="52" s="1"/>
  <c r="CS30" i="52" s="1"/>
  <c r="AL30" i="52"/>
  <c r="BP30" i="52" s="1"/>
  <c r="CT30" i="52" s="1"/>
  <c r="AM30" i="52"/>
  <c r="BQ30" i="52" s="1"/>
  <c r="CU30" i="52" s="1"/>
  <c r="AN30" i="52"/>
  <c r="AO30" i="52"/>
  <c r="AP30" i="52"/>
  <c r="BT30" i="52" s="1"/>
  <c r="CX30" i="52" s="1"/>
  <c r="AQ30" i="52"/>
  <c r="AR30" i="52"/>
  <c r="AG31" i="52"/>
  <c r="BK31" i="52" s="1"/>
  <c r="CO31" i="52" s="1"/>
  <c r="AH31" i="52"/>
  <c r="BL31" i="52" s="1"/>
  <c r="CP31" i="52" s="1"/>
  <c r="AI31" i="52"/>
  <c r="AJ31" i="52"/>
  <c r="BN31" i="52" s="1"/>
  <c r="CR31" i="52" s="1"/>
  <c r="AK31" i="52"/>
  <c r="AL31" i="52"/>
  <c r="AM31" i="52"/>
  <c r="BQ31" i="52" s="1"/>
  <c r="CU31" i="52" s="1"/>
  <c r="AN31" i="52"/>
  <c r="AO31" i="52"/>
  <c r="AP31" i="52"/>
  <c r="BT31" i="52" s="1"/>
  <c r="CX31" i="52" s="1"/>
  <c r="AQ31" i="52"/>
  <c r="BU31" i="52" s="1"/>
  <c r="CY31" i="52" s="1"/>
  <c r="AR31" i="52"/>
  <c r="BV31" i="52" s="1"/>
  <c r="CZ31" i="52" s="1"/>
  <c r="AG32" i="52"/>
  <c r="BK32" i="52" s="1"/>
  <c r="AH32" i="52"/>
  <c r="BL32" i="52" s="1"/>
  <c r="CP32" i="52" s="1"/>
  <c r="AI32" i="52"/>
  <c r="BM32" i="52" s="1"/>
  <c r="CQ32" i="52" s="1"/>
  <c r="AJ32" i="52"/>
  <c r="BN32" i="52" s="1"/>
  <c r="CR32" i="52" s="1"/>
  <c r="AK32" i="52"/>
  <c r="BO32" i="52" s="1"/>
  <c r="AL32" i="52"/>
  <c r="BP32" i="52" s="1"/>
  <c r="AM32" i="52"/>
  <c r="BQ32" i="52" s="1"/>
  <c r="AN32" i="52"/>
  <c r="BR32" i="52" s="1"/>
  <c r="CV32" i="52" s="1"/>
  <c r="AO32" i="52"/>
  <c r="AP32" i="52"/>
  <c r="BT32" i="52" s="1"/>
  <c r="CX32" i="52" s="1"/>
  <c r="AQ32" i="52"/>
  <c r="BU32" i="52" s="1"/>
  <c r="CY32" i="52" s="1"/>
  <c r="AR32" i="52"/>
  <c r="BV32" i="52" s="1"/>
  <c r="CZ32" i="52" s="1"/>
  <c r="AG33" i="52"/>
  <c r="BK33" i="52" s="1"/>
  <c r="AH33" i="52"/>
  <c r="BL33" i="52" s="1"/>
  <c r="CP33" i="52" s="1"/>
  <c r="AI33" i="52"/>
  <c r="AJ33" i="52"/>
  <c r="AK33" i="52"/>
  <c r="AL33" i="52"/>
  <c r="AM33" i="52"/>
  <c r="AN33" i="52"/>
  <c r="AO33" i="52"/>
  <c r="AP33" i="52"/>
  <c r="BT33" i="52" s="1"/>
  <c r="CX33" i="52" s="1"/>
  <c r="AQ33" i="52"/>
  <c r="AR33" i="52"/>
  <c r="AG34" i="52"/>
  <c r="BK34" i="52" s="1"/>
  <c r="AH34" i="52"/>
  <c r="BL34" i="52" s="1"/>
  <c r="AI34" i="52"/>
  <c r="BM34" i="52" s="1"/>
  <c r="AJ34" i="52"/>
  <c r="BN34" i="52" s="1"/>
  <c r="AK34" i="52"/>
  <c r="AL34" i="52"/>
  <c r="AM34" i="52"/>
  <c r="BQ34" i="52" s="1"/>
  <c r="CU34" i="52" s="1"/>
  <c r="AN34" i="52"/>
  <c r="BR34" i="52" s="1"/>
  <c r="AO34" i="52"/>
  <c r="BS34" i="52" s="1"/>
  <c r="AP34" i="52"/>
  <c r="BT34" i="52" s="1"/>
  <c r="CX34" i="52" s="1"/>
  <c r="AQ34" i="52"/>
  <c r="AR34" i="52"/>
  <c r="AH23" i="52"/>
  <c r="AI23" i="52"/>
  <c r="AJ23" i="52"/>
  <c r="BN23" i="52" s="1"/>
  <c r="AK23" i="52"/>
  <c r="BO23" i="52" s="1"/>
  <c r="AL23" i="52"/>
  <c r="BP23" i="52" s="1"/>
  <c r="AM23" i="52"/>
  <c r="AN23" i="52"/>
  <c r="AO23" i="52"/>
  <c r="AP23" i="52"/>
  <c r="AQ23" i="52"/>
  <c r="BU23" i="52" s="1"/>
  <c r="AR23" i="52"/>
  <c r="BV23" i="52" s="1"/>
  <c r="AG23" i="52"/>
  <c r="CG31" i="52"/>
  <c r="CK76" i="52" l="1"/>
  <c r="CJ94" i="52"/>
  <c r="CA79" i="52"/>
  <c r="CG76" i="52"/>
  <c r="CI125" i="52"/>
  <c r="CH125" i="52"/>
  <c r="CI76" i="52"/>
  <c r="CC95" i="52"/>
  <c r="CJ76" i="52"/>
  <c r="CJ93" i="52"/>
  <c r="CE127" i="52"/>
  <c r="CG111" i="52"/>
  <c r="CG125" i="52"/>
  <c r="CF76" i="52"/>
  <c r="CJ125" i="52"/>
  <c r="BZ79" i="52"/>
  <c r="CB79" i="52"/>
  <c r="CH94" i="52"/>
  <c r="CH76" i="52"/>
  <c r="CG126" i="52"/>
  <c r="AS128" i="52"/>
  <c r="BW128" i="52" s="1"/>
  <c r="CA93" i="52"/>
  <c r="AS125" i="52"/>
  <c r="BW125" i="52" s="1"/>
  <c r="CG95" i="52"/>
  <c r="AS109" i="52"/>
  <c r="BW109" i="52" s="1"/>
  <c r="BS92" i="52"/>
  <c r="CW92" i="52" s="1"/>
  <c r="BZ127" i="52"/>
  <c r="CK124" i="52"/>
  <c r="CK108" i="52"/>
  <c r="BO119" i="52"/>
  <c r="CS119" i="52" s="1"/>
  <c r="BN119" i="52"/>
  <c r="CR119" i="52" s="1"/>
  <c r="BL119" i="52"/>
  <c r="CP119" i="52" s="1"/>
  <c r="CH127" i="52"/>
  <c r="CT119" i="52"/>
  <c r="BV130" i="52"/>
  <c r="AS121" i="52"/>
  <c r="BK119" i="52"/>
  <c r="CO119" i="52" s="1"/>
  <c r="BU130" i="52"/>
  <c r="CY130" i="52" s="1"/>
  <c r="CS129" i="52"/>
  <c r="CW119" i="52"/>
  <c r="CR129" i="52"/>
  <c r="CZ126" i="52"/>
  <c r="CV124" i="52"/>
  <c r="CV119" i="52"/>
  <c r="CQ129" i="52"/>
  <c r="CY126" i="52"/>
  <c r="CU124" i="52"/>
  <c r="BU119" i="52"/>
  <c r="CY119" i="52" s="1"/>
  <c r="CU119" i="52"/>
  <c r="BT119" i="52"/>
  <c r="CX119" i="52" s="1"/>
  <c r="CW130" i="52"/>
  <c r="CU130" i="52"/>
  <c r="CS130" i="52"/>
  <c r="CQ130" i="52"/>
  <c r="CP130" i="52"/>
  <c r="CO130" i="52"/>
  <c r="CX129" i="52"/>
  <c r="CU129" i="52"/>
  <c r="CT129" i="52"/>
  <c r="CB124" i="52"/>
  <c r="CC124" i="52"/>
  <c r="BZ126" i="52"/>
  <c r="CG127" i="52"/>
  <c r="CI127" i="52"/>
  <c r="CB126" i="52"/>
  <c r="CJ127" i="52"/>
  <c r="CC126" i="52"/>
  <c r="CK127" i="52"/>
  <c r="CD126" i="52"/>
  <c r="CE126" i="52"/>
  <c r="CB125" i="52"/>
  <c r="CC125" i="52"/>
  <c r="CD125" i="52"/>
  <c r="CE125" i="52"/>
  <c r="CF125" i="52"/>
  <c r="AD126" i="52"/>
  <c r="CL126" i="52" s="1"/>
  <c r="AD127" i="52"/>
  <c r="CL127" i="52" s="1"/>
  <c r="AD125" i="52"/>
  <c r="CL125" i="52" s="1"/>
  <c r="AS124" i="52"/>
  <c r="BW124" i="52" s="1"/>
  <c r="AS122" i="52"/>
  <c r="AI131" i="52"/>
  <c r="BM120" i="52" s="1"/>
  <c r="AR131" i="52"/>
  <c r="BV120" i="52" s="1"/>
  <c r="AS119" i="52"/>
  <c r="BW119" i="52" s="1"/>
  <c r="AS129" i="52"/>
  <c r="CO121" i="52"/>
  <c r="AG131" i="52"/>
  <c r="CA126" i="52"/>
  <c r="CO128" i="52"/>
  <c r="AH131" i="52"/>
  <c r="BL122" i="52" s="1"/>
  <c r="AS123" i="52"/>
  <c r="BW123" i="52" s="1"/>
  <c r="AJ131" i="52"/>
  <c r="AS130" i="52"/>
  <c r="AK131" i="52"/>
  <c r="AS120" i="52"/>
  <c r="CO125" i="52"/>
  <c r="AL131" i="52"/>
  <c r="AM131" i="52"/>
  <c r="AS127" i="52"/>
  <c r="BW127" i="52" s="1"/>
  <c r="AN131" i="52"/>
  <c r="CO124" i="52"/>
  <c r="AO131" i="52"/>
  <c r="AP131" i="52"/>
  <c r="CB127" i="52"/>
  <c r="AQ131" i="52"/>
  <c r="BU121" i="52" s="1"/>
  <c r="AS126" i="52"/>
  <c r="BW126" i="52" s="1"/>
  <c r="CX122" i="52"/>
  <c r="AD124" i="52"/>
  <c r="CL124" i="52" s="1"/>
  <c r="CK78" i="52"/>
  <c r="CE111" i="52"/>
  <c r="CF111" i="52"/>
  <c r="CG110" i="52"/>
  <c r="CK95" i="52"/>
  <c r="AS105" i="52"/>
  <c r="BT105" i="52"/>
  <c r="CX105" i="52" s="1"/>
  <c r="BN103" i="52"/>
  <c r="CR103" i="52" s="1"/>
  <c r="AS112" i="52"/>
  <c r="BW112" i="52" s="1"/>
  <c r="AR115" i="52"/>
  <c r="BV115" i="52" s="1"/>
  <c r="CQ113" i="52"/>
  <c r="CY110" i="52"/>
  <c r="CP113" i="52"/>
  <c r="BQ108" i="52"/>
  <c r="CU108" i="52" s="1"/>
  <c r="CT103" i="52"/>
  <c r="CS103" i="52"/>
  <c r="CW114" i="52"/>
  <c r="CV114" i="52"/>
  <c r="CU114" i="52"/>
  <c r="CS114" i="52"/>
  <c r="CQ114" i="52"/>
  <c r="CP114" i="52"/>
  <c r="CO114" i="52"/>
  <c r="CX113" i="52"/>
  <c r="CW113" i="52"/>
  <c r="CV113" i="52"/>
  <c r="CU113" i="52"/>
  <c r="CT113" i="52"/>
  <c r="CS113" i="52"/>
  <c r="CR113" i="52"/>
  <c r="BZ110" i="52"/>
  <c r="CB110" i="52"/>
  <c r="CI111" i="52"/>
  <c r="CC110" i="52"/>
  <c r="CJ111" i="52"/>
  <c r="CD110" i="52"/>
  <c r="CK111" i="52"/>
  <c r="CH111" i="52"/>
  <c r="CC109" i="52"/>
  <c r="CD109" i="52"/>
  <c r="CE109" i="52"/>
  <c r="BZ108" i="52"/>
  <c r="CA108" i="52"/>
  <c r="CG109" i="52"/>
  <c r="CB108" i="52"/>
  <c r="CH109" i="52"/>
  <c r="CC108" i="52"/>
  <c r="CI109" i="52"/>
  <c r="CJ109" i="52"/>
  <c r="AS106" i="52"/>
  <c r="AS108" i="52"/>
  <c r="BW108" i="52" s="1"/>
  <c r="AS113" i="52"/>
  <c r="CZ110" i="52"/>
  <c r="AD109" i="52"/>
  <c r="CL109" i="52" s="1"/>
  <c r="AD110" i="52"/>
  <c r="CL110" i="52" s="1"/>
  <c r="AD111" i="52"/>
  <c r="CV108" i="52"/>
  <c r="CO103" i="52"/>
  <c r="CT114" i="52"/>
  <c r="CU103" i="52"/>
  <c r="CE108" i="52"/>
  <c r="CT108" i="52"/>
  <c r="CZ113" i="52"/>
  <c r="CY114" i="52"/>
  <c r="CF109" i="52"/>
  <c r="CU109" i="52"/>
  <c r="CV110" i="52"/>
  <c r="CQ103" i="52"/>
  <c r="AD108" i="52"/>
  <c r="CL108" i="52" s="1"/>
  <c r="AS110" i="52"/>
  <c r="BW110" i="52" s="1"/>
  <c r="CO105" i="52"/>
  <c r="AG115" i="52"/>
  <c r="BK115" i="52" s="1"/>
  <c r="CA110" i="52"/>
  <c r="CO112" i="52"/>
  <c r="AH115" i="52"/>
  <c r="BL115" i="52" s="1"/>
  <c r="AI115" i="52"/>
  <c r="BM115" i="52" s="1"/>
  <c r="AS107" i="52"/>
  <c r="BW107" i="52" s="1"/>
  <c r="AJ115" i="52"/>
  <c r="BN115" i="52" s="1"/>
  <c r="AS114" i="52"/>
  <c r="AK115" i="52"/>
  <c r="BO115" i="52" s="1"/>
  <c r="AS103" i="52"/>
  <c r="BW103" i="52" s="1"/>
  <c r="AS104" i="52"/>
  <c r="CO109" i="52"/>
  <c r="AL115" i="52"/>
  <c r="BP115" i="52" s="1"/>
  <c r="AM115" i="52"/>
  <c r="BQ115" i="52" s="1"/>
  <c r="AS111" i="52"/>
  <c r="BW111" i="52" s="1"/>
  <c r="AN115" i="52"/>
  <c r="BR115" i="52" s="1"/>
  <c r="AO115" i="52"/>
  <c r="BS115" i="52" s="1"/>
  <c r="AP115" i="52"/>
  <c r="BT115" i="52" s="1"/>
  <c r="CZ103" i="52"/>
  <c r="CB111" i="52"/>
  <c r="AQ115" i="52"/>
  <c r="BU115" i="52" s="1"/>
  <c r="AS93" i="52"/>
  <c r="AS73" i="52"/>
  <c r="AS89" i="52"/>
  <c r="CH78" i="52"/>
  <c r="CI78" i="52"/>
  <c r="CJ78" i="52"/>
  <c r="CB93" i="52"/>
  <c r="CC93" i="52"/>
  <c r="CI95" i="52"/>
  <c r="AS80" i="52"/>
  <c r="BW80" i="52" s="1"/>
  <c r="BP87" i="52"/>
  <c r="CT87" i="52" s="1"/>
  <c r="AS96" i="52"/>
  <c r="BW96" i="52" s="1"/>
  <c r="BO87" i="52"/>
  <c r="CS87" i="52" s="1"/>
  <c r="BN87" i="52"/>
  <c r="CR87" i="52" s="1"/>
  <c r="BZ92" i="52"/>
  <c r="CA92" i="52"/>
  <c r="BK97" i="52"/>
  <c r="CO97" i="52" s="1"/>
  <c r="CZ87" i="52"/>
  <c r="CY87" i="52"/>
  <c r="AS77" i="52"/>
  <c r="CX87" i="52"/>
  <c r="CW87" i="52"/>
  <c r="CZ94" i="52"/>
  <c r="CV87" i="52"/>
  <c r="CQ97" i="52"/>
  <c r="CY94" i="52"/>
  <c r="AS92" i="52"/>
  <c r="AS90" i="52"/>
  <c r="CX98" i="52"/>
  <c r="CW98" i="52"/>
  <c r="CU98" i="52"/>
  <c r="CO98" i="52"/>
  <c r="CX97" i="52"/>
  <c r="CW97" i="52"/>
  <c r="CV97" i="52"/>
  <c r="CU97" i="52"/>
  <c r="CR97" i="52"/>
  <c r="CB94" i="52"/>
  <c r="CB92" i="52"/>
  <c r="CC92" i="52"/>
  <c r="CU92" i="52"/>
  <c r="AS97" i="52"/>
  <c r="AS87" i="52"/>
  <c r="AD94" i="52"/>
  <c r="AD95" i="52"/>
  <c r="AS94" i="52"/>
  <c r="CO89" i="52"/>
  <c r="AG99" i="52"/>
  <c r="BK99" i="52" s="1"/>
  <c r="CO96" i="52"/>
  <c r="AH99" i="52"/>
  <c r="BL99" i="52" s="1"/>
  <c r="AI99" i="52"/>
  <c r="BM99" i="52" s="1"/>
  <c r="AS91" i="52"/>
  <c r="AJ99" i="52"/>
  <c r="BN99" i="52" s="1"/>
  <c r="AS98" i="52"/>
  <c r="AK99" i="52"/>
  <c r="BO99" i="52" s="1"/>
  <c r="AS88" i="52"/>
  <c r="CO93" i="52"/>
  <c r="AL99" i="52"/>
  <c r="BP99" i="52" s="1"/>
  <c r="AM99" i="52"/>
  <c r="BQ99" i="52" s="1"/>
  <c r="AS95" i="52"/>
  <c r="AN99" i="52"/>
  <c r="BR99" i="52" s="1"/>
  <c r="AO99" i="52"/>
  <c r="BS99" i="52" s="1"/>
  <c r="AP99" i="52"/>
  <c r="BT99" i="52" s="1"/>
  <c r="AQ99" i="52"/>
  <c r="BU99" i="52" s="1"/>
  <c r="AD92" i="52"/>
  <c r="AR99" i="52"/>
  <c r="BV99" i="52" s="1"/>
  <c r="CJ95" i="52"/>
  <c r="AS81" i="52"/>
  <c r="AS76" i="52"/>
  <c r="BP71" i="52"/>
  <c r="CT71" i="52" s="1"/>
  <c r="BO71" i="52"/>
  <c r="CS71" i="52" s="1"/>
  <c r="BN71" i="52"/>
  <c r="CR71" i="52" s="1"/>
  <c r="BO81" i="52"/>
  <c r="CS81" i="52" s="1"/>
  <c r="BM81" i="52"/>
  <c r="CQ81" i="52" s="1"/>
  <c r="BV78" i="52"/>
  <c r="CZ78" i="52" s="1"/>
  <c r="BU78" i="52"/>
  <c r="CY78" i="52" s="1"/>
  <c r="BQ76" i="52"/>
  <c r="CU76" i="52" s="1"/>
  <c r="CZ71" i="52"/>
  <c r="CX82" i="52"/>
  <c r="CW82" i="52"/>
  <c r="CU82" i="52"/>
  <c r="CS82" i="52"/>
  <c r="CQ82" i="52"/>
  <c r="CP82" i="52"/>
  <c r="CO82" i="52"/>
  <c r="CU79" i="52"/>
  <c r="CX81" i="52"/>
  <c r="CW81" i="52"/>
  <c r="CV81" i="52"/>
  <c r="CU81" i="52"/>
  <c r="CA78" i="52"/>
  <c r="BZ76" i="52"/>
  <c r="CD78" i="52"/>
  <c r="CA76" i="52"/>
  <c r="CB76" i="52"/>
  <c r="CG77" i="52"/>
  <c r="CI79" i="52"/>
  <c r="CH77" i="52"/>
  <c r="CJ79" i="52"/>
  <c r="CI77" i="52"/>
  <c r="CJ60" i="52"/>
  <c r="CI60" i="52"/>
  <c r="CA61" i="52"/>
  <c r="CH63" i="52"/>
  <c r="CI63" i="52"/>
  <c r="CJ63" i="52"/>
  <c r="CK63" i="52"/>
  <c r="CK60" i="52"/>
  <c r="CA63" i="52"/>
  <c r="CB63" i="52"/>
  <c r="CC63" i="52"/>
  <c r="CB62" i="52"/>
  <c r="CH60" i="52"/>
  <c r="BZ61" i="52"/>
  <c r="BZ63" i="52"/>
  <c r="AS74" i="52"/>
  <c r="AS71" i="52"/>
  <c r="AD79" i="52"/>
  <c r="AD76" i="52"/>
  <c r="AS78" i="52"/>
  <c r="CO73" i="52"/>
  <c r="BZ78" i="52"/>
  <c r="AG83" i="52"/>
  <c r="BK71" i="52" s="1"/>
  <c r="CO80" i="52"/>
  <c r="AH83" i="52"/>
  <c r="AI83" i="52"/>
  <c r="BM72" i="52" s="1"/>
  <c r="AS75" i="52"/>
  <c r="AJ83" i="52"/>
  <c r="AS82" i="52"/>
  <c r="AK83" i="52"/>
  <c r="BO75" i="52" s="1"/>
  <c r="AS72" i="52"/>
  <c r="CO77" i="52"/>
  <c r="AL83" i="52"/>
  <c r="BP72" i="52" s="1"/>
  <c r="AD77" i="52"/>
  <c r="AM83" i="52"/>
  <c r="BQ77" i="52" s="1"/>
  <c r="AS79" i="52"/>
  <c r="AN83" i="52"/>
  <c r="BR78" i="52" s="1"/>
  <c r="AO83" i="52"/>
  <c r="BS76" i="52" s="1"/>
  <c r="CW76" i="52" s="1"/>
  <c r="AP83" i="52"/>
  <c r="AQ83" i="52"/>
  <c r="BU73" i="52" s="1"/>
  <c r="AR83" i="52"/>
  <c r="BV73" i="52" s="1"/>
  <c r="CK79" i="52"/>
  <c r="CA62" i="52"/>
  <c r="CB61" i="52"/>
  <c r="CC61" i="52"/>
  <c r="CG63" i="52"/>
  <c r="CI61" i="52"/>
  <c r="AS64" i="52"/>
  <c r="BW64" i="52" s="1"/>
  <c r="BO66" i="52"/>
  <c r="CS66" i="52" s="1"/>
  <c r="AS61" i="52"/>
  <c r="BW61" i="52" s="1"/>
  <c r="AS57" i="52"/>
  <c r="CQ64" i="52"/>
  <c r="BK66" i="52"/>
  <c r="CO66" i="52" s="1"/>
  <c r="AO67" i="52"/>
  <c r="CY55" i="52"/>
  <c r="CX55" i="52"/>
  <c r="BS65" i="52"/>
  <c r="CW65" i="52" s="1"/>
  <c r="CW55" i="52"/>
  <c r="AK67" i="52"/>
  <c r="CV55" i="52"/>
  <c r="AR67" i="52"/>
  <c r="BV58" i="52" s="1"/>
  <c r="CU55" i="52"/>
  <c r="AQ67" i="52"/>
  <c r="BU65" i="52" s="1"/>
  <c r="CT55" i="52"/>
  <c r="AL67" i="52"/>
  <c r="BP65" i="52" s="1"/>
  <c r="BO65" i="52"/>
  <c r="CS65" i="52" s="1"/>
  <c r="CS55" i="52"/>
  <c r="CU66" i="52"/>
  <c r="CR55" i="52"/>
  <c r="BM65" i="52"/>
  <c r="CQ65" i="52" s="1"/>
  <c r="BL65" i="52"/>
  <c r="CP65" i="52" s="1"/>
  <c r="BV62" i="52"/>
  <c r="CZ62" i="52" s="1"/>
  <c r="BU62" i="52"/>
  <c r="CY62" i="52" s="1"/>
  <c r="BT62" i="52"/>
  <c r="CX62" i="52" s="1"/>
  <c r="BR60" i="52"/>
  <c r="CV60" i="52" s="1"/>
  <c r="CX66" i="52"/>
  <c r="CW66" i="52"/>
  <c r="CS64" i="52"/>
  <c r="CC62" i="52"/>
  <c r="CD62" i="52"/>
  <c r="CA60" i="52"/>
  <c r="CB60" i="52"/>
  <c r="CC60" i="52"/>
  <c r="CH62" i="52"/>
  <c r="CI62" i="52"/>
  <c r="CG62" i="52"/>
  <c r="CJ61" i="52"/>
  <c r="CJ62" i="52"/>
  <c r="CF60" i="52"/>
  <c r="CK62" i="52"/>
  <c r="CG60" i="52"/>
  <c r="CJ45" i="52"/>
  <c r="CK45" i="52"/>
  <c r="CH46" i="52"/>
  <c r="CI46" i="52"/>
  <c r="AS60" i="52"/>
  <c r="AS58" i="52"/>
  <c r="AG67" i="52"/>
  <c r="AP67" i="52"/>
  <c r="AH67" i="52"/>
  <c r="AJ67" i="52"/>
  <c r="AI67" i="52"/>
  <c r="AM67" i="52"/>
  <c r="AN67" i="52"/>
  <c r="CU60" i="52"/>
  <c r="AS65" i="52"/>
  <c r="AS55" i="52"/>
  <c r="AD63" i="52"/>
  <c r="CL63" i="52" s="1"/>
  <c r="AD62" i="52"/>
  <c r="CY66" i="52"/>
  <c r="CU61" i="52"/>
  <c r="CF61" i="52"/>
  <c r="CV62" i="52"/>
  <c r="AD60" i="52"/>
  <c r="AS62" i="52"/>
  <c r="BW62" i="52" s="1"/>
  <c r="CO57" i="52"/>
  <c r="CO64" i="52"/>
  <c r="AS59" i="52"/>
  <c r="AS66" i="52"/>
  <c r="AS56" i="52"/>
  <c r="CO61" i="52"/>
  <c r="AD61" i="52"/>
  <c r="CL61" i="52" s="1"/>
  <c r="AS63" i="52"/>
  <c r="BW63" i="52" s="1"/>
  <c r="CZ55" i="52"/>
  <c r="AS48" i="52"/>
  <c r="AS45" i="52"/>
  <c r="AS41" i="52"/>
  <c r="BP39" i="52"/>
  <c r="CT39" i="52" s="1"/>
  <c r="BK48" i="52"/>
  <c r="CO48" i="52" s="1"/>
  <c r="BN39" i="52"/>
  <c r="CR39" i="52" s="1"/>
  <c r="CS39" i="52"/>
  <c r="BT49" i="52"/>
  <c r="CX49" i="52" s="1"/>
  <c r="BS49" i="52"/>
  <c r="CW49" i="52" s="1"/>
  <c r="BQ47" i="52"/>
  <c r="CU47" i="52" s="1"/>
  <c r="AS49" i="52"/>
  <c r="AS44" i="52"/>
  <c r="AS42" i="52"/>
  <c r="BR49" i="52"/>
  <c r="CV49" i="52" s="1"/>
  <c r="BQ49" i="52"/>
  <c r="CU49" i="52" s="1"/>
  <c r="CB44" i="52"/>
  <c r="BO49" i="52"/>
  <c r="CS49" i="52" s="1"/>
  <c r="BN49" i="52"/>
  <c r="CR49" i="52" s="1"/>
  <c r="BM49" i="52"/>
  <c r="CQ49" i="52" s="1"/>
  <c r="BK47" i="52"/>
  <c r="CO47" i="52" s="1"/>
  <c r="BL49" i="52"/>
  <c r="CP49" i="52" s="1"/>
  <c r="BK49" i="52"/>
  <c r="CO49" i="52" s="1"/>
  <c r="BV46" i="52"/>
  <c r="CZ46" i="52" s="1"/>
  <c r="CZ39" i="52"/>
  <c r="BU46" i="52"/>
  <c r="CY46" i="52" s="1"/>
  <c r="CY39" i="52"/>
  <c r="CX39" i="52"/>
  <c r="BQ44" i="52"/>
  <c r="CU44" i="52" s="1"/>
  <c r="CW39" i="52"/>
  <c r="CV39" i="52"/>
  <c r="CX50" i="52"/>
  <c r="CW50" i="52"/>
  <c r="CV50" i="52"/>
  <c r="CU50" i="52"/>
  <c r="CS50" i="52"/>
  <c r="CR50" i="52"/>
  <c r="CQ50" i="52"/>
  <c r="CP50" i="52"/>
  <c r="CO50" i="52"/>
  <c r="BZ46" i="52"/>
  <c r="CC47" i="52"/>
  <c r="BZ45" i="52"/>
  <c r="CD47" i="52"/>
  <c r="CA45" i="52"/>
  <c r="CB46" i="52"/>
  <c r="CE47" i="52"/>
  <c r="CB45" i="52"/>
  <c r="CF47" i="52"/>
  <c r="BZ44" i="52"/>
  <c r="CC45" i="52"/>
  <c r="CG47" i="52"/>
  <c r="CA44" i="52"/>
  <c r="AS39" i="52"/>
  <c r="AD46" i="52"/>
  <c r="AD47" i="52"/>
  <c r="CU42" i="52"/>
  <c r="CU39" i="52"/>
  <c r="CP39" i="52"/>
  <c r="CQ39" i="52"/>
  <c r="AD44" i="52"/>
  <c r="AS46" i="52"/>
  <c r="CO41" i="52"/>
  <c r="AG51" i="52"/>
  <c r="CA46" i="52"/>
  <c r="AH51" i="52"/>
  <c r="AI51" i="52"/>
  <c r="AS43" i="52"/>
  <c r="AJ51" i="52"/>
  <c r="AS50" i="52"/>
  <c r="AK51" i="52"/>
  <c r="AS40" i="52"/>
  <c r="CO45" i="52"/>
  <c r="AL51" i="52"/>
  <c r="BP50" i="52" s="1"/>
  <c r="AD45" i="52"/>
  <c r="AM51" i="52"/>
  <c r="AS47" i="52"/>
  <c r="AN51" i="52"/>
  <c r="BR44" i="52" s="1"/>
  <c r="CV44" i="52" s="1"/>
  <c r="AO51" i="52"/>
  <c r="BS42" i="52" s="1"/>
  <c r="AP51" i="52"/>
  <c r="CB47" i="52"/>
  <c r="AQ51" i="52"/>
  <c r="BU41" i="52" s="1"/>
  <c r="AR51" i="52"/>
  <c r="BV42" i="52" s="1"/>
  <c r="AS32" i="52"/>
  <c r="BW32" i="52" s="1"/>
  <c r="AS29" i="52"/>
  <c r="BS33" i="52"/>
  <c r="CW33" i="52" s="1"/>
  <c r="BR33" i="52"/>
  <c r="CV33" i="52" s="1"/>
  <c r="BP31" i="52"/>
  <c r="CT31" i="52" s="1"/>
  <c r="BN29" i="52"/>
  <c r="CR29" i="52" s="1"/>
  <c r="AS33" i="52"/>
  <c r="BQ33" i="52"/>
  <c r="CU33" i="52" s="1"/>
  <c r="BO31" i="52"/>
  <c r="CS31" i="52" s="1"/>
  <c r="CT23" i="52"/>
  <c r="CC31" i="52"/>
  <c r="BO33" i="52"/>
  <c r="CS33" i="52" s="1"/>
  <c r="BM31" i="52"/>
  <c r="CQ31" i="52" s="1"/>
  <c r="CO34" i="52"/>
  <c r="CS23" i="52"/>
  <c r="CB31" i="52"/>
  <c r="BN33" i="52"/>
  <c r="CR33" i="52" s="1"/>
  <c r="CA31" i="52"/>
  <c r="BM33" i="52"/>
  <c r="CQ33" i="52" s="1"/>
  <c r="BZ31" i="52"/>
  <c r="BV30" i="52"/>
  <c r="CZ30" i="52" s="1"/>
  <c r="BU30" i="52"/>
  <c r="CY30" i="52" s="1"/>
  <c r="BS32" i="52"/>
  <c r="CW32" i="52" s="1"/>
  <c r="CZ23" i="52"/>
  <c r="CR34" i="52"/>
  <c r="BT23" i="52"/>
  <c r="CX23" i="52" s="1"/>
  <c r="CQ34" i="52"/>
  <c r="BS23" i="52"/>
  <c r="CW23" i="52" s="1"/>
  <c r="CP34" i="52"/>
  <c r="BR23" i="52"/>
  <c r="CV23" i="52" s="1"/>
  <c r="BO34" i="52"/>
  <c r="CS34" i="52" s="1"/>
  <c r="CU32" i="52"/>
  <c r="CT32" i="52"/>
  <c r="CW34" i="52"/>
  <c r="CS32" i="52"/>
  <c r="CV34" i="52"/>
  <c r="CK30" i="52"/>
  <c r="CH30" i="52"/>
  <c r="CF30" i="52"/>
  <c r="CE30" i="52"/>
  <c r="CD30" i="52"/>
  <c r="CB30" i="52"/>
  <c r="CI30" i="52"/>
  <c r="CJ30" i="52"/>
  <c r="AS30" i="52"/>
  <c r="AS26" i="52"/>
  <c r="AJ35" i="52"/>
  <c r="BN26" i="52" s="1"/>
  <c r="AQ35" i="52"/>
  <c r="BU24" i="52" s="1"/>
  <c r="CY23" i="52"/>
  <c r="CR23" i="52"/>
  <c r="AS23" i="52"/>
  <c r="AD31" i="52"/>
  <c r="CU28" i="52"/>
  <c r="AD30" i="52"/>
  <c r="AD28" i="52"/>
  <c r="CU26" i="52"/>
  <c r="CC30" i="52"/>
  <c r="CO32" i="52"/>
  <c r="AS27" i="52"/>
  <c r="CO29" i="52"/>
  <c r="AG35" i="52"/>
  <c r="BK23" i="52" s="1"/>
  <c r="CO26" i="52"/>
  <c r="AD29" i="52"/>
  <c r="AH35" i="52"/>
  <c r="BL24" i="52" s="1"/>
  <c r="AI35" i="52"/>
  <c r="BM23" i="52" s="1"/>
  <c r="AS34" i="52"/>
  <c r="AS31" i="52"/>
  <c r="AK35" i="52"/>
  <c r="BO27" i="52" s="1"/>
  <c r="AS28" i="52"/>
  <c r="AL35" i="52"/>
  <c r="BP25" i="52" s="1"/>
  <c r="AS25" i="52"/>
  <c r="AM35" i="52"/>
  <c r="BQ29" i="52" s="1"/>
  <c r="AN35" i="52"/>
  <c r="BR26" i="52" s="1"/>
  <c r="CO33" i="52"/>
  <c r="AO35" i="52"/>
  <c r="BS25" i="52" s="1"/>
  <c r="CO30" i="52"/>
  <c r="AP35" i="52"/>
  <c r="AS24" i="52"/>
  <c r="AR35" i="52"/>
  <c r="BV24" i="52" s="1"/>
  <c r="DB37" i="52"/>
  <c r="BU50" i="52" l="1"/>
  <c r="BS47" i="52"/>
  <c r="BS95" i="52"/>
  <c r="BS48" i="52"/>
  <c r="BV65" i="52"/>
  <c r="BU82" i="52"/>
  <c r="BU34" i="52"/>
  <c r="BV49" i="52"/>
  <c r="BP97" i="52"/>
  <c r="BV81" i="52"/>
  <c r="BM122" i="52"/>
  <c r="BV88" i="52"/>
  <c r="BM104" i="52"/>
  <c r="BU122" i="52"/>
  <c r="BU129" i="52"/>
  <c r="BU25" i="52"/>
  <c r="BU98" i="52"/>
  <c r="BU42" i="52"/>
  <c r="BV33" i="52"/>
  <c r="BU33" i="52"/>
  <c r="BU26" i="52"/>
  <c r="BV97" i="52"/>
  <c r="BS88" i="52"/>
  <c r="BP98" i="52"/>
  <c r="BU106" i="52"/>
  <c r="BU113" i="52"/>
  <c r="BP49" i="52"/>
  <c r="BS78" i="52"/>
  <c r="CW78" i="52" s="1"/>
  <c r="BS89" i="52"/>
  <c r="BU104" i="52"/>
  <c r="BS74" i="52"/>
  <c r="BU40" i="52"/>
  <c r="BU120" i="52"/>
  <c r="BV74" i="52"/>
  <c r="BU74" i="52"/>
  <c r="BP33" i="52"/>
  <c r="BR79" i="52"/>
  <c r="CV79" i="52" s="1"/>
  <c r="BU81" i="52"/>
  <c r="BS72" i="52"/>
  <c r="BU90" i="52"/>
  <c r="BU49" i="52"/>
  <c r="BS79" i="52"/>
  <c r="BP34" i="52"/>
  <c r="BP66" i="52"/>
  <c r="BM106" i="52"/>
  <c r="BS28" i="52"/>
  <c r="CW28" i="52" s="1"/>
  <c r="BV41" i="52"/>
  <c r="BV56" i="52"/>
  <c r="BV40" i="52"/>
  <c r="BS26" i="52"/>
  <c r="BV114" i="52"/>
  <c r="BS46" i="52"/>
  <c r="CW46" i="52" s="1"/>
  <c r="BV57" i="52"/>
  <c r="BP81" i="52"/>
  <c r="BV26" i="52"/>
  <c r="BR31" i="52"/>
  <c r="CV31" i="52" s="1"/>
  <c r="BV50" i="52"/>
  <c r="BS24" i="52"/>
  <c r="BV122" i="52"/>
  <c r="BS31" i="52"/>
  <c r="BS90" i="52"/>
  <c r="BV25" i="52"/>
  <c r="BV105" i="52"/>
  <c r="BV82" i="52"/>
  <c r="AC112" i="52"/>
  <c r="X924" i="56" s="1"/>
  <c r="BV98" i="52"/>
  <c r="BV72" i="52"/>
  <c r="BS44" i="52"/>
  <c r="CW44" i="52" s="1"/>
  <c r="AC106" i="52"/>
  <c r="X918" i="56" s="1"/>
  <c r="BS30" i="52"/>
  <c r="CW30" i="52" s="1"/>
  <c r="BS41" i="52"/>
  <c r="BS73" i="52"/>
  <c r="AC113" i="52"/>
  <c r="BV121" i="52"/>
  <c r="BV34" i="52"/>
  <c r="BV104" i="52"/>
  <c r="BV66" i="52"/>
  <c r="BS94" i="52"/>
  <c r="CW94" i="52" s="1"/>
  <c r="BV89" i="52"/>
  <c r="BS40" i="52"/>
  <c r="BK87" i="52"/>
  <c r="BL106" i="52"/>
  <c r="BV106" i="52"/>
  <c r="BV90" i="52"/>
  <c r="BP82" i="52"/>
  <c r="AB130" i="52"/>
  <c r="X1070" i="56" s="1"/>
  <c r="AB123" i="52"/>
  <c r="AB121" i="52"/>
  <c r="AB128" i="52"/>
  <c r="AB119" i="52"/>
  <c r="X1059" i="56" s="1"/>
  <c r="AB129" i="52"/>
  <c r="BU131" i="52"/>
  <c r="AB122" i="52"/>
  <c r="AB120" i="52"/>
  <c r="AA123" i="52"/>
  <c r="AA121" i="52"/>
  <c r="AA128" i="52"/>
  <c r="AA130" i="52"/>
  <c r="AA119" i="52"/>
  <c r="X1047" i="56" s="1"/>
  <c r="AA129" i="52"/>
  <c r="BT131" i="52"/>
  <c r="AA122" i="52"/>
  <c r="AA120" i="52"/>
  <c r="AC130" i="52"/>
  <c r="X1082" i="56" s="1"/>
  <c r="AC123" i="52"/>
  <c r="AC121" i="52"/>
  <c r="AC128" i="52"/>
  <c r="AC119" i="52"/>
  <c r="X1071" i="56" s="1"/>
  <c r="AC129" i="52"/>
  <c r="BV131" i="52"/>
  <c r="AC122" i="52"/>
  <c r="AC120" i="52"/>
  <c r="Z123" i="52"/>
  <c r="Z121" i="52"/>
  <c r="Z128" i="52"/>
  <c r="Z119" i="52"/>
  <c r="X1035" i="56" s="1"/>
  <c r="Z129" i="52"/>
  <c r="BS131" i="52"/>
  <c r="Z122" i="52"/>
  <c r="Z120" i="52"/>
  <c r="Z130" i="52"/>
  <c r="T121" i="52"/>
  <c r="X965" i="56" s="1"/>
  <c r="T128" i="52"/>
  <c r="T119" i="52"/>
  <c r="X963" i="56" s="1"/>
  <c r="T129" i="52"/>
  <c r="BM131" i="52"/>
  <c r="T122" i="52"/>
  <c r="X966" i="56" s="1"/>
  <c r="T120" i="52"/>
  <c r="T130" i="52"/>
  <c r="T123" i="52"/>
  <c r="Y123" i="52"/>
  <c r="Y121" i="52"/>
  <c r="Y128" i="52"/>
  <c r="Y119" i="52"/>
  <c r="X1023" i="56" s="1"/>
  <c r="Y129" i="52"/>
  <c r="BR131" i="52"/>
  <c r="Y122" i="52"/>
  <c r="Y120" i="52"/>
  <c r="Y130" i="52"/>
  <c r="X123" i="52"/>
  <c r="X121" i="52"/>
  <c r="X1013" i="56" s="1"/>
  <c r="X128" i="52"/>
  <c r="X119" i="52"/>
  <c r="X1011" i="56" s="1"/>
  <c r="X129" i="52"/>
  <c r="BQ131" i="52"/>
  <c r="X122" i="52"/>
  <c r="X120" i="52"/>
  <c r="X130" i="52"/>
  <c r="W121" i="52"/>
  <c r="W128" i="52"/>
  <c r="W119" i="52"/>
  <c r="X999" i="56" s="1"/>
  <c r="W129" i="52"/>
  <c r="BP131" i="52"/>
  <c r="W123" i="52"/>
  <c r="W122" i="52"/>
  <c r="W120" i="52"/>
  <c r="W130" i="52"/>
  <c r="V121" i="52"/>
  <c r="X989" i="56" s="1"/>
  <c r="V128" i="52"/>
  <c r="V119" i="52"/>
  <c r="X987" i="56" s="1"/>
  <c r="V129" i="52"/>
  <c r="BO131" i="52"/>
  <c r="V122" i="52"/>
  <c r="V120" i="52"/>
  <c r="V130" i="52"/>
  <c r="V123" i="52"/>
  <c r="U121" i="52"/>
  <c r="X977" i="56" s="1"/>
  <c r="U128" i="52"/>
  <c r="U119" i="52"/>
  <c r="X975" i="56" s="1"/>
  <c r="U129" i="52"/>
  <c r="BN131" i="52"/>
  <c r="U122" i="52"/>
  <c r="X978" i="56" s="1"/>
  <c r="U120" i="52"/>
  <c r="U130" i="52"/>
  <c r="U123" i="52"/>
  <c r="S128" i="52"/>
  <c r="S119" i="52"/>
  <c r="X951" i="56" s="1"/>
  <c r="S129" i="52"/>
  <c r="BL131" i="52"/>
  <c r="S121" i="52"/>
  <c r="S122" i="52"/>
  <c r="S120" i="52"/>
  <c r="X952" i="56" s="1"/>
  <c r="S130" i="52"/>
  <c r="S123" i="52"/>
  <c r="BM121" i="52"/>
  <c r="BN122" i="52"/>
  <c r="R129" i="52"/>
  <c r="X949" i="56" s="1"/>
  <c r="BK131" i="52"/>
  <c r="R122" i="52"/>
  <c r="X942" i="56" s="1"/>
  <c r="R128" i="52"/>
  <c r="X948" i="56" s="1"/>
  <c r="R120" i="52"/>
  <c r="X940" i="56" s="1"/>
  <c r="R119" i="52"/>
  <c r="X939" i="56" s="1"/>
  <c r="R130" i="52"/>
  <c r="X950" i="56" s="1"/>
  <c r="R123" i="52"/>
  <c r="X943" i="56" s="1"/>
  <c r="R121" i="52"/>
  <c r="X941" i="56" s="1"/>
  <c r="BL120" i="52"/>
  <c r="AS131" i="52"/>
  <c r="BW131" i="52" s="1"/>
  <c r="BM90" i="52"/>
  <c r="AC107" i="52"/>
  <c r="X919" i="56" s="1"/>
  <c r="AC114" i="52"/>
  <c r="X926" i="56" s="1"/>
  <c r="BN90" i="52"/>
  <c r="AC105" i="52"/>
  <c r="X917" i="56" s="1"/>
  <c r="BN106" i="52"/>
  <c r="BL88" i="52"/>
  <c r="AC104" i="52"/>
  <c r="X916" i="56" s="1"/>
  <c r="BL104" i="52"/>
  <c r="BM88" i="52"/>
  <c r="AC103" i="52"/>
  <c r="BM105" i="52"/>
  <c r="U105" i="52"/>
  <c r="X821" i="56" s="1"/>
  <c r="U103" i="52"/>
  <c r="U112" i="52"/>
  <c r="X828" i="56" s="1"/>
  <c r="U106" i="52"/>
  <c r="U113" i="52"/>
  <c r="X829" i="56" s="1"/>
  <c r="U104" i="52"/>
  <c r="X820" i="56" s="1"/>
  <c r="U107" i="52"/>
  <c r="X823" i="56" s="1"/>
  <c r="U114" i="52"/>
  <c r="X830" i="56" s="1"/>
  <c r="T103" i="52"/>
  <c r="T112" i="52"/>
  <c r="X816" i="56" s="1"/>
  <c r="T106" i="52"/>
  <c r="T113" i="52"/>
  <c r="X817" i="56" s="1"/>
  <c r="T104" i="52"/>
  <c r="T107" i="52"/>
  <c r="X811" i="56" s="1"/>
  <c r="T114" i="52"/>
  <c r="X818" i="56" s="1"/>
  <c r="T105" i="52"/>
  <c r="X809" i="56" s="1"/>
  <c r="S103" i="52"/>
  <c r="S112" i="52"/>
  <c r="X804" i="56" s="1"/>
  <c r="S106" i="52"/>
  <c r="S113" i="52"/>
  <c r="X805" i="56" s="1"/>
  <c r="S104" i="52"/>
  <c r="X796" i="56" s="1"/>
  <c r="S105" i="52"/>
  <c r="X797" i="56" s="1"/>
  <c r="S107" i="52"/>
  <c r="X799" i="56" s="1"/>
  <c r="S114" i="52"/>
  <c r="X806" i="56" s="1"/>
  <c r="AB107" i="52"/>
  <c r="X907" i="56" s="1"/>
  <c r="AB114" i="52"/>
  <c r="X914" i="56" s="1"/>
  <c r="AB105" i="52"/>
  <c r="AB103" i="52"/>
  <c r="AB112" i="52"/>
  <c r="X912" i="56" s="1"/>
  <c r="AB106" i="52"/>
  <c r="X906" i="56" s="1"/>
  <c r="AB104" i="52"/>
  <c r="AB113" i="52"/>
  <c r="AA107" i="52"/>
  <c r="X895" i="56" s="1"/>
  <c r="AA114" i="52"/>
  <c r="X902" i="56" s="1"/>
  <c r="AA105" i="52"/>
  <c r="X893" i="56" s="1"/>
  <c r="AA103" i="52"/>
  <c r="AA112" i="52"/>
  <c r="X900" i="56" s="1"/>
  <c r="AA106" i="52"/>
  <c r="X894" i="56" s="1"/>
  <c r="AA113" i="52"/>
  <c r="X901" i="56" s="1"/>
  <c r="AA104" i="52"/>
  <c r="X892" i="56" s="1"/>
  <c r="Z114" i="52"/>
  <c r="X890" i="56" s="1"/>
  <c r="Z105" i="52"/>
  <c r="X881" i="56" s="1"/>
  <c r="Z103" i="52"/>
  <c r="Z112" i="52"/>
  <c r="X888" i="56" s="1"/>
  <c r="Z106" i="52"/>
  <c r="X882" i="56" s="1"/>
  <c r="Z113" i="52"/>
  <c r="X889" i="56" s="1"/>
  <c r="Z107" i="52"/>
  <c r="X883" i="56" s="1"/>
  <c r="Z104" i="52"/>
  <c r="X880" i="56" s="1"/>
  <c r="Y105" i="52"/>
  <c r="Y103" i="52"/>
  <c r="Y112" i="52"/>
  <c r="X876" i="56" s="1"/>
  <c r="Y114" i="52"/>
  <c r="X878" i="56" s="1"/>
  <c r="Y106" i="52"/>
  <c r="Y113" i="52"/>
  <c r="X877" i="56" s="1"/>
  <c r="Y107" i="52"/>
  <c r="X871" i="56" s="1"/>
  <c r="Y104" i="52"/>
  <c r="X105" i="52"/>
  <c r="X103" i="52"/>
  <c r="X112" i="52"/>
  <c r="X864" i="56" s="1"/>
  <c r="X106" i="52"/>
  <c r="X113" i="52"/>
  <c r="X865" i="56" s="1"/>
  <c r="X114" i="52"/>
  <c r="X866" i="56" s="1"/>
  <c r="X104" i="52"/>
  <c r="X107" i="52"/>
  <c r="X859" i="56" s="1"/>
  <c r="W105" i="52"/>
  <c r="X845" i="56" s="1"/>
  <c r="W103" i="52"/>
  <c r="W112" i="52"/>
  <c r="X852" i="56" s="1"/>
  <c r="W114" i="52"/>
  <c r="X854" i="56" s="1"/>
  <c r="W106" i="52"/>
  <c r="W113" i="52"/>
  <c r="X853" i="56" s="1"/>
  <c r="W104" i="52"/>
  <c r="W107" i="52"/>
  <c r="X847" i="56" s="1"/>
  <c r="V105" i="52"/>
  <c r="X833" i="56" s="1"/>
  <c r="V103" i="52"/>
  <c r="V112" i="52"/>
  <c r="X840" i="56" s="1"/>
  <c r="V106" i="52"/>
  <c r="X834" i="56" s="1"/>
  <c r="V113" i="52"/>
  <c r="X841" i="56" s="1"/>
  <c r="V104" i="52"/>
  <c r="X832" i="56" s="1"/>
  <c r="V107" i="52"/>
  <c r="V114" i="52"/>
  <c r="X842" i="56" s="1"/>
  <c r="R113" i="52"/>
  <c r="R106" i="52"/>
  <c r="R112" i="52"/>
  <c r="R104" i="52"/>
  <c r="X784" i="56" s="1"/>
  <c r="R103" i="52"/>
  <c r="R114" i="52"/>
  <c r="R107" i="52"/>
  <c r="R105" i="52"/>
  <c r="CP103" i="52"/>
  <c r="CL111" i="52"/>
  <c r="AS115" i="52"/>
  <c r="BW106" i="52" s="1"/>
  <c r="BR92" i="52"/>
  <c r="CV92" i="52" s="1"/>
  <c r="BP90" i="52"/>
  <c r="BQ90" i="52"/>
  <c r="BR90" i="52"/>
  <c r="BP88" i="52"/>
  <c r="BQ88" i="52"/>
  <c r="BQ87" i="52"/>
  <c r="BL90" i="52"/>
  <c r="BM89" i="52"/>
  <c r="BU97" i="52"/>
  <c r="BR88" i="52"/>
  <c r="BP92" i="52"/>
  <c r="BU88" i="52"/>
  <c r="BQ93" i="52"/>
  <c r="BO91" i="52"/>
  <c r="BQ89" i="52"/>
  <c r="BR89" i="52"/>
  <c r="BL87" i="52"/>
  <c r="BM87" i="52"/>
  <c r="BU89" i="52"/>
  <c r="BR94" i="52"/>
  <c r="W96" i="52"/>
  <c r="X696" i="56" s="1"/>
  <c r="W89" i="52"/>
  <c r="X689" i="56" s="1"/>
  <c r="W87" i="52"/>
  <c r="W98" i="52"/>
  <c r="X698" i="56" s="1"/>
  <c r="W90" i="52"/>
  <c r="X690" i="56" s="1"/>
  <c r="W97" i="52"/>
  <c r="X697" i="56" s="1"/>
  <c r="W88" i="52"/>
  <c r="X688" i="56" s="1"/>
  <c r="W91" i="52"/>
  <c r="X691" i="56" s="1"/>
  <c r="X96" i="52"/>
  <c r="X708" i="56" s="1"/>
  <c r="X90" i="52"/>
  <c r="X702" i="56" s="1"/>
  <c r="X97" i="52"/>
  <c r="X709" i="56" s="1"/>
  <c r="X91" i="52"/>
  <c r="X703" i="56" s="1"/>
  <c r="X89" i="52"/>
  <c r="X701" i="56" s="1"/>
  <c r="X87" i="52"/>
  <c r="X699" i="56" s="1"/>
  <c r="X98" i="52"/>
  <c r="X710" i="56" s="1"/>
  <c r="X88" i="52"/>
  <c r="X700" i="56" s="1"/>
  <c r="U87" i="52"/>
  <c r="U96" i="52"/>
  <c r="X672" i="56" s="1"/>
  <c r="U90" i="52"/>
  <c r="X666" i="56" s="1"/>
  <c r="U97" i="52"/>
  <c r="X673" i="56" s="1"/>
  <c r="U88" i="52"/>
  <c r="X664" i="56" s="1"/>
  <c r="U91" i="52"/>
  <c r="X667" i="56" s="1"/>
  <c r="U89" i="52"/>
  <c r="X665" i="56" s="1"/>
  <c r="U98" i="52"/>
  <c r="X674" i="56" s="1"/>
  <c r="Y89" i="52"/>
  <c r="X713" i="56" s="1"/>
  <c r="Y87" i="52"/>
  <c r="Y96" i="52"/>
  <c r="X720" i="56" s="1"/>
  <c r="Y91" i="52"/>
  <c r="X715" i="56" s="1"/>
  <c r="Y98" i="52"/>
  <c r="X722" i="56" s="1"/>
  <c r="Y90" i="52"/>
  <c r="X714" i="56" s="1"/>
  <c r="Y97" i="52"/>
  <c r="X721" i="56" s="1"/>
  <c r="Y88" i="52"/>
  <c r="X712" i="56" s="1"/>
  <c r="S96" i="52"/>
  <c r="X648" i="56" s="1"/>
  <c r="S90" i="52"/>
  <c r="X642" i="56" s="1"/>
  <c r="S97" i="52"/>
  <c r="X649" i="56" s="1"/>
  <c r="S88" i="52"/>
  <c r="X640" i="56" s="1"/>
  <c r="S87" i="52"/>
  <c r="X639" i="56" s="1"/>
  <c r="S91" i="52"/>
  <c r="X643" i="56" s="1"/>
  <c r="S89" i="52"/>
  <c r="X641" i="56" s="1"/>
  <c r="S98" i="52"/>
  <c r="X650" i="56" s="1"/>
  <c r="Z89" i="52"/>
  <c r="X725" i="56" s="1"/>
  <c r="Z87" i="52"/>
  <c r="Z96" i="52"/>
  <c r="X732" i="56" s="1"/>
  <c r="Z98" i="52"/>
  <c r="X734" i="56" s="1"/>
  <c r="Z90" i="52"/>
  <c r="X726" i="56" s="1"/>
  <c r="Z97" i="52"/>
  <c r="X733" i="56" s="1"/>
  <c r="Z88" i="52"/>
  <c r="X724" i="56" s="1"/>
  <c r="Z91" i="52"/>
  <c r="X727" i="56" s="1"/>
  <c r="V87" i="52"/>
  <c r="V96" i="52"/>
  <c r="X684" i="56" s="1"/>
  <c r="V90" i="52"/>
  <c r="X678" i="56" s="1"/>
  <c r="V97" i="52"/>
  <c r="X685" i="56" s="1"/>
  <c r="V89" i="52"/>
  <c r="X677" i="56" s="1"/>
  <c r="V88" i="52"/>
  <c r="X676" i="56" s="1"/>
  <c r="V91" i="52"/>
  <c r="X679" i="56" s="1"/>
  <c r="V98" i="52"/>
  <c r="X686" i="56" s="1"/>
  <c r="AC91" i="52"/>
  <c r="X763" i="56" s="1"/>
  <c r="AC89" i="52"/>
  <c r="X761" i="56" s="1"/>
  <c r="AC88" i="52"/>
  <c r="X760" i="56" s="1"/>
  <c r="AC98" i="52"/>
  <c r="X770" i="56" s="1"/>
  <c r="AC87" i="52"/>
  <c r="AC96" i="52"/>
  <c r="X768" i="56" s="1"/>
  <c r="AC90" i="52"/>
  <c r="X762" i="56" s="1"/>
  <c r="AC97" i="52"/>
  <c r="X769" i="56" s="1"/>
  <c r="AB98" i="52"/>
  <c r="X758" i="56" s="1"/>
  <c r="AB87" i="52"/>
  <c r="AB96" i="52"/>
  <c r="X756" i="56" s="1"/>
  <c r="AB89" i="52"/>
  <c r="X749" i="56" s="1"/>
  <c r="AB90" i="52"/>
  <c r="X750" i="56" s="1"/>
  <c r="AB97" i="52"/>
  <c r="X757" i="56" s="1"/>
  <c r="AB88" i="52"/>
  <c r="X748" i="56" s="1"/>
  <c r="AB91" i="52"/>
  <c r="X751" i="56" s="1"/>
  <c r="T87" i="52"/>
  <c r="X651" i="56" s="1"/>
  <c r="T96" i="52"/>
  <c r="X660" i="56" s="1"/>
  <c r="T90" i="52"/>
  <c r="X654" i="56" s="1"/>
  <c r="T97" i="52"/>
  <c r="X661" i="56" s="1"/>
  <c r="T89" i="52"/>
  <c r="X653" i="56" s="1"/>
  <c r="T88" i="52"/>
  <c r="X652" i="56" s="1"/>
  <c r="T91" i="52"/>
  <c r="X655" i="56" s="1"/>
  <c r="T98" i="52"/>
  <c r="X662" i="56" s="1"/>
  <c r="AA89" i="52"/>
  <c r="X737" i="56" s="1"/>
  <c r="AA98" i="52"/>
  <c r="X746" i="56" s="1"/>
  <c r="AA87" i="52"/>
  <c r="AA96" i="52"/>
  <c r="X744" i="56" s="1"/>
  <c r="AA90" i="52"/>
  <c r="X738" i="56" s="1"/>
  <c r="AA97" i="52"/>
  <c r="X745" i="56" s="1"/>
  <c r="AA88" i="52"/>
  <c r="X736" i="56" s="1"/>
  <c r="AA91" i="52"/>
  <c r="X739" i="56" s="1"/>
  <c r="R97" i="52"/>
  <c r="R90" i="52"/>
  <c r="R96" i="52"/>
  <c r="R88" i="52"/>
  <c r="R87" i="52"/>
  <c r="X627" i="56" s="1"/>
  <c r="R98" i="52"/>
  <c r="R91" i="52"/>
  <c r="R89" i="52"/>
  <c r="AS99" i="52"/>
  <c r="BW97" i="52" s="1"/>
  <c r="BR76" i="52"/>
  <c r="CV76" i="52" s="1"/>
  <c r="BR74" i="52"/>
  <c r="BR72" i="52"/>
  <c r="BU72" i="52"/>
  <c r="BR73" i="52"/>
  <c r="BQ74" i="52"/>
  <c r="BQ72" i="52"/>
  <c r="W82" i="52"/>
  <c r="X542" i="56" s="1"/>
  <c r="W72" i="52"/>
  <c r="X532" i="56" s="1"/>
  <c r="W75" i="52"/>
  <c r="BP83" i="52"/>
  <c r="W73" i="52"/>
  <c r="X533" i="56" s="1"/>
  <c r="W80" i="52"/>
  <c r="W71" i="52"/>
  <c r="W81" i="52"/>
  <c r="X541" i="56" s="1"/>
  <c r="W74" i="52"/>
  <c r="X534" i="56" s="1"/>
  <c r="R75" i="52"/>
  <c r="BK83" i="52"/>
  <c r="R73" i="52"/>
  <c r="R81" i="52"/>
  <c r="R74" i="52"/>
  <c r="R80" i="52"/>
  <c r="R72" i="52"/>
  <c r="R71" i="52"/>
  <c r="X471" i="56" s="1"/>
  <c r="R82" i="52"/>
  <c r="T82" i="52"/>
  <c r="T75" i="52"/>
  <c r="BM83" i="52"/>
  <c r="T73" i="52"/>
  <c r="X497" i="56" s="1"/>
  <c r="T80" i="52"/>
  <c r="T71" i="52"/>
  <c r="X495" i="56" s="1"/>
  <c r="T81" i="52"/>
  <c r="T74" i="52"/>
  <c r="X498" i="56" s="1"/>
  <c r="T72" i="52"/>
  <c r="X496" i="56" s="1"/>
  <c r="BM67" i="52"/>
  <c r="T55" i="52"/>
  <c r="X1119" i="56" s="1"/>
  <c r="T64" i="52"/>
  <c r="X1128" i="56" s="1"/>
  <c r="T65" i="52"/>
  <c r="X1129" i="56" s="1"/>
  <c r="T58" i="52"/>
  <c r="X1122" i="56" s="1"/>
  <c r="T56" i="52"/>
  <c r="X1120" i="56" s="1"/>
  <c r="T66" i="52"/>
  <c r="X1130" i="56" s="1"/>
  <c r="T59" i="52"/>
  <c r="X1123" i="56" s="1"/>
  <c r="T57" i="52"/>
  <c r="X1121" i="56" s="1"/>
  <c r="BP74" i="52"/>
  <c r="BV67" i="52"/>
  <c r="AC59" i="52"/>
  <c r="X1231" i="56" s="1"/>
  <c r="AC57" i="52"/>
  <c r="AC64" i="52"/>
  <c r="AC55" i="52"/>
  <c r="AC65" i="52"/>
  <c r="X1237" i="56" s="1"/>
  <c r="AC58" i="52"/>
  <c r="X1230" i="56" s="1"/>
  <c r="AC56" i="52"/>
  <c r="X1228" i="56" s="1"/>
  <c r="AC66" i="52"/>
  <c r="X1238" i="56" s="1"/>
  <c r="BL56" i="52"/>
  <c r="S55" i="52"/>
  <c r="X1107" i="56" s="1"/>
  <c r="S65" i="52"/>
  <c r="X1117" i="56" s="1"/>
  <c r="S58" i="52"/>
  <c r="X1110" i="56" s="1"/>
  <c r="S56" i="52"/>
  <c r="X1108" i="56" s="1"/>
  <c r="S66" i="52"/>
  <c r="X1118" i="56" s="1"/>
  <c r="S59" i="52"/>
  <c r="X1111" i="56" s="1"/>
  <c r="S57" i="52"/>
  <c r="X1109" i="56" s="1"/>
  <c r="S64" i="52"/>
  <c r="X1116" i="56" s="1"/>
  <c r="BM73" i="52"/>
  <c r="X72" i="52"/>
  <c r="X544" i="56" s="1"/>
  <c r="X82" i="52"/>
  <c r="X75" i="52"/>
  <c r="BQ83" i="52"/>
  <c r="X73" i="52"/>
  <c r="X545" i="56" s="1"/>
  <c r="X80" i="52"/>
  <c r="X71" i="52"/>
  <c r="X543" i="56" s="1"/>
  <c r="X81" i="52"/>
  <c r="X74" i="52"/>
  <c r="X546" i="56" s="1"/>
  <c r="BO67" i="52"/>
  <c r="V64" i="52"/>
  <c r="X1152" i="56" s="1"/>
  <c r="V55" i="52"/>
  <c r="V65" i="52"/>
  <c r="X1153" i="56" s="1"/>
  <c r="V58" i="52"/>
  <c r="X1146" i="56" s="1"/>
  <c r="V56" i="52"/>
  <c r="X1144" i="56" s="1"/>
  <c r="V66" i="52"/>
  <c r="X1154" i="56" s="1"/>
  <c r="V59" i="52"/>
  <c r="X1147" i="56" s="1"/>
  <c r="V57" i="52"/>
  <c r="X1145" i="56" s="1"/>
  <c r="U82" i="52"/>
  <c r="U75" i="52"/>
  <c r="BN83" i="52"/>
  <c r="U73" i="52"/>
  <c r="U80" i="52"/>
  <c r="U71" i="52"/>
  <c r="U81" i="52"/>
  <c r="U74" i="52"/>
  <c r="X510" i="56" s="1"/>
  <c r="U72" i="52"/>
  <c r="BT67" i="52"/>
  <c r="AA57" i="52"/>
  <c r="X1205" i="56" s="1"/>
  <c r="AA59" i="52"/>
  <c r="X1207" i="56" s="1"/>
  <c r="AA64" i="52"/>
  <c r="AA55" i="52"/>
  <c r="X1203" i="56" s="1"/>
  <c r="AA65" i="52"/>
  <c r="X1213" i="56" s="1"/>
  <c r="AA58" i="52"/>
  <c r="X1206" i="56" s="1"/>
  <c r="AA56" i="52"/>
  <c r="X1204" i="56" s="1"/>
  <c r="AA66" i="52"/>
  <c r="X1214" i="56" s="1"/>
  <c r="BP73" i="52"/>
  <c r="S75" i="52"/>
  <c r="BL74" i="52"/>
  <c r="S82" i="52"/>
  <c r="BL83" i="52"/>
  <c r="S73" i="52"/>
  <c r="S80" i="52"/>
  <c r="S71" i="52"/>
  <c r="X483" i="56" s="1"/>
  <c r="S81" i="52"/>
  <c r="S74" i="52"/>
  <c r="X486" i="56" s="1"/>
  <c r="S72" i="52"/>
  <c r="X484" i="56" s="1"/>
  <c r="BR67" i="52"/>
  <c r="Y57" i="52"/>
  <c r="Y64" i="52"/>
  <c r="X1188" i="56" s="1"/>
  <c r="Y55" i="52"/>
  <c r="Y65" i="52"/>
  <c r="X1189" i="56" s="1"/>
  <c r="Y58" i="52"/>
  <c r="X1182" i="56" s="1"/>
  <c r="Y56" i="52"/>
  <c r="X1180" i="56" s="1"/>
  <c r="Y66" i="52"/>
  <c r="X1190" i="56" s="1"/>
  <c r="Y59" i="52"/>
  <c r="X1183" i="56" s="1"/>
  <c r="BK67" i="52"/>
  <c r="R65" i="52"/>
  <c r="R58" i="52"/>
  <c r="R64" i="52"/>
  <c r="R56" i="52"/>
  <c r="R55" i="52"/>
  <c r="X1095" i="56" s="1"/>
  <c r="R66" i="52"/>
  <c r="R59" i="52"/>
  <c r="R57" i="52"/>
  <c r="BQ73" i="52"/>
  <c r="BQ67" i="52"/>
  <c r="X57" i="52"/>
  <c r="X64" i="52"/>
  <c r="X1176" i="56" s="1"/>
  <c r="X55" i="52"/>
  <c r="X65" i="52"/>
  <c r="X1177" i="56" s="1"/>
  <c r="X58" i="52"/>
  <c r="X1170" i="56" s="1"/>
  <c r="X56" i="52"/>
  <c r="X1168" i="56" s="1"/>
  <c r="X66" i="52"/>
  <c r="X1178" i="56" s="1"/>
  <c r="X59" i="52"/>
  <c r="X1171" i="56" s="1"/>
  <c r="BL71" i="52"/>
  <c r="BQ71" i="52"/>
  <c r="BM71" i="52"/>
  <c r="AC74" i="52"/>
  <c r="AC72" i="52"/>
  <c r="X604" i="56" s="1"/>
  <c r="AC82" i="52"/>
  <c r="X614" i="56" s="1"/>
  <c r="AC75" i="52"/>
  <c r="BV83" i="52"/>
  <c r="AC73" i="52"/>
  <c r="AC80" i="52"/>
  <c r="AC71" i="52"/>
  <c r="AC81" i="52"/>
  <c r="X613" i="56" s="1"/>
  <c r="BP67" i="52"/>
  <c r="W64" i="52"/>
  <c r="X1164" i="56" s="1"/>
  <c r="W57" i="52"/>
  <c r="W55" i="52"/>
  <c r="W65" i="52"/>
  <c r="X1165" i="56" s="1"/>
  <c r="W58" i="52"/>
  <c r="X1158" i="56" s="1"/>
  <c r="W56" i="52"/>
  <c r="X1156" i="56" s="1"/>
  <c r="W66" i="52"/>
  <c r="X1166" i="56" s="1"/>
  <c r="W59" i="52"/>
  <c r="X1159" i="56" s="1"/>
  <c r="AB74" i="52"/>
  <c r="AB72" i="52"/>
  <c r="X592" i="56" s="1"/>
  <c r="AB82" i="52"/>
  <c r="X602" i="56" s="1"/>
  <c r="AB75" i="52"/>
  <c r="BU83" i="52"/>
  <c r="AB73" i="52"/>
  <c r="AB80" i="52"/>
  <c r="AB71" i="52"/>
  <c r="AB81" i="52"/>
  <c r="X601" i="56" s="1"/>
  <c r="AA72" i="52"/>
  <c r="AA74" i="52"/>
  <c r="AA82" i="52"/>
  <c r="AA75" i="52"/>
  <c r="BT83" i="52"/>
  <c r="AA73" i="52"/>
  <c r="AA80" i="52"/>
  <c r="AA71" i="52"/>
  <c r="AA81" i="52"/>
  <c r="BP76" i="52"/>
  <c r="BS67" i="52"/>
  <c r="Z57" i="52"/>
  <c r="X1193" i="56" s="1"/>
  <c r="Z64" i="52"/>
  <c r="X1200" i="56" s="1"/>
  <c r="Z55" i="52"/>
  <c r="Z65" i="52"/>
  <c r="X1201" i="56" s="1"/>
  <c r="Z58" i="52"/>
  <c r="X1194" i="56" s="1"/>
  <c r="Z56" i="52"/>
  <c r="X1192" i="56" s="1"/>
  <c r="Z66" i="52"/>
  <c r="X1202" i="56" s="1"/>
  <c r="Z59" i="52"/>
  <c r="X1195" i="56" s="1"/>
  <c r="Z72" i="52"/>
  <c r="X568" i="56" s="1"/>
  <c r="Z82" i="52"/>
  <c r="Z75" i="52"/>
  <c r="BS83" i="52"/>
  <c r="Z73" i="52"/>
  <c r="X569" i="56" s="1"/>
  <c r="Z80" i="52"/>
  <c r="Z71" i="52"/>
  <c r="Z81" i="52"/>
  <c r="Z74" i="52"/>
  <c r="X570" i="56" s="1"/>
  <c r="BM74" i="52"/>
  <c r="V82" i="52"/>
  <c r="V75" i="52"/>
  <c r="X523" i="56" s="1"/>
  <c r="BO83" i="52"/>
  <c r="V73" i="52"/>
  <c r="V80" i="52"/>
  <c r="V71" i="52"/>
  <c r="V81" i="52"/>
  <c r="V74" i="52"/>
  <c r="V72" i="52"/>
  <c r="BU67" i="52"/>
  <c r="AB59" i="52"/>
  <c r="X1219" i="56" s="1"/>
  <c r="AB57" i="52"/>
  <c r="X1217" i="56" s="1"/>
  <c r="AB64" i="52"/>
  <c r="X1224" i="56" s="1"/>
  <c r="AB55" i="52"/>
  <c r="AB65" i="52"/>
  <c r="X1225" i="56" s="1"/>
  <c r="AB58" i="52"/>
  <c r="X1218" i="56" s="1"/>
  <c r="AB56" i="52"/>
  <c r="X1216" i="56" s="1"/>
  <c r="AB66" i="52"/>
  <c r="X1226" i="56" s="1"/>
  <c r="Y72" i="52"/>
  <c r="X556" i="56" s="1"/>
  <c r="Y82" i="52"/>
  <c r="Y75" i="52"/>
  <c r="BR83" i="52"/>
  <c r="Y73" i="52"/>
  <c r="X557" i="56" s="1"/>
  <c r="Y80" i="52"/>
  <c r="Y71" i="52"/>
  <c r="Y81" i="52"/>
  <c r="Y74" i="52"/>
  <c r="X558" i="56" s="1"/>
  <c r="BN74" i="52"/>
  <c r="BN67" i="52"/>
  <c r="U64" i="52"/>
  <c r="X1140" i="56" s="1"/>
  <c r="U55" i="52"/>
  <c r="U65" i="52"/>
  <c r="U58" i="52"/>
  <c r="X1134" i="56" s="1"/>
  <c r="U56" i="52"/>
  <c r="X1132" i="56" s="1"/>
  <c r="U66" i="52"/>
  <c r="X1142" i="56" s="1"/>
  <c r="U59" i="52"/>
  <c r="X1135" i="56" s="1"/>
  <c r="U57" i="52"/>
  <c r="X1133" i="56" s="1"/>
  <c r="BL72" i="52"/>
  <c r="AS83" i="52"/>
  <c r="BW78" i="52" s="1"/>
  <c r="BM56" i="52"/>
  <c r="BM55" i="52"/>
  <c r="BM58" i="52"/>
  <c r="BN58" i="52"/>
  <c r="BN65" i="52"/>
  <c r="BP58" i="52"/>
  <c r="BV51" i="52"/>
  <c r="AC43" i="52"/>
  <c r="X451" i="56" s="1"/>
  <c r="AC41" i="52"/>
  <c r="X449" i="56" s="1"/>
  <c r="AC48" i="52"/>
  <c r="X456" i="56" s="1"/>
  <c r="AC39" i="52"/>
  <c r="AC49" i="52"/>
  <c r="X457" i="56" s="1"/>
  <c r="AC42" i="52"/>
  <c r="X450" i="56" s="1"/>
  <c r="AC40" i="52"/>
  <c r="X448" i="56" s="1"/>
  <c r="AC50" i="52"/>
  <c r="X458" i="56" s="1"/>
  <c r="BK55" i="52"/>
  <c r="BU51" i="52"/>
  <c r="AB43" i="52"/>
  <c r="X439" i="56" s="1"/>
  <c r="AB41" i="52"/>
  <c r="X437" i="56" s="1"/>
  <c r="AB48" i="52"/>
  <c r="X444" i="56" s="1"/>
  <c r="AB39" i="52"/>
  <c r="AB49" i="52"/>
  <c r="X445" i="56" s="1"/>
  <c r="AB42" i="52"/>
  <c r="X438" i="56" s="1"/>
  <c r="AB40" i="52"/>
  <c r="X436" i="56" s="1"/>
  <c r="AB50" i="52"/>
  <c r="X446" i="56" s="1"/>
  <c r="S39" i="52"/>
  <c r="X327" i="56" s="1"/>
  <c r="S49" i="52"/>
  <c r="X337" i="56" s="1"/>
  <c r="S42" i="52"/>
  <c r="X330" i="56" s="1"/>
  <c r="S40" i="52"/>
  <c r="X328" i="56" s="1"/>
  <c r="S50" i="52"/>
  <c r="X338" i="56" s="1"/>
  <c r="S43" i="52"/>
  <c r="X331" i="56" s="1"/>
  <c r="S41" i="52"/>
  <c r="X329" i="56" s="1"/>
  <c r="S48" i="52"/>
  <c r="X336" i="56" s="1"/>
  <c r="BL67" i="52"/>
  <c r="BL58" i="52"/>
  <c r="BT51" i="52"/>
  <c r="AA41" i="52"/>
  <c r="X425" i="56" s="1"/>
  <c r="AA48" i="52"/>
  <c r="X432" i="56" s="1"/>
  <c r="AA39" i="52"/>
  <c r="AA49" i="52"/>
  <c r="X433" i="56" s="1"/>
  <c r="AA42" i="52"/>
  <c r="X426" i="56" s="1"/>
  <c r="AA40" i="52"/>
  <c r="X424" i="56" s="1"/>
  <c r="AA43" i="52"/>
  <c r="X427" i="56" s="1"/>
  <c r="AA50" i="52"/>
  <c r="X434" i="56" s="1"/>
  <c r="BU58" i="52"/>
  <c r="BU57" i="52"/>
  <c r="BR51" i="52"/>
  <c r="Y41" i="52"/>
  <c r="X401" i="56" s="1"/>
  <c r="Y48" i="52"/>
  <c r="X408" i="56" s="1"/>
  <c r="Y39" i="52"/>
  <c r="Y49" i="52"/>
  <c r="X409" i="56" s="1"/>
  <c r="Y42" i="52"/>
  <c r="X402" i="56" s="1"/>
  <c r="Y40" i="52"/>
  <c r="X400" i="56" s="1"/>
  <c r="Y50" i="52"/>
  <c r="X410" i="56" s="1"/>
  <c r="Y43" i="52"/>
  <c r="X403" i="56" s="1"/>
  <c r="BP51" i="52"/>
  <c r="W48" i="52"/>
  <c r="X384" i="56" s="1"/>
  <c r="W39" i="52"/>
  <c r="W49" i="52"/>
  <c r="X385" i="56" s="1"/>
  <c r="W42" i="52"/>
  <c r="X378" i="56" s="1"/>
  <c r="W40" i="52"/>
  <c r="X376" i="56" s="1"/>
  <c r="W50" i="52"/>
  <c r="X386" i="56" s="1"/>
  <c r="W43" i="52"/>
  <c r="X379" i="56" s="1"/>
  <c r="W41" i="52"/>
  <c r="X377" i="56" s="1"/>
  <c r="BO51" i="52"/>
  <c r="V48" i="52"/>
  <c r="X372" i="56" s="1"/>
  <c r="V39" i="52"/>
  <c r="V49" i="52"/>
  <c r="X373" i="56" s="1"/>
  <c r="V42" i="52"/>
  <c r="X366" i="56" s="1"/>
  <c r="V40" i="52"/>
  <c r="X364" i="56" s="1"/>
  <c r="V50" i="52"/>
  <c r="X374" i="56" s="1"/>
  <c r="V43" i="52"/>
  <c r="X367" i="56" s="1"/>
  <c r="V41" i="52"/>
  <c r="X365" i="56" s="1"/>
  <c r="BL55" i="52"/>
  <c r="BK65" i="52"/>
  <c r="BK51" i="52"/>
  <c r="R49" i="52"/>
  <c r="R42" i="52"/>
  <c r="R48" i="52"/>
  <c r="R40" i="52"/>
  <c r="R39" i="52"/>
  <c r="X315" i="56" s="1"/>
  <c r="R50" i="52"/>
  <c r="R43" i="52"/>
  <c r="R41" i="52"/>
  <c r="BN51" i="52"/>
  <c r="U48" i="52"/>
  <c r="X360" i="56" s="1"/>
  <c r="U39" i="52"/>
  <c r="U49" i="52"/>
  <c r="X361" i="56" s="1"/>
  <c r="U42" i="52"/>
  <c r="X354" i="56" s="1"/>
  <c r="U40" i="52"/>
  <c r="X352" i="56" s="1"/>
  <c r="U50" i="52"/>
  <c r="X362" i="56" s="1"/>
  <c r="U43" i="52"/>
  <c r="X355" i="56" s="1"/>
  <c r="U41" i="52"/>
  <c r="X353" i="56" s="1"/>
  <c r="BU56" i="52"/>
  <c r="BQ51" i="52"/>
  <c r="X41" i="52"/>
  <c r="X389" i="56" s="1"/>
  <c r="X48" i="52"/>
  <c r="X396" i="56" s="1"/>
  <c r="X39" i="52"/>
  <c r="X49" i="52"/>
  <c r="X397" i="56" s="1"/>
  <c r="X42" i="52"/>
  <c r="X390" i="56" s="1"/>
  <c r="X40" i="52"/>
  <c r="X50" i="52"/>
  <c r="X398" i="56" s="1"/>
  <c r="X43" i="52"/>
  <c r="X391" i="56" s="1"/>
  <c r="BO59" i="52"/>
  <c r="BS51" i="52"/>
  <c r="Z41" i="52"/>
  <c r="X413" i="56" s="1"/>
  <c r="Z48" i="52"/>
  <c r="X420" i="56" s="1"/>
  <c r="Z39" i="52"/>
  <c r="Z49" i="52"/>
  <c r="X421" i="56" s="1"/>
  <c r="Z42" i="52"/>
  <c r="X414" i="56" s="1"/>
  <c r="Z40" i="52"/>
  <c r="X412" i="56" s="1"/>
  <c r="Z50" i="52"/>
  <c r="X422" i="56" s="1"/>
  <c r="Z43" i="52"/>
  <c r="X415" i="56" s="1"/>
  <c r="BM51" i="52"/>
  <c r="T39" i="52"/>
  <c r="X339" i="56" s="1"/>
  <c r="T49" i="52"/>
  <c r="X349" i="56" s="1"/>
  <c r="T42" i="52"/>
  <c r="X342" i="56" s="1"/>
  <c r="T40" i="52"/>
  <c r="X340" i="56" s="1"/>
  <c r="T48" i="52"/>
  <c r="X348" i="56" s="1"/>
  <c r="T50" i="52"/>
  <c r="X350" i="56" s="1"/>
  <c r="T43" i="52"/>
  <c r="X343" i="56" s="1"/>
  <c r="T41" i="52"/>
  <c r="X341" i="56" s="1"/>
  <c r="BP60" i="52"/>
  <c r="BM57" i="52"/>
  <c r="CL62" i="52"/>
  <c r="AS67" i="52"/>
  <c r="BW67" i="52" s="1"/>
  <c r="BM42" i="52"/>
  <c r="BM41" i="52"/>
  <c r="BK39" i="52"/>
  <c r="BQ41" i="52"/>
  <c r="BR41" i="52"/>
  <c r="BP44" i="52"/>
  <c r="BR46" i="52"/>
  <c r="BP42" i="52"/>
  <c r="BP40" i="52"/>
  <c r="BM40" i="52"/>
  <c r="BN42" i="52"/>
  <c r="BL42" i="52"/>
  <c r="BL51" i="52"/>
  <c r="BR40" i="52"/>
  <c r="BT48" i="52"/>
  <c r="BR42" i="52"/>
  <c r="BO43" i="52"/>
  <c r="BL40" i="52"/>
  <c r="BP41" i="52"/>
  <c r="BQ45" i="52"/>
  <c r="AS51" i="52"/>
  <c r="BW46" i="52" s="1"/>
  <c r="BP24" i="52"/>
  <c r="BL23" i="52"/>
  <c r="BL26" i="52"/>
  <c r="BM26" i="52"/>
  <c r="AB34" i="52"/>
  <c r="X290" i="56" s="1"/>
  <c r="AB25" i="52"/>
  <c r="X281" i="56" s="1"/>
  <c r="AB23" i="52"/>
  <c r="X279" i="56" s="1"/>
  <c r="AB32" i="52"/>
  <c r="AB26" i="52"/>
  <c r="AB27" i="52"/>
  <c r="AB33" i="52"/>
  <c r="X289" i="56" s="1"/>
  <c r="AB24" i="52"/>
  <c r="X280" i="56" s="1"/>
  <c r="BU35" i="52"/>
  <c r="BR24" i="52"/>
  <c r="V23" i="52"/>
  <c r="X207" i="56" s="1"/>
  <c r="V32" i="52"/>
  <c r="V26" i="52"/>
  <c r="V33" i="52"/>
  <c r="V24" i="52"/>
  <c r="BO35" i="52"/>
  <c r="V27" i="52"/>
  <c r="X211" i="56" s="1"/>
  <c r="V34" i="52"/>
  <c r="V25" i="52"/>
  <c r="S23" i="52"/>
  <c r="X171" i="56" s="1"/>
  <c r="S32" i="52"/>
  <c r="S26" i="52"/>
  <c r="X174" i="56" s="1"/>
  <c r="S33" i="52"/>
  <c r="S24" i="52"/>
  <c r="X172" i="56" s="1"/>
  <c r="BL35" i="52"/>
  <c r="S27" i="52"/>
  <c r="S34" i="52"/>
  <c r="S25" i="52"/>
  <c r="BM25" i="52"/>
  <c r="R26" i="52"/>
  <c r="X162" i="56" s="1"/>
  <c r="R33" i="52"/>
  <c r="X169" i="56" s="1"/>
  <c r="R24" i="52"/>
  <c r="X160" i="56" s="1"/>
  <c r="BK35" i="52"/>
  <c r="R23" i="52"/>
  <c r="X159" i="56" s="1"/>
  <c r="R32" i="52"/>
  <c r="X168" i="56" s="1"/>
  <c r="R27" i="52"/>
  <c r="X163" i="56" s="1"/>
  <c r="R34" i="52"/>
  <c r="R25" i="52"/>
  <c r="X161" i="56" s="1"/>
  <c r="BP28" i="52"/>
  <c r="BR28" i="52"/>
  <c r="CV28" i="52" s="1"/>
  <c r="X23" i="52"/>
  <c r="X231" i="56" s="1"/>
  <c r="X32" i="52"/>
  <c r="X26" i="52"/>
  <c r="X234" i="56" s="1"/>
  <c r="BQ23" i="52"/>
  <c r="X33" i="52"/>
  <c r="X24" i="52"/>
  <c r="X232" i="56" s="1"/>
  <c r="X25" i="52"/>
  <c r="X233" i="56" s="1"/>
  <c r="BQ35" i="52"/>
  <c r="X34" i="52"/>
  <c r="X27" i="52"/>
  <c r="BQ24" i="52"/>
  <c r="Z34" i="52"/>
  <c r="X266" i="56" s="1"/>
  <c r="Z25" i="52"/>
  <c r="X257" i="56" s="1"/>
  <c r="Z23" i="52"/>
  <c r="X255" i="56" s="1"/>
  <c r="Z32" i="52"/>
  <c r="Z26" i="52"/>
  <c r="X258" i="56" s="1"/>
  <c r="Z33" i="52"/>
  <c r="Z24" i="52"/>
  <c r="X256" i="56" s="1"/>
  <c r="BS35" i="52"/>
  <c r="Z27" i="52"/>
  <c r="AA34" i="52"/>
  <c r="AA25" i="52"/>
  <c r="AA23" i="52"/>
  <c r="X267" i="56" s="1"/>
  <c r="AA32" i="52"/>
  <c r="AA26" i="52"/>
  <c r="AA33" i="52"/>
  <c r="AA24" i="52"/>
  <c r="BT35" i="52"/>
  <c r="AA27" i="52"/>
  <c r="U23" i="52"/>
  <c r="X195" i="56" s="1"/>
  <c r="U32" i="52"/>
  <c r="U26" i="52"/>
  <c r="X198" i="56" s="1"/>
  <c r="U33" i="52"/>
  <c r="U24" i="52"/>
  <c r="BN35" i="52"/>
  <c r="U27" i="52"/>
  <c r="U34" i="52"/>
  <c r="U25" i="52"/>
  <c r="BR30" i="52"/>
  <c r="AC34" i="52"/>
  <c r="X302" i="56" s="1"/>
  <c r="AC25" i="52"/>
  <c r="X293" i="56" s="1"/>
  <c r="AC23" i="52"/>
  <c r="X291" i="56" s="1"/>
  <c r="AC27" i="52"/>
  <c r="AC32" i="52"/>
  <c r="AC26" i="52"/>
  <c r="AC33" i="52"/>
  <c r="X301" i="56" s="1"/>
  <c r="AC24" i="52"/>
  <c r="X292" i="56" s="1"/>
  <c r="BV35" i="52"/>
  <c r="Y25" i="52"/>
  <c r="X245" i="56" s="1"/>
  <c r="Y23" i="52"/>
  <c r="X243" i="56" s="1"/>
  <c r="BR25" i="52"/>
  <c r="Y32" i="52"/>
  <c r="Y26" i="52"/>
  <c r="X246" i="56" s="1"/>
  <c r="Y33" i="52"/>
  <c r="Y24" i="52"/>
  <c r="X244" i="56" s="1"/>
  <c r="BR35" i="52"/>
  <c r="Y34" i="52"/>
  <c r="Y27" i="52"/>
  <c r="BQ25" i="52"/>
  <c r="W23" i="52"/>
  <c r="X219" i="56" s="1"/>
  <c r="W32" i="52"/>
  <c r="W26" i="52"/>
  <c r="X222" i="56" s="1"/>
  <c r="W33" i="52"/>
  <c r="X229" i="56" s="1"/>
  <c r="W24" i="52"/>
  <c r="X220" i="56" s="1"/>
  <c r="BP35" i="52"/>
  <c r="W27" i="52"/>
  <c r="W34" i="52"/>
  <c r="X230" i="56" s="1"/>
  <c r="W25" i="52"/>
  <c r="X221" i="56" s="1"/>
  <c r="T23" i="52"/>
  <c r="X183" i="56" s="1"/>
  <c r="T32" i="52"/>
  <c r="T26" i="52"/>
  <c r="X186" i="56" s="1"/>
  <c r="T33" i="52"/>
  <c r="T24" i="52"/>
  <c r="X184" i="56" s="1"/>
  <c r="BM35" i="52"/>
  <c r="T27" i="52"/>
  <c r="T34" i="52"/>
  <c r="T25" i="52"/>
  <c r="X185" i="56" s="1"/>
  <c r="BP26" i="52"/>
  <c r="BM24" i="52"/>
  <c r="AS35" i="52"/>
  <c r="BW25" i="52" s="1"/>
  <c r="BW95" i="52" l="1"/>
  <c r="BW47" i="52"/>
  <c r="BC58" i="52"/>
  <c r="BW114" i="52"/>
  <c r="BW113" i="52"/>
  <c r="BC56" i="52"/>
  <c r="BG112" i="52"/>
  <c r="CK112" i="52" s="1"/>
  <c r="BG106" i="52"/>
  <c r="CK106" i="52" s="1"/>
  <c r="BE55" i="52"/>
  <c r="BW129" i="52"/>
  <c r="BE82" i="52"/>
  <c r="CI82" i="52" s="1"/>
  <c r="X590" i="56"/>
  <c r="AY71" i="52"/>
  <c r="X507" i="56"/>
  <c r="AZ103" i="52"/>
  <c r="X831" i="56"/>
  <c r="AY120" i="52"/>
  <c r="CC120" i="52" s="1"/>
  <c r="X976" i="56"/>
  <c r="BB120" i="52"/>
  <c r="CF120" i="52" s="1"/>
  <c r="X1012" i="56"/>
  <c r="BD120" i="52"/>
  <c r="CH120" i="52" s="1"/>
  <c r="X1036" i="56"/>
  <c r="BB39" i="52"/>
  <c r="CF39" i="52" s="1"/>
  <c r="X387" i="56"/>
  <c r="AZ82" i="52"/>
  <c r="CD82" i="52" s="1"/>
  <c r="X530" i="56"/>
  <c r="BE74" i="52"/>
  <c r="CI74" i="52" s="1"/>
  <c r="X582" i="56"/>
  <c r="BG74" i="52"/>
  <c r="X606" i="56"/>
  <c r="BC55" i="52"/>
  <c r="X1179" i="56"/>
  <c r="AY80" i="52"/>
  <c r="CC80" i="52" s="1"/>
  <c r="X516" i="56"/>
  <c r="AX80" i="52"/>
  <c r="CB80" i="52" s="1"/>
  <c r="X504" i="56"/>
  <c r="AW103" i="52"/>
  <c r="X795" i="56"/>
  <c r="BB122" i="52"/>
  <c r="CF122" i="52" s="1"/>
  <c r="X1014" i="56"/>
  <c r="BD122" i="52"/>
  <c r="CH122" i="52" s="1"/>
  <c r="X1038" i="56"/>
  <c r="BF129" i="52"/>
  <c r="X1069" i="56"/>
  <c r="BW33" i="52"/>
  <c r="BE39" i="52"/>
  <c r="CI39" i="52" s="1"/>
  <c r="X423" i="56"/>
  <c r="BG39" i="52"/>
  <c r="X447" i="56"/>
  <c r="BE72" i="52"/>
  <c r="CI72" i="52" s="1"/>
  <c r="X580" i="56"/>
  <c r="AY73" i="52"/>
  <c r="CC73" i="52" s="1"/>
  <c r="X509" i="56"/>
  <c r="BD87" i="52"/>
  <c r="CH87" i="52" s="1"/>
  <c r="X723" i="56"/>
  <c r="BF122" i="52"/>
  <c r="X1062" i="56"/>
  <c r="BC57" i="52"/>
  <c r="CG57" i="52" s="1"/>
  <c r="X1181" i="56"/>
  <c r="BA104" i="52"/>
  <c r="X844" i="56"/>
  <c r="BD103" i="52"/>
  <c r="X879" i="56"/>
  <c r="AY129" i="52"/>
  <c r="CC129" i="52" s="1"/>
  <c r="X985" i="56"/>
  <c r="BB129" i="52"/>
  <c r="CF129" i="52" s="1"/>
  <c r="X1021" i="56"/>
  <c r="BD129" i="52"/>
  <c r="CH129" i="52" s="1"/>
  <c r="X1045" i="56"/>
  <c r="BF128" i="52"/>
  <c r="CJ128" i="52" s="1"/>
  <c r="X1068" i="56"/>
  <c r="BC81" i="52"/>
  <c r="CG81" i="52" s="1"/>
  <c r="X565" i="56"/>
  <c r="BD81" i="52"/>
  <c r="CH81" i="52" s="1"/>
  <c r="X577" i="56"/>
  <c r="BF71" i="52"/>
  <c r="CJ71" i="52" s="1"/>
  <c r="X591" i="56"/>
  <c r="AY75" i="52"/>
  <c r="CC75" i="52" s="1"/>
  <c r="X511" i="56"/>
  <c r="AX75" i="52"/>
  <c r="CB75" i="52" s="1"/>
  <c r="X499" i="56"/>
  <c r="AV89" i="52"/>
  <c r="BZ89" i="52" s="1"/>
  <c r="X629" i="56"/>
  <c r="BF121" i="52"/>
  <c r="X1061" i="56"/>
  <c r="BG27" i="52"/>
  <c r="CK27" i="52" s="1"/>
  <c r="X295" i="56"/>
  <c r="AX32" i="52"/>
  <c r="CB32" i="52" s="1"/>
  <c r="X192" i="56"/>
  <c r="BC71" i="52"/>
  <c r="CG71" i="52" s="1"/>
  <c r="X555" i="56"/>
  <c r="BD71" i="52"/>
  <c r="X567" i="56"/>
  <c r="BF80" i="52"/>
  <c r="CJ80" i="52" s="1"/>
  <c r="X600" i="56"/>
  <c r="AY82" i="52"/>
  <c r="CC82" i="52" s="1"/>
  <c r="X518" i="56"/>
  <c r="AX82" i="52"/>
  <c r="CB82" i="52" s="1"/>
  <c r="X506" i="56"/>
  <c r="AV91" i="52"/>
  <c r="BZ91" i="52" s="1"/>
  <c r="X631" i="56"/>
  <c r="BA106" i="52"/>
  <c r="CE106" i="52" s="1"/>
  <c r="X846" i="56"/>
  <c r="AX104" i="52"/>
  <c r="CB104" i="52" s="1"/>
  <c r="X808" i="56"/>
  <c r="AY128" i="52"/>
  <c r="CC128" i="52" s="1"/>
  <c r="X984" i="56"/>
  <c r="BB128" i="52"/>
  <c r="CF128" i="52" s="1"/>
  <c r="X1020" i="56"/>
  <c r="BD128" i="52"/>
  <c r="CH128" i="52" s="1"/>
  <c r="X1044" i="56"/>
  <c r="BF123" i="52"/>
  <c r="CJ123" i="52" s="1"/>
  <c r="X1063" i="56"/>
  <c r="BW130" i="52"/>
  <c r="AY81" i="52"/>
  <c r="X517" i="56"/>
  <c r="BD32" i="52"/>
  <c r="CH32" i="52" s="1"/>
  <c r="X264" i="56"/>
  <c r="AV82" i="52"/>
  <c r="BZ82" i="52" s="1"/>
  <c r="X482" i="56"/>
  <c r="AV98" i="52"/>
  <c r="X638" i="56"/>
  <c r="BF87" i="52"/>
  <c r="X747" i="56"/>
  <c r="BD121" i="52"/>
  <c r="CH121" i="52" s="1"/>
  <c r="X1037" i="56"/>
  <c r="AY55" i="52"/>
  <c r="X1131" i="56"/>
  <c r="AW81" i="52"/>
  <c r="CA81" i="52" s="1"/>
  <c r="X493" i="56"/>
  <c r="AX106" i="52"/>
  <c r="CB106" i="52" s="1"/>
  <c r="X810" i="56"/>
  <c r="AZ123" i="52"/>
  <c r="CD123" i="52" s="1"/>
  <c r="X991" i="56"/>
  <c r="BB123" i="52"/>
  <c r="CF123" i="52" s="1"/>
  <c r="X1015" i="56"/>
  <c r="BD123" i="52"/>
  <c r="CH123" i="52" s="1"/>
  <c r="X1039" i="56"/>
  <c r="CZ105" i="52"/>
  <c r="AZ39" i="52"/>
  <c r="CD39" i="52" s="1"/>
  <c r="X363" i="56"/>
  <c r="BF75" i="52"/>
  <c r="CJ75" i="52" s="1"/>
  <c r="X595" i="56"/>
  <c r="AV72" i="52"/>
  <c r="X472" i="56"/>
  <c r="AV88" i="52"/>
  <c r="BZ88" i="52" s="1"/>
  <c r="X628" i="56"/>
  <c r="BA103" i="52"/>
  <c r="X843" i="56"/>
  <c r="AZ130" i="52"/>
  <c r="CD130" i="52" s="1"/>
  <c r="X998" i="56"/>
  <c r="BC130" i="52"/>
  <c r="CG130" i="52" s="1"/>
  <c r="X1034" i="56"/>
  <c r="BG120" i="52"/>
  <c r="X1072" i="56"/>
  <c r="BD80" i="52"/>
  <c r="CH80" i="52" s="1"/>
  <c r="X576" i="56"/>
  <c r="BC75" i="52"/>
  <c r="CG75" i="52" s="1"/>
  <c r="X559" i="56"/>
  <c r="BD75" i="52"/>
  <c r="CH75" i="52" s="1"/>
  <c r="X571" i="56"/>
  <c r="AW80" i="52"/>
  <c r="CA80" i="52" s="1"/>
  <c r="X492" i="56"/>
  <c r="AV80" i="52"/>
  <c r="BZ80" i="52" s="1"/>
  <c r="X480" i="56"/>
  <c r="AV96" i="52"/>
  <c r="BZ96" i="52" s="1"/>
  <c r="X636" i="56"/>
  <c r="AX103" i="52"/>
  <c r="CB103" i="52" s="1"/>
  <c r="X807" i="56"/>
  <c r="AZ120" i="52"/>
  <c r="CD120" i="52" s="1"/>
  <c r="X988" i="56"/>
  <c r="BC120" i="52"/>
  <c r="CG120" i="52" s="1"/>
  <c r="X1024" i="56"/>
  <c r="BG122" i="52"/>
  <c r="CK122" i="52" s="1"/>
  <c r="X1074" i="56"/>
  <c r="CZ106" i="52"/>
  <c r="AW73" i="52"/>
  <c r="CA73" i="52" s="1"/>
  <c r="X485" i="56"/>
  <c r="BG55" i="52"/>
  <c r="CK55" i="52" s="1"/>
  <c r="X1227" i="56"/>
  <c r="AV74" i="52"/>
  <c r="BZ74" i="52" s="1"/>
  <c r="X474" i="56"/>
  <c r="AV90" i="52"/>
  <c r="X630" i="56"/>
  <c r="BE103" i="52"/>
  <c r="CI103" i="52" s="1"/>
  <c r="X891" i="56"/>
  <c r="AZ122" i="52"/>
  <c r="CD122" i="52" s="1"/>
  <c r="X990" i="56"/>
  <c r="BC122" i="52"/>
  <c r="CG122" i="52" s="1"/>
  <c r="X1026" i="56"/>
  <c r="BB34" i="52"/>
  <c r="CF34" i="52" s="1"/>
  <c r="X242" i="56"/>
  <c r="BA39" i="52"/>
  <c r="CE39" i="52" s="1"/>
  <c r="X375" i="56"/>
  <c r="BF74" i="52"/>
  <c r="CJ74" i="52" s="1"/>
  <c r="X594" i="56"/>
  <c r="BG64" i="52"/>
  <c r="CK64" i="52" s="1"/>
  <c r="X1236" i="56"/>
  <c r="AV81" i="52"/>
  <c r="X481" i="56"/>
  <c r="AV97" i="52"/>
  <c r="X637" i="56"/>
  <c r="BG87" i="52"/>
  <c r="X759" i="56"/>
  <c r="BB104" i="52"/>
  <c r="X856" i="56"/>
  <c r="BG129" i="52"/>
  <c r="CK129" i="52" s="1"/>
  <c r="X1081" i="56"/>
  <c r="BW81" i="52"/>
  <c r="BW98" i="52"/>
  <c r="BB57" i="52"/>
  <c r="CF57" i="52" s="1"/>
  <c r="X1169" i="56"/>
  <c r="AW82" i="52"/>
  <c r="CA82" i="52" s="1"/>
  <c r="X494" i="56"/>
  <c r="AZ55" i="52"/>
  <c r="X1143" i="56"/>
  <c r="BG57" i="52"/>
  <c r="CK57" i="52" s="1"/>
  <c r="X1229" i="56"/>
  <c r="AV73" i="52"/>
  <c r="BZ73" i="52" s="1"/>
  <c r="X473" i="56"/>
  <c r="AZ129" i="52"/>
  <c r="CD129" i="52" s="1"/>
  <c r="X997" i="56"/>
  <c r="BC129" i="52"/>
  <c r="CG129" i="52" s="1"/>
  <c r="X1033" i="56"/>
  <c r="BW66" i="52"/>
  <c r="BB130" i="52"/>
  <c r="CF130" i="52" s="1"/>
  <c r="X1022" i="56"/>
  <c r="BD82" i="52"/>
  <c r="CH82" i="52" s="1"/>
  <c r="X578" i="56"/>
  <c r="BB32" i="52"/>
  <c r="CF32" i="52" s="1"/>
  <c r="X240" i="56"/>
  <c r="AV41" i="52"/>
  <c r="X317" i="56"/>
  <c r="BA87" i="52"/>
  <c r="CE87" i="52" s="1"/>
  <c r="X687" i="56"/>
  <c r="BG128" i="52"/>
  <c r="CK128" i="52" s="1"/>
  <c r="X1080" i="56"/>
  <c r="BW50" i="52"/>
  <c r="CZ122" i="52"/>
  <c r="AY25" i="52"/>
  <c r="CC25" i="52" s="1"/>
  <c r="X197" i="56"/>
  <c r="AY33" i="52"/>
  <c r="CC33" i="52" s="1"/>
  <c r="X205" i="56"/>
  <c r="AZ26" i="52"/>
  <c r="CD26" i="52" s="1"/>
  <c r="X210" i="56"/>
  <c r="AV43" i="52"/>
  <c r="BZ43" i="52" s="1"/>
  <c r="X319" i="56"/>
  <c r="AW75" i="52"/>
  <c r="CA75" i="52" s="1"/>
  <c r="X487" i="56"/>
  <c r="AV75" i="52"/>
  <c r="BZ75" i="52" s="1"/>
  <c r="X475" i="56"/>
  <c r="AV105" i="52"/>
  <c r="BZ105" i="52" s="1"/>
  <c r="X785" i="56"/>
  <c r="BB106" i="52"/>
  <c r="CF106" i="52" s="1"/>
  <c r="X858" i="56"/>
  <c r="BF113" i="52"/>
  <c r="X913" i="56"/>
  <c r="AY106" i="52"/>
  <c r="X822" i="56"/>
  <c r="AZ128" i="52"/>
  <c r="CD128" i="52" s="1"/>
  <c r="X996" i="56"/>
  <c r="BC128" i="52"/>
  <c r="CG128" i="52" s="1"/>
  <c r="X1032" i="56"/>
  <c r="BG121" i="52"/>
  <c r="CK121" i="52" s="1"/>
  <c r="X1073" i="56"/>
  <c r="BW31" i="52"/>
  <c r="BD130" i="52"/>
  <c r="CH130" i="52" s="1"/>
  <c r="X1046" i="56"/>
  <c r="AW33" i="52"/>
  <c r="CA33" i="52" s="1"/>
  <c r="X181" i="56"/>
  <c r="AW32" i="52"/>
  <c r="CA32" i="52" s="1"/>
  <c r="X180" i="56"/>
  <c r="BB55" i="52"/>
  <c r="CF55" i="52" s="1"/>
  <c r="X1167" i="56"/>
  <c r="AV50" i="52"/>
  <c r="BZ50" i="52" s="1"/>
  <c r="X326" i="56"/>
  <c r="AV57" i="52"/>
  <c r="BZ57" i="52" s="1"/>
  <c r="X1097" i="56"/>
  <c r="AV107" i="52"/>
  <c r="BZ107" i="52" s="1"/>
  <c r="X787" i="56"/>
  <c r="BF104" i="52"/>
  <c r="CY104" i="52" s="1"/>
  <c r="X904" i="56"/>
  <c r="BC121" i="52"/>
  <c r="CG121" i="52" s="1"/>
  <c r="X1025" i="56"/>
  <c r="BG123" i="52"/>
  <c r="CK123" i="52" s="1"/>
  <c r="X1075" i="56"/>
  <c r="BA32" i="52"/>
  <c r="CE32" i="52" s="1"/>
  <c r="X228" i="56"/>
  <c r="BF55" i="52"/>
  <c r="X1215" i="56"/>
  <c r="AV59" i="52"/>
  <c r="BZ59" i="52" s="1"/>
  <c r="X1099" i="56"/>
  <c r="BB81" i="52"/>
  <c r="CF81" i="52" s="1"/>
  <c r="X553" i="56"/>
  <c r="AV114" i="52"/>
  <c r="BZ114" i="52" s="1"/>
  <c r="X794" i="56"/>
  <c r="BB103" i="52"/>
  <c r="CF103" i="52" s="1"/>
  <c r="X855" i="56"/>
  <c r="AY103" i="52"/>
  <c r="CC103" i="52" s="1"/>
  <c r="X819" i="56"/>
  <c r="BW120" i="52"/>
  <c r="BC123" i="52"/>
  <c r="CG123" i="52" s="1"/>
  <c r="X1027" i="56"/>
  <c r="AW106" i="52"/>
  <c r="CA106" i="52" s="1"/>
  <c r="X798" i="56"/>
  <c r="AZ34" i="52"/>
  <c r="CD34" i="52" s="1"/>
  <c r="X218" i="56"/>
  <c r="BD39" i="52"/>
  <c r="CH39" i="52" s="1"/>
  <c r="X411" i="56"/>
  <c r="AV40" i="52"/>
  <c r="BZ40" i="52" s="1"/>
  <c r="X316" i="56"/>
  <c r="BD55" i="52"/>
  <c r="X1191" i="56"/>
  <c r="BA55" i="52"/>
  <c r="CE55" i="52" s="1"/>
  <c r="X1155" i="56"/>
  <c r="AV66" i="52"/>
  <c r="X1106" i="56"/>
  <c r="BA71" i="52"/>
  <c r="CE71" i="52" s="1"/>
  <c r="X531" i="56"/>
  <c r="BE87" i="52"/>
  <c r="X735" i="56"/>
  <c r="AV103" i="52"/>
  <c r="BZ103" i="52" s="1"/>
  <c r="X783" i="56"/>
  <c r="BB105" i="52"/>
  <c r="CF105" i="52" s="1"/>
  <c r="X857" i="56"/>
  <c r="AW123" i="52"/>
  <c r="CA123" i="52" s="1"/>
  <c r="X955" i="56"/>
  <c r="BA130" i="52"/>
  <c r="CE130" i="52" s="1"/>
  <c r="X1010" i="56"/>
  <c r="BW122" i="52"/>
  <c r="BE120" i="52"/>
  <c r="CI120" i="52" s="1"/>
  <c r="X1048" i="56"/>
  <c r="AY130" i="52"/>
  <c r="CC130" i="52" s="1"/>
  <c r="X986" i="56"/>
  <c r="AV48" i="52"/>
  <c r="BZ48" i="52" s="1"/>
  <c r="X324" i="56"/>
  <c r="BA57" i="52"/>
  <c r="CE57" i="52" s="1"/>
  <c r="X1157" i="56"/>
  <c r="BB80" i="52"/>
  <c r="CF80" i="52" s="1"/>
  <c r="X552" i="56"/>
  <c r="BA80" i="52"/>
  <c r="CE80" i="52" s="1"/>
  <c r="X540" i="56"/>
  <c r="BC87" i="52"/>
  <c r="X711" i="56"/>
  <c r="BC104" i="52"/>
  <c r="X868" i="56"/>
  <c r="BF103" i="52"/>
  <c r="CJ103" i="52" s="1"/>
  <c r="X903" i="56"/>
  <c r="AW130" i="52"/>
  <c r="CA130" i="52" s="1"/>
  <c r="X962" i="56"/>
  <c r="BA120" i="52"/>
  <c r="CE120" i="52" s="1"/>
  <c r="X1000" i="56"/>
  <c r="AX123" i="52"/>
  <c r="CB123" i="52" s="1"/>
  <c r="X967" i="56"/>
  <c r="BE122" i="52"/>
  <c r="CI122" i="52" s="1"/>
  <c r="X1050" i="56"/>
  <c r="BW82" i="52"/>
  <c r="AW25" i="52"/>
  <c r="CA25" i="52" s="1"/>
  <c r="X173" i="56"/>
  <c r="AX81" i="52"/>
  <c r="CB81" i="52" s="1"/>
  <c r="X505" i="56"/>
  <c r="BC80" i="52"/>
  <c r="CG80" i="52" s="1"/>
  <c r="X564" i="56"/>
  <c r="AZ24" i="52"/>
  <c r="CD24" i="52" s="1"/>
  <c r="X208" i="56"/>
  <c r="AV42" i="52"/>
  <c r="BZ42" i="52" s="1"/>
  <c r="X318" i="56"/>
  <c r="BC39" i="52"/>
  <c r="X399" i="56"/>
  <c r="AV56" i="52"/>
  <c r="BZ56" i="52" s="1"/>
  <c r="X1096" i="56"/>
  <c r="AV112" i="52"/>
  <c r="BZ112" i="52" s="1"/>
  <c r="X792" i="56"/>
  <c r="BF105" i="52"/>
  <c r="CJ105" i="52" s="1"/>
  <c r="X905" i="56"/>
  <c r="AC115" i="52"/>
  <c r="BG115" i="52" s="1"/>
  <c r="CK115" i="52" s="1"/>
  <c r="X915" i="56"/>
  <c r="BA122" i="52"/>
  <c r="CE122" i="52" s="1"/>
  <c r="X1002" i="56"/>
  <c r="AX130" i="52"/>
  <c r="CB130" i="52" s="1"/>
  <c r="X974" i="56"/>
  <c r="AY34" i="52"/>
  <c r="CC34" i="52" s="1"/>
  <c r="X206" i="56"/>
  <c r="AY32" i="52"/>
  <c r="CC32" i="52" s="1"/>
  <c r="X204" i="56"/>
  <c r="BC34" i="52"/>
  <c r="CG34" i="52" s="1"/>
  <c r="X254" i="56"/>
  <c r="BE26" i="52"/>
  <c r="CI26" i="52" s="1"/>
  <c r="X270" i="56"/>
  <c r="BE25" i="52"/>
  <c r="CI25" i="52" s="1"/>
  <c r="X269" i="56"/>
  <c r="AV49" i="52"/>
  <c r="BZ49" i="52" s="1"/>
  <c r="X325" i="56"/>
  <c r="BF39" i="52"/>
  <c r="CJ39" i="52" s="1"/>
  <c r="X435" i="56"/>
  <c r="AV64" i="52"/>
  <c r="X1104" i="56"/>
  <c r="BW91" i="52"/>
  <c r="AV106" i="52"/>
  <c r="X786" i="56"/>
  <c r="AW122" i="52"/>
  <c r="X954" i="56"/>
  <c r="BA123" i="52"/>
  <c r="CE123" i="52" s="1"/>
  <c r="X1003" i="56"/>
  <c r="AX120" i="52"/>
  <c r="X964" i="56"/>
  <c r="BE129" i="52"/>
  <c r="CI129" i="52" s="1"/>
  <c r="X1057" i="56"/>
  <c r="BW49" i="52"/>
  <c r="AY87" i="52"/>
  <c r="CC87" i="52" s="1"/>
  <c r="X663" i="56"/>
  <c r="AY27" i="52"/>
  <c r="CC27" i="52" s="1"/>
  <c r="X199" i="56"/>
  <c r="AZ25" i="52"/>
  <c r="CD25" i="52" s="1"/>
  <c r="X209" i="56"/>
  <c r="BE33" i="52"/>
  <c r="CI33" i="52" s="1"/>
  <c r="X277" i="56"/>
  <c r="BC32" i="52"/>
  <c r="CG32" i="52" s="1"/>
  <c r="X252" i="56"/>
  <c r="BE34" i="52"/>
  <c r="CI34" i="52" s="1"/>
  <c r="X278" i="56"/>
  <c r="BF27" i="52"/>
  <c r="CJ27" i="52" s="1"/>
  <c r="X283" i="56"/>
  <c r="AZ72" i="52"/>
  <c r="CD72" i="52" s="1"/>
  <c r="X520" i="56"/>
  <c r="AV58" i="52"/>
  <c r="X1098" i="56"/>
  <c r="BE64" i="52"/>
  <c r="X1212" i="56"/>
  <c r="BB75" i="52"/>
  <c r="CF75" i="52" s="1"/>
  <c r="X547" i="56"/>
  <c r="BA75" i="52"/>
  <c r="CE75" i="52" s="1"/>
  <c r="X535" i="56"/>
  <c r="AV113" i="52"/>
  <c r="BZ113" i="52" s="1"/>
  <c r="X793" i="56"/>
  <c r="BC106" i="52"/>
  <c r="CG106" i="52" s="1"/>
  <c r="X870" i="56"/>
  <c r="AW121" i="52"/>
  <c r="CA121" i="52" s="1"/>
  <c r="X953" i="56"/>
  <c r="AW34" i="52"/>
  <c r="CA34" i="52" s="1"/>
  <c r="X182" i="56"/>
  <c r="AY39" i="52"/>
  <c r="CC39" i="52" s="1"/>
  <c r="X351" i="56"/>
  <c r="AZ33" i="52"/>
  <c r="CD33" i="52" s="1"/>
  <c r="X217" i="56"/>
  <c r="BC33" i="52"/>
  <c r="CG33" i="52" s="1"/>
  <c r="X253" i="56"/>
  <c r="AV34" i="52"/>
  <c r="BZ34" i="52" s="1"/>
  <c r="X170" i="56"/>
  <c r="AX34" i="52"/>
  <c r="CB34" i="52" s="1"/>
  <c r="X194" i="56"/>
  <c r="BW34" i="52"/>
  <c r="BF26" i="52"/>
  <c r="CJ26" i="52" s="1"/>
  <c r="X282" i="56"/>
  <c r="AZ74" i="52"/>
  <c r="CD74" i="52" s="1"/>
  <c r="X522" i="56"/>
  <c r="BE81" i="52"/>
  <c r="CI81" i="52" s="1"/>
  <c r="X589" i="56"/>
  <c r="BG71" i="52"/>
  <c r="CK71" i="52" s="1"/>
  <c r="X603" i="56"/>
  <c r="AV65" i="52"/>
  <c r="X1105" i="56"/>
  <c r="BB82" i="52"/>
  <c r="CF82" i="52" s="1"/>
  <c r="X554" i="56"/>
  <c r="BA129" i="52"/>
  <c r="CE129" i="52" s="1"/>
  <c r="X1009" i="56"/>
  <c r="BE130" i="52"/>
  <c r="CI130" i="52" s="1"/>
  <c r="X1058" i="56"/>
  <c r="BA27" i="52"/>
  <c r="CE27" i="52" s="1"/>
  <c r="X223" i="56"/>
  <c r="BB27" i="52"/>
  <c r="CF27" i="52" s="1"/>
  <c r="X235" i="56"/>
  <c r="BB33" i="52"/>
  <c r="CF33" i="52" s="1"/>
  <c r="X241" i="56"/>
  <c r="BE24" i="52"/>
  <c r="CI24" i="52" s="1"/>
  <c r="X268" i="56"/>
  <c r="BE32" i="52"/>
  <c r="CI32" i="52" s="1"/>
  <c r="X276" i="56"/>
  <c r="BD27" i="52"/>
  <c r="CH27" i="52" s="1"/>
  <c r="X259" i="56"/>
  <c r="BF32" i="52"/>
  <c r="CJ32" i="52" s="1"/>
  <c r="X288" i="56"/>
  <c r="AZ81" i="52"/>
  <c r="CD81" i="52" s="1"/>
  <c r="X529" i="56"/>
  <c r="BE71" i="52"/>
  <c r="X579" i="56"/>
  <c r="BG80" i="52"/>
  <c r="CK80" i="52" s="1"/>
  <c r="X612" i="56"/>
  <c r="AZ87" i="52"/>
  <c r="CD87" i="52" s="1"/>
  <c r="X675" i="56"/>
  <c r="BW88" i="52"/>
  <c r="AZ107" i="52"/>
  <c r="CD107" i="52" s="1"/>
  <c r="X835" i="56"/>
  <c r="AW129" i="52"/>
  <c r="CA129" i="52" s="1"/>
  <c r="X961" i="56"/>
  <c r="AX129" i="52"/>
  <c r="CB129" i="52" s="1"/>
  <c r="X973" i="56"/>
  <c r="BE128" i="52"/>
  <c r="CI128" i="52" s="1"/>
  <c r="X1056" i="56"/>
  <c r="BG113" i="52"/>
  <c r="CK113" i="52" s="1"/>
  <c r="X925" i="56"/>
  <c r="BF73" i="52"/>
  <c r="CY73" i="52" s="1"/>
  <c r="X593" i="56"/>
  <c r="BC82" i="52"/>
  <c r="CG82" i="52" s="1"/>
  <c r="X566" i="56"/>
  <c r="BE27" i="52"/>
  <c r="CI27" i="52" s="1"/>
  <c r="X271" i="56"/>
  <c r="AX27" i="52"/>
  <c r="CB27" i="52" s="1"/>
  <c r="X187" i="56"/>
  <c r="BB40" i="52"/>
  <c r="X388" i="56"/>
  <c r="AZ71" i="52"/>
  <c r="CD71" i="52" s="1"/>
  <c r="X519" i="56"/>
  <c r="BE80" i="52"/>
  <c r="CI80" i="52" s="1"/>
  <c r="X588" i="56"/>
  <c r="BG73" i="52"/>
  <c r="X605" i="56"/>
  <c r="BC103" i="52"/>
  <c r="CG103" i="52" s="1"/>
  <c r="X867" i="56"/>
  <c r="BA128" i="52"/>
  <c r="CE128" i="52" s="1"/>
  <c r="X1008" i="56"/>
  <c r="BE121" i="52"/>
  <c r="CI121" i="52" s="1"/>
  <c r="X1049" i="56"/>
  <c r="BW79" i="52"/>
  <c r="AW27" i="52"/>
  <c r="CA27" i="52" s="1"/>
  <c r="X175" i="56"/>
  <c r="AY24" i="52"/>
  <c r="CC24" i="52" s="1"/>
  <c r="X196" i="56"/>
  <c r="BC27" i="52"/>
  <c r="CG27" i="52" s="1"/>
  <c r="X247" i="56"/>
  <c r="AZ32" i="52"/>
  <c r="CD32" i="52" s="1"/>
  <c r="X216" i="56"/>
  <c r="BG26" i="52"/>
  <c r="CK26" i="52" s="1"/>
  <c r="X294" i="56"/>
  <c r="AZ80" i="52"/>
  <c r="CD80" i="52" s="1"/>
  <c r="X528" i="56"/>
  <c r="BE73" i="52"/>
  <c r="CI73" i="52" s="1"/>
  <c r="X581" i="56"/>
  <c r="AY72" i="52"/>
  <c r="CC72" i="52" s="1"/>
  <c r="X508" i="56"/>
  <c r="BC105" i="52"/>
  <c r="CG105" i="52" s="1"/>
  <c r="X869" i="56"/>
  <c r="AW128" i="52"/>
  <c r="CA128" i="52" s="1"/>
  <c r="X960" i="56"/>
  <c r="BA121" i="52"/>
  <c r="CE121" i="52" s="1"/>
  <c r="X1001" i="56"/>
  <c r="AX128" i="52"/>
  <c r="CB128" i="52" s="1"/>
  <c r="X972" i="56"/>
  <c r="BE123" i="52"/>
  <c r="CI123" i="52" s="1"/>
  <c r="X1051" i="56"/>
  <c r="BE75" i="52"/>
  <c r="CI75" i="52" s="1"/>
  <c r="X583" i="56"/>
  <c r="AX33" i="52"/>
  <c r="CB33" i="52" s="1"/>
  <c r="X193" i="56"/>
  <c r="BG32" i="52"/>
  <c r="CK32" i="52" s="1"/>
  <c r="X300" i="56"/>
  <c r="BD33" i="52"/>
  <c r="CH33" i="52" s="1"/>
  <c r="X265" i="56"/>
  <c r="AY65" i="52"/>
  <c r="CC65" i="52" s="1"/>
  <c r="X1141" i="56"/>
  <c r="AZ73" i="52"/>
  <c r="CD73" i="52" s="1"/>
  <c r="X521" i="56"/>
  <c r="BG75" i="52"/>
  <c r="CK75" i="52" s="1"/>
  <c r="X607" i="56"/>
  <c r="AY123" i="52"/>
  <c r="CC123" i="52" s="1"/>
  <c r="X979" i="56"/>
  <c r="BW121" i="52"/>
  <c r="BF120" i="52"/>
  <c r="CJ120" i="52" s="1"/>
  <c r="X1060" i="56"/>
  <c r="AV120" i="52"/>
  <c r="BZ120" i="52" s="1"/>
  <c r="AD120" i="52"/>
  <c r="X1084" i="56" s="1"/>
  <c r="AV128" i="52"/>
  <c r="BZ128" i="52" s="1"/>
  <c r="AD128" i="52"/>
  <c r="X1092" i="56" s="1"/>
  <c r="AV119" i="52"/>
  <c r="BZ119" i="52" s="1"/>
  <c r="R131" i="52"/>
  <c r="AV122" i="52"/>
  <c r="BZ122" i="52" s="1"/>
  <c r="AD122" i="52"/>
  <c r="X1086" i="56" s="1"/>
  <c r="BG119" i="52"/>
  <c r="CK119" i="52" s="1"/>
  <c r="AC131" i="52"/>
  <c r="AV129" i="52"/>
  <c r="BZ129" i="52" s="1"/>
  <c r="AD129" i="52"/>
  <c r="X1093" i="56" s="1"/>
  <c r="AZ119" i="52"/>
  <c r="CD119" i="52" s="1"/>
  <c r="V131" i="52"/>
  <c r="BC119" i="52"/>
  <c r="CG119" i="52" s="1"/>
  <c r="Y131" i="52"/>
  <c r="CR122" i="52"/>
  <c r="AZ121" i="52"/>
  <c r="CD121" i="52" s="1"/>
  <c r="BG130" i="52"/>
  <c r="AX122" i="52"/>
  <c r="BE119" i="52"/>
  <c r="CI119" i="52" s="1"/>
  <c r="AA131" i="52"/>
  <c r="AV130" i="52"/>
  <c r="BZ130" i="52" s="1"/>
  <c r="AD130" i="52"/>
  <c r="X1094" i="56" s="1"/>
  <c r="AW119" i="52"/>
  <c r="CA119" i="52" s="1"/>
  <c r="S131" i="52"/>
  <c r="AW131" i="52" s="1"/>
  <c r="CA131" i="52" s="1"/>
  <c r="BA119" i="52"/>
  <c r="CE119" i="52" s="1"/>
  <c r="W131" i="52"/>
  <c r="AX119" i="52"/>
  <c r="CB119" i="52" s="1"/>
  <c r="T131" i="52"/>
  <c r="AX121" i="52" s="1"/>
  <c r="AY122" i="52"/>
  <c r="CC122" i="52" s="1"/>
  <c r="BF119" i="52"/>
  <c r="CJ119" i="52" s="1"/>
  <c r="AB131" i="52"/>
  <c r="AD119" i="52"/>
  <c r="X1083" i="56" s="1"/>
  <c r="AY119" i="52"/>
  <c r="CC119" i="52" s="1"/>
  <c r="U131" i="52"/>
  <c r="BB119" i="52"/>
  <c r="CF119" i="52" s="1"/>
  <c r="X131" i="52"/>
  <c r="BD119" i="52"/>
  <c r="CH119" i="52" s="1"/>
  <c r="Z131" i="52"/>
  <c r="AV121" i="52"/>
  <c r="BZ121" i="52" s="1"/>
  <c r="AD121" i="52"/>
  <c r="X1085" i="56" s="1"/>
  <c r="R115" i="52"/>
  <c r="AV115" i="52" s="1"/>
  <c r="BZ115" i="52" s="1"/>
  <c r="AV123" i="52"/>
  <c r="BZ123" i="52" s="1"/>
  <c r="AD123" i="52"/>
  <c r="X1087" i="56" s="1"/>
  <c r="AY121" i="52"/>
  <c r="CC121" i="52" s="1"/>
  <c r="BB121" i="52"/>
  <c r="CF121" i="52" s="1"/>
  <c r="BF130" i="52"/>
  <c r="CJ130" i="52" s="1"/>
  <c r="BB107" i="52"/>
  <c r="CF107" i="52" s="1"/>
  <c r="AY114" i="52"/>
  <c r="CC114" i="52" s="1"/>
  <c r="BE105" i="52"/>
  <c r="CI105" i="52" s="1"/>
  <c r="AY107" i="52"/>
  <c r="CC107" i="52" s="1"/>
  <c r="BB114" i="52"/>
  <c r="CF114" i="52" s="1"/>
  <c r="BE114" i="52"/>
  <c r="CI114" i="52" s="1"/>
  <c r="AY104" i="52"/>
  <c r="CC104" i="52" s="1"/>
  <c r="BB113" i="52"/>
  <c r="CF113" i="52" s="1"/>
  <c r="BE107" i="52"/>
  <c r="CI107" i="52" s="1"/>
  <c r="AY113" i="52"/>
  <c r="CC113" i="52" s="1"/>
  <c r="BE112" i="52"/>
  <c r="CI112" i="52" s="1"/>
  <c r="BB112" i="52"/>
  <c r="CF112" i="52" s="1"/>
  <c r="AY112" i="52"/>
  <c r="CC112" i="52" s="1"/>
  <c r="BF106" i="52"/>
  <c r="CJ106" i="52" s="1"/>
  <c r="BF112" i="52"/>
  <c r="CJ112" i="52" s="1"/>
  <c r="AY105" i="52"/>
  <c r="CC105" i="52" s="1"/>
  <c r="AV104" i="52"/>
  <c r="BZ104" i="52" s="1"/>
  <c r="BC107" i="52"/>
  <c r="CG107" i="52" s="1"/>
  <c r="BC113" i="52"/>
  <c r="CG113" i="52" s="1"/>
  <c r="BF114" i="52"/>
  <c r="CJ114" i="52" s="1"/>
  <c r="BG103" i="52"/>
  <c r="CK103" i="52" s="1"/>
  <c r="BF107" i="52"/>
  <c r="CJ107" i="52" s="1"/>
  <c r="AZ114" i="52"/>
  <c r="CD114" i="52" s="1"/>
  <c r="BC114" i="52"/>
  <c r="CG114" i="52" s="1"/>
  <c r="AW114" i="52"/>
  <c r="CA114" i="52" s="1"/>
  <c r="BC112" i="52"/>
  <c r="CG112" i="52" s="1"/>
  <c r="AW107" i="52"/>
  <c r="CA107" i="52" s="1"/>
  <c r="BG104" i="52"/>
  <c r="CK104" i="52" s="1"/>
  <c r="AZ104" i="52"/>
  <c r="CD104" i="52" s="1"/>
  <c r="AW105" i="52"/>
  <c r="CA105" i="52" s="1"/>
  <c r="AZ113" i="52"/>
  <c r="CD113" i="52" s="1"/>
  <c r="AZ106" i="52"/>
  <c r="CD106" i="52" s="1"/>
  <c r="BD104" i="52"/>
  <c r="CH104" i="52" s="1"/>
  <c r="AW113" i="52"/>
  <c r="CA113" i="52" s="1"/>
  <c r="BG105" i="52"/>
  <c r="CK105" i="52" s="1"/>
  <c r="AZ112" i="52"/>
  <c r="CD112" i="52" s="1"/>
  <c r="BD107" i="52"/>
  <c r="CH107" i="52" s="1"/>
  <c r="BA105" i="52"/>
  <c r="CE105" i="52" s="1"/>
  <c r="BD113" i="52"/>
  <c r="CH113" i="52" s="1"/>
  <c r="AW112" i="52"/>
  <c r="CA112" i="52" s="1"/>
  <c r="BG114" i="52"/>
  <c r="CK114" i="52" s="1"/>
  <c r="AZ105" i="52"/>
  <c r="CD105" i="52" s="1"/>
  <c r="BD106" i="52"/>
  <c r="CH106" i="52" s="1"/>
  <c r="BG107" i="52"/>
  <c r="CK107" i="52" s="1"/>
  <c r="BA107" i="52"/>
  <c r="CE107" i="52" s="1"/>
  <c r="BD112" i="52"/>
  <c r="CH112" i="52" s="1"/>
  <c r="BW104" i="52"/>
  <c r="AX114" i="52"/>
  <c r="CB114" i="52" s="1"/>
  <c r="BA113" i="52"/>
  <c r="CE113" i="52" s="1"/>
  <c r="BD105" i="52"/>
  <c r="CH105" i="52" s="1"/>
  <c r="AX107" i="52"/>
  <c r="CB107" i="52" s="1"/>
  <c r="BD114" i="52"/>
  <c r="CH114" i="52" s="1"/>
  <c r="BA114" i="52"/>
  <c r="CE114" i="52" s="1"/>
  <c r="BE104" i="52"/>
  <c r="CI104" i="52" s="1"/>
  <c r="AX113" i="52"/>
  <c r="CB113" i="52" s="1"/>
  <c r="BW115" i="52"/>
  <c r="BW105" i="52"/>
  <c r="BA112" i="52"/>
  <c r="CE112" i="52" s="1"/>
  <c r="BE113" i="52"/>
  <c r="CI113" i="52" s="1"/>
  <c r="BE106" i="52"/>
  <c r="CI106" i="52" s="1"/>
  <c r="AX112" i="52"/>
  <c r="CB112" i="52" s="1"/>
  <c r="AD104" i="52"/>
  <c r="X928" i="56" s="1"/>
  <c r="CE104" i="52"/>
  <c r="CT104" i="52"/>
  <c r="AD105" i="52"/>
  <c r="X929" i="56" s="1"/>
  <c r="CT106" i="52"/>
  <c r="CH103" i="52"/>
  <c r="Z115" i="52"/>
  <c r="CA103" i="52"/>
  <c r="S115" i="52"/>
  <c r="AW115" i="52" s="1"/>
  <c r="CE103" i="52"/>
  <c r="W115" i="52"/>
  <c r="CF104" i="52"/>
  <c r="CU104" i="52"/>
  <c r="CD103" i="52"/>
  <c r="V115" i="52"/>
  <c r="AA115" i="52"/>
  <c r="CV105" i="52"/>
  <c r="CU106" i="52"/>
  <c r="T115" i="52"/>
  <c r="X115" i="52"/>
  <c r="BB115" i="52" s="1"/>
  <c r="CF115" i="52" s="1"/>
  <c r="CU105" i="52"/>
  <c r="CY113" i="52"/>
  <c r="CJ113" i="52"/>
  <c r="CG104" i="52"/>
  <c r="CV104" i="52"/>
  <c r="CS107" i="52"/>
  <c r="CR106" i="52"/>
  <c r="CC106" i="52"/>
  <c r="CV106" i="52"/>
  <c r="AB115" i="52"/>
  <c r="CY105" i="52"/>
  <c r="U115" i="52"/>
  <c r="Y115" i="52"/>
  <c r="AD107" i="52"/>
  <c r="X931" i="56" s="1"/>
  <c r="AD114" i="52"/>
  <c r="X938" i="56" s="1"/>
  <c r="AD103" i="52"/>
  <c r="X927" i="56" s="1"/>
  <c r="AD112" i="52"/>
  <c r="X936" i="56" s="1"/>
  <c r="BZ106" i="52"/>
  <c r="AD106" i="52"/>
  <c r="X930" i="56" s="1"/>
  <c r="AD113" i="52"/>
  <c r="X937" i="56" s="1"/>
  <c r="AW96" i="52"/>
  <c r="CA96" i="52" s="1"/>
  <c r="BE91" i="52"/>
  <c r="CI91" i="52" s="1"/>
  <c r="BG96" i="52"/>
  <c r="CK96" i="52" s="1"/>
  <c r="BE88" i="52"/>
  <c r="CI88" i="52" s="1"/>
  <c r="BC97" i="52"/>
  <c r="CG97" i="52" s="1"/>
  <c r="BE97" i="52"/>
  <c r="CI97" i="52" s="1"/>
  <c r="BE90" i="52"/>
  <c r="CI90" i="52" s="1"/>
  <c r="BG91" i="52"/>
  <c r="CK91" i="52" s="1"/>
  <c r="BC98" i="52"/>
  <c r="CG98" i="52" s="1"/>
  <c r="BA96" i="52"/>
  <c r="CE96" i="52" s="1"/>
  <c r="BE96" i="52"/>
  <c r="CI96" i="52" s="1"/>
  <c r="AZ98" i="52"/>
  <c r="CD98" i="52" s="1"/>
  <c r="BC91" i="52"/>
  <c r="CG91" i="52" s="1"/>
  <c r="BC96" i="52"/>
  <c r="CG96" i="52" s="1"/>
  <c r="BE98" i="52"/>
  <c r="CI98" i="52" s="1"/>
  <c r="AZ88" i="52"/>
  <c r="CD88" i="52" s="1"/>
  <c r="BE89" i="52"/>
  <c r="CI89" i="52" s="1"/>
  <c r="AZ89" i="52"/>
  <c r="CD89" i="52" s="1"/>
  <c r="AX98" i="52"/>
  <c r="CB98" i="52" s="1"/>
  <c r="AZ97" i="52"/>
  <c r="CD97" i="52" s="1"/>
  <c r="AY98" i="52"/>
  <c r="CC98" i="52" s="1"/>
  <c r="AX91" i="52"/>
  <c r="CB91" i="52" s="1"/>
  <c r="AZ90" i="52"/>
  <c r="CD90" i="52" s="1"/>
  <c r="AY89" i="52"/>
  <c r="CC89" i="52" s="1"/>
  <c r="AZ96" i="52"/>
  <c r="CD96" i="52" s="1"/>
  <c r="AY91" i="52"/>
  <c r="CC91" i="52" s="1"/>
  <c r="AY88" i="52"/>
  <c r="CC88" i="52" s="1"/>
  <c r="AX97" i="52"/>
  <c r="CB97" i="52" s="1"/>
  <c r="BD91" i="52"/>
  <c r="CH91" i="52" s="1"/>
  <c r="AY97" i="52"/>
  <c r="CC97" i="52" s="1"/>
  <c r="AX96" i="52"/>
  <c r="CB96" i="52" s="1"/>
  <c r="BD97" i="52"/>
  <c r="CH97" i="52" s="1"/>
  <c r="AY96" i="52"/>
  <c r="CC96" i="52" s="1"/>
  <c r="BF91" i="52"/>
  <c r="CJ91" i="52" s="1"/>
  <c r="BD98" i="52"/>
  <c r="CH98" i="52" s="1"/>
  <c r="BD96" i="52"/>
  <c r="CH96" i="52" s="1"/>
  <c r="BB98" i="52"/>
  <c r="CF98" i="52" s="1"/>
  <c r="BW99" i="52"/>
  <c r="BW89" i="52"/>
  <c r="BW93" i="52"/>
  <c r="BW87" i="52"/>
  <c r="BW75" i="52"/>
  <c r="AW98" i="52"/>
  <c r="CA98" i="52" s="1"/>
  <c r="BB91" i="52"/>
  <c r="CF91" i="52" s="1"/>
  <c r="BF96" i="52"/>
  <c r="CJ96" i="52" s="1"/>
  <c r="AW89" i="52"/>
  <c r="CA89" i="52" s="1"/>
  <c r="BB97" i="52"/>
  <c r="CF97" i="52" s="1"/>
  <c r="AW91" i="52"/>
  <c r="CA91" i="52" s="1"/>
  <c r="BW94" i="52"/>
  <c r="BB96" i="52"/>
  <c r="CF96" i="52" s="1"/>
  <c r="BA91" i="52"/>
  <c r="CE91" i="52" s="1"/>
  <c r="BW92" i="52"/>
  <c r="AW97" i="52"/>
  <c r="CA97" i="52" s="1"/>
  <c r="BW90" i="52"/>
  <c r="AD88" i="52"/>
  <c r="X772" i="56" s="1"/>
  <c r="T99" i="52"/>
  <c r="AX89" i="52" s="1"/>
  <c r="CQ89" i="52" s="1"/>
  <c r="Z99" i="52"/>
  <c r="BD88" i="52" s="1"/>
  <c r="U99" i="52"/>
  <c r="AY90" i="52" s="1"/>
  <c r="CR90" i="52" s="1"/>
  <c r="CJ87" i="52"/>
  <c r="AB99" i="52"/>
  <c r="X99" i="52"/>
  <c r="BB87" i="52" s="1"/>
  <c r="S99" i="52"/>
  <c r="AW90" i="52" s="1"/>
  <c r="CK87" i="52"/>
  <c r="AC99" i="52"/>
  <c r="BG98" i="52" s="1"/>
  <c r="CK98" i="52" s="1"/>
  <c r="CI87" i="52"/>
  <c r="AA99" i="52"/>
  <c r="W99" i="52"/>
  <c r="BA97" i="52" s="1"/>
  <c r="CT89" i="52"/>
  <c r="CG87" i="52"/>
  <c r="Y99" i="52"/>
  <c r="BC89" i="52" s="1"/>
  <c r="CG89" i="52" s="1"/>
  <c r="V99" i="52"/>
  <c r="AZ91" i="52" s="1"/>
  <c r="CD91" i="52" s="1"/>
  <c r="AD89" i="52"/>
  <c r="X773" i="56" s="1"/>
  <c r="AD91" i="52"/>
  <c r="X775" i="56" s="1"/>
  <c r="AD98" i="52"/>
  <c r="X782" i="56" s="1"/>
  <c r="BZ98" i="52"/>
  <c r="AD87" i="52"/>
  <c r="X771" i="56" s="1"/>
  <c r="R99" i="52"/>
  <c r="AV99" i="52" s="1"/>
  <c r="AD96" i="52"/>
  <c r="X780" i="56" s="1"/>
  <c r="BZ90" i="52"/>
  <c r="AD90" i="52"/>
  <c r="X774" i="56" s="1"/>
  <c r="BZ97" i="52"/>
  <c r="AD97" i="52"/>
  <c r="X781" i="56" s="1"/>
  <c r="AC67" i="52"/>
  <c r="BG67" i="52" s="1"/>
  <c r="BW45" i="52"/>
  <c r="BW40" i="52"/>
  <c r="BW72" i="52"/>
  <c r="BW65" i="52"/>
  <c r="BW59" i="52"/>
  <c r="BW56" i="52"/>
  <c r="BW83" i="52"/>
  <c r="BW73" i="52"/>
  <c r="BW77" i="52"/>
  <c r="BW76" i="52"/>
  <c r="BW74" i="52"/>
  <c r="BW71" i="52"/>
  <c r="Y83" i="52"/>
  <c r="BC74" i="52" s="1"/>
  <c r="CV74" i="52" s="1"/>
  <c r="AB83" i="52"/>
  <c r="BF83" i="52" s="1"/>
  <c r="CH71" i="52"/>
  <c r="Z83" i="52"/>
  <c r="X83" i="52"/>
  <c r="BB74" i="52" s="1"/>
  <c r="CU74" i="52" s="1"/>
  <c r="T83" i="52"/>
  <c r="AX74" i="52" s="1"/>
  <c r="AC83" i="52"/>
  <c r="BG81" i="52" s="1"/>
  <c r="CK81" i="52" s="1"/>
  <c r="CI71" i="52"/>
  <c r="AA83" i="52"/>
  <c r="V83" i="52"/>
  <c r="AZ83" i="52" s="1"/>
  <c r="W83" i="52"/>
  <c r="BA74" i="52" s="1"/>
  <c r="CC81" i="52"/>
  <c r="CR81" i="52"/>
  <c r="S83" i="52"/>
  <c r="AW83" i="52" s="1"/>
  <c r="CC71" i="52"/>
  <c r="U83" i="52"/>
  <c r="AY83" i="52" s="1"/>
  <c r="AD73" i="52"/>
  <c r="X617" i="56" s="1"/>
  <c r="AD75" i="52"/>
  <c r="X619" i="56" s="1"/>
  <c r="AD82" i="52"/>
  <c r="X626" i="56" s="1"/>
  <c r="AD71" i="52"/>
  <c r="X615" i="56" s="1"/>
  <c r="R83" i="52"/>
  <c r="AV83" i="52" s="1"/>
  <c r="BZ72" i="52"/>
  <c r="AD72" i="52"/>
  <c r="X616" i="56" s="1"/>
  <c r="AD80" i="52"/>
  <c r="X624" i="56" s="1"/>
  <c r="AD74" i="52"/>
  <c r="X618" i="56" s="1"/>
  <c r="AD81" i="52"/>
  <c r="X625" i="56" s="1"/>
  <c r="BB56" i="52"/>
  <c r="CF56" i="52" s="1"/>
  <c r="BE66" i="52"/>
  <c r="CI66" i="52" s="1"/>
  <c r="BE58" i="52"/>
  <c r="CI58" i="52" s="1"/>
  <c r="AW57" i="52"/>
  <c r="CA57" i="52" s="1"/>
  <c r="BB65" i="52"/>
  <c r="CF65" i="52" s="1"/>
  <c r="AZ58" i="52"/>
  <c r="CD58" i="52" s="1"/>
  <c r="AW66" i="52"/>
  <c r="CA66" i="52" s="1"/>
  <c r="BB58" i="52"/>
  <c r="CF58" i="52" s="1"/>
  <c r="AX66" i="52"/>
  <c r="CB66" i="52" s="1"/>
  <c r="AW59" i="52"/>
  <c r="CA59" i="52" s="1"/>
  <c r="BB59" i="52"/>
  <c r="CF59" i="52" s="1"/>
  <c r="AX59" i="52"/>
  <c r="CB59" i="52" s="1"/>
  <c r="AW64" i="52"/>
  <c r="CA64" i="52" s="1"/>
  <c r="BB64" i="52"/>
  <c r="CF64" i="52" s="1"/>
  <c r="AX64" i="52"/>
  <c r="CB64" i="52" s="1"/>
  <c r="AW65" i="52"/>
  <c r="CA65" i="52" s="1"/>
  <c r="BC59" i="52"/>
  <c r="CG59" i="52" s="1"/>
  <c r="AX65" i="52"/>
  <c r="CB65" i="52" s="1"/>
  <c r="BC66" i="52"/>
  <c r="CG66" i="52" s="1"/>
  <c r="BA59" i="52"/>
  <c r="CE59" i="52" s="1"/>
  <c r="BC65" i="52"/>
  <c r="CG65" i="52" s="1"/>
  <c r="AY66" i="52"/>
  <c r="CC66" i="52" s="1"/>
  <c r="BC64" i="52"/>
  <c r="CG64" i="52" s="1"/>
  <c r="AY59" i="52"/>
  <c r="CC59" i="52" s="1"/>
  <c r="AY57" i="52"/>
  <c r="CC57" i="52" s="1"/>
  <c r="BD57" i="52"/>
  <c r="CH57" i="52" s="1"/>
  <c r="AY56" i="52"/>
  <c r="CC56" i="52" s="1"/>
  <c r="BA64" i="52"/>
  <c r="CE64" i="52" s="1"/>
  <c r="BD56" i="52"/>
  <c r="CH56" i="52" s="1"/>
  <c r="AY64" i="52"/>
  <c r="CC64" i="52" s="1"/>
  <c r="BD66" i="52"/>
  <c r="CH66" i="52" s="1"/>
  <c r="BD65" i="52"/>
  <c r="CH65" i="52" s="1"/>
  <c r="BD58" i="52"/>
  <c r="CH58" i="52" s="1"/>
  <c r="AZ66" i="52"/>
  <c r="CD66" i="52" s="1"/>
  <c r="BD59" i="52"/>
  <c r="CH59" i="52" s="1"/>
  <c r="BW57" i="52"/>
  <c r="BD64" i="52"/>
  <c r="CH64" i="52" s="1"/>
  <c r="AZ56" i="52"/>
  <c r="CD56" i="52" s="1"/>
  <c r="BG59" i="52"/>
  <c r="CK59" i="52" s="1"/>
  <c r="BE65" i="52"/>
  <c r="CI65" i="52" s="1"/>
  <c r="BF57" i="52"/>
  <c r="CY57" i="52" s="1"/>
  <c r="BF64" i="52"/>
  <c r="CJ64" i="52" s="1"/>
  <c r="BE59" i="52"/>
  <c r="CI59" i="52" s="1"/>
  <c r="AZ57" i="52"/>
  <c r="CD57" i="52" s="1"/>
  <c r="BW55" i="52"/>
  <c r="BB66" i="52"/>
  <c r="CF66" i="52" s="1"/>
  <c r="BE56" i="52"/>
  <c r="CI56" i="52" s="1"/>
  <c r="AZ64" i="52"/>
  <c r="CD64" i="52" s="1"/>
  <c r="BW58" i="52"/>
  <c r="BF59" i="52"/>
  <c r="CJ59" i="52" s="1"/>
  <c r="BE57" i="52"/>
  <c r="CI57" i="52" s="1"/>
  <c r="AZ65" i="52"/>
  <c r="CD65" i="52" s="1"/>
  <c r="BW60" i="52"/>
  <c r="CR65" i="52"/>
  <c r="W67" i="52"/>
  <c r="CG56" i="52"/>
  <c r="CV56" i="52"/>
  <c r="CV57" i="52"/>
  <c r="CT57" i="52"/>
  <c r="CT56" i="52"/>
  <c r="T67" i="52"/>
  <c r="AX58" i="52" s="1"/>
  <c r="CG58" i="52"/>
  <c r="CV58" i="52"/>
  <c r="CG55" i="52"/>
  <c r="Y67" i="52"/>
  <c r="CC55" i="52"/>
  <c r="U67" i="52"/>
  <c r="CJ55" i="52"/>
  <c r="AB67" i="52"/>
  <c r="BF58" i="52" s="1"/>
  <c r="CY58" i="52" s="1"/>
  <c r="Z67" i="52"/>
  <c r="CH55" i="52"/>
  <c r="X67" i="52"/>
  <c r="CD55" i="52"/>
  <c r="V67" i="52"/>
  <c r="CU57" i="52"/>
  <c r="S67" i="52"/>
  <c r="CI64" i="52"/>
  <c r="CX64" i="52"/>
  <c r="CI55" i="52"/>
  <c r="AA67" i="52"/>
  <c r="AD57" i="52"/>
  <c r="X1241" i="56" s="1"/>
  <c r="AD59" i="52"/>
  <c r="X1243" i="56" s="1"/>
  <c r="BZ66" i="52"/>
  <c r="AD66" i="52"/>
  <c r="X1250" i="56" s="1"/>
  <c r="AD55" i="52"/>
  <c r="X1239" i="56" s="1"/>
  <c r="R67" i="52"/>
  <c r="AV67" i="52" s="1"/>
  <c r="AD56" i="52"/>
  <c r="X1240" i="56" s="1"/>
  <c r="BZ64" i="52"/>
  <c r="AD64" i="52"/>
  <c r="X1248" i="56" s="1"/>
  <c r="BZ58" i="52"/>
  <c r="AD58" i="52"/>
  <c r="X1242" i="56" s="1"/>
  <c r="AD65" i="52"/>
  <c r="X1249" i="56" s="1"/>
  <c r="BE42" i="52"/>
  <c r="CI42" i="52" s="1"/>
  <c r="BD43" i="52"/>
  <c r="CH43" i="52" s="1"/>
  <c r="BB49" i="52"/>
  <c r="CF49" i="52" s="1"/>
  <c r="BD49" i="52"/>
  <c r="CH49" i="52" s="1"/>
  <c r="BB42" i="52"/>
  <c r="CF42" i="52" s="1"/>
  <c r="BE40" i="52"/>
  <c r="CI40" i="52" s="1"/>
  <c r="BD50" i="52"/>
  <c r="CH50" i="52" s="1"/>
  <c r="BB48" i="52"/>
  <c r="CF48" i="52" s="1"/>
  <c r="BF43" i="52"/>
  <c r="CJ43" i="52" s="1"/>
  <c r="AW41" i="52"/>
  <c r="CA41" i="52" s="1"/>
  <c r="BD48" i="52"/>
  <c r="CH48" i="52" s="1"/>
  <c r="AW43" i="52"/>
  <c r="CA43" i="52" s="1"/>
  <c r="AW48" i="52"/>
  <c r="CA48" i="52" s="1"/>
  <c r="AY48" i="52"/>
  <c r="CC48" i="52" s="1"/>
  <c r="BF48" i="52"/>
  <c r="CJ48" i="52" s="1"/>
  <c r="AY43" i="52"/>
  <c r="CC43" i="52" s="1"/>
  <c r="AW49" i="52"/>
  <c r="CA49" i="52" s="1"/>
  <c r="AY40" i="52"/>
  <c r="CC40" i="52" s="1"/>
  <c r="AW50" i="52"/>
  <c r="CA50" i="52" s="1"/>
  <c r="AZ48" i="52"/>
  <c r="CD48" i="52" s="1"/>
  <c r="AY41" i="52"/>
  <c r="CC41" i="52" s="1"/>
  <c r="BW51" i="52"/>
  <c r="BW48" i="52"/>
  <c r="AZ50" i="52"/>
  <c r="CD50" i="52" s="1"/>
  <c r="AY50" i="52"/>
  <c r="CC50" i="52" s="1"/>
  <c r="BC50" i="52"/>
  <c r="CG50" i="52" s="1"/>
  <c r="BW39" i="52"/>
  <c r="AY49" i="52"/>
  <c r="CC49" i="52" s="1"/>
  <c r="BC43" i="52"/>
  <c r="CG43" i="52" s="1"/>
  <c r="AZ40" i="52"/>
  <c r="CD40" i="52" s="1"/>
  <c r="BC49" i="52"/>
  <c r="CG49" i="52" s="1"/>
  <c r="BW43" i="52"/>
  <c r="AZ49" i="52"/>
  <c r="CD49" i="52" s="1"/>
  <c r="BW44" i="52"/>
  <c r="BE49" i="52"/>
  <c r="CI49" i="52" s="1"/>
  <c r="AZ41" i="52"/>
  <c r="CD41" i="52" s="1"/>
  <c r="AZ42" i="52"/>
  <c r="CD42" i="52" s="1"/>
  <c r="BC48" i="52"/>
  <c r="CG48" i="52" s="1"/>
  <c r="BA48" i="52"/>
  <c r="CE48" i="52" s="1"/>
  <c r="BA50" i="52"/>
  <c r="BG48" i="52"/>
  <c r="CK48" i="52" s="1"/>
  <c r="BW42" i="52"/>
  <c r="BG43" i="52"/>
  <c r="CK43" i="52" s="1"/>
  <c r="AX50" i="52"/>
  <c r="CB50" i="52" s="1"/>
  <c r="BE41" i="52"/>
  <c r="CI41" i="52" s="1"/>
  <c r="BA43" i="52"/>
  <c r="CE43" i="52" s="1"/>
  <c r="BB50" i="52"/>
  <c r="CF50" i="52" s="1"/>
  <c r="AX48" i="52"/>
  <c r="CB48" i="52" s="1"/>
  <c r="BE50" i="52"/>
  <c r="CI50" i="52" s="1"/>
  <c r="BB43" i="52"/>
  <c r="CF43" i="52" s="1"/>
  <c r="AX49" i="52"/>
  <c r="CB49" i="52" s="1"/>
  <c r="BE43" i="52"/>
  <c r="CI43" i="52" s="1"/>
  <c r="BA49" i="52"/>
  <c r="AX43" i="52"/>
  <c r="CB43" i="52" s="1"/>
  <c r="BW41" i="52"/>
  <c r="V51" i="52"/>
  <c r="U51" i="52"/>
  <c r="AY42" i="52" s="1"/>
  <c r="CR42" i="52" s="1"/>
  <c r="S51" i="52"/>
  <c r="AW39" i="52" s="1"/>
  <c r="CA39" i="52" s="1"/>
  <c r="AB51" i="52"/>
  <c r="BF42" i="52" s="1"/>
  <c r="CJ42" i="52" s="1"/>
  <c r="W51" i="52"/>
  <c r="CG39" i="52"/>
  <c r="Y51" i="52"/>
  <c r="BC40" i="52" s="1"/>
  <c r="CG40" i="52" s="1"/>
  <c r="CK39" i="52"/>
  <c r="AC51" i="52"/>
  <c r="AA51" i="52"/>
  <c r="BE48" i="52" s="1"/>
  <c r="CI48" i="52" s="1"/>
  <c r="T51" i="52"/>
  <c r="AX40" i="52" s="1"/>
  <c r="CF40" i="52"/>
  <c r="CU40" i="52"/>
  <c r="X51" i="52"/>
  <c r="BB41" i="52" s="1"/>
  <c r="Z51" i="52"/>
  <c r="BD40" i="52" s="1"/>
  <c r="CH40" i="52" s="1"/>
  <c r="BZ41" i="52"/>
  <c r="AD41" i="52"/>
  <c r="X461" i="56" s="1"/>
  <c r="AD43" i="52"/>
  <c r="X463" i="56" s="1"/>
  <c r="AD50" i="52"/>
  <c r="X470" i="56" s="1"/>
  <c r="AD39" i="52"/>
  <c r="X459" i="56" s="1"/>
  <c r="R51" i="52"/>
  <c r="AV51" i="52" s="1"/>
  <c r="AD40" i="52"/>
  <c r="X460" i="56" s="1"/>
  <c r="AD48" i="52"/>
  <c r="X468" i="56" s="1"/>
  <c r="AD42" i="52"/>
  <c r="X462" i="56" s="1"/>
  <c r="AD49" i="52"/>
  <c r="X469" i="56" s="1"/>
  <c r="BA23" i="52"/>
  <c r="CE23" i="52" s="1"/>
  <c r="W35" i="52"/>
  <c r="BA24" i="52" s="1"/>
  <c r="S35" i="52"/>
  <c r="AW35" i="52" s="1"/>
  <c r="AY23" i="52"/>
  <c r="CC23" i="52" s="1"/>
  <c r="U35" i="52"/>
  <c r="AY35" i="52" s="1"/>
  <c r="BW23" i="52"/>
  <c r="X35" i="52"/>
  <c r="BC23" i="52"/>
  <c r="CG23" i="52" s="1"/>
  <c r="Y35" i="52"/>
  <c r="BC25" i="52" s="1"/>
  <c r="CG25" i="52" s="1"/>
  <c r="BE23" i="52"/>
  <c r="CI23" i="52" s="1"/>
  <c r="AA35" i="52"/>
  <c r="AZ23" i="52"/>
  <c r="CD23" i="52" s="1"/>
  <c r="V35" i="52"/>
  <c r="AZ35" i="52" s="1"/>
  <c r="AV25" i="52"/>
  <c r="BZ25" i="52" s="1"/>
  <c r="AD25" i="52"/>
  <c r="X305" i="56" s="1"/>
  <c r="BW27" i="52"/>
  <c r="BW30" i="52"/>
  <c r="AV27" i="52"/>
  <c r="BZ27" i="52" s="1"/>
  <c r="AD27" i="52"/>
  <c r="X307" i="56" s="1"/>
  <c r="BW26" i="52"/>
  <c r="AV32" i="52"/>
  <c r="BZ32" i="52" s="1"/>
  <c r="AD32" i="52"/>
  <c r="X312" i="56" s="1"/>
  <c r="R35" i="52"/>
  <c r="AD23" i="52"/>
  <c r="X303" i="56" s="1"/>
  <c r="BG23" i="52"/>
  <c r="CK23" i="52" s="1"/>
  <c r="AC35" i="52"/>
  <c r="BG25" i="52" s="1"/>
  <c r="CK25" i="52" s="1"/>
  <c r="BW35" i="52"/>
  <c r="BW29" i="52"/>
  <c r="T35" i="52"/>
  <c r="AX35" i="52" s="1"/>
  <c r="AD24" i="52"/>
  <c r="X304" i="56" s="1"/>
  <c r="AV24" i="52"/>
  <c r="BZ24" i="52" s="1"/>
  <c r="AV33" i="52"/>
  <c r="BZ33" i="52" s="1"/>
  <c r="AD33" i="52"/>
  <c r="X313" i="56" s="1"/>
  <c r="AV26" i="52"/>
  <c r="BZ26" i="52" s="1"/>
  <c r="AD26" i="52"/>
  <c r="X306" i="56" s="1"/>
  <c r="BW28" i="52"/>
  <c r="BF23" i="52"/>
  <c r="CJ23" i="52" s="1"/>
  <c r="AB35" i="52"/>
  <c r="BF24" i="52" s="1"/>
  <c r="BD23" i="52"/>
  <c r="CH23" i="52" s="1"/>
  <c r="Z35" i="52"/>
  <c r="BD25" i="52" s="1"/>
  <c r="BW24" i="52"/>
  <c r="AD34" i="52"/>
  <c r="X314" i="56" s="1"/>
  <c r="BD34" i="52"/>
  <c r="CH34" i="52" s="1"/>
  <c r="CW48" i="52" l="1"/>
  <c r="CZ26" i="52"/>
  <c r="CJ73" i="52"/>
  <c r="CJ104" i="52"/>
  <c r="CZ81" i="52"/>
  <c r="CP106" i="52"/>
  <c r="CY42" i="52"/>
  <c r="CY26" i="52"/>
  <c r="CJ24" i="52"/>
  <c r="CY24" i="52"/>
  <c r="CQ106" i="52"/>
  <c r="CB121" i="52"/>
  <c r="CQ121" i="52"/>
  <c r="CW40" i="52"/>
  <c r="CJ129" i="52"/>
  <c r="CY129" i="52"/>
  <c r="CZ57" i="52"/>
  <c r="CY106" i="52"/>
  <c r="CY74" i="52"/>
  <c r="CY120" i="52"/>
  <c r="CQ104" i="52"/>
  <c r="CJ121" i="52"/>
  <c r="CY121" i="52"/>
  <c r="CJ122" i="52"/>
  <c r="CY122" i="52"/>
  <c r="CE49" i="52"/>
  <c r="CT49" i="52"/>
  <c r="CZ104" i="52"/>
  <c r="CE97" i="52"/>
  <c r="CT97" i="52"/>
  <c r="CZ73" i="52"/>
  <c r="CK73" i="52"/>
  <c r="CB120" i="52"/>
  <c r="CQ120" i="52"/>
  <c r="CZ98" i="52"/>
  <c r="CH25" i="52"/>
  <c r="CW25" i="52"/>
  <c r="CB122" i="52"/>
  <c r="CQ122" i="52"/>
  <c r="CK74" i="52"/>
  <c r="CZ74" i="52"/>
  <c r="AW120" i="52"/>
  <c r="CA120" i="52" s="1"/>
  <c r="CA122" i="52"/>
  <c r="CP122" i="52"/>
  <c r="CK130" i="52"/>
  <c r="CZ130" i="52"/>
  <c r="CZ25" i="52"/>
  <c r="CH88" i="52"/>
  <c r="CW88" i="52"/>
  <c r="CK120" i="52"/>
  <c r="CZ120" i="52"/>
  <c r="CZ114" i="52"/>
  <c r="CE50" i="52"/>
  <c r="CT50" i="52"/>
  <c r="CZ121" i="52"/>
  <c r="BH123" i="52"/>
  <c r="CL123" i="52" s="1"/>
  <c r="BE131" i="52"/>
  <c r="CI131" i="52" s="1"/>
  <c r="BD131" i="52"/>
  <c r="CH131" i="52" s="1"/>
  <c r="BB131" i="52"/>
  <c r="CF131" i="52" s="1"/>
  <c r="AY131" i="52"/>
  <c r="CC131" i="52" s="1"/>
  <c r="BC131" i="52"/>
  <c r="CG131" i="52" s="1"/>
  <c r="AZ131" i="52"/>
  <c r="CD131" i="52" s="1"/>
  <c r="BH119" i="52"/>
  <c r="CL119" i="52" s="1"/>
  <c r="BF131" i="52"/>
  <c r="CJ131" i="52" s="1"/>
  <c r="BH129" i="52"/>
  <c r="CL129" i="52" s="1"/>
  <c r="BG131" i="52"/>
  <c r="CK131" i="52" s="1"/>
  <c r="BH122" i="52"/>
  <c r="CL122" i="52" s="1"/>
  <c r="AX131" i="52"/>
  <c r="CB131" i="52" s="1"/>
  <c r="AV131" i="52"/>
  <c r="BZ131" i="52" s="1"/>
  <c r="AD131" i="52"/>
  <c r="BA131" i="52"/>
  <c r="CE131" i="52" s="1"/>
  <c r="BH128" i="52"/>
  <c r="CL128" i="52" s="1"/>
  <c r="BH120" i="52"/>
  <c r="CL120" i="52" s="1"/>
  <c r="BH130" i="52"/>
  <c r="CL130" i="52" s="1"/>
  <c r="BB90" i="52"/>
  <c r="CU90" i="52" s="1"/>
  <c r="AX72" i="52"/>
  <c r="BG82" i="52"/>
  <c r="BB89" i="52"/>
  <c r="CF89" i="52" s="1"/>
  <c r="BA115" i="52"/>
  <c r="CE115" i="52" s="1"/>
  <c r="BH113" i="52"/>
  <c r="CL113" i="52" s="1"/>
  <c r="BH106" i="52"/>
  <c r="CL106" i="52" s="1"/>
  <c r="BD115" i="52"/>
  <c r="CH115" i="52" s="1"/>
  <c r="BH112" i="52"/>
  <c r="CL112" i="52" s="1"/>
  <c r="BH103" i="52"/>
  <c r="CL103" i="52" s="1"/>
  <c r="BH114" i="52"/>
  <c r="CL114" i="52" s="1"/>
  <c r="AX115" i="52"/>
  <c r="CB115" i="52" s="1"/>
  <c r="BH107" i="52"/>
  <c r="CL107" i="52" s="1"/>
  <c r="BC115" i="52"/>
  <c r="CG115" i="52" s="1"/>
  <c r="AY115" i="52"/>
  <c r="CC115" i="52" s="1"/>
  <c r="AX105" i="52"/>
  <c r="BE115" i="52"/>
  <c r="CI115" i="52" s="1"/>
  <c r="AW104" i="52"/>
  <c r="BF115" i="52"/>
  <c r="CJ115" i="52" s="1"/>
  <c r="AZ115" i="52"/>
  <c r="CD115" i="52" s="1"/>
  <c r="CA115" i="52"/>
  <c r="AD115" i="52"/>
  <c r="BH105" i="52" s="1"/>
  <c r="CL105" i="52" s="1"/>
  <c r="BB88" i="52"/>
  <c r="CU88" i="52" s="1"/>
  <c r="BG89" i="52"/>
  <c r="BG97" i="52"/>
  <c r="AW87" i="52"/>
  <c r="CP87" i="52" s="1"/>
  <c r="BA88" i="52"/>
  <c r="CS91" i="52"/>
  <c r="AX90" i="52"/>
  <c r="CQ90" i="52" s="1"/>
  <c r="BA89" i="52"/>
  <c r="CE89" i="52" s="1"/>
  <c r="BC90" i="52"/>
  <c r="BG88" i="52"/>
  <c r="BA98" i="52"/>
  <c r="BC88" i="52"/>
  <c r="AX71" i="52"/>
  <c r="BA90" i="52"/>
  <c r="CA90" i="52"/>
  <c r="CP90" i="52"/>
  <c r="BF99" i="52"/>
  <c r="CJ99" i="52" s="1"/>
  <c r="BF97" i="52"/>
  <c r="AY99" i="52"/>
  <c r="CC99" i="52" s="1"/>
  <c r="BH96" i="52"/>
  <c r="CL96" i="52" s="1"/>
  <c r="BF98" i="52"/>
  <c r="BD99" i="52"/>
  <c r="CH99" i="52" s="1"/>
  <c r="BD95" i="52"/>
  <c r="AV87" i="52"/>
  <c r="BZ87" i="52" s="1"/>
  <c r="BG66" i="52"/>
  <c r="CC90" i="52"/>
  <c r="BF88" i="52"/>
  <c r="BG58" i="52"/>
  <c r="BE99" i="52"/>
  <c r="CI99" i="52" s="1"/>
  <c r="AX99" i="52"/>
  <c r="CB99" i="52" s="1"/>
  <c r="CV89" i="52"/>
  <c r="BG56" i="52"/>
  <c r="AX88" i="52"/>
  <c r="BB72" i="52"/>
  <c r="CU72" i="52" s="1"/>
  <c r="BD90" i="52"/>
  <c r="AZ99" i="52"/>
  <c r="CD99" i="52" s="1"/>
  <c r="AX87" i="52"/>
  <c r="CB87" i="52" s="1"/>
  <c r="BC94" i="52"/>
  <c r="BC99" i="52"/>
  <c r="CG99" i="52" s="1"/>
  <c r="BG99" i="52"/>
  <c r="CK99" i="52" s="1"/>
  <c r="BG90" i="52"/>
  <c r="BF89" i="52"/>
  <c r="AW99" i="52"/>
  <c r="CA99" i="52" s="1"/>
  <c r="BD89" i="52"/>
  <c r="CB89" i="52"/>
  <c r="BG65" i="52"/>
  <c r="BB99" i="52"/>
  <c r="CF99" i="52" s="1"/>
  <c r="BB93" i="52"/>
  <c r="BF90" i="52"/>
  <c r="BA92" i="52"/>
  <c r="BA99" i="52"/>
  <c r="CE99" i="52" s="1"/>
  <c r="AW88" i="52"/>
  <c r="CF87" i="52"/>
  <c r="CU87" i="52"/>
  <c r="BZ99" i="52"/>
  <c r="AD99" i="52"/>
  <c r="BH87" i="52" s="1"/>
  <c r="CL87" i="52" s="1"/>
  <c r="BA72" i="52"/>
  <c r="AZ75" i="52"/>
  <c r="BA73" i="52"/>
  <c r="BB73" i="52"/>
  <c r="CU73" i="52" s="1"/>
  <c r="BA81" i="52"/>
  <c r="BB71" i="52"/>
  <c r="CU71" i="52" s="1"/>
  <c r="BH80" i="52"/>
  <c r="CL80" i="52" s="1"/>
  <c r="BC78" i="52"/>
  <c r="CV78" i="52" s="1"/>
  <c r="BC83" i="52"/>
  <c r="CG83" i="52" s="1"/>
  <c r="BD83" i="52"/>
  <c r="CH83" i="52" s="1"/>
  <c r="BD79" i="52"/>
  <c r="BD73" i="52"/>
  <c r="BF65" i="52"/>
  <c r="BC73" i="52"/>
  <c r="CV73" i="52" s="1"/>
  <c r="BF56" i="52"/>
  <c r="CY56" i="52" s="1"/>
  <c r="BA76" i="52"/>
  <c r="BA83" i="52"/>
  <c r="CE83" i="52" s="1"/>
  <c r="AV71" i="52"/>
  <c r="BZ71" i="52" s="1"/>
  <c r="BF81" i="52"/>
  <c r="AW71" i="52"/>
  <c r="CP71" i="52" s="1"/>
  <c r="BF72" i="52"/>
  <c r="AW74" i="52"/>
  <c r="BE83" i="52"/>
  <c r="CI83" i="52" s="1"/>
  <c r="BF82" i="52"/>
  <c r="BD72" i="52"/>
  <c r="BG83" i="52"/>
  <c r="CK83" i="52" s="1"/>
  <c r="AY74" i="52"/>
  <c r="BD74" i="52"/>
  <c r="AW72" i="52"/>
  <c r="AX83" i="52"/>
  <c r="CB83" i="52" s="1"/>
  <c r="BA82" i="52"/>
  <c r="BC72" i="52"/>
  <c r="CV72" i="52" s="1"/>
  <c r="BB83" i="52"/>
  <c r="CF83" i="52" s="1"/>
  <c r="BB77" i="52"/>
  <c r="CU77" i="52" s="1"/>
  <c r="BG72" i="52"/>
  <c r="AX73" i="52"/>
  <c r="CQ73" i="52" s="1"/>
  <c r="BF66" i="52"/>
  <c r="CJ66" i="52" s="1"/>
  <c r="CC83" i="52"/>
  <c r="AW67" i="52"/>
  <c r="CA67" i="52" s="1"/>
  <c r="CA83" i="52"/>
  <c r="AZ67" i="52"/>
  <c r="CD67" i="52" s="1"/>
  <c r="CF74" i="52"/>
  <c r="CJ83" i="52"/>
  <c r="AY67" i="52"/>
  <c r="CC67" i="52" s="1"/>
  <c r="CG74" i="52"/>
  <c r="CD83" i="52"/>
  <c r="AX67" i="52"/>
  <c r="BZ81" i="52"/>
  <c r="CO81" i="52"/>
  <c r="BZ83" i="52"/>
  <c r="AD83" i="52"/>
  <c r="AY58" i="52"/>
  <c r="AX57" i="52"/>
  <c r="AX55" i="52"/>
  <c r="CB55" i="52" s="1"/>
  <c r="AX56" i="52"/>
  <c r="AV55" i="52"/>
  <c r="BZ55" i="52" s="1"/>
  <c r="BE67" i="52"/>
  <c r="CI67" i="52" s="1"/>
  <c r="CJ57" i="52"/>
  <c r="BA60" i="52"/>
  <c r="BA67" i="52"/>
  <c r="CE67" i="52" s="1"/>
  <c r="BA66" i="52"/>
  <c r="AW58" i="52"/>
  <c r="BB67" i="52"/>
  <c r="CF67" i="52" s="1"/>
  <c r="CJ58" i="52"/>
  <c r="BD67" i="52"/>
  <c r="CH67" i="52" s="1"/>
  <c r="BF67" i="52"/>
  <c r="CJ67" i="52" s="1"/>
  <c r="AZ59" i="52"/>
  <c r="CD59" i="52" s="1"/>
  <c r="AW55" i="52"/>
  <c r="CA55" i="52" s="1"/>
  <c r="BA58" i="52"/>
  <c r="AW56" i="52"/>
  <c r="CA56" i="52" s="1"/>
  <c r="BH64" i="52"/>
  <c r="CL64" i="52" s="1"/>
  <c r="BC67" i="52"/>
  <c r="CG67" i="52" s="1"/>
  <c r="BA65" i="52"/>
  <c r="BA56" i="52"/>
  <c r="CE56" i="52" s="1"/>
  <c r="AZ43" i="52"/>
  <c r="CD43" i="52" s="1"/>
  <c r="AV39" i="52"/>
  <c r="CO39" i="52" s="1"/>
  <c r="CB67" i="52"/>
  <c r="BG49" i="52"/>
  <c r="CK67" i="52"/>
  <c r="CX48" i="52"/>
  <c r="BA40" i="52"/>
  <c r="CE40" i="52" s="1"/>
  <c r="BZ65" i="52"/>
  <c r="CO65" i="52"/>
  <c r="BZ67" i="52"/>
  <c r="AD67" i="52"/>
  <c r="BG42" i="52"/>
  <c r="BD41" i="52"/>
  <c r="BF34" i="52"/>
  <c r="BF25" i="52"/>
  <c r="BF40" i="52"/>
  <c r="BF50" i="52"/>
  <c r="BD42" i="52"/>
  <c r="BA42" i="52"/>
  <c r="AW24" i="52"/>
  <c r="CF41" i="52"/>
  <c r="CU41" i="52"/>
  <c r="CB40" i="52"/>
  <c r="CQ40" i="52"/>
  <c r="CC42" i="52"/>
  <c r="AW51" i="52"/>
  <c r="CA51" i="52" s="1"/>
  <c r="BA33" i="52"/>
  <c r="CT33" i="52" s="1"/>
  <c r="BE51" i="52"/>
  <c r="CI51" i="52" s="1"/>
  <c r="AY51" i="52"/>
  <c r="CC51" i="52" s="1"/>
  <c r="BG51" i="52"/>
  <c r="CK51" i="52" s="1"/>
  <c r="AZ51" i="52"/>
  <c r="CD51" i="52" s="1"/>
  <c r="AX42" i="52"/>
  <c r="BG50" i="52"/>
  <c r="BC46" i="52"/>
  <c r="BC51" i="52"/>
  <c r="CG51" i="52" s="1"/>
  <c r="BG24" i="52"/>
  <c r="BA26" i="52"/>
  <c r="AX51" i="52"/>
  <c r="CB51" i="52" s="1"/>
  <c r="BC41" i="52"/>
  <c r="CV40" i="52"/>
  <c r="BA34" i="52"/>
  <c r="CT34" i="52" s="1"/>
  <c r="AX39" i="52"/>
  <c r="CB39" i="52" s="1"/>
  <c r="AW40" i="52"/>
  <c r="BA44" i="52"/>
  <c r="BA51" i="52"/>
  <c r="CE51" i="52" s="1"/>
  <c r="BC42" i="52"/>
  <c r="BD51" i="52"/>
  <c r="CH51" i="52" s="1"/>
  <c r="BD47" i="52"/>
  <c r="BG40" i="52"/>
  <c r="BG34" i="52"/>
  <c r="BF51" i="52"/>
  <c r="CJ51" i="52" s="1"/>
  <c r="AW42" i="52"/>
  <c r="BA25" i="52"/>
  <c r="AW26" i="52"/>
  <c r="AX41" i="52"/>
  <c r="BB51" i="52"/>
  <c r="CF51" i="52" s="1"/>
  <c r="BB45" i="52"/>
  <c r="BG41" i="52"/>
  <c r="BF49" i="52"/>
  <c r="BA41" i="52"/>
  <c r="BF41" i="52"/>
  <c r="BZ51" i="52"/>
  <c r="AD51" i="52"/>
  <c r="BH48" i="52" s="1"/>
  <c r="CL48" i="52" s="1"/>
  <c r="BF33" i="52"/>
  <c r="AX25" i="52"/>
  <c r="BC30" i="52"/>
  <c r="BC35" i="52"/>
  <c r="CG35" i="52" s="1"/>
  <c r="BB29" i="52"/>
  <c r="BB35" i="52"/>
  <c r="BG35" i="52"/>
  <c r="CK35" i="52" s="1"/>
  <c r="BB23" i="52"/>
  <c r="CV25" i="52"/>
  <c r="BD31" i="52"/>
  <c r="BD35" i="52"/>
  <c r="CH35" i="52" s="1"/>
  <c r="AV35" i="52"/>
  <c r="AD35" i="52"/>
  <c r="BH24" i="52" s="1"/>
  <c r="CL24" i="52" s="1"/>
  <c r="BB26" i="52"/>
  <c r="AV23" i="52"/>
  <c r="BC26" i="52"/>
  <c r="BE35" i="52"/>
  <c r="CI35" i="52" s="1"/>
  <c r="AX23" i="52"/>
  <c r="BF35" i="52"/>
  <c r="CJ35" i="52" s="1"/>
  <c r="AX26" i="52"/>
  <c r="BH32" i="52"/>
  <c r="CL32" i="52" s="1"/>
  <c r="AZ27" i="52"/>
  <c r="BB24" i="52"/>
  <c r="BD26" i="52"/>
  <c r="AX24" i="52"/>
  <c r="AW23" i="52"/>
  <c r="BC24" i="52"/>
  <c r="BB25" i="52"/>
  <c r="BG33" i="52"/>
  <c r="BA35" i="52"/>
  <c r="BA28" i="52"/>
  <c r="BD24" i="52"/>
  <c r="AY26" i="52"/>
  <c r="CJ50" i="52" l="1"/>
  <c r="CY50" i="52"/>
  <c r="CH47" i="52"/>
  <c r="CW47" i="52"/>
  <c r="CH95" i="52"/>
  <c r="CW95" i="52"/>
  <c r="CK65" i="52"/>
  <c r="CZ65" i="52"/>
  <c r="CJ34" i="52"/>
  <c r="CY34" i="52"/>
  <c r="CJ82" i="52"/>
  <c r="CY82" i="52"/>
  <c r="CK49" i="52"/>
  <c r="CZ49" i="52"/>
  <c r="CK97" i="52"/>
  <c r="CZ97" i="52"/>
  <c r="CJ98" i="52"/>
  <c r="CY98" i="52"/>
  <c r="CK33" i="52"/>
  <c r="CZ33" i="52"/>
  <c r="CJ25" i="52"/>
  <c r="CY25" i="52"/>
  <c r="CJ33" i="52"/>
  <c r="CY33" i="52"/>
  <c r="CJ41" i="52"/>
  <c r="CY41" i="52"/>
  <c r="CJ49" i="52"/>
  <c r="CY49" i="52"/>
  <c r="CH89" i="52"/>
  <c r="CW89" i="52"/>
  <c r="CJ90" i="52"/>
  <c r="CY90" i="52"/>
  <c r="CJ65" i="52"/>
  <c r="CY65" i="52"/>
  <c r="CJ40" i="52"/>
  <c r="CY40" i="52"/>
  <c r="CJ81" i="52"/>
  <c r="CY81" i="52"/>
  <c r="CK88" i="52"/>
  <c r="CZ88" i="52"/>
  <c r="CK72" i="52"/>
  <c r="CZ72" i="52"/>
  <c r="CK56" i="52"/>
  <c r="CZ56" i="52"/>
  <c r="CK89" i="52"/>
  <c r="CZ89" i="52"/>
  <c r="CK24" i="52"/>
  <c r="CZ24" i="52"/>
  <c r="CE66" i="52"/>
  <c r="CT66" i="52"/>
  <c r="CK42" i="52"/>
  <c r="CZ42" i="52"/>
  <c r="CH31" i="52"/>
  <c r="CW31" i="52"/>
  <c r="CH24" i="52"/>
  <c r="CW24" i="52"/>
  <c r="CK58" i="52"/>
  <c r="CZ58" i="52"/>
  <c r="CH72" i="52"/>
  <c r="CW72" i="52"/>
  <c r="CK66" i="52"/>
  <c r="CZ66" i="52"/>
  <c r="CE65" i="52"/>
  <c r="CT65" i="52"/>
  <c r="CP120" i="52"/>
  <c r="DC118" i="52" s="1" a="1"/>
  <c r="DL123" i="52" s="1"/>
  <c r="EY123" i="52" s="1"/>
  <c r="CH90" i="52"/>
  <c r="CW90" i="52"/>
  <c r="CH26" i="52"/>
  <c r="CW26" i="52"/>
  <c r="CK82" i="52"/>
  <c r="CZ82" i="52"/>
  <c r="CE82" i="52"/>
  <c r="CT82" i="52"/>
  <c r="CU89" i="52"/>
  <c r="CH41" i="52"/>
  <c r="CW41" i="52"/>
  <c r="CK40" i="52"/>
  <c r="CZ40" i="52"/>
  <c r="CE81" i="52"/>
  <c r="CT81" i="52"/>
  <c r="CH74" i="52"/>
  <c r="CW74" i="52"/>
  <c r="CH73" i="52"/>
  <c r="CW73" i="52"/>
  <c r="CK90" i="52"/>
  <c r="CZ90" i="52"/>
  <c r="CK50" i="52"/>
  <c r="CZ50" i="52"/>
  <c r="CK41" i="52"/>
  <c r="CZ41" i="52"/>
  <c r="CH79" i="52"/>
  <c r="CW79" i="52"/>
  <c r="CK34" i="52"/>
  <c r="CZ34" i="52"/>
  <c r="CH42" i="52"/>
  <c r="CW42" i="52"/>
  <c r="CE98" i="52"/>
  <c r="CT98" i="52"/>
  <c r="BH131" i="52"/>
  <c r="CL131" i="52" s="1"/>
  <c r="BH121" i="52"/>
  <c r="CL121" i="52" s="1"/>
  <c r="CF90" i="52"/>
  <c r="CB90" i="52"/>
  <c r="CA87" i="52"/>
  <c r="BH104" i="52"/>
  <c r="CL104" i="52" s="1"/>
  <c r="CF88" i="52"/>
  <c r="CQ105" i="52"/>
  <c r="CB105" i="52"/>
  <c r="BH115" i="52"/>
  <c r="CL115" i="52" s="1"/>
  <c r="BH98" i="52"/>
  <c r="CL98" i="52" s="1"/>
  <c r="CF72" i="52"/>
  <c r="CP104" i="52"/>
  <c r="CA104" i="52"/>
  <c r="BH91" i="52"/>
  <c r="CL91" i="52" s="1"/>
  <c r="CE90" i="52"/>
  <c r="CT90" i="52"/>
  <c r="CO87" i="52"/>
  <c r="CG88" i="52"/>
  <c r="CV88" i="52"/>
  <c r="CQ87" i="52"/>
  <c r="CG90" i="52"/>
  <c r="CV90" i="52"/>
  <c r="CE88" i="52"/>
  <c r="CT88" i="52"/>
  <c r="CJ89" i="52"/>
  <c r="CY89" i="52"/>
  <c r="CJ88" i="52"/>
  <c r="CY88" i="52"/>
  <c r="CG94" i="52"/>
  <c r="CV94" i="52"/>
  <c r="CG78" i="52"/>
  <c r="BH94" i="52"/>
  <c r="CL94" i="52" s="1"/>
  <c r="BH92" i="52"/>
  <c r="CL92" i="52" s="1"/>
  <c r="BH99" i="52"/>
  <c r="CL99" i="52" s="1"/>
  <c r="BH95" i="52"/>
  <c r="CL95" i="52" s="1"/>
  <c r="BH93" i="52"/>
  <c r="CL93" i="52" s="1"/>
  <c r="CF73" i="52"/>
  <c r="CB88" i="52"/>
  <c r="CQ88" i="52"/>
  <c r="CF77" i="52"/>
  <c r="BH88" i="52"/>
  <c r="CL88" i="52" s="1"/>
  <c r="CA88" i="52"/>
  <c r="CP88" i="52"/>
  <c r="CJ97" i="52"/>
  <c r="CY97" i="52"/>
  <c r="CE92" i="52"/>
  <c r="CT92" i="52"/>
  <c r="BH90" i="52"/>
  <c r="CL90" i="52" s="1"/>
  <c r="CF93" i="52"/>
  <c r="CU93" i="52"/>
  <c r="BH97" i="52"/>
  <c r="CL97" i="52" s="1"/>
  <c r="BH89" i="52"/>
  <c r="CL89" i="52" s="1"/>
  <c r="CO71" i="52"/>
  <c r="CA71" i="52"/>
  <c r="CB73" i="52"/>
  <c r="CF71" i="52"/>
  <c r="CG72" i="52"/>
  <c r="BH78" i="52"/>
  <c r="CL78" i="52" s="1"/>
  <c r="BH76" i="52"/>
  <c r="CL76" i="52" s="1"/>
  <c r="BH83" i="52"/>
  <c r="CL83" i="52" s="1"/>
  <c r="BH79" i="52"/>
  <c r="CL79" i="52" s="1"/>
  <c r="BH77" i="52"/>
  <c r="CL77" i="52" s="1"/>
  <c r="CG73" i="52"/>
  <c r="BH74" i="52"/>
  <c r="CL74" i="52" s="1"/>
  <c r="BH73" i="52"/>
  <c r="CL73" i="52" s="1"/>
  <c r="BH75" i="52"/>
  <c r="CL75" i="52" s="1"/>
  <c r="BH82" i="52"/>
  <c r="CL82" i="52" s="1"/>
  <c r="CJ56" i="52"/>
  <c r="BH81" i="52"/>
  <c r="CL81" i="52" s="1"/>
  <c r="BH71" i="52"/>
  <c r="CL71" i="52" s="1"/>
  <c r="BH72" i="52"/>
  <c r="CL72" i="52" s="1"/>
  <c r="CJ72" i="52"/>
  <c r="CY72" i="52"/>
  <c r="CD75" i="52"/>
  <c r="CS75" i="52"/>
  <c r="CC74" i="52"/>
  <c r="CR74" i="52"/>
  <c r="CB71" i="52"/>
  <c r="CQ71" i="52"/>
  <c r="CA72" i="52"/>
  <c r="CP72" i="52"/>
  <c r="CB72" i="52"/>
  <c r="CQ72" i="52"/>
  <c r="CA74" i="52"/>
  <c r="CP74" i="52"/>
  <c r="CB74" i="52"/>
  <c r="CQ74" i="52"/>
  <c r="CQ55" i="52"/>
  <c r="CT74" i="52"/>
  <c r="CE74" i="52"/>
  <c r="CE73" i="52"/>
  <c r="CT73" i="52"/>
  <c r="CE72" i="52"/>
  <c r="CT72" i="52"/>
  <c r="CT76" i="52"/>
  <c r="CE76" i="52"/>
  <c r="CO55" i="52"/>
  <c r="BH65" i="52"/>
  <c r="CL65" i="52" s="1"/>
  <c r="BH34" i="52"/>
  <c r="CL34" i="52" s="1"/>
  <c r="BH58" i="52"/>
  <c r="CL58" i="52" s="1"/>
  <c r="BZ39" i="52"/>
  <c r="CS43" i="52"/>
  <c r="CS59" i="52"/>
  <c r="BH60" i="52"/>
  <c r="CL60" i="52" s="1"/>
  <c r="BH67" i="52"/>
  <c r="CL67" i="52" s="1"/>
  <c r="BH66" i="52"/>
  <c r="CL66" i="52" s="1"/>
  <c r="BH55" i="52"/>
  <c r="CL55" i="52" s="1"/>
  <c r="BH57" i="52"/>
  <c r="CL57" i="52" s="1"/>
  <c r="BH56" i="52"/>
  <c r="CL56" i="52" s="1"/>
  <c r="BH59" i="52"/>
  <c r="CL59" i="52" s="1"/>
  <c r="CP56" i="52"/>
  <c r="CR58" i="52"/>
  <c r="CC58" i="52"/>
  <c r="CP58" i="52"/>
  <c r="CA58" i="52"/>
  <c r="CP55" i="52"/>
  <c r="CT40" i="52"/>
  <c r="CB57" i="52"/>
  <c r="CQ57" i="52"/>
  <c r="CB56" i="52"/>
  <c r="CQ56" i="52"/>
  <c r="CT58" i="52"/>
  <c r="CE58" i="52"/>
  <c r="CB58" i="52"/>
  <c r="CQ58" i="52"/>
  <c r="CE60" i="52"/>
  <c r="CT60" i="52"/>
  <c r="BH40" i="52"/>
  <c r="CL40" i="52" s="1"/>
  <c r="BH39" i="52"/>
  <c r="CL39" i="52" s="1"/>
  <c r="CE42" i="52"/>
  <c r="CT42" i="52"/>
  <c r="CB42" i="52"/>
  <c r="CQ42" i="52"/>
  <c r="CG42" i="52"/>
  <c r="CV42" i="52"/>
  <c r="CE44" i="52"/>
  <c r="CT44" i="52"/>
  <c r="CA40" i="52"/>
  <c r="CP40" i="52"/>
  <c r="BH46" i="52"/>
  <c r="CL46" i="52" s="1"/>
  <c r="BH44" i="52"/>
  <c r="CL44" i="52" s="1"/>
  <c r="BH51" i="52"/>
  <c r="CL51" i="52" s="1"/>
  <c r="BH47" i="52"/>
  <c r="CL47" i="52" s="1"/>
  <c r="BH45" i="52"/>
  <c r="CL45" i="52" s="1"/>
  <c r="BH41" i="52"/>
  <c r="CL41" i="52" s="1"/>
  <c r="BH49" i="52"/>
  <c r="CL49" i="52" s="1"/>
  <c r="CE41" i="52"/>
  <c r="CT41" i="52"/>
  <c r="CG41" i="52"/>
  <c r="CV41" i="52"/>
  <c r="BH43" i="52"/>
  <c r="CL43" i="52" s="1"/>
  <c r="CF45" i="52"/>
  <c r="CU45" i="52"/>
  <c r="BH42" i="52"/>
  <c r="CL42" i="52" s="1"/>
  <c r="BH50" i="52"/>
  <c r="CL50" i="52" s="1"/>
  <c r="CB41" i="52"/>
  <c r="CQ41" i="52"/>
  <c r="CA42" i="52"/>
  <c r="CP42" i="52"/>
  <c r="CG46" i="52"/>
  <c r="CV46" i="52"/>
  <c r="BH25" i="52"/>
  <c r="CL25" i="52" s="1"/>
  <c r="BH28" i="52"/>
  <c r="CL28" i="52" s="1"/>
  <c r="BH29" i="52"/>
  <c r="CL29" i="52" s="1"/>
  <c r="BH30" i="52"/>
  <c r="CL30" i="52" s="1"/>
  <c r="BH31" i="52"/>
  <c r="CL31" i="52" s="1"/>
  <c r="BH35" i="52"/>
  <c r="CL35" i="52" s="1"/>
  <c r="BH23" i="52"/>
  <c r="CL23" i="52" s="1"/>
  <c r="BH33" i="52"/>
  <c r="CL33" i="52" s="1"/>
  <c r="CG24" i="52"/>
  <c r="CV24" i="52"/>
  <c r="BH27" i="52"/>
  <c r="CL27" i="52" s="1"/>
  <c r="BH26" i="52"/>
  <c r="CL26" i="52" s="1"/>
  <c r="CG26" i="52"/>
  <c r="CV26" i="52"/>
  <c r="CG30" i="52"/>
  <c r="CV30" i="52"/>
  <c r="DC102" i="52" l="1" a="1"/>
  <c r="DI111" i="52" s="1"/>
  <c r="EV111" i="52" s="1"/>
  <c r="DM128" i="52"/>
  <c r="DE120" i="52"/>
  <c r="DG128" i="52"/>
  <c r="ET128" i="52" s="1"/>
  <c r="DD127" i="52"/>
  <c r="DP131" i="52"/>
  <c r="DK123" i="52"/>
  <c r="EX123" i="52" s="1"/>
  <c r="DG129" i="52"/>
  <c r="ET129" i="52" s="1"/>
  <c r="DI128" i="52"/>
  <c r="EV128" i="52" s="1"/>
  <c r="DP126" i="52"/>
  <c r="DG130" i="52"/>
  <c r="ET130" i="52" s="1"/>
  <c r="DI123" i="52"/>
  <c r="EV123" i="52" s="1"/>
  <c r="DH125" i="52"/>
  <c r="EU125" i="52" s="1"/>
  <c r="DK122" i="52"/>
  <c r="EX122" i="52" s="1"/>
  <c r="DJ123" i="52"/>
  <c r="EW123" i="52" s="1"/>
  <c r="DH118" i="52"/>
  <c r="DL130" i="52"/>
  <c r="EY130" i="52" s="1"/>
  <c r="DO128" i="52"/>
  <c r="FA128" i="52" s="1"/>
  <c r="DE128" i="52"/>
  <c r="EP128" i="52" s="1"/>
  <c r="DF125" i="52"/>
  <c r="ER125" i="52" s="1"/>
  <c r="DP127" i="52"/>
  <c r="DN128" i="52"/>
  <c r="EZ128" i="52" s="1"/>
  <c r="DC122" i="52"/>
  <c r="DH131" i="52"/>
  <c r="DJ128" i="52"/>
  <c r="EW128" i="52" s="1"/>
  <c r="DN121" i="52"/>
  <c r="EZ121" i="52" s="1"/>
  <c r="DL121" i="52"/>
  <c r="EY121" i="52" s="1"/>
  <c r="DE129" i="52"/>
  <c r="EN129" i="52" s="1"/>
  <c r="DD124" i="52"/>
  <c r="EM124" i="52" s="1"/>
  <c r="DP124" i="52"/>
  <c r="DI125" i="52"/>
  <c r="EV125" i="52" s="1"/>
  <c r="DD121" i="52"/>
  <c r="EM121" i="52" s="1"/>
  <c r="DP130" i="52"/>
  <c r="DF122" i="52"/>
  <c r="DF119" i="52"/>
  <c r="DE118" i="52"/>
  <c r="DG122" i="52"/>
  <c r="DN126" i="52"/>
  <c r="EZ126" i="52" s="1"/>
  <c r="DD130" i="52"/>
  <c r="EM130" i="52" s="1"/>
  <c r="DN124" i="52"/>
  <c r="EZ124" i="52" s="1"/>
  <c r="DN120" i="52"/>
  <c r="EZ120" i="52" s="1"/>
  <c r="DO120" i="52"/>
  <c r="FA120" i="52" s="1"/>
  <c r="DG121" i="52"/>
  <c r="ET121" i="52" s="1"/>
  <c r="DL129" i="52"/>
  <c r="EY129" i="52" s="1"/>
  <c r="DO131" i="52"/>
  <c r="DP118" i="52"/>
  <c r="DI119" i="52"/>
  <c r="EV119" i="52" s="1"/>
  <c r="DP125" i="52"/>
  <c r="DI120" i="52"/>
  <c r="EV120" i="52" s="1"/>
  <c r="DJ124" i="52"/>
  <c r="EW124" i="52" s="1"/>
  <c r="DE126" i="52"/>
  <c r="EN126" i="52" s="1"/>
  <c r="DJ119" i="52"/>
  <c r="EW119" i="52" s="1"/>
  <c r="DG126" i="52"/>
  <c r="ET126" i="52" s="1"/>
  <c r="DI131" i="52"/>
  <c r="DD123" i="52"/>
  <c r="EL123" i="52" s="1"/>
  <c r="DN127" i="52"/>
  <c r="EZ127" i="52" s="1"/>
  <c r="DJ125" i="52"/>
  <c r="DE130" i="52"/>
  <c r="DN122" i="52"/>
  <c r="EZ122" i="52" s="1"/>
  <c r="DJ127" i="52"/>
  <c r="EW127" i="52" s="1"/>
  <c r="DO126" i="52"/>
  <c r="FA126" i="52" s="1"/>
  <c r="DN125" i="52"/>
  <c r="EZ125" i="52" s="1"/>
  <c r="DO121" i="52"/>
  <c r="FA121" i="52" s="1"/>
  <c r="DN118" i="52"/>
  <c r="DM126" i="52"/>
  <c r="DC129" i="52"/>
  <c r="DK130" i="52"/>
  <c r="EX130" i="52" s="1"/>
  <c r="DM129" i="52"/>
  <c r="DE121" i="52"/>
  <c r="EO121" i="52" s="1"/>
  <c r="DP121" i="52"/>
  <c r="DL131" i="52"/>
  <c r="DG123" i="52"/>
  <c r="ET123" i="52" s="1"/>
  <c r="DJ121" i="52"/>
  <c r="EW121" i="52" s="1"/>
  <c r="DJ130" i="52"/>
  <c r="EW130" i="52" s="1"/>
  <c r="DG125" i="52"/>
  <c r="ET125" i="52" s="1"/>
  <c r="DI122" i="52"/>
  <c r="EV122" i="52" s="1"/>
  <c r="DM123" i="52"/>
  <c r="DO129" i="52"/>
  <c r="FA129" i="52" s="1"/>
  <c r="DK128" i="52"/>
  <c r="EX128" i="52" s="1"/>
  <c r="DH129" i="52"/>
  <c r="EU129" i="52" s="1"/>
  <c r="DC128" i="52"/>
  <c r="DL120" i="52"/>
  <c r="EY120" i="52" s="1"/>
  <c r="DH128" i="52"/>
  <c r="EU128" i="52" s="1"/>
  <c r="DE127" i="52"/>
  <c r="EP127" i="52" s="1"/>
  <c r="DD125" i="52"/>
  <c r="EL125" i="52" s="1"/>
  <c r="DH122" i="52"/>
  <c r="EU122" i="52" s="1"/>
  <c r="DF129" i="52"/>
  <c r="DO125" i="52"/>
  <c r="FA125" i="52" s="1"/>
  <c r="DJ118" i="52"/>
  <c r="DE122" i="52"/>
  <c r="EO122" i="52" s="1"/>
  <c r="DK125" i="52"/>
  <c r="EX125" i="52" s="1"/>
  <c r="DF121" i="52"/>
  <c r="DM120" i="52"/>
  <c r="DP120" i="52"/>
  <c r="DK127" i="52"/>
  <c r="EX127" i="52" s="1"/>
  <c r="DO127" i="52"/>
  <c r="FA127" i="52" s="1"/>
  <c r="DM130" i="52"/>
  <c r="DC119" i="52"/>
  <c r="DK129" i="52"/>
  <c r="EX129" i="52" s="1"/>
  <c r="DC126" i="52"/>
  <c r="DG131" i="52"/>
  <c r="DK124" i="52"/>
  <c r="EX124" i="52" s="1"/>
  <c r="DP122" i="52"/>
  <c r="DK131" i="52"/>
  <c r="DE125" i="52"/>
  <c r="EN125" i="52" s="1"/>
  <c r="DH130" i="52"/>
  <c r="EU130" i="52" s="1"/>
  <c r="DN131" i="52"/>
  <c r="DH120" i="52"/>
  <c r="EU120" i="52" s="1"/>
  <c r="DF127" i="52"/>
  <c r="ES127" i="52" s="1"/>
  <c r="DJ122" i="52"/>
  <c r="EW122" i="52" s="1"/>
  <c r="DK119" i="52"/>
  <c r="EX119" i="52" s="1"/>
  <c r="DN123" i="52"/>
  <c r="EZ123" i="52" s="1"/>
  <c r="DK118" i="52"/>
  <c r="DG127" i="52"/>
  <c r="ET127" i="52" s="1"/>
  <c r="DC120" i="52"/>
  <c r="DO124" i="52"/>
  <c r="FA124" i="52" s="1"/>
  <c r="DM131" i="52"/>
  <c r="DC131" i="52"/>
  <c r="DM119" i="52"/>
  <c r="DH119" i="52"/>
  <c r="EU119" i="52" s="1"/>
  <c r="DO130" i="52"/>
  <c r="DL119" i="52"/>
  <c r="EY119" i="52" s="1"/>
  <c r="DC121" i="52"/>
  <c r="DH123" i="52"/>
  <c r="DF123" i="52"/>
  <c r="ES123" i="52" s="1"/>
  <c r="DH127" i="52"/>
  <c r="EU127" i="52" s="1"/>
  <c r="DO119" i="52"/>
  <c r="FA119" i="52" s="1"/>
  <c r="DF131" i="52"/>
  <c r="DG119" i="52"/>
  <c r="ET119" i="52" s="1"/>
  <c r="DM124" i="52"/>
  <c r="DI121" i="52"/>
  <c r="EV121" i="52" s="1"/>
  <c r="DF118" i="52"/>
  <c r="DC123" i="52"/>
  <c r="DD126" i="52"/>
  <c r="EL126" i="52" s="1"/>
  <c r="DD129" i="52"/>
  <c r="EM129" i="52" s="1"/>
  <c r="DN119" i="52"/>
  <c r="EZ119" i="52" s="1"/>
  <c r="DL125" i="52"/>
  <c r="EY125" i="52" s="1"/>
  <c r="DL118" i="52"/>
  <c r="DM122" i="52"/>
  <c r="DE131" i="52"/>
  <c r="DF124" i="52"/>
  <c r="ES124" i="52" s="1"/>
  <c r="DK126" i="52"/>
  <c r="DI124" i="52"/>
  <c r="DL124" i="52"/>
  <c r="EY124" i="52" s="1"/>
  <c r="DM125" i="52"/>
  <c r="DN129" i="52"/>
  <c r="DE123" i="52"/>
  <c r="EN123" i="52" s="1"/>
  <c r="DJ131" i="52"/>
  <c r="DO122" i="52"/>
  <c r="FA122" i="52" s="1"/>
  <c r="DK121" i="52"/>
  <c r="EX121" i="52" s="1"/>
  <c r="DO123" i="52"/>
  <c r="FA123" i="52" s="1"/>
  <c r="DJ129" i="52"/>
  <c r="EW129" i="52" s="1"/>
  <c r="DF126" i="52"/>
  <c r="ES126" i="52" s="1"/>
  <c r="DO118" i="52"/>
  <c r="DI127" i="52"/>
  <c r="EV127" i="52" s="1"/>
  <c r="DM118" i="52"/>
  <c r="DF130" i="52"/>
  <c r="EQ130" i="52" s="1"/>
  <c r="DG124" i="52"/>
  <c r="ET124" i="52" s="1"/>
  <c r="DH124" i="52"/>
  <c r="EU124" i="52" s="1"/>
  <c r="DJ120" i="52"/>
  <c r="EW120" i="52" s="1"/>
  <c r="DJ126" i="52"/>
  <c r="EW126" i="52" s="1"/>
  <c r="DP123" i="52"/>
  <c r="DL126" i="52"/>
  <c r="EY126" i="52" s="1"/>
  <c r="DL128" i="52"/>
  <c r="EY128" i="52" s="1"/>
  <c r="DC127" i="52"/>
  <c r="DC118" i="52"/>
  <c r="DG120" i="52"/>
  <c r="ET120" i="52" s="1"/>
  <c r="DH126" i="52"/>
  <c r="EU126" i="52" s="1"/>
  <c r="DL127" i="52"/>
  <c r="DF120" i="52"/>
  <c r="DL122" i="52"/>
  <c r="EY122" i="52" s="1"/>
  <c r="DD118" i="52"/>
  <c r="DI126" i="52"/>
  <c r="EV126" i="52" s="1"/>
  <c r="DD131" i="52"/>
  <c r="DP128" i="52"/>
  <c r="DD119" i="52"/>
  <c r="EM119" i="52" s="1"/>
  <c r="DC124" i="52"/>
  <c r="DE124" i="52"/>
  <c r="EP124" i="52" s="1"/>
  <c r="DM127" i="52"/>
  <c r="DK120" i="52"/>
  <c r="EX120" i="52" s="1"/>
  <c r="DI118" i="52"/>
  <c r="DE119" i="52"/>
  <c r="EP119" i="52" s="1"/>
  <c r="DF128" i="52"/>
  <c r="ES128" i="52" s="1"/>
  <c r="DC125" i="52"/>
  <c r="DD128" i="52"/>
  <c r="EM128" i="52" s="1"/>
  <c r="DM121" i="52"/>
  <c r="DH121" i="52"/>
  <c r="EU121" i="52" s="1"/>
  <c r="DD122" i="52"/>
  <c r="EM122" i="52" s="1"/>
  <c r="DN130" i="52"/>
  <c r="EZ130" i="52" s="1"/>
  <c r="DC130" i="52"/>
  <c r="DI129" i="52"/>
  <c r="EV129" i="52" s="1"/>
  <c r="DI130" i="52"/>
  <c r="EV130" i="52" s="1"/>
  <c r="DP119" i="52"/>
  <c r="DP129" i="52"/>
  <c r="DD120" i="52"/>
  <c r="EM120" i="52" s="1"/>
  <c r="DG118" i="52"/>
  <c r="EN119" i="52"/>
  <c r="EL121" i="52"/>
  <c r="EM127" i="52"/>
  <c r="EL127" i="52"/>
  <c r="ES122" i="52"/>
  <c r="EQ122" i="52"/>
  <c r="ER122" i="52"/>
  <c r="ER119" i="52"/>
  <c r="ES119" i="52"/>
  <c r="EQ119" i="52"/>
  <c r="EP130" i="52"/>
  <c r="EN130" i="52"/>
  <c r="EO130" i="52"/>
  <c r="ER123" i="52"/>
  <c r="EQ123" i="52"/>
  <c r="ES120" i="52"/>
  <c r="ER120" i="52"/>
  <c r="EQ120" i="52"/>
  <c r="ER129" i="52"/>
  <c r="ES129" i="52"/>
  <c r="EQ129" i="52"/>
  <c r="EP122" i="52"/>
  <c r="EP123" i="52"/>
  <c r="DC102" i="52"/>
  <c r="DG102" i="52"/>
  <c r="DC86" i="52" a="1"/>
  <c r="DC91" i="52" s="1"/>
  <c r="DC70" i="52" a="1"/>
  <c r="DH76" i="52" s="1"/>
  <c r="EU76" i="52" s="1"/>
  <c r="DC54" i="52" a="1"/>
  <c r="DP65" i="52" s="1"/>
  <c r="DC38" i="52" a="1"/>
  <c r="DO39" i="52" s="1"/>
  <c r="FA39" i="52" s="1"/>
  <c r="ES130" i="52" l="1"/>
  <c r="DD102" i="52"/>
  <c r="DD105" i="52"/>
  <c r="EM105" i="52" s="1"/>
  <c r="DE102" i="52"/>
  <c r="DG103" i="52"/>
  <c r="ET103" i="52" s="1"/>
  <c r="DC105" i="52"/>
  <c r="DO102" i="52"/>
  <c r="DJ102" i="52"/>
  <c r="DM102" i="52"/>
  <c r="DN103" i="52"/>
  <c r="EZ103" i="52" s="1"/>
  <c r="DH102" i="52"/>
  <c r="DM103" i="52"/>
  <c r="DN102" i="52"/>
  <c r="DK103" i="52"/>
  <c r="EX103" i="52" s="1"/>
  <c r="DF102" i="52"/>
  <c r="DK102" i="52"/>
  <c r="DE103" i="52"/>
  <c r="EP103" i="52" s="1"/>
  <c r="DP102" i="52"/>
  <c r="DI103" i="52"/>
  <c r="EV103" i="52" s="1"/>
  <c r="DC103" i="52"/>
  <c r="DL104" i="52"/>
  <c r="EY104" i="52" s="1"/>
  <c r="DF104" i="52"/>
  <c r="ES104" i="52" s="1"/>
  <c r="DH105" i="52"/>
  <c r="EU105" i="52" s="1"/>
  <c r="DE104" i="52"/>
  <c r="DD104" i="52"/>
  <c r="EL104" i="52" s="1"/>
  <c r="DI102" i="52"/>
  <c r="DO108" i="52"/>
  <c r="FA108" i="52" s="1"/>
  <c r="DL106" i="52"/>
  <c r="EY106" i="52" s="1"/>
  <c r="DG106" i="52"/>
  <c r="DG107" i="52"/>
  <c r="ET107" i="52" s="1"/>
  <c r="EN128" i="52"/>
  <c r="EO128" i="52"/>
  <c r="DI104" i="52"/>
  <c r="EV104" i="52" s="1"/>
  <c r="DP104" i="52"/>
  <c r="DP103" i="52"/>
  <c r="DD103" i="52"/>
  <c r="EL103" i="52" s="1"/>
  <c r="DP105" i="52"/>
  <c r="DC104" i="52"/>
  <c r="DG104" i="52"/>
  <c r="ET104" i="52" s="1"/>
  <c r="DJ105" i="52"/>
  <c r="EW105" i="52" s="1"/>
  <c r="DL105" i="52"/>
  <c r="EY105" i="52" s="1"/>
  <c r="DF103" i="52"/>
  <c r="ES103" i="52" s="1"/>
  <c r="DL102" i="52"/>
  <c r="DL103" i="52"/>
  <c r="EY103" i="52" s="1"/>
  <c r="DN109" i="52"/>
  <c r="EZ109" i="52" s="1"/>
  <c r="DE106" i="52"/>
  <c r="EP106" i="52" s="1"/>
  <c r="DP107" i="52"/>
  <c r="DI105" i="52"/>
  <c r="EV105" i="52" s="1"/>
  <c r="DH104" i="52"/>
  <c r="EU104" i="52" s="1"/>
  <c r="DK105" i="52"/>
  <c r="EX105" i="52" s="1"/>
  <c r="DN104" i="52"/>
  <c r="EZ104" i="52" s="1"/>
  <c r="DM104" i="52"/>
  <c r="DJ104" i="52"/>
  <c r="EW104" i="52" s="1"/>
  <c r="EO123" i="52"/>
  <c r="DM113" i="52"/>
  <c r="DN112" i="52"/>
  <c r="EZ112" i="52" s="1"/>
  <c r="DP109" i="52"/>
  <c r="DH110" i="52"/>
  <c r="EU110" i="52" s="1"/>
  <c r="DH109" i="52"/>
  <c r="EU109" i="52" s="1"/>
  <c r="DI109" i="52"/>
  <c r="EV109" i="52" s="1"/>
  <c r="DK107" i="52"/>
  <c r="EX107" i="52" s="1"/>
  <c r="DM107" i="52"/>
  <c r="DJ110" i="52"/>
  <c r="EW110" i="52" s="1"/>
  <c r="EL130" i="52"/>
  <c r="DJ106" i="52"/>
  <c r="EW106" i="52" s="1"/>
  <c r="DK109" i="52"/>
  <c r="EX109" i="52" s="1"/>
  <c r="DK106" i="52"/>
  <c r="EX106" i="52" s="1"/>
  <c r="DM109" i="52"/>
  <c r="DP108" i="52"/>
  <c r="EO125" i="52"/>
  <c r="DJ113" i="52"/>
  <c r="EW113" i="52" s="1"/>
  <c r="DN111" i="52"/>
  <c r="EZ111" i="52" s="1"/>
  <c r="DM112" i="52"/>
  <c r="DH112" i="52"/>
  <c r="EU112" i="52" s="1"/>
  <c r="DF105" i="52"/>
  <c r="EM126" i="52"/>
  <c r="DE107" i="52"/>
  <c r="EP107" i="52" s="1"/>
  <c r="DG108" i="52"/>
  <c r="ET108" i="52" s="1"/>
  <c r="DH108" i="52"/>
  <c r="EU108" i="52" s="1"/>
  <c r="DP112" i="52"/>
  <c r="DK110" i="52"/>
  <c r="DF109" i="52"/>
  <c r="EQ109" i="52" s="1"/>
  <c r="DO104" i="52"/>
  <c r="FA104" i="52" s="1"/>
  <c r="DI108" i="52"/>
  <c r="DJ107" i="52"/>
  <c r="EW107" i="52" s="1"/>
  <c r="DH107" i="52"/>
  <c r="EN122" i="52"/>
  <c r="DJ115" i="52"/>
  <c r="DN106" i="52"/>
  <c r="EZ106" i="52" s="1"/>
  <c r="DO112" i="52"/>
  <c r="FA112" i="52" s="1"/>
  <c r="DK104" i="52"/>
  <c r="EX104" i="52" s="1"/>
  <c r="EP125" i="52"/>
  <c r="DO105" i="52"/>
  <c r="FA105" i="52" s="1"/>
  <c r="DI113" i="52"/>
  <c r="EV113" i="52" s="1"/>
  <c r="DC106" i="52"/>
  <c r="DH103" i="52"/>
  <c r="EU103" i="52" s="1"/>
  <c r="DJ103" i="52"/>
  <c r="EW103" i="52" s="1"/>
  <c r="DO103" i="52"/>
  <c r="FA103" i="52" s="1"/>
  <c r="DN108" i="52"/>
  <c r="EZ108" i="52" s="1"/>
  <c r="DE115" i="52"/>
  <c r="DD115" i="52"/>
  <c r="DH114" i="52"/>
  <c r="EU114" i="52" s="1"/>
  <c r="DC115" i="52"/>
  <c r="DK112" i="52"/>
  <c r="EX112" i="52" s="1"/>
  <c r="DL111" i="52"/>
  <c r="DF112" i="52"/>
  <c r="ES112" i="52" s="1"/>
  <c r="DP110" i="52"/>
  <c r="DF113" i="52"/>
  <c r="EQ113" i="52" s="1"/>
  <c r="DL109" i="52"/>
  <c r="EY109" i="52" s="1"/>
  <c r="DO110" i="52"/>
  <c r="FA110" i="52" s="1"/>
  <c r="DO113" i="52"/>
  <c r="FA113" i="52" s="1"/>
  <c r="DK113" i="52"/>
  <c r="EX113" i="52" s="1"/>
  <c r="DC113" i="52"/>
  <c r="EL122" i="52"/>
  <c r="DP111" i="52"/>
  <c r="DO114" i="52"/>
  <c r="DO111" i="52"/>
  <c r="FA111" i="52" s="1"/>
  <c r="DO109" i="52"/>
  <c r="FA109" i="52" s="1"/>
  <c r="DD112" i="52"/>
  <c r="EM112" i="52" s="1"/>
  <c r="DG114" i="52"/>
  <c r="ET114" i="52" s="1"/>
  <c r="DL112" i="52"/>
  <c r="EY112" i="52" s="1"/>
  <c r="DH111" i="52"/>
  <c r="EU111" i="52" s="1"/>
  <c r="DI110" i="52"/>
  <c r="EV110" i="52" s="1"/>
  <c r="DD110" i="52"/>
  <c r="EL110" i="52" s="1"/>
  <c r="DF115" i="52"/>
  <c r="DJ114" i="52"/>
  <c r="EW114" i="52" s="1"/>
  <c r="DG115" i="52"/>
  <c r="DK108" i="52"/>
  <c r="EX108" i="52" s="1"/>
  <c r="DJ109" i="52"/>
  <c r="DE109" i="52"/>
  <c r="EP109" i="52" s="1"/>
  <c r="DN110" i="52"/>
  <c r="EZ110" i="52" s="1"/>
  <c r="DG111" i="52"/>
  <c r="ET111" i="52" s="1"/>
  <c r="EQ125" i="52"/>
  <c r="DF111" i="52"/>
  <c r="ES111" i="52" s="1"/>
  <c r="DC114" i="52"/>
  <c r="DF108" i="52"/>
  <c r="EQ108" i="52" s="1"/>
  <c r="DC110" i="52"/>
  <c r="DP114" i="52"/>
  <c r="DE114" i="52"/>
  <c r="EN114" i="52" s="1"/>
  <c r="DC111" i="52"/>
  <c r="DM105" i="52"/>
  <c r="ES125" i="52"/>
  <c r="EN124" i="52"/>
  <c r="DK114" i="52"/>
  <c r="EX114" i="52" s="1"/>
  <c r="DL115" i="52"/>
  <c r="DL110" i="52"/>
  <c r="EY110" i="52" s="1"/>
  <c r="DD111" i="52"/>
  <c r="EM111" i="52" s="1"/>
  <c r="DL113" i="52"/>
  <c r="EY113" i="52" s="1"/>
  <c r="DN113" i="52"/>
  <c r="DF114" i="52"/>
  <c r="ES114" i="52" s="1"/>
  <c r="DE112" i="52"/>
  <c r="EO112" i="52" s="1"/>
  <c r="DO107" i="52"/>
  <c r="FA107" i="52" s="1"/>
  <c r="DD114" i="52"/>
  <c r="EM114" i="52" s="1"/>
  <c r="DM111" i="52"/>
  <c r="DO106" i="52"/>
  <c r="FA106" i="52" s="1"/>
  <c r="DM115" i="52"/>
  <c r="DD108" i="52"/>
  <c r="EM108" i="52" s="1"/>
  <c r="EQ127" i="52"/>
  <c r="EO124" i="52"/>
  <c r="DN115" i="52"/>
  <c r="DF106" i="52"/>
  <c r="ER106" i="52" s="1"/>
  <c r="DF107" i="52"/>
  <c r="ES107" i="52" s="1"/>
  <c r="DN114" i="52"/>
  <c r="EZ114" i="52" s="1"/>
  <c r="DP113" i="52"/>
  <c r="DD109" i="52"/>
  <c r="EM109" i="52" s="1"/>
  <c r="DG112" i="52"/>
  <c r="ET112" i="52" s="1"/>
  <c r="DI106" i="52"/>
  <c r="EV106" i="52" s="1"/>
  <c r="ER127" i="52"/>
  <c r="DH113" i="52"/>
  <c r="EU113" i="52" s="1"/>
  <c r="DH115" i="52"/>
  <c r="DG109" i="52"/>
  <c r="ET109" i="52" s="1"/>
  <c r="DE113" i="52"/>
  <c r="EP113" i="52" s="1"/>
  <c r="DM108" i="52"/>
  <c r="DD107" i="52"/>
  <c r="EM107" i="52" s="1"/>
  <c r="DP106" i="52"/>
  <c r="DK111" i="52"/>
  <c r="EX111" i="52" s="1"/>
  <c r="DN107" i="52"/>
  <c r="EZ107" i="52" s="1"/>
  <c r="DL107" i="52"/>
  <c r="EY107" i="52" s="1"/>
  <c r="DJ108" i="52"/>
  <c r="EW108" i="52" s="1"/>
  <c r="DP115" i="52"/>
  <c r="DE108" i="52"/>
  <c r="DL114" i="52"/>
  <c r="EY114" i="52" s="1"/>
  <c r="DI112" i="52"/>
  <c r="EV112" i="52" s="1"/>
  <c r="DI115" i="52"/>
  <c r="EO126" i="52"/>
  <c r="DG110" i="52"/>
  <c r="ET110" i="52" s="1"/>
  <c r="DC108" i="52"/>
  <c r="DM106" i="52"/>
  <c r="DL108" i="52"/>
  <c r="EY108" i="52" s="1"/>
  <c r="DG113" i="52"/>
  <c r="ET113" i="52" s="1"/>
  <c r="DN105" i="52"/>
  <c r="EZ105" i="52" s="1"/>
  <c r="DG105" i="52"/>
  <c r="ET105" i="52" s="1"/>
  <c r="DH106" i="52"/>
  <c r="EU106" i="52" s="1"/>
  <c r="DM114" i="52"/>
  <c r="DO115" i="52"/>
  <c r="DI107" i="52"/>
  <c r="EV107" i="52" s="1"/>
  <c r="ER130" i="52"/>
  <c r="DF110" i="52"/>
  <c r="ES110" i="52" s="1"/>
  <c r="DJ111" i="52"/>
  <c r="EW111" i="52" s="1"/>
  <c r="DD113" i="52"/>
  <c r="EM113" i="52" s="1"/>
  <c r="DK115" i="52"/>
  <c r="DI114" i="52"/>
  <c r="EV114" i="52" s="1"/>
  <c r="DE110" i="52"/>
  <c r="EO110" i="52" s="1"/>
  <c r="DC112" i="52"/>
  <c r="DC107" i="52"/>
  <c r="DD106" i="52"/>
  <c r="EM106" i="52" s="1"/>
  <c r="DE105" i="52"/>
  <c r="EN105" i="52" s="1"/>
  <c r="DE111" i="52"/>
  <c r="EP111" i="52" s="1"/>
  <c r="DC109" i="52"/>
  <c r="DJ112" i="52"/>
  <c r="EW112" i="52" s="1"/>
  <c r="DM110" i="52"/>
  <c r="EL124" i="52"/>
  <c r="EM125" i="52"/>
  <c r="EM123" i="52"/>
  <c r="EP126" i="52"/>
  <c r="EP129" i="52"/>
  <c r="EO129" i="52"/>
  <c r="EO127" i="52"/>
  <c r="EN127" i="52"/>
  <c r="EL120" i="52"/>
  <c r="EP121" i="52"/>
  <c r="ER126" i="52"/>
  <c r="EN121" i="52"/>
  <c r="EL128" i="52"/>
  <c r="EQ126" i="52"/>
  <c r="EL119" i="52"/>
  <c r="ER128" i="52"/>
  <c r="ER124" i="52"/>
  <c r="EQ128" i="52"/>
  <c r="EQ124" i="52"/>
  <c r="EL129" i="52"/>
  <c r="EO119" i="52"/>
  <c r="DP87" i="52"/>
  <c r="DF87" i="52"/>
  <c r="ES87" i="52" s="1"/>
  <c r="EL105" i="52"/>
  <c r="EM103" i="52"/>
  <c r="DH88" i="52"/>
  <c r="EU88" i="52" s="1"/>
  <c r="DE93" i="52"/>
  <c r="EO93" i="52" s="1"/>
  <c r="DJ92" i="52"/>
  <c r="EW92" i="52" s="1"/>
  <c r="DL94" i="52"/>
  <c r="EY94" i="52" s="1"/>
  <c r="DH92" i="52"/>
  <c r="EU92" i="52" s="1"/>
  <c r="DL91" i="52"/>
  <c r="EY91" i="52" s="1"/>
  <c r="DI95" i="52"/>
  <c r="EV95" i="52" s="1"/>
  <c r="DH89" i="52"/>
  <c r="EU89" i="52" s="1"/>
  <c r="DC88" i="52"/>
  <c r="DC87" i="52"/>
  <c r="DK89" i="52"/>
  <c r="EX89" i="52" s="1"/>
  <c r="DG94" i="52"/>
  <c r="ET94" i="52" s="1"/>
  <c r="DK90" i="52"/>
  <c r="EX90" i="52" s="1"/>
  <c r="DH96" i="52"/>
  <c r="EU96" i="52" s="1"/>
  <c r="DI86" i="52"/>
  <c r="DJ91" i="52"/>
  <c r="EW91" i="52" s="1"/>
  <c r="DE99" i="52"/>
  <c r="DF92" i="52"/>
  <c r="ES92" i="52" s="1"/>
  <c r="DF96" i="52"/>
  <c r="ES96" i="52" s="1"/>
  <c r="DL89" i="52"/>
  <c r="EY89" i="52" s="1"/>
  <c r="DL97" i="52"/>
  <c r="EY97" i="52" s="1"/>
  <c r="DN86" i="52"/>
  <c r="DK95" i="52"/>
  <c r="EX95" i="52" s="1"/>
  <c r="DD91" i="52"/>
  <c r="EM91" i="52" s="1"/>
  <c r="DC86" i="52"/>
  <c r="DE86" i="52"/>
  <c r="DP96" i="52"/>
  <c r="DG90" i="52"/>
  <c r="DJ89" i="52"/>
  <c r="EW89" i="52" s="1"/>
  <c r="DF86" i="52"/>
  <c r="DE94" i="52"/>
  <c r="DH87" i="52"/>
  <c r="EU87" i="52" s="1"/>
  <c r="DN88" i="52"/>
  <c r="EZ88" i="52" s="1"/>
  <c r="DK93" i="52"/>
  <c r="EX93" i="52" s="1"/>
  <c r="DK96" i="52"/>
  <c r="EX96" i="52" s="1"/>
  <c r="DJ94" i="52"/>
  <c r="EW94" i="52" s="1"/>
  <c r="DJ93" i="52"/>
  <c r="DC90" i="52"/>
  <c r="EN103" i="52"/>
  <c r="DF94" i="52"/>
  <c r="ES94" i="52" s="1"/>
  <c r="DM89" i="52"/>
  <c r="EO103" i="52"/>
  <c r="DO97" i="52"/>
  <c r="FA97" i="52" s="1"/>
  <c r="DI88" i="52"/>
  <c r="EV88" i="52" s="1"/>
  <c r="DM93" i="52"/>
  <c r="DO86" i="52"/>
  <c r="DL93" i="52"/>
  <c r="EY93" i="52" s="1"/>
  <c r="DL86" i="52"/>
  <c r="DK99" i="52"/>
  <c r="DH99" i="52"/>
  <c r="DM95" i="52"/>
  <c r="DN96" i="52"/>
  <c r="EZ96" i="52" s="1"/>
  <c r="DI93" i="52"/>
  <c r="EV93" i="52" s="1"/>
  <c r="DJ97" i="52"/>
  <c r="EW97" i="52" s="1"/>
  <c r="DJ95" i="52"/>
  <c r="EW95" i="52" s="1"/>
  <c r="DE97" i="52"/>
  <c r="EO97" i="52" s="1"/>
  <c r="DG92" i="52"/>
  <c r="ET92" i="52" s="1"/>
  <c r="DD95" i="52"/>
  <c r="EM95" i="52" s="1"/>
  <c r="DD90" i="52"/>
  <c r="EM90" i="52" s="1"/>
  <c r="DG88" i="52"/>
  <c r="ET88" i="52" s="1"/>
  <c r="DM97" i="52"/>
  <c r="DI90" i="52"/>
  <c r="EV90" i="52" s="1"/>
  <c r="DH91" i="52"/>
  <c r="DF88" i="52"/>
  <c r="ES88" i="52" s="1"/>
  <c r="DN87" i="52"/>
  <c r="EZ87" i="52" s="1"/>
  <c r="DO88" i="52"/>
  <c r="FA88" i="52" s="1"/>
  <c r="DO91" i="52"/>
  <c r="FA91" i="52" s="1"/>
  <c r="DO93" i="52"/>
  <c r="FA93" i="52" s="1"/>
  <c r="DD93" i="52"/>
  <c r="EM93" i="52" s="1"/>
  <c r="DG96" i="52"/>
  <c r="ET96" i="52" s="1"/>
  <c r="DG91" i="52"/>
  <c r="ET91" i="52" s="1"/>
  <c r="DP89" i="52"/>
  <c r="DO87" i="52"/>
  <c r="FA87" i="52" s="1"/>
  <c r="DO90" i="52"/>
  <c r="FA90" i="52" s="1"/>
  <c r="DD89" i="52"/>
  <c r="EM89" i="52" s="1"/>
  <c r="DE87" i="52"/>
  <c r="EN87" i="52" s="1"/>
  <c r="DM92" i="52"/>
  <c r="DM86" i="52"/>
  <c r="DF89" i="52"/>
  <c r="DL88" i="52"/>
  <c r="EY88" i="52" s="1"/>
  <c r="DG86" i="52"/>
  <c r="DJ86" i="52"/>
  <c r="DM88" i="52"/>
  <c r="DK87" i="52"/>
  <c r="EX87" i="52" s="1"/>
  <c r="DL99" i="52"/>
  <c r="DH86" i="52"/>
  <c r="DF90" i="52"/>
  <c r="ER90" i="52" s="1"/>
  <c r="DF91" i="52"/>
  <c r="ES91" i="52" s="1"/>
  <c r="DO95" i="52"/>
  <c r="FA95" i="52" s="1"/>
  <c r="DK88" i="52"/>
  <c r="EX88" i="52" s="1"/>
  <c r="DI87" i="52"/>
  <c r="EV87" i="52" s="1"/>
  <c r="DM90" i="52"/>
  <c r="DJ87" i="52"/>
  <c r="EW87" i="52" s="1"/>
  <c r="DE91" i="52"/>
  <c r="EP91" i="52" s="1"/>
  <c r="DC89" i="52"/>
  <c r="DJ90" i="52"/>
  <c r="EW90" i="52" s="1"/>
  <c r="DL90" i="52"/>
  <c r="EY90" i="52" s="1"/>
  <c r="DL92" i="52"/>
  <c r="EY92" i="52" s="1"/>
  <c r="DE88" i="52"/>
  <c r="DI89" i="52"/>
  <c r="EV89" i="52" s="1"/>
  <c r="DE92" i="52"/>
  <c r="EP92" i="52" s="1"/>
  <c r="DL87" i="52"/>
  <c r="EY87" i="52" s="1"/>
  <c r="DJ88" i="52"/>
  <c r="EW88" i="52" s="1"/>
  <c r="DE90" i="52"/>
  <c r="DF93" i="52"/>
  <c r="EQ93" i="52" s="1"/>
  <c r="DF95" i="52"/>
  <c r="ES95" i="52" s="1"/>
  <c r="DD87" i="52"/>
  <c r="DD86" i="52"/>
  <c r="DJ99" i="52"/>
  <c r="DF98" i="52"/>
  <c r="DK98" i="52"/>
  <c r="EX98" i="52" s="1"/>
  <c r="DP97" i="52"/>
  <c r="DC99" i="52"/>
  <c r="DO98" i="52"/>
  <c r="DE98" i="52"/>
  <c r="DH98" i="52"/>
  <c r="EU98" i="52" s="1"/>
  <c r="DC98" i="52"/>
  <c r="DJ98" i="52"/>
  <c r="EW98" i="52" s="1"/>
  <c r="DJ96" i="52"/>
  <c r="EW96" i="52" s="1"/>
  <c r="DO99" i="52"/>
  <c r="DD96" i="52"/>
  <c r="DP94" i="52"/>
  <c r="DH94" i="52"/>
  <c r="EU94" i="52" s="1"/>
  <c r="DK94" i="52"/>
  <c r="DN97" i="52"/>
  <c r="DN92" i="52"/>
  <c r="EZ92" i="52" s="1"/>
  <c r="DP91" i="52"/>
  <c r="DP93" i="52"/>
  <c r="DK97" i="52"/>
  <c r="EX97" i="52" s="1"/>
  <c r="DG99" i="52"/>
  <c r="DP92" i="52"/>
  <c r="DP98" i="52"/>
  <c r="DP99" i="52"/>
  <c r="DD97" i="52"/>
  <c r="DG93" i="52"/>
  <c r="ET93" i="52" s="1"/>
  <c r="DG95" i="52"/>
  <c r="ET95" i="52" s="1"/>
  <c r="DC92" i="52"/>
  <c r="DC94" i="52"/>
  <c r="DP95" i="52"/>
  <c r="DO94" i="52"/>
  <c r="FA94" i="52" s="1"/>
  <c r="DM91" i="52"/>
  <c r="DG97" i="52"/>
  <c r="ET97" i="52" s="1"/>
  <c r="DH95" i="52"/>
  <c r="EU95" i="52" s="1"/>
  <c r="DH97" i="52"/>
  <c r="EU97" i="52" s="1"/>
  <c r="DO96" i="52"/>
  <c r="FA96" i="52" s="1"/>
  <c r="DE96" i="52"/>
  <c r="DD92" i="52"/>
  <c r="DC96" i="52"/>
  <c r="DM98" i="52"/>
  <c r="DH90" i="52"/>
  <c r="EU90" i="52" s="1"/>
  <c r="DP90" i="52"/>
  <c r="DI97" i="52"/>
  <c r="EV97" i="52" s="1"/>
  <c r="DK92" i="52"/>
  <c r="EX92" i="52" s="1"/>
  <c r="DI99" i="52"/>
  <c r="DN98" i="52"/>
  <c r="EZ98" i="52" s="1"/>
  <c r="DG98" i="52"/>
  <c r="ET98" i="52" s="1"/>
  <c r="DN91" i="52"/>
  <c r="EZ91" i="52" s="1"/>
  <c r="DL98" i="52"/>
  <c r="EY98" i="52" s="1"/>
  <c r="DD99" i="52"/>
  <c r="DD94" i="52"/>
  <c r="DP86" i="52"/>
  <c r="DE95" i="52"/>
  <c r="EO95" i="52" s="1"/>
  <c r="DM87" i="52"/>
  <c r="DI94" i="52"/>
  <c r="EV94" i="52" s="1"/>
  <c r="DG87" i="52"/>
  <c r="ET87" i="52" s="1"/>
  <c r="DI96" i="52"/>
  <c r="EV96" i="52" s="1"/>
  <c r="DG89" i="52"/>
  <c r="ET89" i="52" s="1"/>
  <c r="DP88" i="52"/>
  <c r="DI91" i="52"/>
  <c r="EV91" i="52" s="1"/>
  <c r="DH93" i="52"/>
  <c r="EU93" i="52" s="1"/>
  <c r="DN90" i="52"/>
  <c r="EZ90" i="52" s="1"/>
  <c r="DD88" i="52"/>
  <c r="DO89" i="52"/>
  <c r="FA89" i="52" s="1"/>
  <c r="DD98" i="52"/>
  <c r="DI98" i="52"/>
  <c r="EV98" i="52" s="1"/>
  <c r="DE89" i="52"/>
  <c r="DC93" i="52"/>
  <c r="DO92" i="52"/>
  <c r="FA92" i="52" s="1"/>
  <c r="DL95" i="52"/>
  <c r="DF97" i="52"/>
  <c r="DM99" i="52"/>
  <c r="DN99" i="52"/>
  <c r="DI92" i="52"/>
  <c r="DL96" i="52"/>
  <c r="EY96" i="52" s="1"/>
  <c r="DM94" i="52"/>
  <c r="DK86" i="52"/>
  <c r="DM96" i="52"/>
  <c r="DN89" i="52"/>
  <c r="EZ89" i="52" s="1"/>
  <c r="DF99" i="52"/>
  <c r="DK91" i="52"/>
  <c r="EX91" i="52" s="1"/>
  <c r="DN94" i="52"/>
  <c r="EZ94" i="52" s="1"/>
  <c r="DN93" i="52"/>
  <c r="EZ93" i="52" s="1"/>
  <c r="DC95" i="52"/>
  <c r="DN95" i="52"/>
  <c r="EZ95" i="52" s="1"/>
  <c r="DC97" i="52"/>
  <c r="DO73" i="52"/>
  <c r="FA73" i="52" s="1"/>
  <c r="DL72" i="52"/>
  <c r="EY72" i="52" s="1"/>
  <c r="DD74" i="52"/>
  <c r="EM74" i="52" s="1"/>
  <c r="DF72" i="52"/>
  <c r="EQ72" i="52" s="1"/>
  <c r="DH71" i="52"/>
  <c r="EU71" i="52" s="1"/>
  <c r="DC70" i="52"/>
  <c r="DK78" i="52"/>
  <c r="DJ76" i="52"/>
  <c r="EW76" i="52" s="1"/>
  <c r="DM75" i="52"/>
  <c r="DM71" i="52"/>
  <c r="DG71" i="52"/>
  <c r="ET71" i="52" s="1"/>
  <c r="DP74" i="52"/>
  <c r="DC76" i="52"/>
  <c r="DE72" i="52"/>
  <c r="DG73" i="52"/>
  <c r="ET73" i="52" s="1"/>
  <c r="DH73" i="52"/>
  <c r="EU73" i="52" s="1"/>
  <c r="DC71" i="52"/>
  <c r="DK70" i="52"/>
  <c r="DJ72" i="52"/>
  <c r="EW72" i="52" s="1"/>
  <c r="DL70" i="52"/>
  <c r="DE71" i="52"/>
  <c r="EP71" i="52" s="1"/>
  <c r="DN79" i="52"/>
  <c r="EZ79" i="52" s="1"/>
  <c r="DC82" i="52"/>
  <c r="DF78" i="52"/>
  <c r="DN77" i="52"/>
  <c r="EZ77" i="52" s="1"/>
  <c r="DI75" i="52"/>
  <c r="EV75" i="52" s="1"/>
  <c r="DP77" i="52"/>
  <c r="DK76" i="52"/>
  <c r="EX76" i="52" s="1"/>
  <c r="DN76" i="52"/>
  <c r="EZ76" i="52" s="1"/>
  <c r="DN78" i="52"/>
  <c r="EZ78" i="52" s="1"/>
  <c r="DE73" i="52"/>
  <c r="EN73" i="52" s="1"/>
  <c r="DM78" i="52"/>
  <c r="DM73" i="52"/>
  <c r="DK72" i="52"/>
  <c r="EX72" i="52" s="1"/>
  <c r="DD72" i="52"/>
  <c r="EM72" i="52" s="1"/>
  <c r="DO72" i="52"/>
  <c r="FA72" i="52" s="1"/>
  <c r="DP76" i="52"/>
  <c r="DD81" i="52"/>
  <c r="EM81" i="52" s="1"/>
  <c r="DD71" i="52"/>
  <c r="EL71" i="52" s="1"/>
  <c r="DN70" i="52"/>
  <c r="DO74" i="52"/>
  <c r="FA74" i="52" s="1"/>
  <c r="DI73" i="52"/>
  <c r="EV73" i="52" s="1"/>
  <c r="DD75" i="52"/>
  <c r="EM75" i="52" s="1"/>
  <c r="DG70" i="52"/>
  <c r="DN74" i="52"/>
  <c r="EZ74" i="52" s="1"/>
  <c r="DG75" i="52"/>
  <c r="ET75" i="52" s="1"/>
  <c r="DL73" i="52"/>
  <c r="EY73" i="52" s="1"/>
  <c r="DE80" i="52"/>
  <c r="EP80" i="52" s="1"/>
  <c r="DG74" i="52"/>
  <c r="DN72" i="52"/>
  <c r="EZ72" i="52" s="1"/>
  <c r="DH70" i="52"/>
  <c r="DH75" i="52"/>
  <c r="DG77" i="52"/>
  <c r="ET77" i="52" s="1"/>
  <c r="DE78" i="52"/>
  <c r="EO78" i="52" s="1"/>
  <c r="DC75" i="52"/>
  <c r="DG82" i="52"/>
  <c r="ET82" i="52" s="1"/>
  <c r="DP72" i="52"/>
  <c r="DP75" i="52"/>
  <c r="DH77" i="52"/>
  <c r="EU77" i="52" s="1"/>
  <c r="DC77" i="52"/>
  <c r="DJ73" i="52"/>
  <c r="EW73" i="52" s="1"/>
  <c r="DG72" i="52"/>
  <c r="ET72" i="52" s="1"/>
  <c r="DO71" i="52"/>
  <c r="FA71" i="52" s="1"/>
  <c r="DK74" i="52"/>
  <c r="EX74" i="52" s="1"/>
  <c r="DI71" i="52"/>
  <c r="EV71" i="52" s="1"/>
  <c r="DH72" i="52"/>
  <c r="EU72" i="52" s="1"/>
  <c r="DJ70" i="52"/>
  <c r="DF71" i="52"/>
  <c r="EQ71" i="52" s="1"/>
  <c r="DO79" i="52"/>
  <c r="FA79" i="52" s="1"/>
  <c r="DD70" i="52"/>
  <c r="DO75" i="52"/>
  <c r="FA75" i="52" s="1"/>
  <c r="DJ74" i="52"/>
  <c r="EW74" i="52" s="1"/>
  <c r="DM70" i="52"/>
  <c r="DE74" i="52"/>
  <c r="EP74" i="52" s="1"/>
  <c r="DJ79" i="52"/>
  <c r="EW79" i="52" s="1"/>
  <c r="DJ71" i="52"/>
  <c r="EW71" i="52" s="1"/>
  <c r="DH54" i="52"/>
  <c r="DJ83" i="52"/>
  <c r="DE82" i="52"/>
  <c r="DC56" i="52"/>
  <c r="DF83" i="52"/>
  <c r="DE83" i="52"/>
  <c r="DF81" i="52"/>
  <c r="EQ81" i="52" s="1"/>
  <c r="DD80" i="52"/>
  <c r="EM80" i="52" s="1"/>
  <c r="DL83" i="52"/>
  <c r="DM81" i="52"/>
  <c r="DG83" i="52"/>
  <c r="DN81" i="52"/>
  <c r="DO78" i="52"/>
  <c r="FA78" i="52" s="1"/>
  <c r="DD82" i="52"/>
  <c r="EM82" i="52" s="1"/>
  <c r="DP81" i="52"/>
  <c r="DK80" i="52"/>
  <c r="EX80" i="52" s="1"/>
  <c r="DL82" i="52"/>
  <c r="EY82" i="52" s="1"/>
  <c r="DH82" i="52"/>
  <c r="EU82" i="52" s="1"/>
  <c r="DN80" i="52"/>
  <c r="EZ80" i="52" s="1"/>
  <c r="DI82" i="52"/>
  <c r="EV82" i="52" s="1"/>
  <c r="DC83" i="52"/>
  <c r="DO83" i="52"/>
  <c r="DD83" i="52"/>
  <c r="DC55" i="52"/>
  <c r="DP79" i="52"/>
  <c r="DG78" i="52"/>
  <c r="ET78" i="52" s="1"/>
  <c r="DL79" i="52"/>
  <c r="DL78" i="52"/>
  <c r="EY78" i="52" s="1"/>
  <c r="DG79" i="52"/>
  <c r="ET79" i="52" s="1"/>
  <c r="DF80" i="52"/>
  <c r="ES80" i="52" s="1"/>
  <c r="DM76" i="52"/>
  <c r="DL80" i="52"/>
  <c r="EY80" i="52" s="1"/>
  <c r="DI78" i="52"/>
  <c r="EV78" i="52" s="1"/>
  <c r="DK82" i="52"/>
  <c r="EX82" i="52" s="1"/>
  <c r="DI79" i="52"/>
  <c r="EV79" i="52" s="1"/>
  <c r="DC80" i="52"/>
  <c r="DH80" i="52"/>
  <c r="EU80" i="52" s="1"/>
  <c r="DC79" i="52"/>
  <c r="DC78" i="52"/>
  <c r="DL77" i="52"/>
  <c r="EY77" i="52" s="1"/>
  <c r="DP80" i="52"/>
  <c r="DI80" i="52"/>
  <c r="EV80" i="52" s="1"/>
  <c r="DG76" i="52"/>
  <c r="ET76" i="52" s="1"/>
  <c r="DD77" i="52"/>
  <c r="DK79" i="52"/>
  <c r="EX79" i="52" s="1"/>
  <c r="DF73" i="52"/>
  <c r="DD78" i="52"/>
  <c r="EL78" i="52" s="1"/>
  <c r="DJ82" i="52"/>
  <c r="EW82" i="52" s="1"/>
  <c r="DE81" i="52"/>
  <c r="DN83" i="52"/>
  <c r="DD79" i="52"/>
  <c r="DC81" i="52"/>
  <c r="DJ77" i="52"/>
  <c r="DN82" i="52"/>
  <c r="EZ82" i="52" s="1"/>
  <c r="DF75" i="52"/>
  <c r="ES75" i="52" s="1"/>
  <c r="DP83" i="52"/>
  <c r="DM74" i="52"/>
  <c r="DN73" i="52"/>
  <c r="EZ73" i="52" s="1"/>
  <c r="DF77" i="52"/>
  <c r="ES77" i="52" s="1"/>
  <c r="DH78" i="52"/>
  <c r="EU78" i="52" s="1"/>
  <c r="DM80" i="52"/>
  <c r="DI74" i="52"/>
  <c r="EV74" i="52" s="1"/>
  <c r="DP71" i="52"/>
  <c r="DF82" i="52"/>
  <c r="DC72" i="52"/>
  <c r="DM83" i="52"/>
  <c r="DG81" i="52"/>
  <c r="ET81" i="52" s="1"/>
  <c r="DP73" i="52"/>
  <c r="DK73" i="52"/>
  <c r="EX73" i="52" s="1"/>
  <c r="DJ78" i="52"/>
  <c r="EW78" i="52" s="1"/>
  <c r="DC73" i="52"/>
  <c r="DL76" i="52"/>
  <c r="EY76" i="52" s="1"/>
  <c r="DH81" i="52"/>
  <c r="EU81" i="52" s="1"/>
  <c r="DK77" i="52"/>
  <c r="EX77" i="52" s="1"/>
  <c r="DM77" i="52"/>
  <c r="DK83" i="52"/>
  <c r="DH83" i="52"/>
  <c r="DE77" i="52"/>
  <c r="DJ80" i="52"/>
  <c r="EW80" i="52" s="1"/>
  <c r="DI72" i="52"/>
  <c r="EV72" i="52" s="1"/>
  <c r="DN75" i="52"/>
  <c r="EZ75" i="52" s="1"/>
  <c r="DI76" i="52"/>
  <c r="DP78" i="52"/>
  <c r="DE76" i="52"/>
  <c r="DI81" i="52"/>
  <c r="EV81" i="52" s="1"/>
  <c r="DE79" i="52"/>
  <c r="DO81" i="52"/>
  <c r="FA81" i="52" s="1"/>
  <c r="DI77" i="52"/>
  <c r="EV77" i="52" s="1"/>
  <c r="DN71" i="52"/>
  <c r="EZ71" i="52" s="1"/>
  <c r="DM72" i="52"/>
  <c r="DF79" i="52"/>
  <c r="DD76" i="52"/>
  <c r="DC74" i="52"/>
  <c r="DI83" i="52"/>
  <c r="DE70" i="52"/>
  <c r="DE75" i="52"/>
  <c r="DK75" i="52"/>
  <c r="EX75" i="52" s="1"/>
  <c r="DM79" i="52"/>
  <c r="DO70" i="52"/>
  <c r="DD73" i="52"/>
  <c r="DK81" i="52"/>
  <c r="EX81" i="52" s="1"/>
  <c r="DL75" i="52"/>
  <c r="EY75" i="52" s="1"/>
  <c r="DP82" i="52"/>
  <c r="DO82" i="52"/>
  <c r="DO76" i="52"/>
  <c r="FA76" i="52" s="1"/>
  <c r="DG80" i="52"/>
  <c r="ET80" i="52" s="1"/>
  <c r="DF70" i="52"/>
  <c r="DJ81" i="52"/>
  <c r="EW81" i="52" s="1"/>
  <c r="DF74" i="52"/>
  <c r="DG59" i="52"/>
  <c r="ET59" i="52" s="1"/>
  <c r="DI70" i="52"/>
  <c r="DL74" i="52"/>
  <c r="EY74" i="52" s="1"/>
  <c r="DL81" i="52"/>
  <c r="EY81" i="52" s="1"/>
  <c r="DJ75" i="52"/>
  <c r="EW75" i="52" s="1"/>
  <c r="DM82" i="52"/>
  <c r="DK71" i="52"/>
  <c r="EX71" i="52" s="1"/>
  <c r="DO80" i="52"/>
  <c r="FA80" i="52" s="1"/>
  <c r="DL56" i="52"/>
  <c r="EY56" i="52" s="1"/>
  <c r="DL71" i="52"/>
  <c r="EY71" i="52" s="1"/>
  <c r="DO77" i="52"/>
  <c r="FA77" i="52" s="1"/>
  <c r="DH79" i="52"/>
  <c r="EU79" i="52" s="1"/>
  <c r="DF76" i="52"/>
  <c r="DH74" i="52"/>
  <c r="EU74" i="52" s="1"/>
  <c r="DP70" i="52"/>
  <c r="DE57" i="52"/>
  <c r="EN57" i="52" s="1"/>
  <c r="DC61" i="52"/>
  <c r="DH57" i="52"/>
  <c r="EU57" i="52" s="1"/>
  <c r="DE55" i="52"/>
  <c r="EP55" i="52" s="1"/>
  <c r="DN56" i="52"/>
  <c r="EZ56" i="52" s="1"/>
  <c r="DO55" i="52"/>
  <c r="FA55" i="52" s="1"/>
  <c r="DI54" i="52"/>
  <c r="DE54" i="52"/>
  <c r="DH61" i="52"/>
  <c r="EU61" i="52" s="1"/>
  <c r="DO62" i="52"/>
  <c r="FA62" i="52" s="1"/>
  <c r="DM60" i="52"/>
  <c r="DN54" i="52"/>
  <c r="DF60" i="52"/>
  <c r="ES60" i="52" s="1"/>
  <c r="DN60" i="52"/>
  <c r="EZ60" i="52" s="1"/>
  <c r="DC60" i="52"/>
  <c r="DL59" i="52"/>
  <c r="EY59" i="52" s="1"/>
  <c r="DD57" i="52"/>
  <c r="EM57" i="52" s="1"/>
  <c r="DJ57" i="52"/>
  <c r="EW57" i="52" s="1"/>
  <c r="DD62" i="52"/>
  <c r="EL62" i="52" s="1"/>
  <c r="DH59" i="52"/>
  <c r="DH58" i="52"/>
  <c r="EU58" i="52" s="1"/>
  <c r="DD56" i="52"/>
  <c r="EM56" i="52" s="1"/>
  <c r="DJ64" i="52"/>
  <c r="EW64" i="52" s="1"/>
  <c r="DN58" i="52"/>
  <c r="EZ58" i="52" s="1"/>
  <c r="DP57" i="52"/>
  <c r="DJ59" i="52"/>
  <c r="EW59" i="52" s="1"/>
  <c r="DG63" i="52"/>
  <c r="ET63" i="52" s="1"/>
  <c r="DK55" i="52"/>
  <c r="EX55" i="52" s="1"/>
  <c r="DO57" i="52"/>
  <c r="FA57" i="52" s="1"/>
  <c r="DG58" i="52"/>
  <c r="DE60" i="52"/>
  <c r="EP60" i="52" s="1"/>
  <c r="DL62" i="52"/>
  <c r="EY62" i="52" s="1"/>
  <c r="DG56" i="52"/>
  <c r="ET56" i="52" s="1"/>
  <c r="DF61" i="52"/>
  <c r="ES61" i="52" s="1"/>
  <c r="DE63" i="52"/>
  <c r="EP63" i="52" s="1"/>
  <c r="DF56" i="52"/>
  <c r="ES56" i="52" s="1"/>
  <c r="DH55" i="52"/>
  <c r="EU55" i="52" s="1"/>
  <c r="DK56" i="52"/>
  <c r="EX56" i="52" s="1"/>
  <c r="DJ56" i="52"/>
  <c r="EW56" i="52" s="1"/>
  <c r="DK54" i="52"/>
  <c r="DF58" i="52"/>
  <c r="EQ58" i="52" s="1"/>
  <c r="DF67" i="52"/>
  <c r="DJ54" i="52"/>
  <c r="DK62" i="52"/>
  <c r="DM57" i="52"/>
  <c r="DF55" i="52"/>
  <c r="ES55" i="52" s="1"/>
  <c r="DG60" i="52"/>
  <c r="ET60" i="52" s="1"/>
  <c r="DK57" i="52"/>
  <c r="EX57" i="52" s="1"/>
  <c r="DO58" i="52"/>
  <c r="FA58" i="52" s="1"/>
  <c r="DE58" i="52"/>
  <c r="EN58" i="52" s="1"/>
  <c r="DD58" i="52"/>
  <c r="EL58" i="52" s="1"/>
  <c r="DO56" i="52"/>
  <c r="FA56" i="52" s="1"/>
  <c r="DI55" i="52"/>
  <c r="EV55" i="52" s="1"/>
  <c r="DL57" i="52"/>
  <c r="EY57" i="52" s="1"/>
  <c r="DJ55" i="52"/>
  <c r="EW55" i="52" s="1"/>
  <c r="DE56" i="52"/>
  <c r="DI59" i="52"/>
  <c r="EV59" i="52" s="1"/>
  <c r="DO54" i="52"/>
  <c r="DH65" i="52"/>
  <c r="EU65" i="52" s="1"/>
  <c r="DC62" i="52"/>
  <c r="DJ63" i="52"/>
  <c r="EW63" i="52" s="1"/>
  <c r="DO63" i="52"/>
  <c r="FA63" i="52" s="1"/>
  <c r="DC64" i="52"/>
  <c r="DN63" i="52"/>
  <c r="EZ63" i="52" s="1"/>
  <c r="DC59" i="52"/>
  <c r="DG57" i="52"/>
  <c r="ET57" i="52" s="1"/>
  <c r="DM61" i="52"/>
  <c r="DJ60" i="52"/>
  <c r="EW60" i="52" s="1"/>
  <c r="DC54" i="52"/>
  <c r="DD60" i="52"/>
  <c r="EL60" i="52" s="1"/>
  <c r="DF59" i="52"/>
  <c r="EQ59" i="52" s="1"/>
  <c r="DM55" i="52"/>
  <c r="DI61" i="52"/>
  <c r="EV61" i="52" s="1"/>
  <c r="DN59" i="52"/>
  <c r="EZ59" i="52" s="1"/>
  <c r="DL66" i="52"/>
  <c r="EY66" i="52" s="1"/>
  <c r="DL67" i="52"/>
  <c r="DI66" i="52"/>
  <c r="EV66" i="52" s="1"/>
  <c r="DD67" i="52"/>
  <c r="DP66" i="52"/>
  <c r="DH67" i="52"/>
  <c r="DE66" i="52"/>
  <c r="EN66" i="52" s="1"/>
  <c r="DG64" i="52"/>
  <c r="ET64" i="52" s="1"/>
  <c r="DO65" i="52"/>
  <c r="FA65" i="52" s="1"/>
  <c r="DN66" i="52"/>
  <c r="EZ66" i="52" s="1"/>
  <c r="DN67" i="52"/>
  <c r="DG65" i="52"/>
  <c r="ET65" i="52" s="1"/>
  <c r="DP63" i="52"/>
  <c r="DC63" i="52"/>
  <c r="DP64" i="52"/>
  <c r="DN61" i="52"/>
  <c r="EZ61" i="52" s="1"/>
  <c r="DH66" i="52"/>
  <c r="EU66" i="52" s="1"/>
  <c r="DK63" i="52"/>
  <c r="EX63" i="52" s="1"/>
  <c r="DO67" i="52"/>
  <c r="DD64" i="52"/>
  <c r="EM64" i="52" s="1"/>
  <c r="DD63" i="52"/>
  <c r="EM63" i="52" s="1"/>
  <c r="DI62" i="52"/>
  <c r="EV62" i="52" s="1"/>
  <c r="DI60" i="52"/>
  <c r="DL63" i="52"/>
  <c r="DF65" i="52"/>
  <c r="ER65" i="52" s="1"/>
  <c r="DG66" i="52"/>
  <c r="ET66" i="52" s="1"/>
  <c r="DF66" i="52"/>
  <c r="ES66" i="52" s="1"/>
  <c r="DP62" i="52"/>
  <c r="DI65" i="52"/>
  <c r="EV65" i="52" s="1"/>
  <c r="DO59" i="52"/>
  <c r="FA59" i="52" s="1"/>
  <c r="DK61" i="52"/>
  <c r="EX61" i="52" s="1"/>
  <c r="DK65" i="52"/>
  <c r="EX65" i="52" s="1"/>
  <c r="DJ66" i="52"/>
  <c r="EW66" i="52" s="1"/>
  <c r="DN64" i="52"/>
  <c r="EZ64" i="52" s="1"/>
  <c r="DC67" i="52"/>
  <c r="DC65" i="52"/>
  <c r="DO61" i="52"/>
  <c r="FA61" i="52" s="1"/>
  <c r="DL65" i="52"/>
  <c r="EY65" i="52" s="1"/>
  <c r="DK60" i="52"/>
  <c r="EX60" i="52" s="1"/>
  <c r="DP67" i="52"/>
  <c r="DE65" i="52"/>
  <c r="EO65" i="52" s="1"/>
  <c r="DO64" i="52"/>
  <c r="FA64" i="52" s="1"/>
  <c r="DE62" i="52"/>
  <c r="EP62" i="52" s="1"/>
  <c r="DH64" i="52"/>
  <c r="EU64" i="52" s="1"/>
  <c r="DO60" i="52"/>
  <c r="FA60" i="52" s="1"/>
  <c r="DJ65" i="52"/>
  <c r="EW65" i="52" s="1"/>
  <c r="DH62" i="52"/>
  <c r="EU62" i="52" s="1"/>
  <c r="DM65" i="52"/>
  <c r="DL64" i="52"/>
  <c r="EY64" i="52" s="1"/>
  <c r="DF57" i="52"/>
  <c r="DL61" i="52"/>
  <c r="EY61" i="52" s="1"/>
  <c r="DM64" i="52"/>
  <c r="DI67" i="52"/>
  <c r="DM62" i="52"/>
  <c r="DP61" i="52"/>
  <c r="DN65" i="52"/>
  <c r="DP60" i="52"/>
  <c r="DC66" i="52"/>
  <c r="DI56" i="52"/>
  <c r="EV56" i="52" s="1"/>
  <c r="DL58" i="52"/>
  <c r="EY58" i="52" s="1"/>
  <c r="DI64" i="52"/>
  <c r="EV64" i="52" s="1"/>
  <c r="DM66" i="52"/>
  <c r="DC58" i="52"/>
  <c r="DC57" i="52"/>
  <c r="DP59" i="52"/>
  <c r="DE59" i="52"/>
  <c r="EO59" i="52" s="1"/>
  <c r="DJ61" i="52"/>
  <c r="DP58" i="52"/>
  <c r="DM59" i="52"/>
  <c r="DE64" i="52"/>
  <c r="EN64" i="52" s="1"/>
  <c r="DH63" i="52"/>
  <c r="EU63" i="52" s="1"/>
  <c r="DD59" i="52"/>
  <c r="EM59" i="52" s="1"/>
  <c r="DK66" i="52"/>
  <c r="EX66" i="52" s="1"/>
  <c r="DI63" i="52"/>
  <c r="EV63" i="52" s="1"/>
  <c r="DF63" i="52"/>
  <c r="ES63" i="52" s="1"/>
  <c r="DJ58" i="52"/>
  <c r="EW58" i="52" s="1"/>
  <c r="DK58" i="52"/>
  <c r="EX58" i="52" s="1"/>
  <c r="DN57" i="52"/>
  <c r="EZ57" i="52" s="1"/>
  <c r="DH60" i="52"/>
  <c r="EU60" i="52" s="1"/>
  <c r="DG67" i="52"/>
  <c r="DD61" i="52"/>
  <c r="EM61" i="52" s="1"/>
  <c r="DH56" i="52"/>
  <c r="EU56" i="52" s="1"/>
  <c r="DO66" i="52"/>
  <c r="DK67" i="52"/>
  <c r="DN55" i="52"/>
  <c r="EZ55" i="52" s="1"/>
  <c r="DJ67" i="52"/>
  <c r="DG62" i="52"/>
  <c r="ET62" i="52" s="1"/>
  <c r="DL55" i="52"/>
  <c r="EY55" i="52" s="1"/>
  <c r="DK59" i="52"/>
  <c r="EX59" i="52" s="1"/>
  <c r="DM67" i="52"/>
  <c r="DL60" i="52"/>
  <c r="EY60" i="52" s="1"/>
  <c r="DG55" i="52"/>
  <c r="ET55" i="52" s="1"/>
  <c r="DJ62" i="52"/>
  <c r="EW62" i="52" s="1"/>
  <c r="DN62" i="52"/>
  <c r="EZ62" i="52" s="1"/>
  <c r="DP54" i="52"/>
  <c r="DE67" i="52"/>
  <c r="DL54" i="52"/>
  <c r="DE61" i="52"/>
  <c r="EP61" i="52" s="1"/>
  <c r="DK64" i="52"/>
  <c r="EX64" i="52" s="1"/>
  <c r="DG61" i="52"/>
  <c r="ET61" i="52" s="1"/>
  <c r="DF54" i="52"/>
  <c r="DM54" i="52"/>
  <c r="DM58" i="52"/>
  <c r="DP56" i="52"/>
  <c r="DM56" i="52"/>
  <c r="DF62" i="52"/>
  <c r="ES62" i="52" s="1"/>
  <c r="DD66" i="52"/>
  <c r="EM66" i="52" s="1"/>
  <c r="DI57" i="52"/>
  <c r="EV57" i="52" s="1"/>
  <c r="DI58" i="52"/>
  <c r="EV58" i="52" s="1"/>
  <c r="DG54" i="52"/>
  <c r="DD55" i="52"/>
  <c r="EL55" i="52" s="1"/>
  <c r="DM63" i="52"/>
  <c r="DF64" i="52"/>
  <c r="ES64" i="52" s="1"/>
  <c r="DD65" i="52"/>
  <c r="DP55" i="52"/>
  <c r="DD54" i="52"/>
  <c r="DP41" i="52"/>
  <c r="DM42" i="52"/>
  <c r="FB42" i="52" s="1"/>
  <c r="DD39" i="52"/>
  <c r="EL39" i="52" s="1"/>
  <c r="DN46" i="52"/>
  <c r="EZ46" i="52" s="1"/>
  <c r="DE39" i="52"/>
  <c r="EO39" i="52" s="1"/>
  <c r="DD38" i="52"/>
  <c r="DG39" i="52"/>
  <c r="ET39" i="52" s="1"/>
  <c r="DM41" i="52"/>
  <c r="FB41" i="52" s="1"/>
  <c r="DH40" i="52"/>
  <c r="EU40" i="52" s="1"/>
  <c r="DH39" i="52"/>
  <c r="EU39" i="52" s="1"/>
  <c r="DF38" i="52"/>
  <c r="DK39" i="52"/>
  <c r="EX39" i="52" s="1"/>
  <c r="DE41" i="52"/>
  <c r="EN41" i="52" s="1"/>
  <c r="DH44" i="52"/>
  <c r="EU44" i="52" s="1"/>
  <c r="DH41" i="52"/>
  <c r="EU41" i="52" s="1"/>
  <c r="DL39" i="52"/>
  <c r="EY39" i="52" s="1"/>
  <c r="DD40" i="52"/>
  <c r="EM40" i="52" s="1"/>
  <c r="DP38" i="52"/>
  <c r="DC39" i="52"/>
  <c r="DG38" i="52"/>
  <c r="DL38" i="52"/>
  <c r="DP39" i="52"/>
  <c r="DP45" i="52"/>
  <c r="DO38" i="52"/>
  <c r="DI39" i="52"/>
  <c r="EV39" i="52" s="1"/>
  <c r="DG42" i="52"/>
  <c r="DK46" i="52"/>
  <c r="DN43" i="52"/>
  <c r="EZ43" i="52" s="1"/>
  <c r="DJ41" i="52"/>
  <c r="EW41" i="52" s="1"/>
  <c r="DO40" i="52"/>
  <c r="FA40" i="52" s="1"/>
  <c r="DL48" i="52"/>
  <c r="EY48" i="52" s="1"/>
  <c r="DM46" i="52"/>
  <c r="FB46" i="52" s="1"/>
  <c r="DH51" i="52"/>
  <c r="DF46" i="52"/>
  <c r="ES46" i="52" s="1"/>
  <c r="DJ49" i="52"/>
  <c r="EW49" i="52" s="1"/>
  <c r="DD45" i="52"/>
  <c r="DK48" i="52"/>
  <c r="EX48" i="52" s="1"/>
  <c r="DI46" i="52"/>
  <c r="EV46" i="52" s="1"/>
  <c r="DM44" i="52"/>
  <c r="FB44" i="52" s="1"/>
  <c r="DG45" i="52"/>
  <c r="ET45" i="52" s="1"/>
  <c r="DJ43" i="52"/>
  <c r="EW43" i="52" s="1"/>
  <c r="DI42" i="52"/>
  <c r="EV42" i="52" s="1"/>
  <c r="DH43" i="52"/>
  <c r="DK42" i="52"/>
  <c r="EX42" i="52" s="1"/>
  <c r="DE45" i="52"/>
  <c r="DE42" i="52"/>
  <c r="EP42" i="52" s="1"/>
  <c r="DG43" i="52"/>
  <c r="ET43" i="52" s="1"/>
  <c r="DI41" i="52"/>
  <c r="EV41" i="52" s="1"/>
  <c r="DI44" i="52"/>
  <c r="DP50" i="52"/>
  <c r="DE47" i="52"/>
  <c r="EN47" i="52" s="1"/>
  <c r="DP49" i="52"/>
  <c r="DN39" i="52"/>
  <c r="EZ39" i="52" s="1"/>
  <c r="DL42" i="52"/>
  <c r="EY42" i="52" s="1"/>
  <c r="DH45" i="52"/>
  <c r="EU45" i="52" s="1"/>
  <c r="DH47" i="52"/>
  <c r="EU47" i="52" s="1"/>
  <c r="DE49" i="52"/>
  <c r="EP49" i="52" s="1"/>
  <c r="DL51" i="52"/>
  <c r="DO41" i="52"/>
  <c r="FA41" i="52" s="1"/>
  <c r="DD41" i="52"/>
  <c r="EL41" i="52" s="1"/>
  <c r="DL44" i="52"/>
  <c r="EY44" i="52" s="1"/>
  <c r="DJ47" i="52"/>
  <c r="EW47" i="52" s="1"/>
  <c r="DG51" i="52"/>
  <c r="DL45" i="52"/>
  <c r="EY45" i="52" s="1"/>
  <c r="DO47" i="52"/>
  <c r="FA47" i="52" s="1"/>
  <c r="DC40" i="52"/>
  <c r="DE40" i="52"/>
  <c r="DP42" i="52"/>
  <c r="DG40" i="52"/>
  <c r="ET40" i="52" s="1"/>
  <c r="DK41" i="52"/>
  <c r="EX41" i="52" s="1"/>
  <c r="DE38" i="52"/>
  <c r="DI38" i="52"/>
  <c r="DO43" i="52"/>
  <c r="FA43" i="52" s="1"/>
  <c r="DJ38" i="52"/>
  <c r="DN49" i="52"/>
  <c r="DE44" i="52"/>
  <c r="EP44" i="52" s="1"/>
  <c r="DE43" i="52"/>
  <c r="EP43" i="52" s="1"/>
  <c r="DM45" i="52"/>
  <c r="FB45" i="52" s="1"/>
  <c r="DL40" i="52"/>
  <c r="EY40" i="52" s="1"/>
  <c r="DD43" i="52"/>
  <c r="EL43" i="52" s="1"/>
  <c r="DM40" i="52"/>
  <c r="FB40" i="52" s="1"/>
  <c r="DM48" i="52"/>
  <c r="FB48" i="52" s="1"/>
  <c r="DN48" i="52"/>
  <c r="EZ48" i="52" s="1"/>
  <c r="DM38" i="52"/>
  <c r="DP43" i="52"/>
  <c r="DG47" i="52"/>
  <c r="ET47" i="52" s="1"/>
  <c r="DP47" i="52"/>
  <c r="DD42" i="52"/>
  <c r="EM42" i="52" s="1"/>
  <c r="DI40" i="52"/>
  <c r="EV40" i="52" s="1"/>
  <c r="DD48" i="52"/>
  <c r="EM48" i="52" s="1"/>
  <c r="DI43" i="52"/>
  <c r="EV43" i="52" s="1"/>
  <c r="DM39" i="52"/>
  <c r="FB39" i="52" s="1"/>
  <c r="DN38" i="52"/>
  <c r="DI51" i="52"/>
  <c r="DE51" i="52"/>
  <c r="DM51" i="52"/>
  <c r="DG49" i="52"/>
  <c r="ET49" i="52" s="1"/>
  <c r="DK50" i="52"/>
  <c r="EX50" i="52" s="1"/>
  <c r="DD49" i="52"/>
  <c r="DI49" i="52"/>
  <c r="EV49" i="52" s="1"/>
  <c r="DI48" i="52"/>
  <c r="EV48" i="52" s="1"/>
  <c r="DD47" i="52"/>
  <c r="EL47" i="52" s="1"/>
  <c r="DO49" i="52"/>
  <c r="FA49" i="52" s="1"/>
  <c r="DJ51" i="52"/>
  <c r="DD51" i="52"/>
  <c r="DH50" i="52"/>
  <c r="EU50" i="52" s="1"/>
  <c r="DD46" i="52"/>
  <c r="DG50" i="52"/>
  <c r="ET50" i="52" s="1"/>
  <c r="DP48" i="52"/>
  <c r="DK47" i="52"/>
  <c r="EX47" i="52" s="1"/>
  <c r="DG48" i="52"/>
  <c r="ET48" i="52" s="1"/>
  <c r="DM49" i="52"/>
  <c r="FB49" i="52" s="1"/>
  <c r="DP51" i="52"/>
  <c r="DF50" i="52"/>
  <c r="DI47" i="52"/>
  <c r="EV47" i="52" s="1"/>
  <c r="DM50" i="52"/>
  <c r="FB50" i="52" s="1"/>
  <c r="DN51" i="52"/>
  <c r="DO51" i="52"/>
  <c r="DN44" i="52"/>
  <c r="EZ44" i="52" s="1"/>
  <c r="DH48" i="52"/>
  <c r="EU48" i="52" s="1"/>
  <c r="DP44" i="52"/>
  <c r="DO50" i="52"/>
  <c r="DC51" i="52"/>
  <c r="DC43" i="52"/>
  <c r="DG44" i="52"/>
  <c r="ET44" i="52" s="1"/>
  <c r="DC49" i="52"/>
  <c r="DC42" i="52"/>
  <c r="DJ50" i="52"/>
  <c r="EW50" i="52" s="1"/>
  <c r="DF49" i="52"/>
  <c r="EQ49" i="52" s="1"/>
  <c r="DK44" i="52"/>
  <c r="EX44" i="52" s="1"/>
  <c r="DC45" i="52"/>
  <c r="DD44" i="52"/>
  <c r="DO45" i="52"/>
  <c r="FA45" i="52" s="1"/>
  <c r="DG41" i="52"/>
  <c r="ET41" i="52" s="1"/>
  <c r="DJ45" i="52"/>
  <c r="DK45" i="52"/>
  <c r="EX45" i="52" s="1"/>
  <c r="DP46" i="52"/>
  <c r="DI45" i="52"/>
  <c r="EV45" i="52" s="1"/>
  <c r="DN42" i="52"/>
  <c r="EZ42" i="52" s="1"/>
  <c r="DD50" i="52"/>
  <c r="DJ46" i="52"/>
  <c r="EW46" i="52" s="1"/>
  <c r="DF45" i="52"/>
  <c r="DO48" i="52"/>
  <c r="FA48" i="52" s="1"/>
  <c r="DK40" i="52"/>
  <c r="EX40" i="52" s="1"/>
  <c r="DE46" i="52"/>
  <c r="DK43" i="52"/>
  <c r="EX43" i="52" s="1"/>
  <c r="DE50" i="52"/>
  <c r="DF51" i="52"/>
  <c r="DG46" i="52"/>
  <c r="ET46" i="52" s="1"/>
  <c r="DJ48" i="52"/>
  <c r="EW48" i="52" s="1"/>
  <c r="DO42" i="52"/>
  <c r="FA42" i="52" s="1"/>
  <c r="DC47" i="52"/>
  <c r="DF44" i="52"/>
  <c r="DC48" i="52"/>
  <c r="DE48" i="52"/>
  <c r="DK38" i="52"/>
  <c r="DJ39" i="52"/>
  <c r="EW39" i="52" s="1"/>
  <c r="DJ42" i="52"/>
  <c r="EW42" i="52" s="1"/>
  <c r="DK51" i="52"/>
  <c r="DO44" i="52"/>
  <c r="FA44" i="52" s="1"/>
  <c r="DL43" i="52"/>
  <c r="EY43" i="52" s="1"/>
  <c r="DC41" i="52"/>
  <c r="DC46" i="52"/>
  <c r="DC50" i="52"/>
  <c r="DF47" i="52"/>
  <c r="DF41" i="52"/>
  <c r="DJ44" i="52"/>
  <c r="EW44" i="52" s="1"/>
  <c r="DN45" i="52"/>
  <c r="EZ45" i="52" s="1"/>
  <c r="DM43" i="52"/>
  <c r="FB43" i="52" s="1"/>
  <c r="DK49" i="52"/>
  <c r="EX49" i="52" s="1"/>
  <c r="DP40" i="52"/>
  <c r="DH38" i="52"/>
  <c r="DL50" i="52"/>
  <c r="EY50" i="52" s="1"/>
  <c r="DH49" i="52"/>
  <c r="EU49" i="52" s="1"/>
  <c r="DC44" i="52"/>
  <c r="DF48" i="52"/>
  <c r="DF40" i="52"/>
  <c r="DL47" i="52"/>
  <c r="DN40" i="52"/>
  <c r="EZ40" i="52" s="1"/>
  <c r="DC38" i="52"/>
  <c r="DL41" i="52"/>
  <c r="EY41" i="52" s="1"/>
  <c r="DN41" i="52"/>
  <c r="EZ41" i="52" s="1"/>
  <c r="DO46" i="52"/>
  <c r="FA46" i="52" s="1"/>
  <c r="DM47" i="52"/>
  <c r="DI50" i="52"/>
  <c r="EV50" i="52" s="1"/>
  <c r="DN47" i="52"/>
  <c r="EZ47" i="52" s="1"/>
  <c r="DH42" i="52"/>
  <c r="EU42" i="52" s="1"/>
  <c r="DH46" i="52"/>
  <c r="EU46" i="52" s="1"/>
  <c r="DF43" i="52"/>
  <c r="DL46" i="52"/>
  <c r="EY46" i="52" s="1"/>
  <c r="DJ40" i="52"/>
  <c r="EW40" i="52" s="1"/>
  <c r="DF39" i="52"/>
  <c r="DF42" i="52"/>
  <c r="DN50" i="52"/>
  <c r="EZ50" i="52" s="1"/>
  <c r="DL49" i="52"/>
  <c r="EY49" i="52" s="1"/>
  <c r="ER103" i="52" l="1"/>
  <c r="EM104" i="52"/>
  <c r="ER104" i="52"/>
  <c r="EQ104" i="52"/>
  <c r="EQ103" i="52"/>
  <c r="EQ110" i="52"/>
  <c r="EN112" i="52"/>
  <c r="EO58" i="52"/>
  <c r="EO106" i="52"/>
  <c r="EN106" i="52"/>
  <c r="EO109" i="52"/>
  <c r="EO105" i="52"/>
  <c r="EP105" i="52"/>
  <c r="EN110" i="52"/>
  <c r="ER96" i="52"/>
  <c r="EQ96" i="52"/>
  <c r="ER87" i="52"/>
  <c r="EQ87" i="52"/>
  <c r="EO114" i="52"/>
  <c r="EN113" i="52"/>
  <c r="EQ106" i="52"/>
  <c r="ES113" i="52"/>
  <c r="EN109" i="52"/>
  <c r="ER111" i="52"/>
  <c r="EL109" i="52"/>
  <c r="ER113" i="52"/>
  <c r="EL108" i="52"/>
  <c r="EQ111" i="52"/>
  <c r="EO107" i="52"/>
  <c r="ES108" i="52"/>
  <c r="EP110" i="52"/>
  <c r="ER109" i="52"/>
  <c r="ES109" i="52"/>
  <c r="EN107" i="52"/>
  <c r="ER108" i="52"/>
  <c r="ER112" i="52"/>
  <c r="EP108" i="52"/>
  <c r="EN108" i="52"/>
  <c r="EP112" i="52"/>
  <c r="EO108" i="52"/>
  <c r="EL106" i="52"/>
  <c r="EL111" i="52"/>
  <c r="EL112" i="52"/>
  <c r="EL114" i="52"/>
  <c r="ER114" i="52"/>
  <c r="EQ114" i="52"/>
  <c r="EM110" i="52"/>
  <c r="EP114" i="52"/>
  <c r="EN111" i="52"/>
  <c r="EO111" i="52"/>
  <c r="ES106" i="52"/>
  <c r="ER107" i="52"/>
  <c r="EQ107" i="52"/>
  <c r="ER110" i="52"/>
  <c r="EQ112" i="52"/>
  <c r="EL107" i="52"/>
  <c r="EO113" i="52"/>
  <c r="EL113" i="52"/>
  <c r="ER94" i="52"/>
  <c r="EQ94" i="52"/>
  <c r="EN93" i="52"/>
  <c r="ER75" i="52"/>
  <c r="EQ75" i="52"/>
  <c r="ER88" i="52"/>
  <c r="EQ88" i="52"/>
  <c r="EP93" i="52"/>
  <c r="ER92" i="52"/>
  <c r="EP58" i="52"/>
  <c r="EO91" i="52"/>
  <c r="EO71" i="52"/>
  <c r="EL95" i="52"/>
  <c r="EP95" i="52"/>
  <c r="EN95" i="52"/>
  <c r="EL91" i="52"/>
  <c r="EQ90" i="52"/>
  <c r="EN97" i="52"/>
  <c r="EP97" i="52"/>
  <c r="ER93" i="52"/>
  <c r="EL90" i="52"/>
  <c r="EN94" i="52"/>
  <c r="EO94" i="52"/>
  <c r="EP94" i="52"/>
  <c r="EQ92" i="52"/>
  <c r="EP57" i="52"/>
  <c r="ER72" i="52"/>
  <c r="EN91" i="52"/>
  <c r="ES93" i="52"/>
  <c r="EO57" i="52"/>
  <c r="ER95" i="52"/>
  <c r="EQ95" i="52"/>
  <c r="EP90" i="52"/>
  <c r="EO90" i="52"/>
  <c r="EN90" i="52"/>
  <c r="EL93" i="52"/>
  <c r="EP87" i="52"/>
  <c r="EO87" i="52"/>
  <c r="EO92" i="52"/>
  <c r="EL89" i="52"/>
  <c r="ER91" i="52"/>
  <c r="EN92" i="52"/>
  <c r="EM87" i="52"/>
  <c r="EL87" i="52"/>
  <c r="ES90" i="52"/>
  <c r="EQ91" i="52"/>
  <c r="ER97" i="52"/>
  <c r="EQ97" i="52"/>
  <c r="ES97" i="52"/>
  <c r="EP89" i="52"/>
  <c r="EO89" i="52"/>
  <c r="EN89" i="52"/>
  <c r="EM98" i="52"/>
  <c r="EL98" i="52"/>
  <c r="EL92" i="52"/>
  <c r="EM92" i="52"/>
  <c r="EM88" i="52"/>
  <c r="EL88" i="52"/>
  <c r="EP96" i="52"/>
  <c r="EO96" i="52"/>
  <c r="EN96" i="52"/>
  <c r="EM96" i="52"/>
  <c r="EL96" i="52"/>
  <c r="EP98" i="52"/>
  <c r="EO98" i="52"/>
  <c r="EN98" i="52"/>
  <c r="EO73" i="52"/>
  <c r="EL74" i="52"/>
  <c r="EL72" i="52"/>
  <c r="ES72" i="52"/>
  <c r="EL94" i="52"/>
  <c r="EM94" i="52"/>
  <c r="ES98" i="52"/>
  <c r="ER98" i="52"/>
  <c r="EQ98" i="52"/>
  <c r="EM97" i="52"/>
  <c r="EL97" i="52"/>
  <c r="EO66" i="52"/>
  <c r="EL40" i="52"/>
  <c r="EP66" i="52"/>
  <c r="ER77" i="52"/>
  <c r="EP78" i="52"/>
  <c r="EQ77" i="52"/>
  <c r="EO74" i="52"/>
  <c r="EL82" i="52"/>
  <c r="EM71" i="52"/>
  <c r="EQ80" i="52"/>
  <c r="EN78" i="52"/>
  <c r="EN74" i="52"/>
  <c r="EL80" i="52"/>
  <c r="EN71" i="52"/>
  <c r="ES81" i="52"/>
  <c r="EL57" i="52"/>
  <c r="ER81" i="52"/>
  <c r="EP73" i="52"/>
  <c r="ER80" i="52"/>
  <c r="EO80" i="52"/>
  <c r="EN80" i="52"/>
  <c r="ER61" i="52"/>
  <c r="EQ61" i="52"/>
  <c r="EP59" i="52"/>
  <c r="ES71" i="52"/>
  <c r="EL81" i="52"/>
  <c r="ER71" i="52"/>
  <c r="EQ78" i="52"/>
  <c r="ES78" i="52"/>
  <c r="ER78" i="52"/>
  <c r="EM58" i="52"/>
  <c r="EL75" i="52"/>
  <c r="EM79" i="52"/>
  <c r="EL79" i="52"/>
  <c r="EP77" i="52"/>
  <c r="EO77" i="52"/>
  <c r="EN77" i="52"/>
  <c r="EN81" i="52"/>
  <c r="EP81" i="52"/>
  <c r="EO81" i="52"/>
  <c r="ER58" i="52"/>
  <c r="ES58" i="52"/>
  <c r="EM73" i="52"/>
  <c r="EL73" i="52"/>
  <c r="EL77" i="52"/>
  <c r="EM77" i="52"/>
  <c r="EQ60" i="52"/>
  <c r="EQ76" i="52"/>
  <c r="ER76" i="52"/>
  <c r="ES76" i="52"/>
  <c r="EM60" i="52"/>
  <c r="EP75" i="52"/>
  <c r="EO75" i="52"/>
  <c r="EN75" i="52"/>
  <c r="EO55" i="52"/>
  <c r="EN55" i="52"/>
  <c r="EM78" i="52"/>
  <c r="EM76" i="52"/>
  <c r="EL76" i="52"/>
  <c r="ER82" i="52"/>
  <c r="ES82" i="52"/>
  <c r="EQ82" i="52"/>
  <c r="ES79" i="52"/>
  <c r="ER79" i="52"/>
  <c r="EQ79" i="52"/>
  <c r="EO79" i="52"/>
  <c r="EP79" i="52"/>
  <c r="EN79" i="52"/>
  <c r="EP76" i="52"/>
  <c r="EO76" i="52"/>
  <c r="EN76" i="52"/>
  <c r="EN82" i="52"/>
  <c r="EP82" i="52"/>
  <c r="EO82" i="52"/>
  <c r="EQ74" i="52"/>
  <c r="ER74" i="52"/>
  <c r="ES74" i="52"/>
  <c r="EL59" i="52"/>
  <c r="EN65" i="52"/>
  <c r="EO61" i="52"/>
  <c r="EM62" i="52"/>
  <c r="EL56" i="52"/>
  <c r="ER55" i="52"/>
  <c r="EQ55" i="52"/>
  <c r="EQ65" i="52"/>
  <c r="ES65" i="52"/>
  <c r="ER60" i="52"/>
  <c r="EQ62" i="52"/>
  <c r="EL63" i="52"/>
  <c r="EP64" i="52"/>
  <c r="EO64" i="52"/>
  <c r="EN61" i="52"/>
  <c r="EP65" i="52"/>
  <c r="ER56" i="52"/>
  <c r="EQ56" i="52"/>
  <c r="EO63" i="52"/>
  <c r="EO62" i="52"/>
  <c r="EN63" i="52"/>
  <c r="ER64" i="52"/>
  <c r="EQ64" i="52"/>
  <c r="EO60" i="52"/>
  <c r="ER59" i="52"/>
  <c r="ES59" i="52"/>
  <c r="EN60" i="52"/>
  <c r="EM55" i="52"/>
  <c r="EL64" i="52"/>
  <c r="EL66" i="52"/>
  <c r="EN59" i="52"/>
  <c r="ER66" i="52"/>
  <c r="EQ63" i="52"/>
  <c r="ER63" i="52"/>
  <c r="EL61" i="52"/>
  <c r="EN39" i="52"/>
  <c r="EP39" i="52"/>
  <c r="EQ66" i="52"/>
  <c r="EN62" i="52"/>
  <c r="EM65" i="52"/>
  <c r="EL65" i="52"/>
  <c r="ER62" i="52"/>
  <c r="EM41" i="52"/>
  <c r="EO41" i="52"/>
  <c r="EO42" i="52"/>
  <c r="EN42" i="52"/>
  <c r="EM39" i="52"/>
  <c r="EP41" i="52"/>
  <c r="EL48" i="52"/>
  <c r="EL42" i="52"/>
  <c r="ER46" i="52"/>
  <c r="EQ46" i="52"/>
  <c r="EO43" i="52"/>
  <c r="ES49" i="52"/>
  <c r="EN43" i="52"/>
  <c r="EP47" i="52"/>
  <c r="EN45" i="52"/>
  <c r="EP45" i="52"/>
  <c r="EO45" i="52"/>
  <c r="EO47" i="52"/>
  <c r="EO44" i="52"/>
  <c r="EN44" i="52"/>
  <c r="EM43" i="52"/>
  <c r="EO49" i="52"/>
  <c r="EN49" i="52"/>
  <c r="EM45" i="52"/>
  <c r="EL45" i="52"/>
  <c r="ES45" i="52"/>
  <c r="ER45" i="52"/>
  <c r="EQ45" i="52"/>
  <c r="EM50" i="52"/>
  <c r="EL50" i="52"/>
  <c r="ER50" i="52"/>
  <c r="EQ50" i="52"/>
  <c r="ES50" i="52"/>
  <c r="EQ42" i="52"/>
  <c r="ES42" i="52"/>
  <c r="ER42" i="52"/>
  <c r="ES47" i="52"/>
  <c r="ER47" i="52"/>
  <c r="EQ47" i="52"/>
  <c r="ES39" i="52"/>
  <c r="EQ39" i="52"/>
  <c r="ER39" i="52"/>
  <c r="ES43" i="52"/>
  <c r="ER43" i="52"/>
  <c r="EQ43" i="52"/>
  <c r="EM44" i="52"/>
  <c r="EL44" i="52"/>
  <c r="EM46" i="52"/>
  <c r="EL46" i="52"/>
  <c r="EN48" i="52"/>
  <c r="EP48" i="52"/>
  <c r="EO48" i="52"/>
  <c r="ER49" i="52"/>
  <c r="EQ44" i="52"/>
  <c r="ER44" i="52"/>
  <c r="ES44" i="52"/>
  <c r="EM49" i="52"/>
  <c r="EL49" i="52"/>
  <c r="EM47" i="52"/>
  <c r="ES40" i="52"/>
  <c r="ER40" i="52"/>
  <c r="EQ40" i="52"/>
  <c r="ES48" i="52"/>
  <c r="ER48" i="52"/>
  <c r="EQ48" i="52"/>
  <c r="EP50" i="52"/>
  <c r="EO50" i="52"/>
  <c r="EN50" i="52"/>
  <c r="EN46" i="52"/>
  <c r="EP46" i="52"/>
  <c r="EO46" i="52"/>
  <c r="AQ8" i="52" l="1"/>
  <c r="AQ136" i="52" s="1"/>
  <c r="AQ9" i="52"/>
  <c r="AQ137" i="52" s="1"/>
  <c r="AQ10" i="52"/>
  <c r="AQ11" i="52"/>
  <c r="AQ12" i="52"/>
  <c r="AQ13" i="52"/>
  <c r="AQ14" i="52"/>
  <c r="AQ15" i="52"/>
  <c r="AQ16" i="52"/>
  <c r="AQ17" i="52"/>
  <c r="AQ18" i="52"/>
  <c r="AR8" i="52"/>
  <c r="AR9" i="52"/>
  <c r="AR10" i="52"/>
  <c r="AR11" i="52"/>
  <c r="AR12" i="52"/>
  <c r="AR13" i="52"/>
  <c r="AR14" i="52"/>
  <c r="AR15" i="52"/>
  <c r="AR16" i="52"/>
  <c r="AR17" i="52"/>
  <c r="AR18" i="52"/>
  <c r="AR7" i="52"/>
  <c r="AR146" i="52" l="1"/>
  <c r="BV7" i="52"/>
  <c r="CZ7" i="52" s="1"/>
  <c r="AR135" i="52"/>
  <c r="BV135" i="52" s="1"/>
  <c r="AR145" i="52"/>
  <c r="BV15" i="52"/>
  <c r="CZ15" i="52" s="1"/>
  <c r="AR143" i="52"/>
  <c r="BV143" i="52" s="1"/>
  <c r="BV14" i="52"/>
  <c r="CZ14" i="52" s="1"/>
  <c r="AR142" i="52"/>
  <c r="BV142" i="52" s="1"/>
  <c r="BV16" i="52"/>
  <c r="CZ16" i="52" s="1"/>
  <c r="AR144" i="52"/>
  <c r="BV144" i="52" s="1"/>
  <c r="BV12" i="52"/>
  <c r="CZ12" i="52" s="1"/>
  <c r="AR140" i="52"/>
  <c r="BV140" i="52" s="1"/>
  <c r="BV13" i="52"/>
  <c r="CZ13" i="52" s="1"/>
  <c r="AR141" i="52"/>
  <c r="BV141" i="52" s="1"/>
  <c r="BV11" i="52"/>
  <c r="CZ11" i="52" s="1"/>
  <c r="AR139" i="52"/>
  <c r="BV139" i="52" s="1"/>
  <c r="BV10" i="52"/>
  <c r="AR138" i="52"/>
  <c r="AR137" i="52"/>
  <c r="AR136" i="52"/>
  <c r="AQ146" i="52"/>
  <c r="BU16" i="52"/>
  <c r="CY16" i="52" s="1"/>
  <c r="AQ144" i="52"/>
  <c r="BU144" i="52" s="1"/>
  <c r="AQ145" i="52"/>
  <c r="BU14" i="52"/>
  <c r="CY14" i="52" s="1"/>
  <c r="AQ142" i="52"/>
  <c r="BU142" i="52" s="1"/>
  <c r="BU15" i="52"/>
  <c r="CY15" i="52" s="1"/>
  <c r="AQ143" i="52"/>
  <c r="BU143" i="52" s="1"/>
  <c r="BU12" i="52"/>
  <c r="CY12" i="52" s="1"/>
  <c r="AQ140" i="52"/>
  <c r="BU140" i="52" s="1"/>
  <c r="BU13" i="52"/>
  <c r="CY13" i="52" s="1"/>
  <c r="AQ141" i="52"/>
  <c r="BU141" i="52" s="1"/>
  <c r="AQ138" i="52"/>
  <c r="BU11" i="52"/>
  <c r="CY11" i="52" s="1"/>
  <c r="AQ139" i="52"/>
  <c r="BU139" i="52" s="1"/>
  <c r="AV13" i="52"/>
  <c r="BZ13" i="52" s="1"/>
  <c r="AW13" i="52"/>
  <c r="CA13" i="52" s="1"/>
  <c r="AX13" i="52"/>
  <c r="CB13" i="52" s="1"/>
  <c r="AY13" i="52"/>
  <c r="CC13" i="52" s="1"/>
  <c r="AZ13" i="52"/>
  <c r="CD13" i="52" s="1"/>
  <c r="BF13" i="52"/>
  <c r="CJ13" i="52" s="1"/>
  <c r="BG13" i="52"/>
  <c r="CK13" i="52" s="1"/>
  <c r="AV14" i="52"/>
  <c r="BZ14" i="52" s="1"/>
  <c r="AW14" i="52"/>
  <c r="CA14" i="52" s="1"/>
  <c r="AX14" i="52"/>
  <c r="CB14" i="52" s="1"/>
  <c r="AY14" i="52"/>
  <c r="CC14" i="52" s="1"/>
  <c r="AZ14" i="52"/>
  <c r="CD14" i="52" s="1"/>
  <c r="BF14" i="52"/>
  <c r="CJ14" i="52" s="1"/>
  <c r="BG14" i="52"/>
  <c r="CK14" i="52" s="1"/>
  <c r="AV15" i="52"/>
  <c r="BZ15" i="52" s="1"/>
  <c r="AW15" i="52"/>
  <c r="CA15" i="52" s="1"/>
  <c r="AX15" i="52"/>
  <c r="CB15" i="52" s="1"/>
  <c r="AY15" i="52"/>
  <c r="CC15" i="52" s="1"/>
  <c r="AZ15" i="52"/>
  <c r="CD15" i="52" s="1"/>
  <c r="BF15" i="52"/>
  <c r="CJ15" i="52" s="1"/>
  <c r="BG15" i="52"/>
  <c r="CK15" i="52" s="1"/>
  <c r="BF12" i="52"/>
  <c r="CJ12" i="52" s="1"/>
  <c r="BG12" i="52"/>
  <c r="CK12" i="52" s="1"/>
  <c r="AV12" i="52"/>
  <c r="BZ12" i="52" s="1"/>
  <c r="AW12" i="52"/>
  <c r="CA12" i="52" s="1"/>
  <c r="AX12" i="52"/>
  <c r="CB12" i="52" s="1"/>
  <c r="AY12" i="52"/>
  <c r="CC12" i="52" s="1"/>
  <c r="AZ12" i="52"/>
  <c r="CD12" i="52" s="1"/>
  <c r="AR19" i="52"/>
  <c r="BV9" i="52" s="1"/>
  <c r="AQ7" i="52"/>
  <c r="AQ135" i="52" s="1"/>
  <c r="BU135" i="52" s="1"/>
  <c r="AP8" i="52"/>
  <c r="AP9" i="52"/>
  <c r="AP10" i="52"/>
  <c r="AP11" i="52"/>
  <c r="AP12" i="52"/>
  <c r="AP13" i="52"/>
  <c r="AP14" i="52"/>
  <c r="AP15" i="52"/>
  <c r="AP16" i="52"/>
  <c r="AP17" i="52"/>
  <c r="AP18" i="52"/>
  <c r="AP7" i="52"/>
  <c r="AO8" i="52"/>
  <c r="AO9" i="52"/>
  <c r="AO10" i="52"/>
  <c r="AO11" i="52"/>
  <c r="AO12" i="52"/>
  <c r="AO13" i="52"/>
  <c r="AO14" i="52"/>
  <c r="AO15" i="52"/>
  <c r="AO16" i="52"/>
  <c r="AO17" i="52"/>
  <c r="AO18" i="52"/>
  <c r="AO7" i="52"/>
  <c r="AN8" i="52"/>
  <c r="AN136" i="52" s="1"/>
  <c r="AN9" i="52"/>
  <c r="AN137" i="52" s="1"/>
  <c r="AN10" i="52"/>
  <c r="AN138" i="52" s="1"/>
  <c r="AN11" i="52"/>
  <c r="AN12" i="52"/>
  <c r="AN140" i="52" s="1"/>
  <c r="AN13" i="52"/>
  <c r="AN14" i="52"/>
  <c r="AN142" i="52" s="1"/>
  <c r="AN15" i="52"/>
  <c r="AN16" i="52"/>
  <c r="AN17" i="52"/>
  <c r="AN18" i="52"/>
  <c r="AM8" i="52"/>
  <c r="AM136" i="52" s="1"/>
  <c r="AM9" i="52"/>
  <c r="AM137" i="52" s="1"/>
  <c r="AM10" i="52"/>
  <c r="AM138" i="52" s="1"/>
  <c r="AM11" i="52"/>
  <c r="AM12" i="52"/>
  <c r="AM140" i="52" s="1"/>
  <c r="AM13" i="52"/>
  <c r="AM141" i="52" s="1"/>
  <c r="AM14" i="52"/>
  <c r="AM15" i="52"/>
  <c r="AM16" i="52"/>
  <c r="AM17" i="52"/>
  <c r="AM18" i="52"/>
  <c r="AL8" i="52"/>
  <c r="AL136" i="52" s="1"/>
  <c r="AL9" i="52"/>
  <c r="AL137" i="52" s="1"/>
  <c r="AL10" i="52"/>
  <c r="AL138" i="52" s="1"/>
  <c r="AL11" i="52"/>
  <c r="AL12" i="52"/>
  <c r="AL140" i="52" s="1"/>
  <c r="AL13" i="52"/>
  <c r="AL14" i="52"/>
  <c r="AL15" i="52"/>
  <c r="AL16" i="52"/>
  <c r="AL17" i="52"/>
  <c r="AL18" i="52"/>
  <c r="AK8" i="52"/>
  <c r="AK9" i="52"/>
  <c r="AK10" i="52"/>
  <c r="AK11" i="52"/>
  <c r="AK139" i="52" s="1"/>
  <c r="AK12" i="52"/>
  <c r="AK13" i="52"/>
  <c r="AK14" i="52"/>
  <c r="AK15" i="52"/>
  <c r="AK16" i="52"/>
  <c r="AK17" i="52"/>
  <c r="AK18" i="52"/>
  <c r="AJ8" i="52"/>
  <c r="AJ9" i="52"/>
  <c r="AJ10" i="52"/>
  <c r="AJ138" i="52" s="1"/>
  <c r="AJ11" i="52"/>
  <c r="AJ12" i="52"/>
  <c r="AJ13" i="52"/>
  <c r="AJ14" i="52"/>
  <c r="AJ15" i="52"/>
  <c r="AJ16" i="52"/>
  <c r="AJ17" i="52"/>
  <c r="AJ18" i="52"/>
  <c r="AI8" i="52"/>
  <c r="AI136" i="52" s="1"/>
  <c r="AI9" i="52"/>
  <c r="AI137" i="52" s="1"/>
  <c r="AI10" i="52"/>
  <c r="AI138" i="52" s="1"/>
  <c r="AI11" i="52"/>
  <c r="AI12" i="52"/>
  <c r="AI13" i="52"/>
  <c r="AI14" i="52"/>
  <c r="AI15" i="52"/>
  <c r="AI16" i="52"/>
  <c r="AI17" i="52"/>
  <c r="AI18" i="52"/>
  <c r="AH8" i="52"/>
  <c r="AH136" i="52" s="1"/>
  <c r="AH9" i="52"/>
  <c r="AH10" i="52"/>
  <c r="AH138" i="52" s="1"/>
  <c r="AH11" i="52"/>
  <c r="AH12" i="52"/>
  <c r="AH13" i="52"/>
  <c r="AH14" i="52"/>
  <c r="AH15" i="52"/>
  <c r="AH16" i="52"/>
  <c r="AH17" i="52"/>
  <c r="AH18" i="52"/>
  <c r="AG8" i="52"/>
  <c r="AG136" i="52" s="1"/>
  <c r="BK136" i="52" s="1"/>
  <c r="AG9" i="52"/>
  <c r="AG10" i="52"/>
  <c r="AG11" i="52"/>
  <c r="AG12" i="52"/>
  <c r="AG13" i="52"/>
  <c r="AG14" i="52"/>
  <c r="AG15" i="52"/>
  <c r="AG16" i="52"/>
  <c r="AG17" i="52"/>
  <c r="AG18" i="52"/>
  <c r="AG7" i="52"/>
  <c r="AG135" i="52" s="1"/>
  <c r="BV17" i="52" l="1"/>
  <c r="BV8" i="52"/>
  <c r="AR147" i="52"/>
  <c r="BV147" i="52" s="1"/>
  <c r="AC16" i="52"/>
  <c r="X144" i="56" s="1"/>
  <c r="AC9" i="52"/>
  <c r="X137" i="56" s="1"/>
  <c r="AC7" i="52"/>
  <c r="X135" i="56" s="1"/>
  <c r="AC17" i="52"/>
  <c r="X145" i="56" s="1"/>
  <c r="AC10" i="52"/>
  <c r="X138" i="56" s="1"/>
  <c r="AC8" i="52"/>
  <c r="X136" i="56" s="1"/>
  <c r="AC18" i="52"/>
  <c r="X146" i="56" s="1"/>
  <c r="AC11" i="52"/>
  <c r="X139" i="56" s="1"/>
  <c r="BV146" i="52"/>
  <c r="BV18" i="52"/>
  <c r="BK15" i="52"/>
  <c r="CO15" i="52" s="1"/>
  <c r="AG143" i="52"/>
  <c r="BK143" i="52" s="1"/>
  <c r="BP14" i="52"/>
  <c r="CT14" i="52" s="1"/>
  <c r="AL142" i="52"/>
  <c r="BP142" i="52" s="1"/>
  <c r="BK14" i="52"/>
  <c r="CO14" i="52" s="1"/>
  <c r="AG142" i="52"/>
  <c r="BK142" i="52" s="1"/>
  <c r="BP13" i="52"/>
  <c r="CT13" i="52" s="1"/>
  <c r="AL141" i="52"/>
  <c r="BP141" i="52" s="1"/>
  <c r="BS7" i="52"/>
  <c r="CW7" i="52" s="1"/>
  <c r="AO135" i="52"/>
  <c r="BS135" i="52" s="1"/>
  <c r="BK13" i="52"/>
  <c r="CO13" i="52" s="1"/>
  <c r="AG141" i="52"/>
  <c r="BK141" i="52" s="1"/>
  <c r="BN18" i="52"/>
  <c r="CR18" i="52" s="1"/>
  <c r="AJ146" i="52"/>
  <c r="BN146" i="52" s="1"/>
  <c r="BS18" i="52"/>
  <c r="CW18" i="52" s="1"/>
  <c r="AO146" i="52"/>
  <c r="BS146" i="52" s="1"/>
  <c r="BK12" i="52"/>
  <c r="CO12" i="52" s="1"/>
  <c r="AG140" i="52"/>
  <c r="BK140" i="52" s="1"/>
  <c r="BN17" i="52"/>
  <c r="CR17" i="52" s="1"/>
  <c r="AJ145" i="52"/>
  <c r="BP11" i="52"/>
  <c r="CT11" i="52" s="1"/>
  <c r="AL139" i="52"/>
  <c r="BP139" i="52" s="1"/>
  <c r="BS17" i="52"/>
  <c r="CW17" i="52" s="1"/>
  <c r="AO145" i="52"/>
  <c r="BS145" i="52" s="1"/>
  <c r="BK11" i="52"/>
  <c r="CO11" i="52" s="1"/>
  <c r="AG139" i="52"/>
  <c r="BK139" i="52" s="1"/>
  <c r="BN16" i="52"/>
  <c r="CR16" i="52" s="1"/>
  <c r="AJ144" i="52"/>
  <c r="BN144" i="52" s="1"/>
  <c r="BS16" i="52"/>
  <c r="CW16" i="52" s="1"/>
  <c r="AO144" i="52"/>
  <c r="BK10" i="52"/>
  <c r="CO10" i="52" s="1"/>
  <c r="AG138" i="52"/>
  <c r="BK138" i="52" s="1"/>
  <c r="BN15" i="52"/>
  <c r="CR15" i="52" s="1"/>
  <c r="AJ143" i="52"/>
  <c r="BN143" i="52" s="1"/>
  <c r="BS15" i="52"/>
  <c r="AO143" i="52"/>
  <c r="BK9" i="52"/>
  <c r="CO9" i="52" s="1"/>
  <c r="AG137" i="52"/>
  <c r="BK137" i="52" s="1"/>
  <c r="BN14" i="52"/>
  <c r="CR14" i="52" s="1"/>
  <c r="AJ142" i="52"/>
  <c r="BN142" i="52" s="1"/>
  <c r="AO142" i="52"/>
  <c r="BN13" i="52"/>
  <c r="CR13" i="52" s="1"/>
  <c r="AJ141" i="52"/>
  <c r="BN141" i="52" s="1"/>
  <c r="BQ18" i="52"/>
  <c r="CU18" i="52" s="1"/>
  <c r="AM146" i="52"/>
  <c r="BQ146" i="52" s="1"/>
  <c r="BS13" i="52"/>
  <c r="CW13" i="52" s="1"/>
  <c r="AO141" i="52"/>
  <c r="BS141" i="52" s="1"/>
  <c r="BL18" i="52"/>
  <c r="CP18" i="52" s="1"/>
  <c r="AH146" i="52"/>
  <c r="BL146" i="52" s="1"/>
  <c r="BN12" i="52"/>
  <c r="CR12" i="52" s="1"/>
  <c r="AJ140" i="52"/>
  <c r="BN140" i="52" s="1"/>
  <c r="BQ17" i="52"/>
  <c r="CU17" i="52" s="1"/>
  <c r="AM145" i="52"/>
  <c r="BQ145" i="52" s="1"/>
  <c r="AO140" i="52"/>
  <c r="BL17" i="52"/>
  <c r="CP17" i="52" s="1"/>
  <c r="AH145" i="52"/>
  <c r="BL145" i="52" s="1"/>
  <c r="BN11" i="52"/>
  <c r="CR11" i="52" s="1"/>
  <c r="AJ139" i="52"/>
  <c r="BN139" i="52" s="1"/>
  <c r="BQ16" i="52"/>
  <c r="CU16" i="52" s="1"/>
  <c r="AM144" i="52"/>
  <c r="BQ144" i="52" s="1"/>
  <c r="BS11" i="52"/>
  <c r="CW11" i="52" s="1"/>
  <c r="AO139" i="52"/>
  <c r="BS139" i="52" s="1"/>
  <c r="BL16" i="52"/>
  <c r="CP16" i="52" s="1"/>
  <c r="AH144" i="52"/>
  <c r="BL144" i="52" s="1"/>
  <c r="BQ15" i="52"/>
  <c r="CU15" i="52" s="1"/>
  <c r="AM143" i="52"/>
  <c r="BQ143" i="52" s="1"/>
  <c r="AO138" i="52"/>
  <c r="BL15" i="52"/>
  <c r="CP15" i="52" s="1"/>
  <c r="AH143" i="52"/>
  <c r="BL143" i="52" s="1"/>
  <c r="BN9" i="52"/>
  <c r="CR9" i="52" s="1"/>
  <c r="AJ137" i="52"/>
  <c r="BN137" i="52" s="1"/>
  <c r="BQ14" i="52"/>
  <c r="CU14" i="52" s="1"/>
  <c r="AM142" i="52"/>
  <c r="BQ142" i="52" s="1"/>
  <c r="AO137" i="52"/>
  <c r="BL14" i="52"/>
  <c r="CP14" i="52" s="1"/>
  <c r="AH142" i="52"/>
  <c r="BL142" i="52" s="1"/>
  <c r="BN8" i="52"/>
  <c r="CR8" i="52" s="1"/>
  <c r="AJ136" i="52"/>
  <c r="BN136" i="52" s="1"/>
  <c r="AO136" i="52"/>
  <c r="BL13" i="52"/>
  <c r="CP13" i="52" s="1"/>
  <c r="AH141" i="52"/>
  <c r="BL141" i="52" s="1"/>
  <c r="BO18" i="52"/>
  <c r="CS18" i="52" s="1"/>
  <c r="AK146" i="52"/>
  <c r="BO146" i="52" s="1"/>
  <c r="BT7" i="52"/>
  <c r="CX7" i="52" s="1"/>
  <c r="AP135" i="52"/>
  <c r="BT135" i="52" s="1"/>
  <c r="BL12" i="52"/>
  <c r="CP12" i="52" s="1"/>
  <c r="AH140" i="52"/>
  <c r="BL140" i="52" s="1"/>
  <c r="BO17" i="52"/>
  <c r="CS17" i="52" s="1"/>
  <c r="AK145" i="52"/>
  <c r="BO145" i="52" s="1"/>
  <c r="BQ11" i="52"/>
  <c r="CU11" i="52" s="1"/>
  <c r="AM139" i="52"/>
  <c r="BQ139" i="52" s="1"/>
  <c r="BT18" i="52"/>
  <c r="CX18" i="52" s="1"/>
  <c r="AP146" i="52"/>
  <c r="BT146" i="52" s="1"/>
  <c r="BK18" i="52"/>
  <c r="CO18" i="52" s="1"/>
  <c r="AG146" i="52"/>
  <c r="BK146" i="52" s="1"/>
  <c r="BL11" i="52"/>
  <c r="CP11" i="52" s="1"/>
  <c r="AH139" i="52"/>
  <c r="BL139" i="52" s="1"/>
  <c r="BO16" i="52"/>
  <c r="CS16" i="52" s="1"/>
  <c r="AK144" i="52"/>
  <c r="BO144" i="52" s="1"/>
  <c r="BT17" i="52"/>
  <c r="CX17" i="52" s="1"/>
  <c r="AP145" i="52"/>
  <c r="BT145" i="52" s="1"/>
  <c r="BO15" i="52"/>
  <c r="CS15" i="52" s="1"/>
  <c r="AK143" i="52"/>
  <c r="BO143" i="52" s="1"/>
  <c r="BT16" i="52"/>
  <c r="CX16" i="52" s="1"/>
  <c r="AP144" i="52"/>
  <c r="BL9" i="52"/>
  <c r="CP9" i="52" s="1"/>
  <c r="AH137" i="52"/>
  <c r="BL137" i="52" s="1"/>
  <c r="BO14" i="52"/>
  <c r="CS14" i="52" s="1"/>
  <c r="AK142" i="52"/>
  <c r="BO142" i="52" s="1"/>
  <c r="BT15" i="52"/>
  <c r="CX15" i="52" s="1"/>
  <c r="AP143" i="52"/>
  <c r="BT143" i="52" s="1"/>
  <c r="BO13" i="52"/>
  <c r="CS13" i="52" s="1"/>
  <c r="AK141" i="52"/>
  <c r="BO141" i="52" s="1"/>
  <c r="BR18" i="52"/>
  <c r="CV18" i="52" s="1"/>
  <c r="AN146" i="52"/>
  <c r="BR146" i="52" s="1"/>
  <c r="BT14" i="52"/>
  <c r="CX14" i="52" s="1"/>
  <c r="AP142" i="52"/>
  <c r="BT142" i="52" s="1"/>
  <c r="BP15" i="52"/>
  <c r="CT15" i="52" s="1"/>
  <c r="AL143" i="52"/>
  <c r="BP143" i="52" s="1"/>
  <c r="BM18" i="52"/>
  <c r="CQ18" i="52" s="1"/>
  <c r="AI146" i="52"/>
  <c r="BM146" i="52" s="1"/>
  <c r="BO12" i="52"/>
  <c r="CS12" i="52" s="1"/>
  <c r="AK140" i="52"/>
  <c r="BO140" i="52" s="1"/>
  <c r="BR17" i="52"/>
  <c r="CV17" i="52" s="1"/>
  <c r="AN145" i="52"/>
  <c r="BR145" i="52" s="1"/>
  <c r="BT13" i="52"/>
  <c r="CX13" i="52" s="1"/>
  <c r="AP141" i="52"/>
  <c r="BT141" i="52" s="1"/>
  <c r="BK16" i="52"/>
  <c r="CO16" i="52" s="1"/>
  <c r="AG144" i="52"/>
  <c r="BK144" i="52" s="1"/>
  <c r="BM17" i="52"/>
  <c r="CQ17" i="52" s="1"/>
  <c r="AI145" i="52"/>
  <c r="BM145" i="52" s="1"/>
  <c r="BR16" i="52"/>
  <c r="CV16" i="52" s="1"/>
  <c r="AN144" i="52"/>
  <c r="BR144" i="52" s="1"/>
  <c r="BT12" i="52"/>
  <c r="CX12" i="52" s="1"/>
  <c r="AP140" i="52"/>
  <c r="BT140" i="52" s="1"/>
  <c r="BM16" i="52"/>
  <c r="CQ16" i="52" s="1"/>
  <c r="AI144" i="52"/>
  <c r="BM144" i="52" s="1"/>
  <c r="BO10" i="52"/>
  <c r="CS10" i="52" s="1"/>
  <c r="AK138" i="52"/>
  <c r="BO138" i="52" s="1"/>
  <c r="BR15" i="52"/>
  <c r="CV15" i="52" s="1"/>
  <c r="AN143" i="52"/>
  <c r="BT11" i="52"/>
  <c r="CX11" i="52" s="1"/>
  <c r="AP139" i="52"/>
  <c r="BT139" i="52" s="1"/>
  <c r="BM15" i="52"/>
  <c r="CQ15" i="52" s="1"/>
  <c r="AI143" i="52"/>
  <c r="BM143" i="52" s="1"/>
  <c r="BO9" i="52"/>
  <c r="CS9" i="52" s="1"/>
  <c r="AK137" i="52"/>
  <c r="BO137" i="52" s="1"/>
  <c r="BT10" i="52"/>
  <c r="CX10" i="52" s="1"/>
  <c r="AP138" i="52"/>
  <c r="BT138" i="52" s="1"/>
  <c r="BM14" i="52"/>
  <c r="CQ14" i="52" s="1"/>
  <c r="AI142" i="52"/>
  <c r="BM142" i="52" s="1"/>
  <c r="BO8" i="52"/>
  <c r="CS8" i="52" s="1"/>
  <c r="AK136" i="52"/>
  <c r="BO136" i="52" s="1"/>
  <c r="BR13" i="52"/>
  <c r="CV13" i="52" s="1"/>
  <c r="AN141" i="52"/>
  <c r="BR141" i="52" s="1"/>
  <c r="BT9" i="52"/>
  <c r="CX9" i="52" s="1"/>
  <c r="AP137" i="52"/>
  <c r="BT137" i="52" s="1"/>
  <c r="BM13" i="52"/>
  <c r="CQ13" i="52" s="1"/>
  <c r="AI141" i="52"/>
  <c r="BM141" i="52" s="1"/>
  <c r="AL146" i="52"/>
  <c r="BT8" i="52"/>
  <c r="CX8" i="52" s="1"/>
  <c r="AP136" i="52"/>
  <c r="BT136" i="52" s="1"/>
  <c r="BM12" i="52"/>
  <c r="CQ12" i="52" s="1"/>
  <c r="AI140" i="52"/>
  <c r="BM140" i="52" s="1"/>
  <c r="AL145" i="52"/>
  <c r="BR11" i="52"/>
  <c r="CV11" i="52" s="1"/>
  <c r="AN139" i="52"/>
  <c r="BR139" i="52" s="1"/>
  <c r="BK17" i="52"/>
  <c r="CO17" i="52" s="1"/>
  <c r="AG145" i="52"/>
  <c r="BK145" i="52" s="1"/>
  <c r="BM11" i="52"/>
  <c r="CQ11" i="52" s="1"/>
  <c r="AI139" i="52"/>
  <c r="BM139" i="52" s="1"/>
  <c r="BP16" i="52"/>
  <c r="CT16" i="52" s="1"/>
  <c r="AL144" i="52"/>
  <c r="BP144" i="52" s="1"/>
  <c r="BV19" i="52"/>
  <c r="AQ19" i="52"/>
  <c r="BU18" i="52" s="1"/>
  <c r="BU7" i="52"/>
  <c r="CY7" i="52" s="1"/>
  <c r="AS8" i="52"/>
  <c r="AS136" i="52" s="1"/>
  <c r="BK8" i="52"/>
  <c r="CO8" i="52" s="1"/>
  <c r="AS18" i="52"/>
  <c r="AS16" i="52"/>
  <c r="AS15" i="52"/>
  <c r="AS14" i="52"/>
  <c r="AS142" i="52" s="1"/>
  <c r="AS11" i="52"/>
  <c r="AS139" i="52" s="1"/>
  <c r="AP19" i="52"/>
  <c r="AS17" i="52"/>
  <c r="AO19" i="52"/>
  <c r="BS12" i="52" s="1"/>
  <c r="AS13" i="52"/>
  <c r="AS141" i="52" s="1"/>
  <c r="AG19" i="52"/>
  <c r="AS12" i="52"/>
  <c r="AS140" i="52" s="1"/>
  <c r="AS10" i="52"/>
  <c r="AS138" i="52" s="1"/>
  <c r="AS9" i="52"/>
  <c r="AS137" i="52" s="1"/>
  <c r="BU10" i="52" l="1"/>
  <c r="BU17" i="52"/>
  <c r="BV145" i="52"/>
  <c r="AG147" i="52"/>
  <c r="R17" i="52"/>
  <c r="X13" i="56" s="1"/>
  <c r="R10" i="52"/>
  <c r="X6" i="56" s="1"/>
  <c r="R16" i="52"/>
  <c r="X12" i="56" s="1"/>
  <c r="R8" i="52"/>
  <c r="X4" i="56" s="1"/>
  <c r="R7" i="52"/>
  <c r="X3" i="56" s="1"/>
  <c r="R18" i="52"/>
  <c r="X14" i="56" s="1"/>
  <c r="R11" i="52"/>
  <c r="X7" i="56" s="1"/>
  <c r="R9" i="52"/>
  <c r="X5" i="56" s="1"/>
  <c r="AP147" i="52"/>
  <c r="BT147" i="52" s="1"/>
  <c r="AA9" i="52"/>
  <c r="X113" i="56" s="1"/>
  <c r="AA16" i="52"/>
  <c r="X120" i="56" s="1"/>
  <c r="AA7" i="52"/>
  <c r="X111" i="56" s="1"/>
  <c r="AA17" i="52"/>
  <c r="X121" i="56" s="1"/>
  <c r="AA10" i="52"/>
  <c r="X114" i="56" s="1"/>
  <c r="AA8" i="52"/>
  <c r="X112" i="56" s="1"/>
  <c r="AA18" i="52"/>
  <c r="X122" i="56" s="1"/>
  <c r="AA11" i="52"/>
  <c r="X115" i="56" s="1"/>
  <c r="AO147" i="52"/>
  <c r="BS147" i="52" s="1"/>
  <c r="Z9" i="52"/>
  <c r="X101" i="56" s="1"/>
  <c r="Z16" i="52"/>
  <c r="X108" i="56" s="1"/>
  <c r="Z7" i="52"/>
  <c r="X99" i="56" s="1"/>
  <c r="Z17" i="52"/>
  <c r="X109" i="56" s="1"/>
  <c r="Z10" i="52"/>
  <c r="X102" i="56" s="1"/>
  <c r="Z8" i="52"/>
  <c r="X100" i="56" s="1"/>
  <c r="Z18" i="52"/>
  <c r="X110" i="56" s="1"/>
  <c r="Z11" i="52"/>
  <c r="X103" i="56" s="1"/>
  <c r="AQ147" i="52"/>
  <c r="AB9" i="52"/>
  <c r="X125" i="56" s="1"/>
  <c r="AB16" i="52"/>
  <c r="X132" i="56" s="1"/>
  <c r="AB7" i="52"/>
  <c r="X123" i="56" s="1"/>
  <c r="AB17" i="52"/>
  <c r="X133" i="56" s="1"/>
  <c r="AB10" i="52"/>
  <c r="X126" i="56" s="1"/>
  <c r="AB8" i="52"/>
  <c r="X124" i="56" s="1"/>
  <c r="AB18" i="52"/>
  <c r="X134" i="56" s="1"/>
  <c r="AB11" i="52"/>
  <c r="X127" i="56" s="1"/>
  <c r="BS8" i="52"/>
  <c r="BV138" i="52"/>
  <c r="AC138" i="52"/>
  <c r="X1386" i="56" s="1"/>
  <c r="BV137" i="52"/>
  <c r="AC139" i="52"/>
  <c r="BG139" i="52" s="1"/>
  <c r="CK139" i="52" s="1"/>
  <c r="BS10" i="52"/>
  <c r="BS14" i="52"/>
  <c r="BS9" i="52"/>
  <c r="AC135" i="52"/>
  <c r="X1383" i="56" s="1"/>
  <c r="AC136" i="52"/>
  <c r="X1384" i="56" s="1"/>
  <c r="BV136" i="52"/>
  <c r="AS145" i="52"/>
  <c r="AS146" i="52"/>
  <c r="AS143" i="52"/>
  <c r="AS152" i="52" s="1"/>
  <c r="BW16" i="52"/>
  <c r="AS144" i="52"/>
  <c r="BG9" i="52"/>
  <c r="AC137" i="52"/>
  <c r="X1385" i="56" s="1"/>
  <c r="AC145" i="52"/>
  <c r="X1393" i="56" s="1"/>
  <c r="AC146" i="52"/>
  <c r="X1394" i="56" s="1"/>
  <c r="BG7" i="52"/>
  <c r="CK7" i="52" s="1"/>
  <c r="BG11" i="52"/>
  <c r="CK11" i="52" s="1"/>
  <c r="BG16" i="52"/>
  <c r="CK16" i="52" s="1"/>
  <c r="AC144" i="52"/>
  <c r="BS19" i="52"/>
  <c r="BK7" i="52"/>
  <c r="AB138" i="52"/>
  <c r="X1374" i="56" s="1"/>
  <c r="AB136" i="52"/>
  <c r="X1372" i="56" s="1"/>
  <c r="BD13" i="52"/>
  <c r="CH13" i="52" s="1"/>
  <c r="BD12" i="52"/>
  <c r="CH12" i="52" s="1"/>
  <c r="BD14" i="52"/>
  <c r="CH14" i="52" s="1"/>
  <c r="BU19" i="52"/>
  <c r="BU9" i="52"/>
  <c r="BU8" i="52"/>
  <c r="AB145" i="52"/>
  <c r="X1381" i="56" s="1"/>
  <c r="BK19" i="52"/>
  <c r="BE15" i="52"/>
  <c r="CI15" i="52" s="1"/>
  <c r="BT19" i="52"/>
  <c r="BE13" i="52"/>
  <c r="CI13" i="52" s="1"/>
  <c r="BE12" i="52"/>
  <c r="CI12" i="52" s="1"/>
  <c r="BE14" i="52"/>
  <c r="CI14" i="52" s="1"/>
  <c r="AC19" i="52"/>
  <c r="BG10" i="52" s="1"/>
  <c r="R135" i="52" l="1"/>
  <c r="X1251" i="56" s="1"/>
  <c r="BS144" i="52"/>
  <c r="BG8" i="52"/>
  <c r="BT144" i="52"/>
  <c r="BU138" i="52"/>
  <c r="BU146" i="52"/>
  <c r="Z136" i="52"/>
  <c r="X1348" i="56" s="1"/>
  <c r="Z138" i="52"/>
  <c r="X1350" i="56" s="1"/>
  <c r="BU145" i="52"/>
  <c r="BG18" i="52"/>
  <c r="CK18" i="52" s="1"/>
  <c r="BG17" i="52"/>
  <c r="AB146" i="52"/>
  <c r="X1382" i="56" s="1"/>
  <c r="BU136" i="52"/>
  <c r="CW14" i="52"/>
  <c r="BE7" i="52"/>
  <c r="CI7" i="52" s="1"/>
  <c r="BU137" i="52"/>
  <c r="BU147" i="52"/>
  <c r="CK10" i="52"/>
  <c r="CZ10" i="52"/>
  <c r="BS140" i="52"/>
  <c r="BS138" i="52"/>
  <c r="BS137" i="52"/>
  <c r="CZ18" i="52"/>
  <c r="AA135" i="52"/>
  <c r="BE135" i="52" s="1"/>
  <c r="CI135" i="52" s="1"/>
  <c r="BG135" i="52"/>
  <c r="CK135" i="52" s="1"/>
  <c r="X1387" i="56"/>
  <c r="CK8" i="52"/>
  <c r="CZ8" i="52"/>
  <c r="BE10" i="52"/>
  <c r="CI10" i="52" s="1"/>
  <c r="Z135" i="52"/>
  <c r="X1347" i="56" s="1"/>
  <c r="BS136" i="52"/>
  <c r="BS142" i="52"/>
  <c r="Z137" i="52"/>
  <c r="X1349" i="56" s="1"/>
  <c r="BK147" i="52"/>
  <c r="BK135" i="52"/>
  <c r="CK9" i="52"/>
  <c r="CZ9" i="52"/>
  <c r="BS143" i="52"/>
  <c r="AA138" i="52"/>
  <c r="BE138" i="52" s="1"/>
  <c r="CI138" i="52" s="1"/>
  <c r="CW12" i="52"/>
  <c r="BG144" i="52"/>
  <c r="CK144" i="52" s="1"/>
  <c r="X1392" i="56"/>
  <c r="BE17" i="52"/>
  <c r="CI17" i="52" s="1"/>
  <c r="AA145" i="52"/>
  <c r="AV10" i="52"/>
  <c r="BZ10" i="52" s="1"/>
  <c r="R138" i="52"/>
  <c r="BD11" i="52"/>
  <c r="CH11" i="52" s="1"/>
  <c r="Z139" i="52"/>
  <c r="BD16" i="52"/>
  <c r="CH16" i="52" s="1"/>
  <c r="Z144" i="52"/>
  <c r="AV17" i="52"/>
  <c r="BZ17" i="52" s="1"/>
  <c r="R145" i="52"/>
  <c r="BE11" i="52"/>
  <c r="CI11" i="52" s="1"/>
  <c r="AA139" i="52"/>
  <c r="BE16" i="52"/>
  <c r="CI16" i="52" s="1"/>
  <c r="AA144" i="52"/>
  <c r="X1368" i="56" s="1"/>
  <c r="BF7" i="52"/>
  <c r="CJ7" i="52" s="1"/>
  <c r="AB135" i="52"/>
  <c r="AV9" i="52"/>
  <c r="BZ9" i="52" s="1"/>
  <c r="R137" i="52"/>
  <c r="BE9" i="52"/>
  <c r="CI9" i="52" s="1"/>
  <c r="AA137" i="52"/>
  <c r="AV16" i="52"/>
  <c r="BZ16" i="52" s="1"/>
  <c r="R144" i="52"/>
  <c r="BD18" i="52"/>
  <c r="CH18" i="52" s="1"/>
  <c r="Z146" i="52"/>
  <c r="BF9" i="52"/>
  <c r="CJ9" i="52" s="1"/>
  <c r="AB137" i="52"/>
  <c r="X1373" i="56" s="1"/>
  <c r="AV18" i="52"/>
  <c r="BZ18" i="52" s="1"/>
  <c r="R146" i="52"/>
  <c r="AV8" i="52"/>
  <c r="BZ8" i="52" s="1"/>
  <c r="R136" i="52"/>
  <c r="AV11" i="52"/>
  <c r="BZ11" i="52" s="1"/>
  <c r="R139" i="52"/>
  <c r="BE8" i="52"/>
  <c r="CI8" i="52" s="1"/>
  <c r="AA136" i="52"/>
  <c r="BE18" i="52"/>
  <c r="CI18" i="52" s="1"/>
  <c r="AA146" i="52"/>
  <c r="BF16" i="52"/>
  <c r="CJ16" i="52" s="1"/>
  <c r="AB144" i="52"/>
  <c r="BD17" i="52"/>
  <c r="CH17" i="52" s="1"/>
  <c r="Z145" i="52"/>
  <c r="BD7" i="52"/>
  <c r="CH7" i="52" s="1"/>
  <c r="BG19" i="52"/>
  <c r="CK19" i="52" s="1"/>
  <c r="AC147" i="52"/>
  <c r="BG146" i="52" s="1"/>
  <c r="CK146" i="52" s="1"/>
  <c r="BF11" i="52"/>
  <c r="CJ11" i="52" s="1"/>
  <c r="AB139" i="52"/>
  <c r="AB19" i="52"/>
  <c r="BF18" i="52" s="1"/>
  <c r="Z19" i="52"/>
  <c r="BD15" i="52" s="1"/>
  <c r="R19" i="52"/>
  <c r="R147" i="52" s="1"/>
  <c r="AV147" i="52" s="1"/>
  <c r="BZ147" i="52" s="1"/>
  <c r="AA19" i="52"/>
  <c r="CK17" i="52" l="1"/>
  <c r="CZ17" i="52"/>
  <c r="CH15" i="52"/>
  <c r="CW15" i="52"/>
  <c r="CJ18" i="52"/>
  <c r="CY18" i="52"/>
  <c r="BD135" i="52"/>
  <c r="CH135" i="52" s="1"/>
  <c r="X1362" i="56"/>
  <c r="X1359" i="56"/>
  <c r="BD145" i="52"/>
  <c r="CH145" i="52" s="1"/>
  <c r="X1357" i="56"/>
  <c r="BE146" i="52"/>
  <c r="CI146" i="52" s="1"/>
  <c r="X1370" i="56"/>
  <c r="AV145" i="52"/>
  <c r="BZ145" i="52" s="1"/>
  <c r="X1261" i="56"/>
  <c r="BE145" i="52"/>
  <c r="CI145" i="52" s="1"/>
  <c r="X1369" i="56"/>
  <c r="AV146" i="52"/>
  <c r="BZ146" i="52" s="1"/>
  <c r="X1262" i="56"/>
  <c r="BD146" i="52"/>
  <c r="CH146" i="52" s="1"/>
  <c r="X1358" i="56"/>
  <c r="BF144" i="52"/>
  <c r="CJ144" i="52" s="1"/>
  <c r="X1380" i="56"/>
  <c r="BD144" i="52"/>
  <c r="CH144" i="52" s="1"/>
  <c r="X1356" i="56"/>
  <c r="BF17" i="52"/>
  <c r="AV144" i="52"/>
  <c r="BZ144" i="52" s="1"/>
  <c r="X1260" i="56"/>
  <c r="BE139" i="52"/>
  <c r="CI139" i="52" s="1"/>
  <c r="X1363" i="56"/>
  <c r="BE137" i="52"/>
  <c r="CI137" i="52" s="1"/>
  <c r="X1361" i="56"/>
  <c r="AV138" i="52"/>
  <c r="BZ138" i="52" s="1"/>
  <c r="X1254" i="56"/>
  <c r="BF139" i="52"/>
  <c r="CJ139" i="52" s="1"/>
  <c r="X1375" i="56"/>
  <c r="AV139" i="52"/>
  <c r="BZ139" i="52" s="1"/>
  <c r="X1255" i="56"/>
  <c r="BD10" i="52"/>
  <c r="AV137" i="52"/>
  <c r="BZ137" i="52" s="1"/>
  <c r="X1253" i="56"/>
  <c r="BD139" i="52"/>
  <c r="CH139" i="52" s="1"/>
  <c r="X1351" i="56"/>
  <c r="BD9" i="52"/>
  <c r="BF8" i="52"/>
  <c r="CJ8" i="52" s="1"/>
  <c r="AV7" i="52"/>
  <c r="CO7" i="52" s="1"/>
  <c r="BF135" i="52"/>
  <c r="CJ135" i="52" s="1"/>
  <c r="X1371" i="56"/>
  <c r="BF10" i="52"/>
  <c r="BD8" i="52"/>
  <c r="BE136" i="52"/>
  <c r="CI136" i="52" s="1"/>
  <c r="X1360" i="56"/>
  <c r="AV135" i="52"/>
  <c r="BZ135" i="52" s="1"/>
  <c r="AV136" i="52"/>
  <c r="BZ136" i="52" s="1"/>
  <c r="X1252" i="56"/>
  <c r="BE19" i="52"/>
  <c r="CI19" i="52" s="1"/>
  <c r="AA147" i="52"/>
  <c r="BE147" i="52" s="1"/>
  <c r="CI147" i="52" s="1"/>
  <c r="BG147" i="52"/>
  <c r="CK147" i="52" s="1"/>
  <c r="BG138" i="52"/>
  <c r="CK138" i="52" s="1"/>
  <c r="BG136" i="52"/>
  <c r="CK136" i="52" s="1"/>
  <c r="BG137" i="52"/>
  <c r="CK137" i="52" s="1"/>
  <c r="BF19" i="52"/>
  <c r="CJ19" i="52" s="1"/>
  <c r="AB147" i="52"/>
  <c r="BF137" i="52" s="1"/>
  <c r="CJ137" i="52" s="1"/>
  <c r="BD19" i="52"/>
  <c r="CH19" i="52" s="1"/>
  <c r="Z147" i="52"/>
  <c r="BG145" i="52"/>
  <c r="CK145" i="52" s="1"/>
  <c r="CY9" i="52"/>
  <c r="AV19" i="52"/>
  <c r="BZ19" i="52" s="1"/>
  <c r="BZ35" i="52"/>
  <c r="CJ10" i="52" l="1"/>
  <c r="CY10" i="52"/>
  <c r="CJ17" i="52"/>
  <c r="CY17" i="52"/>
  <c r="CH8" i="52"/>
  <c r="CW8" i="52"/>
  <c r="CH10" i="52"/>
  <c r="CW10" i="52"/>
  <c r="CH9" i="52"/>
  <c r="CW9" i="52"/>
  <c r="BZ7" i="52"/>
  <c r="CY8" i="52"/>
  <c r="BD147" i="52"/>
  <c r="CH147" i="52" s="1"/>
  <c r="BD143" i="52"/>
  <c r="CH143" i="52" s="1"/>
  <c r="BD136" i="52"/>
  <c r="CH136" i="52" s="1"/>
  <c r="BD138" i="52"/>
  <c r="CH138" i="52" s="1"/>
  <c r="BD137" i="52"/>
  <c r="CH137" i="52" s="1"/>
  <c r="BF147" i="52"/>
  <c r="CJ147" i="52" s="1"/>
  <c r="BF138" i="52"/>
  <c r="CJ138" i="52" s="1"/>
  <c r="BF146" i="52"/>
  <c r="CJ146" i="52" s="1"/>
  <c r="BF136" i="52"/>
  <c r="CJ136" i="52" s="1"/>
  <c r="BF145" i="52"/>
  <c r="CJ145" i="52" s="1"/>
  <c r="BE144" i="52"/>
  <c r="CI144" i="52" s="1"/>
  <c r="CO23" i="52"/>
  <c r="BZ23" i="52"/>
  <c r="C135" i="52" l="1"/>
  <c r="DB53" i="52" l="1"/>
  <c r="DB117" i="52"/>
  <c r="DB85" i="52"/>
  <c r="DB101" i="52"/>
  <c r="DB69" i="52"/>
  <c r="DB21" i="52"/>
  <c r="AH7" i="52" l="1"/>
  <c r="AH135" i="52" s="1"/>
  <c r="AI7" i="52"/>
  <c r="AI135" i="52" s="1"/>
  <c r="AJ7" i="52"/>
  <c r="AJ135" i="52" s="1"/>
  <c r="BN135" i="52" s="1"/>
  <c r="AK7" i="52"/>
  <c r="AK135" i="52" s="1"/>
  <c r="BO135" i="52" s="1"/>
  <c r="AL7" i="52"/>
  <c r="AL135" i="52" s="1"/>
  <c r="BP135" i="52" s="1"/>
  <c r="AM7" i="52"/>
  <c r="AM135" i="52" s="1"/>
  <c r="AN7" i="52"/>
  <c r="AN135" i="52" s="1"/>
  <c r="BR135" i="52" s="1"/>
  <c r="AN19" i="52" l="1"/>
  <c r="BR7" i="52"/>
  <c r="CV7" i="52" s="1"/>
  <c r="AK19" i="52"/>
  <c r="BO7" i="52"/>
  <c r="CS7" i="52" s="1"/>
  <c r="AI19" i="52"/>
  <c r="AM19" i="52"/>
  <c r="AL19" i="52"/>
  <c r="BP7" i="52"/>
  <c r="CT7" i="52" s="1"/>
  <c r="AJ19" i="52"/>
  <c r="BN7" i="52"/>
  <c r="CR7" i="52" s="1"/>
  <c r="BC12" i="52"/>
  <c r="CG12" i="52" s="1"/>
  <c r="BC15" i="52"/>
  <c r="CG15" i="52" s="1"/>
  <c r="AH19" i="52"/>
  <c r="AS19" i="52" s="1"/>
  <c r="BW15" i="52" s="1"/>
  <c r="AS7" i="52"/>
  <c r="AS135" i="52" s="1"/>
  <c r="X16" i="52" l="1"/>
  <c r="X84" i="56" s="1"/>
  <c r="X7" i="52"/>
  <c r="X75" i="56" s="1"/>
  <c r="X10" i="52"/>
  <c r="X78" i="56" s="1"/>
  <c r="X8" i="52"/>
  <c r="X76" i="56" s="1"/>
  <c r="X18" i="52"/>
  <c r="X86" i="56" s="1"/>
  <c r="X11" i="52"/>
  <c r="X79" i="56" s="1"/>
  <c r="X9" i="52"/>
  <c r="X77" i="56" s="1"/>
  <c r="X17" i="52"/>
  <c r="X85" i="56" s="1"/>
  <c r="AH147" i="52"/>
  <c r="BL135" i="52" s="1"/>
  <c r="S7" i="52"/>
  <c r="X15" i="56" s="1"/>
  <c r="S17" i="52"/>
  <c r="X25" i="56" s="1"/>
  <c r="S10" i="52"/>
  <c r="X18" i="56" s="1"/>
  <c r="S8" i="52"/>
  <c r="X16" i="56" s="1"/>
  <c r="S18" i="52"/>
  <c r="X26" i="56" s="1"/>
  <c r="S11" i="52"/>
  <c r="X19" i="56" s="1"/>
  <c r="S9" i="52"/>
  <c r="X17" i="56" s="1"/>
  <c r="S16" i="52"/>
  <c r="X24" i="56" s="1"/>
  <c r="AK147" i="52"/>
  <c r="BO147" i="52" s="1"/>
  <c r="V7" i="52"/>
  <c r="X51" i="56" s="1"/>
  <c r="V17" i="52"/>
  <c r="X61" i="56" s="1"/>
  <c r="V10" i="52"/>
  <c r="X54" i="56" s="1"/>
  <c r="V8" i="52"/>
  <c r="X52" i="56" s="1"/>
  <c r="V18" i="52"/>
  <c r="X62" i="56" s="1"/>
  <c r="V11" i="52"/>
  <c r="X55" i="56" s="1"/>
  <c r="V9" i="52"/>
  <c r="X53" i="56" s="1"/>
  <c r="V16" i="52"/>
  <c r="X60" i="56" s="1"/>
  <c r="AJ147" i="52"/>
  <c r="BN147" i="52" s="1"/>
  <c r="U7" i="52"/>
  <c r="X39" i="56" s="1"/>
  <c r="U17" i="52"/>
  <c r="X49" i="56" s="1"/>
  <c r="U10" i="52"/>
  <c r="X42" i="56" s="1"/>
  <c r="U8" i="52"/>
  <c r="X40" i="56" s="1"/>
  <c r="U18" i="52"/>
  <c r="X50" i="56" s="1"/>
  <c r="U11" i="52"/>
  <c r="X43" i="56" s="1"/>
  <c r="U9" i="52"/>
  <c r="X41" i="56" s="1"/>
  <c r="U16" i="52"/>
  <c r="X48" i="56" s="1"/>
  <c r="AL147" i="52"/>
  <c r="W16" i="52"/>
  <c r="X72" i="56" s="1"/>
  <c r="W7" i="52"/>
  <c r="X63" i="56" s="1"/>
  <c r="W17" i="52"/>
  <c r="X73" i="56" s="1"/>
  <c r="W10" i="52"/>
  <c r="X66" i="56" s="1"/>
  <c r="W8" i="52"/>
  <c r="X64" i="56" s="1"/>
  <c r="W18" i="52"/>
  <c r="X74" i="56" s="1"/>
  <c r="W11" i="52"/>
  <c r="X67" i="56" s="1"/>
  <c r="W9" i="52"/>
  <c r="X65" i="56" s="1"/>
  <c r="BP18" i="52"/>
  <c r="BP17" i="52"/>
  <c r="T7" i="52"/>
  <c r="X27" i="56" s="1"/>
  <c r="T17" i="52"/>
  <c r="X37" i="56" s="1"/>
  <c r="T8" i="52"/>
  <c r="X28" i="56" s="1"/>
  <c r="T18" i="52"/>
  <c r="X38" i="56" s="1"/>
  <c r="T11" i="52"/>
  <c r="X31" i="56" s="1"/>
  <c r="T9" i="52"/>
  <c r="X29" i="56" s="1"/>
  <c r="T16" i="52"/>
  <c r="X36" i="56" s="1"/>
  <c r="T10" i="52"/>
  <c r="X30" i="56" s="1"/>
  <c r="AN147" i="52"/>
  <c r="BR143" i="52" s="1"/>
  <c r="Y7" i="52"/>
  <c r="X87" i="56" s="1"/>
  <c r="Y16" i="52"/>
  <c r="X96" i="56" s="1"/>
  <c r="Y17" i="52"/>
  <c r="X97" i="56" s="1"/>
  <c r="Y10" i="52"/>
  <c r="X90" i="56" s="1"/>
  <c r="Y8" i="52"/>
  <c r="X88" i="56" s="1"/>
  <c r="Y18" i="52"/>
  <c r="X98" i="56" s="1"/>
  <c r="Y11" i="52"/>
  <c r="X91" i="56" s="1"/>
  <c r="Y9" i="52"/>
  <c r="X89" i="56" s="1"/>
  <c r="BC18" i="52"/>
  <c r="CG18" i="52" s="1"/>
  <c r="Y146" i="52"/>
  <c r="AY16" i="52"/>
  <c r="CC16" i="52" s="1"/>
  <c r="U144" i="52"/>
  <c r="BC17" i="52"/>
  <c r="CG17" i="52" s="1"/>
  <c r="Y145" i="52"/>
  <c r="BP147" i="52"/>
  <c r="BP138" i="52"/>
  <c r="BP136" i="52"/>
  <c r="BP137" i="52"/>
  <c r="BP140" i="52"/>
  <c r="BM7" i="52"/>
  <c r="AI147" i="52"/>
  <c r="BQ7" i="52"/>
  <c r="AM147" i="52"/>
  <c r="AY17" i="52"/>
  <c r="CC17" i="52" s="1"/>
  <c r="U145" i="52"/>
  <c r="BN145" i="52"/>
  <c r="BB16" i="52"/>
  <c r="CF16" i="52" s="1"/>
  <c r="X144" i="52"/>
  <c r="BC16" i="52"/>
  <c r="CG16" i="52" s="1"/>
  <c r="Y144" i="52"/>
  <c r="X136" i="52"/>
  <c r="X1324" i="56" s="1"/>
  <c r="X135" i="52"/>
  <c r="X1323" i="56" s="1"/>
  <c r="X138" i="52"/>
  <c r="X1326" i="56" s="1"/>
  <c r="U138" i="52"/>
  <c r="X1290" i="56" s="1"/>
  <c r="BL7" i="52"/>
  <c r="Y136" i="52"/>
  <c r="X1336" i="56" s="1"/>
  <c r="Y138" i="52"/>
  <c r="X1338" i="56" s="1"/>
  <c r="Y137" i="52"/>
  <c r="X1337" i="56" s="1"/>
  <c r="W145" i="52"/>
  <c r="X1321" i="56" s="1"/>
  <c r="BA15" i="52"/>
  <c r="CE15" i="52" s="1"/>
  <c r="BN19" i="52"/>
  <c r="BN10" i="52"/>
  <c r="BP19" i="52"/>
  <c r="BP9" i="52"/>
  <c r="BP8" i="52"/>
  <c r="BP12" i="52"/>
  <c r="BP10" i="52"/>
  <c r="BQ19" i="52"/>
  <c r="BQ13" i="52"/>
  <c r="BQ12" i="52"/>
  <c r="BQ10" i="52"/>
  <c r="BQ9" i="52"/>
  <c r="BQ8" i="52"/>
  <c r="BL19" i="52"/>
  <c r="BL10" i="52"/>
  <c r="BL8" i="52"/>
  <c r="BB15" i="52"/>
  <c r="CF15" i="52" s="1"/>
  <c r="BM19" i="52"/>
  <c r="BM10" i="52"/>
  <c r="BM9" i="52"/>
  <c r="BM8" i="52"/>
  <c r="BB14" i="52"/>
  <c r="CF14" i="52" s="1"/>
  <c r="BO19" i="52"/>
  <c r="BO11" i="52"/>
  <c r="BB12" i="52"/>
  <c r="CF12" i="52" s="1"/>
  <c r="BR19" i="52"/>
  <c r="BR14" i="52"/>
  <c r="BR12" i="52"/>
  <c r="CV12" i="52" s="1"/>
  <c r="BR10" i="52"/>
  <c r="BR9" i="52"/>
  <c r="BR8" i="52"/>
  <c r="BA13" i="52"/>
  <c r="CE13" i="52" s="1"/>
  <c r="BC13" i="52"/>
  <c r="CG13" i="52" s="1"/>
  <c r="BA14" i="52"/>
  <c r="CE14" i="52" s="1"/>
  <c r="S145" i="52"/>
  <c r="M2" i="21"/>
  <c r="T36" i="21"/>
  <c r="S36" i="21"/>
  <c r="R36" i="21"/>
  <c r="Q36" i="21"/>
  <c r="P36" i="21"/>
  <c r="O36" i="21"/>
  <c r="N36" i="21"/>
  <c r="M36" i="21"/>
  <c r="L36" i="21"/>
  <c r="T35" i="21"/>
  <c r="S35" i="21"/>
  <c r="R35" i="21"/>
  <c r="Q35" i="21"/>
  <c r="P35" i="21"/>
  <c r="O35" i="21"/>
  <c r="N35" i="21"/>
  <c r="M35" i="21"/>
  <c r="L35" i="21"/>
  <c r="T34" i="21"/>
  <c r="S34" i="21"/>
  <c r="R34" i="21"/>
  <c r="Q34" i="21"/>
  <c r="P34" i="21"/>
  <c r="O34" i="21"/>
  <c r="N34" i="21"/>
  <c r="M34" i="21"/>
  <c r="L34" i="21"/>
  <c r="T33" i="21"/>
  <c r="S33" i="21"/>
  <c r="R33" i="21"/>
  <c r="Q33" i="21"/>
  <c r="P33" i="21"/>
  <c r="O33" i="21"/>
  <c r="N33" i="21"/>
  <c r="M33" i="21"/>
  <c r="L33" i="21"/>
  <c r="T32" i="21"/>
  <c r="S32" i="21"/>
  <c r="R32" i="21"/>
  <c r="Q32" i="21"/>
  <c r="P32" i="21"/>
  <c r="O32" i="21"/>
  <c r="N32" i="21"/>
  <c r="M32" i="21"/>
  <c r="L32" i="21"/>
  <c r="T31" i="21"/>
  <c r="S31" i="21"/>
  <c r="R31" i="21"/>
  <c r="Q31" i="21"/>
  <c r="P31" i="21"/>
  <c r="O31" i="21"/>
  <c r="N31" i="21"/>
  <c r="M31" i="21"/>
  <c r="L31" i="21"/>
  <c r="T30" i="21"/>
  <c r="S30" i="21"/>
  <c r="R30" i="21"/>
  <c r="Q30" i="21"/>
  <c r="P30" i="21"/>
  <c r="O30" i="21"/>
  <c r="N30" i="21"/>
  <c r="M30" i="21"/>
  <c r="L30" i="21"/>
  <c r="T29" i="21"/>
  <c r="S29" i="21"/>
  <c r="R29" i="21"/>
  <c r="Q29" i="21"/>
  <c r="P29" i="21"/>
  <c r="O29" i="21"/>
  <c r="N29" i="21"/>
  <c r="M29" i="21"/>
  <c r="L29" i="21"/>
  <c r="T28" i="21"/>
  <c r="S28" i="21"/>
  <c r="R28" i="21"/>
  <c r="Q28" i="21"/>
  <c r="P28" i="21"/>
  <c r="O28" i="21"/>
  <c r="N28" i="21"/>
  <c r="M28" i="21"/>
  <c r="L28" i="21"/>
  <c r="S27" i="21"/>
  <c r="R27" i="21"/>
  <c r="Q27" i="21"/>
  <c r="P27" i="21"/>
  <c r="O27" i="21"/>
  <c r="N27" i="21"/>
  <c r="M27" i="21"/>
  <c r="L27" i="21"/>
  <c r="M26" i="21"/>
  <c r="L26" i="21"/>
  <c r="L25" i="21"/>
  <c r="T24" i="21"/>
  <c r="S24" i="21"/>
  <c r="R24" i="21"/>
  <c r="Q24" i="21"/>
  <c r="P24" i="21"/>
  <c r="O24" i="21"/>
  <c r="N24" i="21"/>
  <c r="M24" i="21"/>
  <c r="L24" i="21"/>
  <c r="T23" i="21"/>
  <c r="S23" i="21"/>
  <c r="R23" i="21"/>
  <c r="Q23" i="21"/>
  <c r="P23" i="21"/>
  <c r="O23" i="21"/>
  <c r="N23" i="21"/>
  <c r="M23" i="21"/>
  <c r="L23" i="21"/>
  <c r="T22" i="21"/>
  <c r="S22" i="21"/>
  <c r="R22" i="21"/>
  <c r="Q22" i="21"/>
  <c r="P22" i="21"/>
  <c r="O22" i="21"/>
  <c r="N22" i="21"/>
  <c r="M22" i="21"/>
  <c r="L22" i="21"/>
  <c r="T21" i="21"/>
  <c r="S21" i="21"/>
  <c r="R21" i="21"/>
  <c r="Q21" i="21"/>
  <c r="P21" i="21"/>
  <c r="O21" i="21"/>
  <c r="N21" i="21"/>
  <c r="M21" i="21"/>
  <c r="L21" i="21"/>
  <c r="T20" i="21"/>
  <c r="S20" i="21"/>
  <c r="R20" i="21"/>
  <c r="Q20" i="21"/>
  <c r="P20" i="21"/>
  <c r="O20" i="21"/>
  <c r="N20" i="21"/>
  <c r="M20" i="21"/>
  <c r="L20" i="21"/>
  <c r="T19" i="21"/>
  <c r="S19" i="21"/>
  <c r="R19" i="21"/>
  <c r="Q19" i="21"/>
  <c r="P19" i="21"/>
  <c r="O19" i="21"/>
  <c r="N19" i="21"/>
  <c r="M19" i="21"/>
  <c r="L19" i="21"/>
  <c r="T18" i="21"/>
  <c r="S18" i="21"/>
  <c r="R18" i="21"/>
  <c r="Q18" i="21"/>
  <c r="P18" i="21"/>
  <c r="O18" i="21"/>
  <c r="N18" i="21"/>
  <c r="M18" i="21"/>
  <c r="L18" i="21"/>
  <c r="T17" i="21"/>
  <c r="S17" i="21"/>
  <c r="R17" i="21"/>
  <c r="Q17" i="21"/>
  <c r="P17" i="21"/>
  <c r="O17" i="21"/>
  <c r="N17" i="21"/>
  <c r="M17" i="21"/>
  <c r="L17" i="21"/>
  <c r="T16" i="21"/>
  <c r="S16" i="21"/>
  <c r="R16" i="21"/>
  <c r="Q16" i="21"/>
  <c r="P16" i="21"/>
  <c r="O16" i="21"/>
  <c r="N16" i="21"/>
  <c r="M16" i="21"/>
  <c r="L16" i="21"/>
  <c r="S15" i="21"/>
  <c r="R15" i="21"/>
  <c r="Q15" i="21"/>
  <c r="P15" i="21"/>
  <c r="O15" i="21"/>
  <c r="N15" i="21"/>
  <c r="M15" i="21"/>
  <c r="L15" i="21"/>
  <c r="M14" i="21"/>
  <c r="L14" i="21"/>
  <c r="L13" i="21"/>
  <c r="T12" i="21"/>
  <c r="S12" i="21"/>
  <c r="R12" i="21"/>
  <c r="Q12" i="21"/>
  <c r="P12" i="21"/>
  <c r="O12" i="21"/>
  <c r="N12" i="21"/>
  <c r="M12" i="21"/>
  <c r="L12" i="21"/>
  <c r="T11" i="21"/>
  <c r="S11" i="21"/>
  <c r="R11" i="21"/>
  <c r="Q11" i="21"/>
  <c r="P11" i="21"/>
  <c r="O11" i="21"/>
  <c r="N11" i="21"/>
  <c r="M11" i="21"/>
  <c r="L11" i="21"/>
  <c r="T10" i="21"/>
  <c r="S10" i="21"/>
  <c r="R10" i="21"/>
  <c r="Q10" i="21"/>
  <c r="P10" i="21"/>
  <c r="O10" i="21"/>
  <c r="N10" i="21"/>
  <c r="M10" i="21"/>
  <c r="L10" i="21"/>
  <c r="T9" i="21"/>
  <c r="S9" i="21"/>
  <c r="R9" i="21"/>
  <c r="Q9" i="21"/>
  <c r="P9" i="21"/>
  <c r="O9" i="21"/>
  <c r="N9" i="21"/>
  <c r="M9" i="21"/>
  <c r="L9" i="21"/>
  <c r="T8" i="21"/>
  <c r="S8" i="21"/>
  <c r="R8" i="21"/>
  <c r="Q8" i="21"/>
  <c r="P8" i="21"/>
  <c r="O8" i="21"/>
  <c r="N8" i="21"/>
  <c r="M8" i="21"/>
  <c r="L8" i="21"/>
  <c r="T7" i="21"/>
  <c r="S7" i="21"/>
  <c r="R7" i="21"/>
  <c r="Q7" i="21"/>
  <c r="P7" i="21"/>
  <c r="O7" i="21"/>
  <c r="N7" i="21"/>
  <c r="M7" i="21"/>
  <c r="L7" i="21"/>
  <c r="T6" i="21"/>
  <c r="S6" i="21"/>
  <c r="R6" i="21"/>
  <c r="Q6" i="21"/>
  <c r="P6" i="21"/>
  <c r="O6" i="21"/>
  <c r="N6" i="21"/>
  <c r="M6" i="21"/>
  <c r="L6" i="21"/>
  <c r="T5" i="21"/>
  <c r="S5" i="21"/>
  <c r="R5" i="21"/>
  <c r="Q5" i="21"/>
  <c r="P5" i="21"/>
  <c r="O5" i="21"/>
  <c r="N5" i="21"/>
  <c r="M5" i="21"/>
  <c r="L5" i="21"/>
  <c r="T4" i="21"/>
  <c r="S4" i="21"/>
  <c r="R4" i="21"/>
  <c r="Q4" i="21"/>
  <c r="P4" i="21"/>
  <c r="O4" i="21"/>
  <c r="N4" i="21"/>
  <c r="M4" i="21"/>
  <c r="L4" i="21"/>
  <c r="S3" i="21"/>
  <c r="R3" i="21"/>
  <c r="Q3" i="21"/>
  <c r="P3" i="21"/>
  <c r="O3" i="21"/>
  <c r="N3" i="21"/>
  <c r="M3" i="21"/>
  <c r="L3" i="21"/>
  <c r="L2" i="21"/>
  <c r="H27" i="15"/>
  <c r="I27" i="15"/>
  <c r="J27" i="15"/>
  <c r="H28" i="15"/>
  <c r="I28" i="15"/>
  <c r="J28" i="15"/>
  <c r="H29" i="15"/>
  <c r="I29" i="15"/>
  <c r="J29" i="15"/>
  <c r="H30" i="15"/>
  <c r="I30" i="15"/>
  <c r="J30" i="15"/>
  <c r="H31" i="15"/>
  <c r="I31" i="15"/>
  <c r="J31" i="15"/>
  <c r="H32" i="15"/>
  <c r="I32" i="15"/>
  <c r="J32" i="15"/>
  <c r="H33" i="15"/>
  <c r="I33" i="15"/>
  <c r="J33" i="15"/>
  <c r="H34" i="15"/>
  <c r="I34" i="15"/>
  <c r="J34" i="15"/>
  <c r="I26" i="15"/>
  <c r="J26" i="15"/>
  <c r="H26" i="15"/>
  <c r="H16" i="15"/>
  <c r="I16" i="15"/>
  <c r="J16" i="15"/>
  <c r="H17" i="15"/>
  <c r="I17" i="15"/>
  <c r="J17" i="15"/>
  <c r="H18" i="15"/>
  <c r="I18" i="15"/>
  <c r="J18" i="15"/>
  <c r="H19" i="15"/>
  <c r="I19" i="15"/>
  <c r="J19" i="15"/>
  <c r="H20" i="15"/>
  <c r="I20" i="15"/>
  <c r="J20" i="15"/>
  <c r="H21" i="15"/>
  <c r="I21" i="15"/>
  <c r="J21" i="15"/>
  <c r="H22" i="15"/>
  <c r="I22" i="15"/>
  <c r="J22" i="15"/>
  <c r="I15" i="15"/>
  <c r="J15" i="15"/>
  <c r="H15" i="15"/>
  <c r="H5" i="15"/>
  <c r="I5" i="15"/>
  <c r="J5" i="15"/>
  <c r="H6" i="15"/>
  <c r="I6" i="15"/>
  <c r="J6" i="15"/>
  <c r="H7" i="15"/>
  <c r="I7" i="15"/>
  <c r="J7" i="15"/>
  <c r="H8" i="15"/>
  <c r="I8" i="15"/>
  <c r="J8" i="15"/>
  <c r="H9" i="15"/>
  <c r="I9" i="15"/>
  <c r="J9" i="15"/>
  <c r="H10" i="15"/>
  <c r="I10" i="15"/>
  <c r="J10" i="15"/>
  <c r="H11" i="15"/>
  <c r="I11" i="15"/>
  <c r="J11" i="15"/>
  <c r="I4" i="15"/>
  <c r="J4" i="15"/>
  <c r="H4" i="15"/>
  <c r="H19" i="40"/>
  <c r="I19" i="40"/>
  <c r="J19" i="40"/>
  <c r="K19" i="40"/>
  <c r="L19" i="40"/>
  <c r="M19" i="40"/>
  <c r="H3" i="40"/>
  <c r="I3" i="40"/>
  <c r="J3" i="40"/>
  <c r="K3" i="40"/>
  <c r="L3" i="40"/>
  <c r="H4" i="40"/>
  <c r="I4" i="40"/>
  <c r="J4" i="40"/>
  <c r="K4" i="40"/>
  <c r="L4" i="40"/>
  <c r="H5" i="40"/>
  <c r="I5" i="40"/>
  <c r="J5" i="40"/>
  <c r="K5" i="40"/>
  <c r="L5" i="40"/>
  <c r="H6" i="40"/>
  <c r="I6" i="40"/>
  <c r="J6" i="40"/>
  <c r="K6" i="40"/>
  <c r="L6" i="40"/>
  <c r="H7" i="40"/>
  <c r="I7" i="40"/>
  <c r="J7" i="40"/>
  <c r="K7" i="40"/>
  <c r="L7" i="40"/>
  <c r="H8" i="40"/>
  <c r="I8" i="40"/>
  <c r="J8" i="40"/>
  <c r="K8" i="40"/>
  <c r="L8" i="40"/>
  <c r="H9" i="40"/>
  <c r="I9" i="40"/>
  <c r="J9" i="40"/>
  <c r="K9" i="40"/>
  <c r="L9" i="40"/>
  <c r="M9" i="40"/>
  <c r="H10" i="40"/>
  <c r="I10" i="40"/>
  <c r="J10" i="40"/>
  <c r="K10" i="40"/>
  <c r="L10" i="40"/>
  <c r="M10" i="40"/>
  <c r="H11" i="40"/>
  <c r="I11" i="40"/>
  <c r="J11" i="40"/>
  <c r="K11" i="40"/>
  <c r="L11" i="40"/>
  <c r="M11" i="40"/>
  <c r="H12" i="40"/>
  <c r="I12" i="40"/>
  <c r="J12" i="40"/>
  <c r="K12" i="40"/>
  <c r="L12" i="40"/>
  <c r="M12" i="40"/>
  <c r="H13" i="40"/>
  <c r="I13" i="40"/>
  <c r="J13" i="40"/>
  <c r="K13" i="40"/>
  <c r="L13" i="40"/>
  <c r="M13" i="40"/>
  <c r="H14" i="40"/>
  <c r="I14" i="40"/>
  <c r="J14" i="40"/>
  <c r="K14" i="40"/>
  <c r="H15" i="40"/>
  <c r="I15" i="40"/>
  <c r="J15" i="40"/>
  <c r="K15" i="40"/>
  <c r="L15" i="40"/>
  <c r="M15" i="40"/>
  <c r="H16" i="40"/>
  <c r="I16" i="40"/>
  <c r="J16" i="40"/>
  <c r="K16" i="40"/>
  <c r="L16" i="40"/>
  <c r="M16" i="40"/>
  <c r="H17" i="40"/>
  <c r="I17" i="40"/>
  <c r="J17" i="40"/>
  <c r="K17" i="40"/>
  <c r="L17" i="40"/>
  <c r="M17" i="40"/>
  <c r="H18" i="40"/>
  <c r="I18" i="40"/>
  <c r="J18" i="40"/>
  <c r="K18" i="40"/>
  <c r="L18" i="40"/>
  <c r="M18" i="40"/>
  <c r="I2" i="40"/>
  <c r="J2" i="40"/>
  <c r="K2" i="40"/>
  <c r="H2" i="40"/>
  <c r="S135" i="52" l="1"/>
  <c r="X1263" i="56" s="1"/>
  <c r="W138" i="52"/>
  <c r="X1314" i="56" s="1"/>
  <c r="X139" i="52"/>
  <c r="W136" i="52"/>
  <c r="X1312" i="56" s="1"/>
  <c r="S136" i="52"/>
  <c r="X1264" i="56" s="1"/>
  <c r="S138" i="52"/>
  <c r="X1266" i="56" s="1"/>
  <c r="X145" i="52"/>
  <c r="BB145" i="52" s="1"/>
  <c r="CF145" i="52" s="1"/>
  <c r="BB17" i="52"/>
  <c r="CF17" i="52" s="1"/>
  <c r="W137" i="52"/>
  <c r="X1313" i="56" s="1"/>
  <c r="S139" i="52"/>
  <c r="AX18" i="52"/>
  <c r="CB18" i="52" s="1"/>
  <c r="BO139" i="52"/>
  <c r="T146" i="52"/>
  <c r="BL136" i="52"/>
  <c r="BL138" i="52"/>
  <c r="BL147" i="52"/>
  <c r="Y19" i="52"/>
  <c r="BC8" i="52" s="1"/>
  <c r="CG8" i="52" s="1"/>
  <c r="BN138" i="52"/>
  <c r="V145" i="52"/>
  <c r="AZ145" i="52" s="1"/>
  <c r="CD145" i="52" s="1"/>
  <c r="V146" i="52"/>
  <c r="AZ146" i="52" s="1"/>
  <c r="CD146" i="52" s="1"/>
  <c r="AZ17" i="52"/>
  <c r="CD17" i="52" s="1"/>
  <c r="S137" i="52"/>
  <c r="AW137" i="52" s="1"/>
  <c r="CA137" i="52" s="1"/>
  <c r="T144" i="52"/>
  <c r="AX144" i="52" s="1"/>
  <c r="CB144" i="52" s="1"/>
  <c r="AX16" i="52"/>
  <c r="CB16" i="52" s="1"/>
  <c r="AZ18" i="52"/>
  <c r="CD18" i="52" s="1"/>
  <c r="AX17" i="52"/>
  <c r="CB17" i="52" s="1"/>
  <c r="V144" i="52"/>
  <c r="X1308" i="56" s="1"/>
  <c r="AS147" i="52"/>
  <c r="BW136" i="52" s="1"/>
  <c r="BW17" i="52"/>
  <c r="BW18" i="52"/>
  <c r="T138" i="52"/>
  <c r="X1278" i="56" s="1"/>
  <c r="AZ16" i="52"/>
  <c r="CD16" i="52" s="1"/>
  <c r="T136" i="52"/>
  <c r="X1276" i="56" s="1"/>
  <c r="BR140" i="52"/>
  <c r="BP145" i="52"/>
  <c r="BP146" i="52"/>
  <c r="S146" i="52"/>
  <c r="AW146" i="52" s="1"/>
  <c r="CA146" i="52" s="1"/>
  <c r="T137" i="52"/>
  <c r="X1277" i="56" s="1"/>
  <c r="BR136" i="52"/>
  <c r="S144" i="52"/>
  <c r="AW144" i="52" s="1"/>
  <c r="CA144" i="52" s="1"/>
  <c r="W146" i="52"/>
  <c r="X1322" i="56" s="1"/>
  <c r="T135" i="52"/>
  <c r="X1275" i="56" s="1"/>
  <c r="BR142" i="52"/>
  <c r="BR138" i="52"/>
  <c r="T145" i="52"/>
  <c r="BR137" i="52"/>
  <c r="V139" i="52"/>
  <c r="X1303" i="56" s="1"/>
  <c r="X137" i="52"/>
  <c r="X1325" i="56" s="1"/>
  <c r="BR147" i="52"/>
  <c r="BC145" i="52"/>
  <c r="CG145" i="52" s="1"/>
  <c r="X1345" i="56"/>
  <c r="AX145" i="52"/>
  <c r="CB145" i="52" s="1"/>
  <c r="X1285" i="56"/>
  <c r="AX146" i="52"/>
  <c r="CB146" i="52" s="1"/>
  <c r="X1286" i="56"/>
  <c r="AY145" i="52"/>
  <c r="CC145" i="52" s="1"/>
  <c r="X1297" i="56"/>
  <c r="BC146" i="52"/>
  <c r="CG146" i="52" s="1"/>
  <c r="X1346" i="56"/>
  <c r="AW145" i="52"/>
  <c r="CA145" i="52" s="1"/>
  <c r="X1273" i="56"/>
  <c r="BC144" i="52"/>
  <c r="CG144" i="52" s="1"/>
  <c r="X1344" i="56"/>
  <c r="AY144" i="52"/>
  <c r="CC144" i="52" s="1"/>
  <c r="X1296" i="56"/>
  <c r="BB144" i="52"/>
  <c r="CF144" i="52" s="1"/>
  <c r="X1332" i="56"/>
  <c r="BB139" i="52"/>
  <c r="CF139" i="52" s="1"/>
  <c r="X1327" i="56"/>
  <c r="AW139" i="52"/>
  <c r="CA139" i="52" s="1"/>
  <c r="X1267" i="56"/>
  <c r="CU12" i="52"/>
  <c r="AZ10" i="52"/>
  <c r="CD10" i="52" s="1"/>
  <c r="V138" i="52"/>
  <c r="AZ9" i="52"/>
  <c r="CD9" i="52" s="1"/>
  <c r="V137" i="52"/>
  <c r="AZ7" i="52"/>
  <c r="CD7" i="52" s="1"/>
  <c r="V135" i="52"/>
  <c r="BB18" i="52"/>
  <c r="CF18" i="52" s="1"/>
  <c r="X146" i="52"/>
  <c r="BM147" i="52"/>
  <c r="BM137" i="52"/>
  <c r="BM138" i="52"/>
  <c r="BM136" i="52"/>
  <c r="BM135" i="52"/>
  <c r="AZ8" i="52"/>
  <c r="CD8" i="52" s="1"/>
  <c r="V136" i="52"/>
  <c r="BC7" i="52"/>
  <c r="CG7" i="52" s="1"/>
  <c r="Y135" i="52"/>
  <c r="BA11" i="52"/>
  <c r="CE11" i="52" s="1"/>
  <c r="W139" i="52"/>
  <c r="BA7" i="52"/>
  <c r="CE7" i="52" s="1"/>
  <c r="W135" i="52"/>
  <c r="AY11" i="52"/>
  <c r="CC11" i="52" s="1"/>
  <c r="U139" i="52"/>
  <c r="AY9" i="52"/>
  <c r="CC9" i="52" s="1"/>
  <c r="U137" i="52"/>
  <c r="AY8" i="52"/>
  <c r="CC8" i="52" s="1"/>
  <c r="U136" i="52"/>
  <c r="AY18" i="52"/>
  <c r="CC18" i="52" s="1"/>
  <c r="U146" i="52"/>
  <c r="AY7" i="52"/>
  <c r="CC7" i="52" s="1"/>
  <c r="U135" i="52"/>
  <c r="BB11" i="52"/>
  <c r="CF11" i="52" s="1"/>
  <c r="BA16" i="52"/>
  <c r="CE16" i="52" s="1"/>
  <c r="W144" i="52"/>
  <c r="BQ147" i="52"/>
  <c r="BQ140" i="52"/>
  <c r="BQ138" i="52"/>
  <c r="BQ136" i="52"/>
  <c r="BQ141" i="52"/>
  <c r="BQ137" i="52"/>
  <c r="BQ135" i="52"/>
  <c r="BC11" i="52"/>
  <c r="CG11" i="52" s="1"/>
  <c r="Y139" i="52"/>
  <c r="AX11" i="52"/>
  <c r="CB11" i="52" s="1"/>
  <c r="T139" i="52"/>
  <c r="T19" i="52"/>
  <c r="W19" i="52"/>
  <c r="W147" i="52" s="1"/>
  <c r="BA145" i="52" s="1"/>
  <c r="V19" i="52"/>
  <c r="V147" i="52" s="1"/>
  <c r="AZ147" i="52" s="1"/>
  <c r="CD147" i="52" s="1"/>
  <c r="AX8" i="52"/>
  <c r="CB8" i="52" s="1"/>
  <c r="CE34" i="52"/>
  <c r="CE33" i="52"/>
  <c r="CE35" i="52"/>
  <c r="CD35" i="52"/>
  <c r="CB35" i="52"/>
  <c r="U19" i="52"/>
  <c r="U147" i="52" s="1"/>
  <c r="AY147" i="52" s="1"/>
  <c r="CC147" i="52" s="1"/>
  <c r="AD13" i="52"/>
  <c r="X19" i="52"/>
  <c r="X147" i="52" s="1"/>
  <c r="BB136" i="52" s="1"/>
  <c r="AD14" i="52"/>
  <c r="AD15" i="52"/>
  <c r="BW19" i="52"/>
  <c r="BW8" i="52"/>
  <c r="BW14" i="52"/>
  <c r="BW9" i="52"/>
  <c r="BW11" i="52"/>
  <c r="BW10" i="52"/>
  <c r="BW12" i="52"/>
  <c r="BW13" i="52"/>
  <c r="BW7" i="52"/>
  <c r="AD12" i="52"/>
  <c r="AD7" i="52"/>
  <c r="AD10" i="52"/>
  <c r="AD9" i="52"/>
  <c r="AW9" i="52"/>
  <c r="CA9" i="52" s="1"/>
  <c r="AD17" i="52"/>
  <c r="AW17" i="52"/>
  <c r="CA17" i="52" s="1"/>
  <c r="AD18" i="52"/>
  <c r="AW18" i="52"/>
  <c r="CA18" i="52" s="1"/>
  <c r="AD16" i="52"/>
  <c r="X156" i="56" s="1"/>
  <c r="AW16" i="52"/>
  <c r="CA16" i="52" s="1"/>
  <c r="AD11" i="52"/>
  <c r="AW11" i="52"/>
  <c r="CA11" i="52" s="1"/>
  <c r="S19" i="52"/>
  <c r="S147" i="52" s="1"/>
  <c r="AW147" i="52" s="1"/>
  <c r="AD8" i="52"/>
  <c r="CA147" i="52" l="1"/>
  <c r="Y147" i="52"/>
  <c r="BC136" i="52" s="1"/>
  <c r="BC19" i="52"/>
  <c r="CG19" i="52" s="1"/>
  <c r="X1333" i="56"/>
  <c r="BC14" i="52"/>
  <c r="CG14" i="52" s="1"/>
  <c r="X1309" i="56"/>
  <c r="X1310" i="56"/>
  <c r="BC10" i="52"/>
  <c r="CG10" i="52" s="1"/>
  <c r="X1265" i="56"/>
  <c r="BC9" i="52"/>
  <c r="CG9" i="52" s="1"/>
  <c r="BW144" i="52"/>
  <c r="BW138" i="52"/>
  <c r="CE145" i="52"/>
  <c r="BW145" i="52"/>
  <c r="BW142" i="52"/>
  <c r="BW146" i="52"/>
  <c r="BW143" i="52"/>
  <c r="X1274" i="56"/>
  <c r="AZ144" i="52"/>
  <c r="CD144" i="52" s="1"/>
  <c r="CG136" i="52"/>
  <c r="BW140" i="52"/>
  <c r="BW137" i="52"/>
  <c r="BW147" i="52"/>
  <c r="X1272" i="56"/>
  <c r="X1284" i="56"/>
  <c r="CF136" i="52"/>
  <c r="BW141" i="52"/>
  <c r="BW139" i="52"/>
  <c r="BW135" i="52"/>
  <c r="AD146" i="52"/>
  <c r="X1406" i="56" s="1"/>
  <c r="X158" i="56"/>
  <c r="BB146" i="52"/>
  <c r="CF146" i="52" s="1"/>
  <c r="X1334" i="56"/>
  <c r="AY146" i="52"/>
  <c r="CC146" i="52" s="1"/>
  <c r="X1298" i="56"/>
  <c r="BC138" i="52"/>
  <c r="CG138" i="52" s="1"/>
  <c r="AD145" i="52"/>
  <c r="X1405" i="56" s="1"/>
  <c r="X157" i="56"/>
  <c r="BA9" i="52"/>
  <c r="CE9" i="52" s="1"/>
  <c r="BA144" i="52"/>
  <c r="CE144" i="52" s="1"/>
  <c r="X1320" i="56"/>
  <c r="BA8" i="52"/>
  <c r="CE8" i="52" s="1"/>
  <c r="BA10" i="52"/>
  <c r="CE10" i="52" s="1"/>
  <c r="BC137" i="52"/>
  <c r="CG137" i="52" s="1"/>
  <c r="AD138" i="52"/>
  <c r="X1398" i="56" s="1"/>
  <c r="X150" i="56"/>
  <c r="AD137" i="52"/>
  <c r="X1397" i="56" s="1"/>
  <c r="X149" i="56"/>
  <c r="AX139" i="52"/>
  <c r="CB139" i="52" s="1"/>
  <c r="X1279" i="56"/>
  <c r="AZ137" i="52"/>
  <c r="CD137" i="52" s="1"/>
  <c r="X1301" i="56"/>
  <c r="AZ138" i="52"/>
  <c r="CD138" i="52" s="1"/>
  <c r="X1302" i="56"/>
  <c r="AD139" i="52"/>
  <c r="X1399" i="56" s="1"/>
  <c r="X151" i="56"/>
  <c r="AY137" i="52"/>
  <c r="CC137" i="52" s="1"/>
  <c r="X1289" i="56"/>
  <c r="AY139" i="52"/>
  <c r="CC139" i="52" s="1"/>
  <c r="X1291" i="56"/>
  <c r="BA139" i="52"/>
  <c r="CE139" i="52" s="1"/>
  <c r="X1315" i="56"/>
  <c r="BC139" i="52"/>
  <c r="CG139" i="52" s="1"/>
  <c r="X1339" i="56"/>
  <c r="BC135" i="52"/>
  <c r="CG135" i="52" s="1"/>
  <c r="X1335" i="56"/>
  <c r="AZ135" i="52"/>
  <c r="CD135" i="52" s="1"/>
  <c r="X1299" i="56"/>
  <c r="BA135" i="52"/>
  <c r="CE135" i="52" s="1"/>
  <c r="X1311" i="56"/>
  <c r="AY135" i="52"/>
  <c r="CC135" i="52" s="1"/>
  <c r="X1287" i="56"/>
  <c r="AD135" i="52"/>
  <c r="X1395" i="56" s="1"/>
  <c r="X147" i="56"/>
  <c r="AY136" i="52"/>
  <c r="CC136" i="52" s="1"/>
  <c r="X1288" i="56"/>
  <c r="AW135" i="52"/>
  <c r="CA135" i="52" s="1"/>
  <c r="AZ136" i="52"/>
  <c r="CD136" i="52" s="1"/>
  <c r="X1300" i="56"/>
  <c r="AY138" i="52"/>
  <c r="CC138" i="52" s="1"/>
  <c r="AW136" i="52"/>
  <c r="CA136" i="52" s="1"/>
  <c r="AW138" i="52"/>
  <c r="CA138" i="52" s="1"/>
  <c r="AD136" i="52"/>
  <c r="X1396" i="56" s="1"/>
  <c r="X148" i="56"/>
  <c r="AZ11" i="52"/>
  <c r="CD11" i="52" s="1"/>
  <c r="AX9" i="52"/>
  <c r="T147" i="52"/>
  <c r="AX10" i="52"/>
  <c r="CB10" i="52" s="1"/>
  <c r="BB135" i="52"/>
  <c r="CF135" i="52" s="1"/>
  <c r="AZ139" i="52"/>
  <c r="CD139" i="52" s="1"/>
  <c r="AX19" i="52"/>
  <c r="CB19" i="52" s="1"/>
  <c r="BB137" i="52"/>
  <c r="CF137" i="52" s="1"/>
  <c r="BA19" i="52"/>
  <c r="CE19" i="52" s="1"/>
  <c r="BA12" i="52"/>
  <c r="CE12" i="52" s="1"/>
  <c r="BH16" i="52"/>
  <c r="CL16" i="52" s="1"/>
  <c r="AD144" i="52"/>
  <c r="X1404" i="56" s="1"/>
  <c r="BA17" i="52"/>
  <c r="CQ8" i="52"/>
  <c r="AX7" i="52"/>
  <c r="AZ19" i="52"/>
  <c r="CD19" i="52" s="1"/>
  <c r="BA140" i="52"/>
  <c r="CE140" i="52" s="1"/>
  <c r="BA147" i="52"/>
  <c r="CE147" i="52" s="1"/>
  <c r="BA138" i="52"/>
  <c r="CE138" i="52" s="1"/>
  <c r="BA137" i="52"/>
  <c r="CE137" i="52" s="1"/>
  <c r="CV14" i="52"/>
  <c r="BA146" i="52"/>
  <c r="CE146" i="52" s="1"/>
  <c r="BC142" i="52"/>
  <c r="CG142" i="52" s="1"/>
  <c r="BC147" i="52"/>
  <c r="CG147" i="52" s="1"/>
  <c r="BB147" i="52"/>
  <c r="CF147" i="52" s="1"/>
  <c r="BB141" i="52"/>
  <c r="CF141" i="52" s="1"/>
  <c r="BA18" i="52"/>
  <c r="BB138" i="52"/>
  <c r="CF138" i="52" s="1"/>
  <c r="BA136" i="52"/>
  <c r="CE136" i="52" s="1"/>
  <c r="CB26" i="52"/>
  <c r="CQ26" i="52"/>
  <c r="CQ25" i="52"/>
  <c r="CB25" i="52"/>
  <c r="CQ23" i="52"/>
  <c r="CB23" i="52"/>
  <c r="CC35" i="52"/>
  <c r="CQ24" i="52"/>
  <c r="CB24" i="52"/>
  <c r="CA35" i="52"/>
  <c r="CD27" i="52"/>
  <c r="CS27" i="52"/>
  <c r="CE25" i="52"/>
  <c r="CT25" i="52"/>
  <c r="CE28" i="52"/>
  <c r="CT28" i="52"/>
  <c r="CT24" i="52"/>
  <c r="CE24" i="52"/>
  <c r="CE26" i="52"/>
  <c r="CT26" i="52"/>
  <c r="BB13" i="52"/>
  <c r="CF13" i="52" s="1"/>
  <c r="CF26" i="52"/>
  <c r="CF35" i="52"/>
  <c r="BB9" i="52"/>
  <c r="CF9" i="52" s="1"/>
  <c r="CV10" i="52"/>
  <c r="CV9" i="52"/>
  <c r="CV8" i="52"/>
  <c r="BB10" i="52"/>
  <c r="AY19" i="52"/>
  <c r="CC19" i="52" s="1"/>
  <c r="AY10" i="52"/>
  <c r="BB19" i="52"/>
  <c r="CF19" i="52" s="1"/>
  <c r="BB8" i="52"/>
  <c r="BB7" i="52"/>
  <c r="AD19" i="52"/>
  <c r="AW19" i="52"/>
  <c r="CA19" i="52" s="1"/>
  <c r="AW10" i="52"/>
  <c r="AW8" i="52"/>
  <c r="AW7" i="52"/>
  <c r="CE17" i="52" l="1"/>
  <c r="CT17" i="52"/>
  <c r="CT9" i="52"/>
  <c r="CE18" i="52"/>
  <c r="CT18" i="52"/>
  <c r="CT8" i="52"/>
  <c r="CT10" i="52"/>
  <c r="CS11" i="52"/>
  <c r="CQ10" i="52"/>
  <c r="CT12" i="52"/>
  <c r="BH8" i="52"/>
  <c r="CL8" i="52" s="1"/>
  <c r="AD147" i="52"/>
  <c r="AX147" i="52"/>
  <c r="CB147" i="52" s="1"/>
  <c r="AX136" i="52"/>
  <c r="CB136" i="52" s="1"/>
  <c r="AX135" i="52"/>
  <c r="CB135" i="52" s="1"/>
  <c r="AX138" i="52"/>
  <c r="CB138" i="52" s="1"/>
  <c r="AX137" i="52"/>
  <c r="CB137" i="52" s="1"/>
  <c r="CB9" i="52"/>
  <c r="CQ9" i="52"/>
  <c r="CB7" i="52"/>
  <c r="CQ7" i="52"/>
  <c r="BH144" i="52"/>
  <c r="CL144" i="52" s="1"/>
  <c r="CU9" i="52"/>
  <c r="CA24" i="52"/>
  <c r="CP24" i="52"/>
  <c r="CA23" i="52"/>
  <c r="CP23" i="52"/>
  <c r="CA26" i="52"/>
  <c r="CP26" i="52"/>
  <c r="CR26" i="52"/>
  <c r="CC26" i="52"/>
  <c r="CU13" i="52"/>
  <c r="CF25" i="52"/>
  <c r="CU25" i="52"/>
  <c r="BH7" i="52"/>
  <c r="CL7" i="52" s="1"/>
  <c r="CU23" i="52"/>
  <c r="CF23" i="52"/>
  <c r="CU29" i="52"/>
  <c r="CF29" i="52"/>
  <c r="BH10" i="52"/>
  <c r="CL10" i="52" s="1"/>
  <c r="CF24" i="52"/>
  <c r="CU24" i="52"/>
  <c r="CA10" i="52"/>
  <c r="CP10" i="52"/>
  <c r="CA8" i="52"/>
  <c r="CP8" i="52"/>
  <c r="CF7" i="52"/>
  <c r="CU7" i="52"/>
  <c r="CF8" i="52"/>
  <c r="CU8" i="52"/>
  <c r="CC10" i="52"/>
  <c r="CR10" i="52"/>
  <c r="CA7" i="52"/>
  <c r="CP7" i="52"/>
  <c r="CF10" i="52"/>
  <c r="CU10" i="52"/>
  <c r="BH19" i="52"/>
  <c r="CL19" i="52" s="1"/>
  <c r="BH12" i="52"/>
  <c r="CL12" i="52" s="1"/>
  <c r="BH15" i="52"/>
  <c r="CL15" i="52" s="1"/>
  <c r="BH14" i="52"/>
  <c r="CL14" i="52" s="1"/>
  <c r="BH13" i="52"/>
  <c r="CL13" i="52" s="1"/>
  <c r="BH9" i="52"/>
  <c r="CL9" i="52" s="1"/>
  <c r="BH17" i="52"/>
  <c r="CL17" i="52" s="1"/>
  <c r="BH18" i="52"/>
  <c r="CL18" i="52" s="1"/>
  <c r="BH11" i="52"/>
  <c r="CL11" i="52" s="1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H142" i="52" l="1"/>
  <c r="CL142" i="52" s="1"/>
  <c r="BH140" i="52"/>
  <c r="CL140" i="52" s="1"/>
  <c r="BH147" i="52"/>
  <c r="CL147" i="52" s="1"/>
  <c r="BH143" i="52"/>
  <c r="CL143" i="52" s="1"/>
  <c r="BH141" i="52"/>
  <c r="CL141" i="52" s="1"/>
  <c r="BH136" i="52"/>
  <c r="CL136" i="52" s="1"/>
  <c r="BH138" i="52"/>
  <c r="CL138" i="52" s="1"/>
  <c r="BH135" i="52"/>
  <c r="CL135" i="52" s="1"/>
  <c r="BH146" i="52"/>
  <c r="CL146" i="52" s="1"/>
  <c r="BH137" i="52"/>
  <c r="CL137" i="52" s="1"/>
  <c r="BH145" i="52"/>
  <c r="CL145" i="52" s="1"/>
  <c r="BH139" i="52"/>
  <c r="CL139" i="52" s="1"/>
  <c r="DC22" i="52" a="1"/>
  <c r="DC6" i="52" a="1"/>
  <c r="AT141" i="52"/>
  <c r="AT140" i="52"/>
  <c r="AT142" i="52"/>
  <c r="AZ27" i="46"/>
  <c r="AY27" i="46"/>
  <c r="AX27" i="46"/>
  <c r="AW27" i="46"/>
  <c r="AV27" i="46"/>
  <c r="AU27" i="46"/>
  <c r="AT27" i="46"/>
  <c r="AS27" i="46"/>
  <c r="AR27" i="46"/>
  <c r="AQ27" i="46"/>
  <c r="AP27" i="46"/>
  <c r="AO27" i="46"/>
  <c r="AN27" i="46"/>
  <c r="AM27" i="46"/>
  <c r="AL27" i="46"/>
  <c r="AK27" i="46"/>
  <c r="AJ27" i="46"/>
  <c r="AI27" i="46"/>
  <c r="AH27" i="46"/>
  <c r="AG27" i="46"/>
  <c r="AF27" i="46"/>
  <c r="AE27" i="46"/>
  <c r="AD27" i="46"/>
  <c r="AC27" i="46"/>
  <c r="AB27" i="46"/>
  <c r="AZ26" i="46"/>
  <c r="AY26" i="46"/>
  <c r="AX26" i="46"/>
  <c r="AW26" i="46"/>
  <c r="AV26" i="46"/>
  <c r="AU26" i="46"/>
  <c r="AT26" i="46"/>
  <c r="AS26" i="46"/>
  <c r="AR26" i="46"/>
  <c r="AQ26" i="46"/>
  <c r="AP26" i="46"/>
  <c r="AO26" i="46"/>
  <c r="AN26" i="46"/>
  <c r="AM26" i="46"/>
  <c r="AL26" i="46"/>
  <c r="AK26" i="46"/>
  <c r="AJ26" i="46"/>
  <c r="AI26" i="46"/>
  <c r="AH26" i="46"/>
  <c r="AG26" i="46"/>
  <c r="AF26" i="46"/>
  <c r="AE26" i="46"/>
  <c r="AD26" i="46"/>
  <c r="AC26" i="46"/>
  <c r="AB26" i="46"/>
  <c r="AZ25" i="46"/>
  <c r="AY25" i="46"/>
  <c r="AX25" i="46"/>
  <c r="AW25" i="46"/>
  <c r="AV25" i="46"/>
  <c r="AU25" i="46"/>
  <c r="AT25" i="46"/>
  <c r="AS25" i="46"/>
  <c r="AR25" i="46"/>
  <c r="AQ25" i="46"/>
  <c r="AP25" i="46"/>
  <c r="AO25" i="46"/>
  <c r="AN25" i="46"/>
  <c r="AM25" i="46"/>
  <c r="AL25" i="46"/>
  <c r="AK25" i="46"/>
  <c r="AJ25" i="46"/>
  <c r="AI25" i="46"/>
  <c r="AH25" i="46"/>
  <c r="AG25" i="46"/>
  <c r="AF25" i="46"/>
  <c r="AE25" i="46"/>
  <c r="AD25" i="46"/>
  <c r="AC25" i="46"/>
  <c r="AB25" i="46"/>
  <c r="AZ24" i="46"/>
  <c r="AY24" i="46"/>
  <c r="AX24" i="46"/>
  <c r="AW24" i="46"/>
  <c r="AV24" i="46"/>
  <c r="AU24" i="46"/>
  <c r="AT24" i="46"/>
  <c r="AS24" i="46"/>
  <c r="AR24" i="46"/>
  <c r="AQ24" i="46"/>
  <c r="AP24" i="46"/>
  <c r="AO24" i="46"/>
  <c r="AN24" i="46"/>
  <c r="AM24" i="46"/>
  <c r="AL24" i="46"/>
  <c r="AK24" i="46"/>
  <c r="AJ24" i="46"/>
  <c r="AI24" i="46"/>
  <c r="AH24" i="46"/>
  <c r="AG24" i="46"/>
  <c r="AF24" i="46"/>
  <c r="AE24" i="46"/>
  <c r="AD24" i="46"/>
  <c r="AC24" i="46"/>
  <c r="AB24" i="46"/>
  <c r="AZ23" i="46"/>
  <c r="AY23" i="46"/>
  <c r="AX23" i="46"/>
  <c r="AW23" i="46"/>
  <c r="AV23" i="46"/>
  <c r="AU23" i="46"/>
  <c r="AT23" i="46"/>
  <c r="AS23" i="46"/>
  <c r="AR23" i="46"/>
  <c r="AQ23" i="46"/>
  <c r="AP23" i="46"/>
  <c r="AO23" i="46"/>
  <c r="AN23" i="46"/>
  <c r="AM23" i="46"/>
  <c r="AL23" i="46"/>
  <c r="AK23" i="46"/>
  <c r="AJ23" i="46"/>
  <c r="AI23" i="46"/>
  <c r="AH23" i="46"/>
  <c r="AG23" i="46"/>
  <c r="AF23" i="46"/>
  <c r="AE23" i="46"/>
  <c r="AD23" i="46"/>
  <c r="AC23" i="46"/>
  <c r="AB23" i="46"/>
  <c r="AZ22" i="46"/>
  <c r="AY22" i="46"/>
  <c r="AX22" i="46"/>
  <c r="AW22" i="46"/>
  <c r="AV22" i="46"/>
  <c r="AU22" i="46"/>
  <c r="AT22" i="46"/>
  <c r="AS22" i="46"/>
  <c r="AR22" i="46"/>
  <c r="AQ22" i="46"/>
  <c r="AP22" i="46"/>
  <c r="AO22" i="46"/>
  <c r="AN22" i="46"/>
  <c r="AM22" i="46"/>
  <c r="AL22" i="46"/>
  <c r="AK22" i="46"/>
  <c r="AJ22" i="46"/>
  <c r="AI22" i="46"/>
  <c r="AH22" i="46"/>
  <c r="AG22" i="46"/>
  <c r="AF22" i="46"/>
  <c r="AE22" i="46"/>
  <c r="AD22" i="46"/>
  <c r="AC22" i="46"/>
  <c r="AB22" i="46"/>
  <c r="AZ21" i="46"/>
  <c r="AY21" i="46"/>
  <c r="AX21" i="46"/>
  <c r="AW21" i="46"/>
  <c r="AV21" i="46"/>
  <c r="AU21" i="46"/>
  <c r="AT21" i="46"/>
  <c r="AS21" i="46"/>
  <c r="AR21" i="46"/>
  <c r="AQ21" i="46"/>
  <c r="AP21" i="46"/>
  <c r="AO21" i="46"/>
  <c r="AN21" i="46"/>
  <c r="AM21" i="46"/>
  <c r="AL21" i="46"/>
  <c r="AK21" i="46"/>
  <c r="AJ21" i="46"/>
  <c r="AI21" i="46"/>
  <c r="AH21" i="46"/>
  <c r="AG21" i="46"/>
  <c r="AF21" i="46"/>
  <c r="AE21" i="46"/>
  <c r="AD21" i="46"/>
  <c r="AC21" i="46"/>
  <c r="AB21" i="46"/>
  <c r="AZ20" i="46"/>
  <c r="AY20" i="46"/>
  <c r="AX20" i="46"/>
  <c r="AW20" i="46"/>
  <c r="AV20" i="46"/>
  <c r="AU20" i="46"/>
  <c r="AT20" i="46"/>
  <c r="AS20" i="46"/>
  <c r="AR20" i="46"/>
  <c r="AQ20" i="46"/>
  <c r="AP20" i="46"/>
  <c r="AO20" i="46"/>
  <c r="AN20" i="46"/>
  <c r="AM20" i="46"/>
  <c r="AL20" i="46"/>
  <c r="AK20" i="46"/>
  <c r="AJ20" i="46"/>
  <c r="AI20" i="46"/>
  <c r="AH20" i="46"/>
  <c r="AG20" i="46"/>
  <c r="AF20" i="46"/>
  <c r="AE20" i="46"/>
  <c r="AD20" i="46"/>
  <c r="AC20" i="46"/>
  <c r="AB20" i="46"/>
  <c r="AZ19" i="46"/>
  <c r="AY19" i="46"/>
  <c r="AX19" i="46"/>
  <c r="AW19" i="46"/>
  <c r="AV19" i="46"/>
  <c r="AU19" i="46"/>
  <c r="AT19" i="46"/>
  <c r="AS19" i="46"/>
  <c r="AR19" i="46"/>
  <c r="AQ19" i="46"/>
  <c r="AP19" i="46"/>
  <c r="AO19" i="46"/>
  <c r="AN19" i="46"/>
  <c r="AM19" i="46"/>
  <c r="AL19" i="46"/>
  <c r="AK19" i="46"/>
  <c r="AJ19" i="46"/>
  <c r="AI19" i="46"/>
  <c r="AH19" i="46"/>
  <c r="AG19" i="46"/>
  <c r="AF19" i="46"/>
  <c r="AE19" i="46"/>
  <c r="AD19" i="46"/>
  <c r="AC19" i="46"/>
  <c r="AB19" i="46"/>
  <c r="AZ18" i="46"/>
  <c r="AY18" i="46"/>
  <c r="AX18" i="46"/>
  <c r="AW18" i="46"/>
  <c r="AV18" i="46"/>
  <c r="AU18" i="46"/>
  <c r="AT18" i="46"/>
  <c r="AS18" i="46"/>
  <c r="AR18" i="46"/>
  <c r="AQ18" i="46"/>
  <c r="AP18" i="46"/>
  <c r="AO18" i="46"/>
  <c r="AN18" i="46"/>
  <c r="AM18" i="46"/>
  <c r="AL18" i="46"/>
  <c r="AK18" i="46"/>
  <c r="AJ18" i="46"/>
  <c r="AI18" i="46"/>
  <c r="AH18" i="46"/>
  <c r="AG18" i="46"/>
  <c r="AF18" i="46"/>
  <c r="AE18" i="46"/>
  <c r="AD18" i="46"/>
  <c r="AC18" i="46"/>
  <c r="AB18" i="46"/>
  <c r="AZ17" i="46"/>
  <c r="AY17" i="46"/>
  <c r="AX17" i="46"/>
  <c r="AW17" i="46"/>
  <c r="AV17" i="46"/>
  <c r="AU17" i="46"/>
  <c r="AT17" i="46"/>
  <c r="AS17" i="46"/>
  <c r="AR17" i="46"/>
  <c r="AQ17" i="46"/>
  <c r="AP17" i="46"/>
  <c r="AO17" i="46"/>
  <c r="AN17" i="46"/>
  <c r="AM17" i="46"/>
  <c r="AL17" i="46"/>
  <c r="AK17" i="46"/>
  <c r="AJ17" i="46"/>
  <c r="AI17" i="46"/>
  <c r="AH17" i="46"/>
  <c r="AG17" i="46"/>
  <c r="AF17" i="46"/>
  <c r="AE17" i="46"/>
  <c r="AD17" i="46"/>
  <c r="AC17" i="46"/>
  <c r="AB17" i="46"/>
  <c r="AZ16" i="46"/>
  <c r="AY16" i="46"/>
  <c r="AX16" i="46"/>
  <c r="AW16" i="46"/>
  <c r="AV16" i="46"/>
  <c r="AU16" i="46"/>
  <c r="AT16" i="46"/>
  <c r="AS16" i="46"/>
  <c r="AR16" i="46"/>
  <c r="AQ16" i="46"/>
  <c r="AP16" i="46"/>
  <c r="AO16" i="46"/>
  <c r="AN16" i="46"/>
  <c r="AM16" i="46"/>
  <c r="AL16" i="46"/>
  <c r="AK16" i="46"/>
  <c r="AJ16" i="46"/>
  <c r="AI16" i="46"/>
  <c r="AH16" i="46"/>
  <c r="AG16" i="46"/>
  <c r="AF16" i="46"/>
  <c r="AE16" i="46"/>
  <c r="AD16" i="46"/>
  <c r="AC16" i="46"/>
  <c r="AB16" i="46"/>
  <c r="AZ15" i="46"/>
  <c r="AY15" i="46"/>
  <c r="AX15" i="46"/>
  <c r="AW15" i="46"/>
  <c r="AV15" i="46"/>
  <c r="AU15" i="46"/>
  <c r="AT15" i="46"/>
  <c r="AS15" i="46"/>
  <c r="AR15" i="46"/>
  <c r="AQ15" i="46"/>
  <c r="AP15" i="46"/>
  <c r="AO15" i="46"/>
  <c r="AN15" i="46"/>
  <c r="AM15" i="46"/>
  <c r="AL15" i="46"/>
  <c r="AK15" i="46"/>
  <c r="AJ15" i="46"/>
  <c r="AI15" i="46"/>
  <c r="AH15" i="46"/>
  <c r="AG15" i="46"/>
  <c r="AF15" i="46"/>
  <c r="AE15" i="46"/>
  <c r="AD15" i="46"/>
  <c r="AC15" i="46"/>
  <c r="AB15" i="46"/>
  <c r="AZ14" i="46"/>
  <c r="AY14" i="46"/>
  <c r="AX14" i="46"/>
  <c r="AW14" i="46"/>
  <c r="AV14" i="46"/>
  <c r="AU14" i="46"/>
  <c r="AT14" i="46"/>
  <c r="AS14" i="46"/>
  <c r="AR14" i="46"/>
  <c r="AQ14" i="46"/>
  <c r="AP14" i="46"/>
  <c r="AO14" i="46"/>
  <c r="AN14" i="46"/>
  <c r="AM14" i="46"/>
  <c r="AL14" i="46"/>
  <c r="AK14" i="46"/>
  <c r="AJ14" i="46"/>
  <c r="AI14" i="46"/>
  <c r="AH14" i="46"/>
  <c r="AG14" i="46"/>
  <c r="AF14" i="46"/>
  <c r="AE14" i="46"/>
  <c r="AD14" i="46"/>
  <c r="AC14" i="46"/>
  <c r="AB14" i="46"/>
  <c r="AZ13" i="46"/>
  <c r="AY13" i="46"/>
  <c r="AX13" i="46"/>
  <c r="AW13" i="46"/>
  <c r="AV13" i="46"/>
  <c r="AU13" i="46"/>
  <c r="AT13" i="46"/>
  <c r="AS13" i="46"/>
  <c r="AR13" i="46"/>
  <c r="AQ13" i="46"/>
  <c r="AP13" i="46"/>
  <c r="AO13" i="46"/>
  <c r="AN13" i="46"/>
  <c r="AM13" i="46"/>
  <c r="AL13" i="46"/>
  <c r="AK13" i="46"/>
  <c r="AJ13" i="46"/>
  <c r="AI13" i="46"/>
  <c r="AH13" i="46"/>
  <c r="AG13" i="46"/>
  <c r="AF13" i="46"/>
  <c r="AE13" i="46"/>
  <c r="AD13" i="46"/>
  <c r="AC13" i="46"/>
  <c r="AB13" i="46"/>
  <c r="AZ12" i="46"/>
  <c r="AY12" i="46"/>
  <c r="AX12" i="46"/>
  <c r="AW12" i="46"/>
  <c r="AV12" i="46"/>
  <c r="AU12" i="46"/>
  <c r="AT12" i="46"/>
  <c r="AS12" i="46"/>
  <c r="AR12" i="46"/>
  <c r="AQ12" i="46"/>
  <c r="AP12" i="46"/>
  <c r="AO12" i="46"/>
  <c r="AN12" i="46"/>
  <c r="AM12" i="46"/>
  <c r="AL12" i="46"/>
  <c r="AK12" i="46"/>
  <c r="AJ12" i="46"/>
  <c r="AI12" i="46"/>
  <c r="AH12" i="46"/>
  <c r="AG12" i="46"/>
  <c r="AF12" i="46"/>
  <c r="AE12" i="46"/>
  <c r="AD12" i="46"/>
  <c r="AC12" i="46"/>
  <c r="AB12" i="46"/>
  <c r="AZ11" i="46"/>
  <c r="AY11" i="46"/>
  <c r="AX11" i="46"/>
  <c r="AW11" i="46"/>
  <c r="AV11" i="46"/>
  <c r="AU11" i="46"/>
  <c r="AT11" i="46"/>
  <c r="AS11" i="46"/>
  <c r="AR11" i="46"/>
  <c r="AQ11" i="46"/>
  <c r="AP11" i="46"/>
  <c r="AO11" i="46"/>
  <c r="AN11" i="46"/>
  <c r="AM11" i="46"/>
  <c r="AL11" i="46"/>
  <c r="AK11" i="46"/>
  <c r="AJ11" i="46"/>
  <c r="AI11" i="46"/>
  <c r="AH11" i="46"/>
  <c r="AG11" i="46"/>
  <c r="AF11" i="46"/>
  <c r="AE11" i="46"/>
  <c r="AD11" i="46"/>
  <c r="AC11" i="46"/>
  <c r="AB11" i="46"/>
  <c r="AZ10" i="46"/>
  <c r="AY10" i="46"/>
  <c r="AX10" i="46"/>
  <c r="AW10" i="46"/>
  <c r="AV10" i="46"/>
  <c r="AU10" i="46"/>
  <c r="AT10" i="46"/>
  <c r="AS10" i="46"/>
  <c r="AR10" i="46"/>
  <c r="AQ10" i="46"/>
  <c r="AP10" i="46"/>
  <c r="AO10" i="46"/>
  <c r="AN10" i="46"/>
  <c r="AM10" i="46"/>
  <c r="AL10" i="46"/>
  <c r="AK10" i="46"/>
  <c r="AJ10" i="46"/>
  <c r="AI10" i="46"/>
  <c r="AH10" i="46"/>
  <c r="AG10" i="46"/>
  <c r="AF10" i="46"/>
  <c r="AE10" i="46"/>
  <c r="AD10" i="46"/>
  <c r="AC10" i="46"/>
  <c r="AB10" i="46"/>
  <c r="AZ9" i="46"/>
  <c r="AY9" i="46"/>
  <c r="AX9" i="46"/>
  <c r="AW9" i="46"/>
  <c r="AV9" i="46"/>
  <c r="AU9" i="46"/>
  <c r="AT9" i="46"/>
  <c r="AS9" i="46"/>
  <c r="AR9" i="46"/>
  <c r="AQ9" i="46"/>
  <c r="AP9" i="46"/>
  <c r="AO9" i="46"/>
  <c r="AN9" i="46"/>
  <c r="AM9" i="46"/>
  <c r="AL9" i="46"/>
  <c r="AK9" i="46"/>
  <c r="AJ9" i="46"/>
  <c r="AI9" i="46"/>
  <c r="AH9" i="46"/>
  <c r="AG9" i="46"/>
  <c r="AF9" i="46"/>
  <c r="AE9" i="46"/>
  <c r="AD9" i="46"/>
  <c r="AC9" i="46"/>
  <c r="AB9" i="46"/>
  <c r="AZ8" i="46"/>
  <c r="AY8" i="46"/>
  <c r="AX8" i="46"/>
  <c r="AW8" i="46"/>
  <c r="AV8" i="46"/>
  <c r="AU8" i="46"/>
  <c r="AT8" i="46"/>
  <c r="AS8" i="46"/>
  <c r="AR8" i="46"/>
  <c r="AQ8" i="46"/>
  <c r="AP8" i="46"/>
  <c r="AO8" i="46"/>
  <c r="AN8" i="46"/>
  <c r="AM8" i="46"/>
  <c r="AL8" i="46"/>
  <c r="AK8" i="46"/>
  <c r="AJ8" i="46"/>
  <c r="AI8" i="46"/>
  <c r="AH8" i="46"/>
  <c r="AG8" i="46"/>
  <c r="AF8" i="46"/>
  <c r="AE8" i="46"/>
  <c r="AD8" i="46"/>
  <c r="AC8" i="46"/>
  <c r="AB8" i="46"/>
  <c r="AZ7" i="46"/>
  <c r="AY7" i="46"/>
  <c r="AX7" i="46"/>
  <c r="AW7" i="46"/>
  <c r="AV7" i="46"/>
  <c r="AU7" i="46"/>
  <c r="AT7" i="46"/>
  <c r="AS7" i="46"/>
  <c r="AR7" i="46"/>
  <c r="AQ7" i="46"/>
  <c r="AP7" i="46"/>
  <c r="AO7" i="46"/>
  <c r="AN7" i="46"/>
  <c r="AM7" i="46"/>
  <c r="AL7" i="46"/>
  <c r="AK7" i="46"/>
  <c r="AJ7" i="46"/>
  <c r="AI7" i="46"/>
  <c r="AH7" i="46"/>
  <c r="AG7" i="46"/>
  <c r="AF7" i="46"/>
  <c r="AE7" i="46"/>
  <c r="AD7" i="46"/>
  <c r="AC7" i="46"/>
  <c r="AB7" i="46"/>
  <c r="AZ6" i="46"/>
  <c r="AY6" i="46"/>
  <c r="AX6" i="46"/>
  <c r="AW6" i="46"/>
  <c r="AV6" i="46"/>
  <c r="AU6" i="46"/>
  <c r="AT6" i="46"/>
  <c r="AS6" i="46"/>
  <c r="AR6" i="46"/>
  <c r="AQ6" i="46"/>
  <c r="AP6" i="46"/>
  <c r="AO6" i="46"/>
  <c r="AN6" i="46"/>
  <c r="AM6" i="46"/>
  <c r="AL6" i="46"/>
  <c r="AK6" i="46"/>
  <c r="AJ6" i="46"/>
  <c r="AI6" i="46"/>
  <c r="AH6" i="46"/>
  <c r="AG6" i="46"/>
  <c r="AF6" i="46"/>
  <c r="AE6" i="46"/>
  <c r="AD6" i="46"/>
  <c r="AC6" i="46"/>
  <c r="AB6" i="46"/>
  <c r="AZ5" i="46"/>
  <c r="AY5" i="46"/>
  <c r="AX5" i="46"/>
  <c r="AW5" i="46"/>
  <c r="AV5" i="46"/>
  <c r="AU5" i="46"/>
  <c r="AT5" i="46"/>
  <c r="AS5" i="46"/>
  <c r="AR5" i="46"/>
  <c r="AQ5" i="46"/>
  <c r="AP5" i="46"/>
  <c r="AO5" i="46"/>
  <c r="AN5" i="46"/>
  <c r="AM5" i="46"/>
  <c r="AL5" i="46"/>
  <c r="AK5" i="46"/>
  <c r="AJ5" i="46"/>
  <c r="AI5" i="46"/>
  <c r="AH5" i="46"/>
  <c r="AG5" i="46"/>
  <c r="AF5" i="46"/>
  <c r="AE5" i="46"/>
  <c r="AD5" i="46"/>
  <c r="AC5" i="46"/>
  <c r="AB5" i="46"/>
  <c r="AZ4" i="46"/>
  <c r="AY4" i="46"/>
  <c r="AX4" i="46"/>
  <c r="AW4" i="46"/>
  <c r="AV4" i="46"/>
  <c r="AU4" i="46"/>
  <c r="AT4" i="46"/>
  <c r="AS4" i="46"/>
  <c r="AR4" i="46"/>
  <c r="AQ4" i="46"/>
  <c r="AP4" i="46"/>
  <c r="AO4" i="46"/>
  <c r="AN4" i="46"/>
  <c r="AM4" i="46"/>
  <c r="AL4" i="46"/>
  <c r="AK4" i="46"/>
  <c r="AJ4" i="46"/>
  <c r="AI4" i="46"/>
  <c r="AH4" i="46"/>
  <c r="AG4" i="46"/>
  <c r="AF4" i="46"/>
  <c r="AE4" i="46"/>
  <c r="AD4" i="46"/>
  <c r="AC4" i="46"/>
  <c r="AB4" i="46"/>
  <c r="AZ3" i="46"/>
  <c r="AY3" i="46"/>
  <c r="AX3" i="46"/>
  <c r="AW3" i="46"/>
  <c r="AV3" i="46"/>
  <c r="AU3" i="46"/>
  <c r="AT3" i="46"/>
  <c r="AS3" i="46"/>
  <c r="AR3" i="46"/>
  <c r="AQ3" i="46"/>
  <c r="AP3" i="46"/>
  <c r="AO3" i="46"/>
  <c r="AN3" i="46"/>
  <c r="AM3" i="46"/>
  <c r="AL3" i="46"/>
  <c r="AK3" i="46"/>
  <c r="AJ3" i="46"/>
  <c r="AI3" i="46"/>
  <c r="AH3" i="46"/>
  <c r="AG3" i="46"/>
  <c r="AF3" i="46"/>
  <c r="AE3" i="46"/>
  <c r="AD3" i="46"/>
  <c r="AC3" i="46"/>
  <c r="AB3" i="46"/>
  <c r="DE28" i="52" l="1"/>
  <c r="DM31" i="52"/>
  <c r="DE26" i="52"/>
  <c r="DH31" i="52"/>
  <c r="EU31" i="52" s="1"/>
  <c r="DP28" i="52"/>
  <c r="DC27" i="52"/>
  <c r="DG26" i="52"/>
  <c r="DD22" i="52"/>
  <c r="DD34" i="52"/>
  <c r="DM29" i="52"/>
  <c r="DE24" i="52"/>
  <c r="DH29" i="52"/>
  <c r="EU29" i="52" s="1"/>
  <c r="DP26" i="52"/>
  <c r="DC25" i="52"/>
  <c r="DL34" i="52"/>
  <c r="EY34" i="52" s="1"/>
  <c r="DH32" i="52"/>
  <c r="EU32" i="52" s="1"/>
  <c r="DD30" i="52"/>
  <c r="DM27" i="52"/>
  <c r="DD32" i="52"/>
  <c r="DH27" i="52"/>
  <c r="DP24" i="52"/>
  <c r="DC23" i="52"/>
  <c r="DL32" i="52"/>
  <c r="EY32" i="52" s="1"/>
  <c r="DF29" i="52"/>
  <c r="DP32" i="52"/>
  <c r="DD26" i="52"/>
  <c r="DM25" i="52"/>
  <c r="DN35" i="52"/>
  <c r="DH25" i="52"/>
  <c r="EU25" i="52" s="1"/>
  <c r="DP22" i="52"/>
  <c r="DO34" i="52"/>
  <c r="DL30" i="52"/>
  <c r="EY30" i="52" s="1"/>
  <c r="DD24" i="52"/>
  <c r="DM23" i="52"/>
  <c r="DN33" i="52"/>
  <c r="DH23" i="52"/>
  <c r="EU23" i="52" s="1"/>
  <c r="DF25" i="52"/>
  <c r="DO30" i="52"/>
  <c r="FA30" i="52" s="1"/>
  <c r="DL28" i="52"/>
  <c r="EY28" i="52" s="1"/>
  <c r="DF27" i="52"/>
  <c r="DG30" i="52"/>
  <c r="ET30" i="52" s="1"/>
  <c r="DC34" i="52"/>
  <c r="DL35" i="52"/>
  <c r="DN31" i="52"/>
  <c r="EZ31" i="52" s="1"/>
  <c r="DI34" i="52"/>
  <c r="EV34" i="52" s="1"/>
  <c r="DE35" i="52"/>
  <c r="DO28" i="52"/>
  <c r="FA28" i="52" s="1"/>
  <c r="DL26" i="52"/>
  <c r="EY26" i="52" s="1"/>
  <c r="DH34" i="52"/>
  <c r="EU34" i="52" s="1"/>
  <c r="DJ24" i="52"/>
  <c r="EW24" i="52" s="1"/>
  <c r="DC31" i="52"/>
  <c r="DC32" i="52"/>
  <c r="DL33" i="52"/>
  <c r="EY33" i="52" s="1"/>
  <c r="DN29" i="52"/>
  <c r="EZ29" i="52" s="1"/>
  <c r="DI32" i="52"/>
  <c r="EV32" i="52" s="1"/>
  <c r="DE33" i="52"/>
  <c r="DO24" i="52"/>
  <c r="FA24" i="52" s="1"/>
  <c r="DL24" i="52"/>
  <c r="EY24" i="52" s="1"/>
  <c r="DC35" i="52"/>
  <c r="DC30" i="52"/>
  <c r="DL31" i="52"/>
  <c r="DN27" i="52"/>
  <c r="EZ27" i="52" s="1"/>
  <c r="DI30" i="52"/>
  <c r="EV30" i="52" s="1"/>
  <c r="DE31" i="52"/>
  <c r="DO22" i="52"/>
  <c r="DL22" i="52"/>
  <c r="DC28" i="52"/>
  <c r="DL29" i="52"/>
  <c r="EY29" i="52" s="1"/>
  <c r="DN25" i="52"/>
  <c r="EZ25" i="52" s="1"/>
  <c r="DI28" i="52"/>
  <c r="DE29" i="52"/>
  <c r="DN34" i="52"/>
  <c r="EZ34" i="52" s="1"/>
  <c r="DH28" i="52"/>
  <c r="EU28" i="52" s="1"/>
  <c r="DI29" i="52"/>
  <c r="EV29" i="52" s="1"/>
  <c r="DC26" i="52"/>
  <c r="DL27" i="52"/>
  <c r="EY27" i="52" s="1"/>
  <c r="DN23" i="52"/>
  <c r="EZ23" i="52" s="1"/>
  <c r="DI26" i="52"/>
  <c r="EV26" i="52" s="1"/>
  <c r="DE27" i="52"/>
  <c r="DN32" i="52"/>
  <c r="EZ32" i="52" s="1"/>
  <c r="DG34" i="52"/>
  <c r="ET34" i="52" s="1"/>
  <c r="DF24" i="52"/>
  <c r="DC24" i="52"/>
  <c r="DL25" i="52"/>
  <c r="EY25" i="52" s="1"/>
  <c r="DK35" i="52"/>
  <c r="DI24" i="52"/>
  <c r="EV24" i="52" s="1"/>
  <c r="DE25" i="52"/>
  <c r="DN30" i="52"/>
  <c r="EZ30" i="52" s="1"/>
  <c r="DG28" i="52"/>
  <c r="ET28" i="52" s="1"/>
  <c r="DH33" i="52"/>
  <c r="EU33" i="52" s="1"/>
  <c r="DC22" i="52"/>
  <c r="DL23" i="52"/>
  <c r="EY23" i="52" s="1"/>
  <c r="DK33" i="52"/>
  <c r="EX33" i="52" s="1"/>
  <c r="DI22" i="52"/>
  <c r="DE23" i="52"/>
  <c r="DN28" i="52"/>
  <c r="EZ28" i="52" s="1"/>
  <c r="DG22" i="52"/>
  <c r="DM28" i="52"/>
  <c r="DP35" i="52"/>
  <c r="DJ23" i="52"/>
  <c r="EW23" i="52" s="1"/>
  <c r="DK31" i="52"/>
  <c r="EX31" i="52" s="1"/>
  <c r="DG35" i="52"/>
  <c r="DD35" i="52"/>
  <c r="DN26" i="52"/>
  <c r="EZ26" i="52" s="1"/>
  <c r="DK34" i="52"/>
  <c r="EX34" i="52" s="1"/>
  <c r="DP33" i="52"/>
  <c r="DI33" i="52"/>
  <c r="EV33" i="52" s="1"/>
  <c r="DK29" i="52"/>
  <c r="EX29" i="52" s="1"/>
  <c r="DG33" i="52"/>
  <c r="ET33" i="52" s="1"/>
  <c r="DD33" i="52"/>
  <c r="DN24" i="52"/>
  <c r="EZ24" i="52" s="1"/>
  <c r="DK32" i="52"/>
  <c r="EX32" i="52" s="1"/>
  <c r="DD23" i="52"/>
  <c r="DJ30" i="52"/>
  <c r="EW30" i="52" s="1"/>
  <c r="DJ26" i="52"/>
  <c r="EW26" i="52" s="1"/>
  <c r="DJ22" i="52"/>
  <c r="DH24" i="52"/>
  <c r="EU24" i="52" s="1"/>
  <c r="DP31" i="52"/>
  <c r="DI31" i="52"/>
  <c r="EV31" i="52" s="1"/>
  <c r="DK27" i="52"/>
  <c r="EX27" i="52" s="1"/>
  <c r="DG31" i="52"/>
  <c r="ET31" i="52" s="1"/>
  <c r="DD31" i="52"/>
  <c r="DN22" i="52"/>
  <c r="DK30" i="52"/>
  <c r="DK22" i="52"/>
  <c r="DP29" i="52"/>
  <c r="DI27" i="52"/>
  <c r="EV27" i="52" s="1"/>
  <c r="DK25" i="52"/>
  <c r="EX25" i="52" s="1"/>
  <c r="DG29" i="52"/>
  <c r="ET29" i="52" s="1"/>
  <c r="DD29" i="52"/>
  <c r="DM34" i="52"/>
  <c r="DK28" i="52"/>
  <c r="EX28" i="52" s="1"/>
  <c r="DJ33" i="52"/>
  <c r="EW33" i="52" s="1"/>
  <c r="DG32" i="52"/>
  <c r="ET32" i="52" s="1"/>
  <c r="DP27" i="52"/>
  <c r="DI23" i="52"/>
  <c r="EV23" i="52" s="1"/>
  <c r="DK23" i="52"/>
  <c r="EX23" i="52" s="1"/>
  <c r="DG27" i="52"/>
  <c r="ET27" i="52" s="1"/>
  <c r="DD27" i="52"/>
  <c r="DM32" i="52"/>
  <c r="DK26" i="52"/>
  <c r="EX26" i="52" s="1"/>
  <c r="DG23" i="52"/>
  <c r="ET23" i="52" s="1"/>
  <c r="DH35" i="52"/>
  <c r="DP25" i="52"/>
  <c r="DG24" i="52"/>
  <c r="ET24" i="52" s="1"/>
  <c r="DJ35" i="52"/>
  <c r="DG25" i="52"/>
  <c r="ET25" i="52" s="1"/>
  <c r="DD25" i="52"/>
  <c r="DM30" i="52"/>
  <c r="DK24" i="52"/>
  <c r="EX24" i="52" s="1"/>
  <c r="DH30" i="52"/>
  <c r="EU30" i="52" s="1"/>
  <c r="DM33" i="52"/>
  <c r="DP23" i="52"/>
  <c r="DF34" i="52"/>
  <c r="DM35" i="52"/>
  <c r="DO35" i="52"/>
  <c r="DF32" i="52"/>
  <c r="DJ31" i="52"/>
  <c r="EW31" i="52" s="1"/>
  <c r="DF35" i="52"/>
  <c r="DE22" i="52"/>
  <c r="DM26" i="52"/>
  <c r="DJ34" i="52"/>
  <c r="EW34" i="52" s="1"/>
  <c r="DI35" i="52"/>
  <c r="DC29" i="52"/>
  <c r="DO33" i="52"/>
  <c r="FA33" i="52" s="1"/>
  <c r="DF30" i="52"/>
  <c r="DJ29" i="52"/>
  <c r="DF33" i="52"/>
  <c r="DO32" i="52"/>
  <c r="FA32" i="52" s="1"/>
  <c r="DM24" i="52"/>
  <c r="DJ32" i="52"/>
  <c r="EW32" i="52" s="1"/>
  <c r="DD28" i="52"/>
  <c r="DH26" i="52"/>
  <c r="EU26" i="52" s="1"/>
  <c r="DO31" i="52"/>
  <c r="FA31" i="52" s="1"/>
  <c r="DF28" i="52"/>
  <c r="DJ27" i="52"/>
  <c r="EW27" i="52" s="1"/>
  <c r="DF31" i="52"/>
  <c r="DO26" i="52"/>
  <c r="FA26" i="52" s="1"/>
  <c r="DM22" i="52"/>
  <c r="DE32" i="52"/>
  <c r="DO29" i="52"/>
  <c r="FA29" i="52" s="1"/>
  <c r="DF26" i="52"/>
  <c r="DJ25" i="52"/>
  <c r="EW25" i="52" s="1"/>
  <c r="DJ28" i="52"/>
  <c r="EW28" i="52" s="1"/>
  <c r="DF22" i="52"/>
  <c r="DP30" i="52"/>
  <c r="DO27" i="52"/>
  <c r="FA27" i="52" s="1"/>
  <c r="DO25" i="52"/>
  <c r="FA25" i="52" s="1"/>
  <c r="DF23" i="52"/>
  <c r="DO23" i="52"/>
  <c r="FA23" i="52" s="1"/>
  <c r="DE34" i="52"/>
  <c r="DI25" i="52"/>
  <c r="EV25" i="52" s="1"/>
  <c r="DP34" i="52"/>
  <c r="DC33" i="52"/>
  <c r="DH22" i="52"/>
  <c r="DE30" i="52"/>
  <c r="DC6" i="52"/>
  <c r="DJ9" i="52"/>
  <c r="EW9" i="52" s="1"/>
  <c r="DK9" i="52"/>
  <c r="EX9" i="52" s="1"/>
  <c r="DL9" i="52"/>
  <c r="EY9" i="52" s="1"/>
  <c r="DM6" i="52"/>
  <c r="DM9" i="52"/>
  <c r="DN6" i="52"/>
  <c r="DN9" i="52"/>
  <c r="EZ9" i="52" s="1"/>
  <c r="DO6" i="52"/>
  <c r="DO9" i="52"/>
  <c r="FA9" i="52" s="1"/>
  <c r="DP6" i="52"/>
  <c r="DP9" i="52"/>
  <c r="DC7" i="52"/>
  <c r="DG11" i="52"/>
  <c r="ET11" i="52" s="1"/>
  <c r="DD7" i="52"/>
  <c r="DH11" i="52"/>
  <c r="DE7" i="52"/>
  <c r="DI11" i="52"/>
  <c r="EV11" i="52" s="1"/>
  <c r="DF7" i="52"/>
  <c r="DJ11" i="52"/>
  <c r="EW11" i="52" s="1"/>
  <c r="DG7" i="52"/>
  <c r="ET7" i="52" s="1"/>
  <c r="DK11" i="52"/>
  <c r="EX11" i="52" s="1"/>
  <c r="DH7" i="52"/>
  <c r="EU7" i="52" s="1"/>
  <c r="DL11" i="52"/>
  <c r="EY11" i="52" s="1"/>
  <c r="DI7" i="52"/>
  <c r="EV7" i="52" s="1"/>
  <c r="DM11" i="52"/>
  <c r="DJ7" i="52"/>
  <c r="EW7" i="52" s="1"/>
  <c r="DN11" i="52"/>
  <c r="EZ11" i="52" s="1"/>
  <c r="DK7" i="52"/>
  <c r="EX7" i="52" s="1"/>
  <c r="DO11" i="52"/>
  <c r="FA11" i="52" s="1"/>
  <c r="DL7" i="52"/>
  <c r="EY7" i="52" s="1"/>
  <c r="DP11" i="52"/>
  <c r="DM7" i="52"/>
  <c r="DN13" i="52"/>
  <c r="EZ13" i="52" s="1"/>
  <c r="DN7" i="52"/>
  <c r="EZ7" i="52" s="1"/>
  <c r="DO13" i="52"/>
  <c r="FA13" i="52" s="1"/>
  <c r="DO7" i="52"/>
  <c r="FA7" i="52" s="1"/>
  <c r="DP13" i="52"/>
  <c r="DP7" i="52"/>
  <c r="DN15" i="52"/>
  <c r="EZ15" i="52" s="1"/>
  <c r="DC9" i="52"/>
  <c r="DO15" i="52"/>
  <c r="FA15" i="52" s="1"/>
  <c r="DD9" i="52"/>
  <c r="DP15" i="52"/>
  <c r="DE9" i="52"/>
  <c r="DN17" i="52"/>
  <c r="DP19" i="52"/>
  <c r="DF9" i="52"/>
  <c r="DO17" i="52"/>
  <c r="FA17" i="52" s="1"/>
  <c r="DG9" i="52"/>
  <c r="ET9" i="52" s="1"/>
  <c r="DP17" i="52"/>
  <c r="DH9" i="52"/>
  <c r="EU9" i="52" s="1"/>
  <c r="DO19" i="52"/>
  <c r="DI9" i="52"/>
  <c r="EV9" i="52" s="1"/>
  <c r="DM19" i="52"/>
  <c r="DF19" i="52"/>
  <c r="DO14" i="52"/>
  <c r="FA14" i="52" s="1"/>
  <c r="DK8" i="52"/>
  <c r="EX8" i="52" s="1"/>
  <c r="DG8" i="52"/>
  <c r="ET8" i="52" s="1"/>
  <c r="DC10" i="52"/>
  <c r="DM17" i="52"/>
  <c r="DF17" i="52"/>
  <c r="DO12" i="52"/>
  <c r="FA12" i="52" s="1"/>
  <c r="DK6" i="52"/>
  <c r="DG6" i="52"/>
  <c r="DC8" i="52"/>
  <c r="DM15" i="52"/>
  <c r="DF15" i="52"/>
  <c r="DO10" i="52"/>
  <c r="FA10" i="52" s="1"/>
  <c r="DJ18" i="52"/>
  <c r="EW18" i="52" s="1"/>
  <c r="DF18" i="52"/>
  <c r="DM13" i="52"/>
  <c r="DF13" i="52"/>
  <c r="DO8" i="52"/>
  <c r="FA8" i="52" s="1"/>
  <c r="DJ16" i="52"/>
  <c r="EW16" i="52" s="1"/>
  <c r="DF16" i="52"/>
  <c r="DL19" i="52"/>
  <c r="DF11" i="52"/>
  <c r="DN18" i="52"/>
  <c r="EZ18" i="52" s="1"/>
  <c r="DJ14" i="52"/>
  <c r="EW14" i="52" s="1"/>
  <c r="DF14" i="52"/>
  <c r="DL17" i="52"/>
  <c r="EY17" i="52" s="1"/>
  <c r="DE19" i="52"/>
  <c r="DN16" i="52"/>
  <c r="EZ16" i="52" s="1"/>
  <c r="DJ12" i="52"/>
  <c r="EW12" i="52" s="1"/>
  <c r="DF12" i="52"/>
  <c r="DO16" i="52"/>
  <c r="FA16" i="52" s="1"/>
  <c r="DG10" i="52"/>
  <c r="DL15" i="52"/>
  <c r="DE17" i="52"/>
  <c r="DN14" i="52"/>
  <c r="EZ14" i="52" s="1"/>
  <c r="DJ10" i="52"/>
  <c r="EW10" i="52" s="1"/>
  <c r="DF10" i="52"/>
  <c r="DL13" i="52"/>
  <c r="EY13" i="52" s="1"/>
  <c r="DE15" i="52"/>
  <c r="DN12" i="52"/>
  <c r="EZ12" i="52" s="1"/>
  <c r="DJ8" i="52"/>
  <c r="EW8" i="52" s="1"/>
  <c r="DF8" i="52"/>
  <c r="DK19" i="52"/>
  <c r="DE13" i="52"/>
  <c r="DN10" i="52"/>
  <c r="EZ10" i="52" s="1"/>
  <c r="DJ6" i="52"/>
  <c r="DF6" i="52"/>
  <c r="DG13" i="52"/>
  <c r="ET13" i="52" s="1"/>
  <c r="DK10" i="52"/>
  <c r="EX10" i="52" s="1"/>
  <c r="DC12" i="52"/>
  <c r="DK17" i="52"/>
  <c r="EX17" i="52" s="1"/>
  <c r="DE11" i="52"/>
  <c r="DN8" i="52"/>
  <c r="EZ8" i="52" s="1"/>
  <c r="DI18" i="52"/>
  <c r="EV18" i="52" s="1"/>
  <c r="DE18" i="52"/>
  <c r="DK15" i="52"/>
  <c r="EX15" i="52" s="1"/>
  <c r="DD19" i="52"/>
  <c r="DM18" i="52"/>
  <c r="DI16" i="52"/>
  <c r="EV16" i="52" s="1"/>
  <c r="DE16" i="52"/>
  <c r="DK13" i="52"/>
  <c r="EX13" i="52" s="1"/>
  <c r="DD17" i="52"/>
  <c r="DM16" i="52"/>
  <c r="DI14" i="52"/>
  <c r="EV14" i="52" s="1"/>
  <c r="DE14" i="52"/>
  <c r="DJ19" i="52"/>
  <c r="DD15" i="52"/>
  <c r="DM14" i="52"/>
  <c r="DI12" i="52"/>
  <c r="DE12" i="52"/>
  <c r="DJ17" i="52"/>
  <c r="EW17" i="52" s="1"/>
  <c r="DD13" i="52"/>
  <c r="DM12" i="52"/>
  <c r="DI10" i="52"/>
  <c r="EV10" i="52" s="1"/>
  <c r="DE10" i="52"/>
  <c r="DJ15" i="52"/>
  <c r="EW15" i="52" s="1"/>
  <c r="DD11" i="52"/>
  <c r="DM10" i="52"/>
  <c r="DI8" i="52"/>
  <c r="EV8" i="52" s="1"/>
  <c r="DE8" i="52"/>
  <c r="DJ13" i="52"/>
  <c r="DC19" i="52"/>
  <c r="DM8" i="52"/>
  <c r="DI6" i="52"/>
  <c r="DE6" i="52"/>
  <c r="DI19" i="52"/>
  <c r="DC17" i="52"/>
  <c r="DL18" i="52"/>
  <c r="EY18" i="52" s="1"/>
  <c r="DH18" i="52"/>
  <c r="EU18" i="52" s="1"/>
  <c r="DD18" i="52"/>
  <c r="DI17" i="52"/>
  <c r="EV17" i="52" s="1"/>
  <c r="DC15" i="52"/>
  <c r="DL16" i="52"/>
  <c r="EY16" i="52" s="1"/>
  <c r="DH16" i="52"/>
  <c r="EU16" i="52" s="1"/>
  <c r="DD16" i="52"/>
  <c r="DI15" i="52"/>
  <c r="EV15" i="52" s="1"/>
  <c r="DC13" i="52"/>
  <c r="DL14" i="52"/>
  <c r="EY14" i="52" s="1"/>
  <c r="DH14" i="52"/>
  <c r="EU14" i="52" s="1"/>
  <c r="DD14" i="52"/>
  <c r="DI13" i="52"/>
  <c r="EV13" i="52" s="1"/>
  <c r="DC11" i="52"/>
  <c r="DL12" i="52"/>
  <c r="EY12" i="52" s="1"/>
  <c r="DH12" i="52"/>
  <c r="EU12" i="52" s="1"/>
  <c r="DD12" i="52"/>
  <c r="DH19" i="52"/>
  <c r="DP18" i="52"/>
  <c r="DL10" i="52"/>
  <c r="EY10" i="52" s="1"/>
  <c r="DH10" i="52"/>
  <c r="EU10" i="52" s="1"/>
  <c r="DD10" i="52"/>
  <c r="DH17" i="52"/>
  <c r="EU17" i="52" s="1"/>
  <c r="DP16" i="52"/>
  <c r="DL8" i="52"/>
  <c r="EY8" i="52" s="1"/>
  <c r="DH8" i="52"/>
  <c r="EU8" i="52" s="1"/>
  <c r="DD8" i="52"/>
  <c r="DH15" i="52"/>
  <c r="EU15" i="52" s="1"/>
  <c r="DP14" i="52"/>
  <c r="DL6" i="52"/>
  <c r="DH6" i="52"/>
  <c r="DD6" i="52"/>
  <c r="DH13" i="52"/>
  <c r="EU13" i="52" s="1"/>
  <c r="DP12" i="52"/>
  <c r="DK18" i="52"/>
  <c r="EX18" i="52" s="1"/>
  <c r="DG18" i="52"/>
  <c r="ET18" i="52" s="1"/>
  <c r="DN19" i="52"/>
  <c r="DG19" i="52"/>
  <c r="DP10" i="52"/>
  <c r="DK16" i="52"/>
  <c r="EX16" i="52" s="1"/>
  <c r="DG16" i="52"/>
  <c r="ET16" i="52" s="1"/>
  <c r="DC18" i="52"/>
  <c r="DG17" i="52"/>
  <c r="ET17" i="52" s="1"/>
  <c r="DP8" i="52"/>
  <c r="DK14" i="52"/>
  <c r="DG14" i="52"/>
  <c r="ET14" i="52" s="1"/>
  <c r="DC16" i="52"/>
  <c r="DG15" i="52"/>
  <c r="ET15" i="52" s="1"/>
  <c r="DO18" i="52"/>
  <c r="DK12" i="52"/>
  <c r="EX12" i="52" s="1"/>
  <c r="DG12" i="52"/>
  <c r="ET12" i="52" s="1"/>
  <c r="DC14" i="52"/>
  <c r="T61" i="8"/>
  <c r="S61" i="8"/>
  <c r="I56" i="8"/>
  <c r="I49" i="8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80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53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37" i="9"/>
  <c r="D50" i="8" s="1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ES30" i="52" l="1"/>
  <c r="ER30" i="52"/>
  <c r="EQ30" i="52"/>
  <c r="EM33" i="52"/>
  <c r="EL33" i="52"/>
  <c r="EQ24" i="52"/>
  <c r="ES24" i="52"/>
  <c r="ER24" i="52"/>
  <c r="EM26" i="52"/>
  <c r="EL26" i="52"/>
  <c r="EP30" i="52"/>
  <c r="EO30" i="52"/>
  <c r="EN30" i="52"/>
  <c r="ES29" i="52"/>
  <c r="ER29" i="52"/>
  <c r="EQ29" i="52"/>
  <c r="EP34" i="52"/>
  <c r="EO34" i="52"/>
  <c r="EN34" i="52"/>
  <c r="EP27" i="52"/>
  <c r="EO27" i="52"/>
  <c r="EN27" i="52"/>
  <c r="EQ33" i="52"/>
  <c r="ES33" i="52"/>
  <c r="ER33" i="52"/>
  <c r="ES23" i="52"/>
  <c r="ER23" i="52"/>
  <c r="EQ23" i="52"/>
  <c r="EM32" i="52"/>
  <c r="EL32" i="52"/>
  <c r="EM29" i="52"/>
  <c r="EL29" i="52"/>
  <c r="ES32" i="52"/>
  <c r="ER32" i="52"/>
  <c r="EQ32" i="52"/>
  <c r="EM30" i="52"/>
  <c r="EL30" i="52"/>
  <c r="EP29" i="52"/>
  <c r="EO29" i="52"/>
  <c r="EN29" i="52"/>
  <c r="ES26" i="52"/>
  <c r="ER26" i="52"/>
  <c r="EQ26" i="52"/>
  <c r="ES34" i="52"/>
  <c r="ER34" i="52"/>
  <c r="EQ34" i="52"/>
  <c r="EP32" i="52"/>
  <c r="EO32" i="52"/>
  <c r="EN32" i="52"/>
  <c r="ES27" i="52"/>
  <c r="ER27" i="52"/>
  <c r="EQ27" i="52"/>
  <c r="EP23" i="52"/>
  <c r="EO23" i="52"/>
  <c r="EN23" i="52"/>
  <c r="EM31" i="52"/>
  <c r="EL31" i="52"/>
  <c r="ES31" i="52"/>
  <c r="ER31" i="52"/>
  <c r="EQ31" i="52"/>
  <c r="EM34" i="52"/>
  <c r="EL34" i="52"/>
  <c r="EM25" i="52"/>
  <c r="EL25" i="52"/>
  <c r="EP31" i="52"/>
  <c r="EO31" i="52"/>
  <c r="EN31" i="52"/>
  <c r="ES28" i="52"/>
  <c r="ER28" i="52"/>
  <c r="EQ28" i="52"/>
  <c r="EM24" i="52"/>
  <c r="EL24" i="52"/>
  <c r="EP33" i="52"/>
  <c r="EO33" i="52"/>
  <c r="EN33" i="52"/>
  <c r="EM28" i="52"/>
  <c r="EL28" i="52"/>
  <c r="EP25" i="52"/>
  <c r="EO25" i="52"/>
  <c r="EN25" i="52"/>
  <c r="EP26" i="52"/>
  <c r="EO26" i="52"/>
  <c r="EN26" i="52"/>
  <c r="EM27" i="52"/>
  <c r="EL27" i="52"/>
  <c r="EM23" i="52"/>
  <c r="EL23" i="52"/>
  <c r="EP28" i="52"/>
  <c r="EO28" i="52"/>
  <c r="EN28" i="52"/>
  <c r="EM10" i="52"/>
  <c r="EL10" i="52"/>
  <c r="ES14" i="52"/>
  <c r="ER14" i="52"/>
  <c r="EQ14" i="52"/>
  <c r="EN11" i="52"/>
  <c r="EP11" i="52"/>
  <c r="EO11" i="52"/>
  <c r="ER11" i="52"/>
  <c r="EQ11" i="52"/>
  <c r="ES11" i="52"/>
  <c r="EL12" i="52"/>
  <c r="EM12" i="52"/>
  <c r="EM11" i="52"/>
  <c r="EL11" i="52"/>
  <c r="ER16" i="52"/>
  <c r="EQ16" i="52"/>
  <c r="ES16" i="52"/>
  <c r="EN10" i="52"/>
  <c r="EP10" i="52"/>
  <c r="EO10" i="52"/>
  <c r="EQ7" i="52"/>
  <c r="ES7" i="52"/>
  <c r="ER7" i="52"/>
  <c r="EQ13" i="52"/>
  <c r="ER13" i="52"/>
  <c r="ES13" i="52"/>
  <c r="EP9" i="52"/>
  <c r="EO9" i="52"/>
  <c r="EN9" i="52"/>
  <c r="EN7" i="52"/>
  <c r="EO7" i="52"/>
  <c r="EP7" i="52"/>
  <c r="EL14" i="52"/>
  <c r="EM14" i="52"/>
  <c r="EL13" i="52"/>
  <c r="EM13" i="52"/>
  <c r="EO13" i="52"/>
  <c r="EN13" i="52"/>
  <c r="EP13" i="52"/>
  <c r="EQ18" i="52"/>
  <c r="ES18" i="52"/>
  <c r="ER18" i="52"/>
  <c r="EL9" i="52"/>
  <c r="EM9" i="52"/>
  <c r="EL7" i="52"/>
  <c r="EM7" i="52"/>
  <c r="EP12" i="52"/>
  <c r="EN12" i="52"/>
  <c r="EO12" i="52"/>
  <c r="EP18" i="52"/>
  <c r="EN18" i="52"/>
  <c r="EO18" i="52"/>
  <c r="ER15" i="52"/>
  <c r="ES15" i="52"/>
  <c r="EQ15" i="52"/>
  <c r="EM16" i="52"/>
  <c r="EL16" i="52"/>
  <c r="EL15" i="52"/>
  <c r="EM15" i="52"/>
  <c r="EN15" i="52"/>
  <c r="EO15" i="52"/>
  <c r="EP15" i="52"/>
  <c r="EN14" i="52"/>
  <c r="EO14" i="52"/>
  <c r="EP14" i="52"/>
  <c r="ER10" i="52"/>
  <c r="EQ10" i="52"/>
  <c r="ES10" i="52"/>
  <c r="EM18" i="52"/>
  <c r="EL18" i="52"/>
  <c r="EM17" i="52"/>
  <c r="EL17" i="52"/>
  <c r="EP17" i="52"/>
  <c r="EO17" i="52"/>
  <c r="EN17" i="52"/>
  <c r="EQ17" i="52"/>
  <c r="ES17" i="52"/>
  <c r="ER17" i="52"/>
  <c r="EO16" i="52"/>
  <c r="EP16" i="52"/>
  <c r="EN16" i="52"/>
  <c r="EL8" i="52"/>
  <c r="EM8" i="52"/>
  <c r="EQ12" i="52"/>
  <c r="ER12" i="52"/>
  <c r="ES12" i="52"/>
  <c r="ER8" i="52"/>
  <c r="EQ8" i="52"/>
  <c r="ES8" i="52"/>
  <c r="F52" i="8"/>
  <c r="D52" i="8"/>
  <c r="D51" i="8"/>
  <c r="D53" i="8"/>
  <c r="C51" i="8"/>
  <c r="G51" i="8"/>
  <c r="F51" i="8"/>
  <c r="E51" i="8"/>
  <c r="C50" i="8"/>
  <c r="C52" i="8"/>
  <c r="H52" i="8" s="1"/>
  <c r="H59" i="8" s="1"/>
  <c r="G52" i="8"/>
  <c r="E50" i="8"/>
  <c r="E52" i="8"/>
  <c r="G50" i="8"/>
  <c r="F50" i="8"/>
  <c r="O51" i="8"/>
  <c r="L50" i="8"/>
  <c r="M52" i="8"/>
  <c r="K51" i="8"/>
  <c r="L52" i="8"/>
  <c r="K50" i="8"/>
  <c r="M51" i="8"/>
  <c r="O50" i="8"/>
  <c r="L51" i="8"/>
  <c r="N50" i="8"/>
  <c r="K52" i="8"/>
  <c r="M50" i="8"/>
  <c r="O52" i="8"/>
  <c r="N51" i="8"/>
  <c r="N52" i="8"/>
  <c r="G53" i="8" l="1"/>
  <c r="E59" i="8"/>
  <c r="E53" i="8"/>
  <c r="G59" i="8"/>
  <c r="F53" i="8"/>
  <c r="C59" i="8"/>
  <c r="C53" i="8"/>
  <c r="F59" i="8"/>
  <c r="D59" i="8"/>
  <c r="H51" i="8"/>
  <c r="H50" i="8"/>
  <c r="R52" i="8"/>
  <c r="P51" i="8"/>
  <c r="P58" i="8" s="1"/>
  <c r="K53" i="8"/>
  <c r="P52" i="8"/>
  <c r="O59" i="8" s="1"/>
  <c r="R50" i="8"/>
  <c r="M53" i="8"/>
  <c r="N53" i="8"/>
  <c r="P50" i="8"/>
  <c r="N57" i="8" s="1"/>
  <c r="S57" i="8" s="1"/>
  <c r="O53" i="8"/>
  <c r="R51" i="8"/>
  <c r="L53" i="8"/>
  <c r="H57" i="8" l="1"/>
  <c r="H53" i="8"/>
  <c r="G60" i="8" s="1"/>
  <c r="D57" i="8"/>
  <c r="H58" i="8"/>
  <c r="D58" i="8"/>
  <c r="C58" i="8"/>
  <c r="G58" i="8"/>
  <c r="F58" i="8"/>
  <c r="E58" i="8"/>
  <c r="C60" i="8"/>
  <c r="C57" i="8"/>
  <c r="F60" i="8"/>
  <c r="F57" i="8"/>
  <c r="E60" i="8"/>
  <c r="E57" i="8"/>
  <c r="G57" i="8"/>
  <c r="M58" i="8"/>
  <c r="K58" i="8"/>
  <c r="K59" i="8"/>
  <c r="L58" i="8"/>
  <c r="O58" i="8"/>
  <c r="N58" i="8"/>
  <c r="P59" i="8"/>
  <c r="M59" i="8"/>
  <c r="L59" i="8"/>
  <c r="P57" i="8"/>
  <c r="P53" i="8"/>
  <c r="P60" i="8" s="1"/>
  <c r="L57" i="8"/>
  <c r="N59" i="8"/>
  <c r="M57" i="8"/>
  <c r="K57" i="8"/>
  <c r="O57" i="8"/>
  <c r="T57" i="8" s="1"/>
  <c r="V57" i="8" s="1"/>
  <c r="H60" i="8" l="1"/>
  <c r="D60" i="8"/>
  <c r="M60" i="8"/>
  <c r="O60" i="8"/>
  <c r="N60" i="8"/>
  <c r="K60" i="8"/>
  <c r="L60" i="8"/>
  <c r="V16" i="6" l="1"/>
  <c r="V17" i="6"/>
  <c r="V18" i="6"/>
  <c r="V19" i="6"/>
  <c r="V15" i="6"/>
  <c r="S25" i="6"/>
  <c r="T25" i="6"/>
  <c r="U25" i="6"/>
  <c r="V25" i="6"/>
  <c r="S26" i="6"/>
  <c r="T26" i="6"/>
  <c r="U26" i="6"/>
  <c r="V26" i="6"/>
  <c r="S27" i="6"/>
  <c r="T27" i="6"/>
  <c r="U27" i="6"/>
  <c r="V27" i="6"/>
  <c r="S28" i="6"/>
  <c r="T28" i="6"/>
  <c r="U28" i="6"/>
  <c r="V28" i="6"/>
  <c r="T24" i="6"/>
  <c r="U24" i="6"/>
  <c r="V24" i="6"/>
  <c r="S24" i="6"/>
  <c r="S16" i="6"/>
  <c r="T16" i="6"/>
  <c r="U16" i="6"/>
  <c r="S17" i="6"/>
  <c r="T17" i="6"/>
  <c r="U17" i="6"/>
  <c r="S18" i="6"/>
  <c r="T18" i="6"/>
  <c r="U18" i="6"/>
  <c r="S19" i="6"/>
  <c r="T19" i="6"/>
  <c r="U19" i="6"/>
  <c r="T15" i="6"/>
  <c r="U15" i="6"/>
  <c r="S15" i="6"/>
  <c r="S7" i="6"/>
  <c r="T7" i="6"/>
  <c r="U7" i="6"/>
  <c r="V7" i="6"/>
  <c r="S8" i="6"/>
  <c r="T8" i="6"/>
  <c r="U8" i="6"/>
  <c r="V8" i="6"/>
  <c r="S9" i="6"/>
  <c r="T9" i="6"/>
  <c r="U9" i="6"/>
  <c r="V9" i="6"/>
  <c r="S10" i="6"/>
  <c r="T10" i="6"/>
  <c r="U10" i="6"/>
  <c r="V10" i="6"/>
  <c r="T6" i="6"/>
  <c r="U6" i="6"/>
  <c r="V6" i="6"/>
  <c r="S6" i="6"/>
  <c r="K11" i="6"/>
  <c r="W15" i="6" l="1"/>
  <c r="D9" i="51" l="1"/>
  <c r="D8" i="51"/>
  <c r="D7" i="51"/>
  <c r="D10" i="51" l="1"/>
  <c r="F10" i="51" s="1"/>
  <c r="AZ53" i="46"/>
  <c r="AY53" i="46"/>
  <c r="AX53" i="46"/>
  <c r="AW53" i="46"/>
  <c r="AV53" i="46"/>
  <c r="AU53" i="46"/>
  <c r="AT53" i="46"/>
  <c r="AS53" i="46"/>
  <c r="AR53" i="46"/>
  <c r="AQ53" i="46"/>
  <c r="AP53" i="46"/>
  <c r="AO53" i="46"/>
  <c r="AN53" i="46"/>
  <c r="AM53" i="46"/>
  <c r="AL53" i="46"/>
  <c r="AK53" i="46"/>
  <c r="AJ53" i="46"/>
  <c r="AI53" i="46"/>
  <c r="AH53" i="46"/>
  <c r="AG53" i="46"/>
  <c r="AF53" i="46"/>
  <c r="AE53" i="46"/>
  <c r="AD53" i="46"/>
  <c r="AC53" i="46"/>
  <c r="AB53" i="46"/>
  <c r="AZ52" i="46"/>
  <c r="AY52" i="46"/>
  <c r="AX52" i="46"/>
  <c r="AW52" i="46"/>
  <c r="AV52" i="46"/>
  <c r="AU52" i="46"/>
  <c r="AT52" i="46"/>
  <c r="AS52" i="46"/>
  <c r="AR52" i="46"/>
  <c r="AQ52" i="46"/>
  <c r="AP52" i="46"/>
  <c r="AO52" i="46"/>
  <c r="AN52" i="46"/>
  <c r="AM52" i="46"/>
  <c r="AL52" i="46"/>
  <c r="AK52" i="46"/>
  <c r="AJ52" i="46"/>
  <c r="AI52" i="46"/>
  <c r="AH52" i="46"/>
  <c r="AG52" i="46"/>
  <c r="AF52" i="46"/>
  <c r="AE52" i="46"/>
  <c r="AD52" i="46"/>
  <c r="AC52" i="46"/>
  <c r="AB52" i="46"/>
  <c r="AZ51" i="46"/>
  <c r="AY51" i="46"/>
  <c r="AX51" i="46"/>
  <c r="AW51" i="46"/>
  <c r="AV51" i="46"/>
  <c r="AU51" i="46"/>
  <c r="AT51" i="46"/>
  <c r="AS51" i="46"/>
  <c r="AR51" i="46"/>
  <c r="AQ51" i="46"/>
  <c r="AP51" i="46"/>
  <c r="AO51" i="46"/>
  <c r="AN51" i="46"/>
  <c r="AM51" i="46"/>
  <c r="AL51" i="46"/>
  <c r="AK51" i="46"/>
  <c r="AJ51" i="46"/>
  <c r="AI51" i="46"/>
  <c r="AH51" i="46"/>
  <c r="AG51" i="46"/>
  <c r="AF51" i="46"/>
  <c r="AE51" i="46"/>
  <c r="AD51" i="46"/>
  <c r="AC51" i="46"/>
  <c r="AB51" i="46"/>
  <c r="AZ50" i="46"/>
  <c r="AY50" i="46"/>
  <c r="AX50" i="46"/>
  <c r="AW50" i="46"/>
  <c r="AV50" i="46"/>
  <c r="AU50" i="46"/>
  <c r="AT50" i="46"/>
  <c r="AS50" i="46"/>
  <c r="AR50" i="46"/>
  <c r="AQ50" i="46"/>
  <c r="AP50" i="46"/>
  <c r="AO50" i="46"/>
  <c r="AN50" i="46"/>
  <c r="AM50" i="46"/>
  <c r="AL50" i="46"/>
  <c r="AK50" i="46"/>
  <c r="AJ50" i="46"/>
  <c r="AI50" i="46"/>
  <c r="AH50" i="46"/>
  <c r="AG50" i="46"/>
  <c r="AF50" i="46"/>
  <c r="AE50" i="46"/>
  <c r="AD50" i="46"/>
  <c r="AC50" i="46"/>
  <c r="AB50" i="46"/>
  <c r="AZ49" i="46"/>
  <c r="AY49" i="46"/>
  <c r="AX49" i="46"/>
  <c r="AW49" i="46"/>
  <c r="AV49" i="46"/>
  <c r="AU49" i="46"/>
  <c r="AT49" i="46"/>
  <c r="AS49" i="46"/>
  <c r="AR49" i="46"/>
  <c r="AQ49" i="46"/>
  <c r="AP49" i="46"/>
  <c r="AO49" i="46"/>
  <c r="AN49" i="46"/>
  <c r="AM49" i="46"/>
  <c r="AL49" i="46"/>
  <c r="AK49" i="46"/>
  <c r="AJ49" i="46"/>
  <c r="AI49" i="46"/>
  <c r="AH49" i="46"/>
  <c r="AG49" i="46"/>
  <c r="AF49" i="46"/>
  <c r="AE49" i="46"/>
  <c r="AD49" i="46"/>
  <c r="AC49" i="46"/>
  <c r="AB49" i="46"/>
  <c r="AZ48" i="46"/>
  <c r="AY48" i="46"/>
  <c r="AX48" i="46"/>
  <c r="AW48" i="46"/>
  <c r="AV48" i="46"/>
  <c r="AU48" i="46"/>
  <c r="AT48" i="46"/>
  <c r="AS48" i="46"/>
  <c r="AR48" i="46"/>
  <c r="AQ48" i="46"/>
  <c r="AP48" i="46"/>
  <c r="AO48" i="46"/>
  <c r="AN48" i="46"/>
  <c r="AM48" i="46"/>
  <c r="AL48" i="46"/>
  <c r="AK48" i="46"/>
  <c r="AJ48" i="46"/>
  <c r="AI48" i="46"/>
  <c r="AH48" i="46"/>
  <c r="AG48" i="46"/>
  <c r="AF48" i="46"/>
  <c r="AE48" i="46"/>
  <c r="AD48" i="46"/>
  <c r="AC48" i="46"/>
  <c r="AB48" i="46"/>
  <c r="AZ47" i="46"/>
  <c r="AY47" i="46"/>
  <c r="AX47" i="46"/>
  <c r="AW47" i="46"/>
  <c r="AV47" i="46"/>
  <c r="AU47" i="46"/>
  <c r="AT47" i="46"/>
  <c r="AS47" i="46"/>
  <c r="AR47" i="46"/>
  <c r="AQ47" i="46"/>
  <c r="AP47" i="46"/>
  <c r="AO47" i="46"/>
  <c r="AN47" i="46"/>
  <c r="AM47" i="46"/>
  <c r="AL47" i="46"/>
  <c r="AK47" i="46"/>
  <c r="AJ47" i="46"/>
  <c r="AI47" i="46"/>
  <c r="AH47" i="46"/>
  <c r="AG47" i="46"/>
  <c r="AF47" i="46"/>
  <c r="AE47" i="46"/>
  <c r="AD47" i="46"/>
  <c r="AC47" i="46"/>
  <c r="AB47" i="46"/>
  <c r="AZ46" i="46"/>
  <c r="AY46" i="46"/>
  <c r="AX46" i="46"/>
  <c r="AW46" i="46"/>
  <c r="AV46" i="46"/>
  <c r="AU46" i="46"/>
  <c r="AT46" i="46"/>
  <c r="AS46" i="46"/>
  <c r="AR46" i="46"/>
  <c r="AQ46" i="46"/>
  <c r="AP46" i="46"/>
  <c r="AO46" i="46"/>
  <c r="AN46" i="46"/>
  <c r="AM46" i="46"/>
  <c r="AL46" i="46"/>
  <c r="AK46" i="46"/>
  <c r="AJ46" i="46"/>
  <c r="AI46" i="46"/>
  <c r="AH46" i="46"/>
  <c r="AG46" i="46"/>
  <c r="AF46" i="46"/>
  <c r="AE46" i="46"/>
  <c r="AD46" i="46"/>
  <c r="AC46" i="46"/>
  <c r="AB46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AF45" i="46"/>
  <c r="AE45" i="46"/>
  <c r="AD45" i="46"/>
  <c r="AC45" i="46"/>
  <c r="AB45" i="46"/>
  <c r="AZ44" i="46"/>
  <c r="AY44" i="46"/>
  <c r="AX44" i="46"/>
  <c r="AW44" i="46"/>
  <c r="AV44" i="46"/>
  <c r="AU44" i="46"/>
  <c r="AT44" i="46"/>
  <c r="AS44" i="46"/>
  <c r="AR44" i="46"/>
  <c r="AQ44" i="46"/>
  <c r="AP44" i="46"/>
  <c r="AO44" i="46"/>
  <c r="AN44" i="46"/>
  <c r="AM44" i="46"/>
  <c r="AL44" i="46"/>
  <c r="AK44" i="46"/>
  <c r="AJ44" i="46"/>
  <c r="AI44" i="46"/>
  <c r="AH44" i="46"/>
  <c r="AG44" i="46"/>
  <c r="AF44" i="46"/>
  <c r="AE44" i="46"/>
  <c r="AD44" i="46"/>
  <c r="AC44" i="46"/>
  <c r="AB44" i="46"/>
  <c r="AZ43" i="46"/>
  <c r="AY43" i="46"/>
  <c r="AX43" i="46"/>
  <c r="AW43" i="46"/>
  <c r="AV43" i="46"/>
  <c r="AU43" i="46"/>
  <c r="AT43" i="46"/>
  <c r="AS43" i="46"/>
  <c r="AR43" i="46"/>
  <c r="AQ43" i="46"/>
  <c r="AP43" i="46"/>
  <c r="AO43" i="46"/>
  <c r="AN43" i="46"/>
  <c r="AM43" i="46"/>
  <c r="AL43" i="46"/>
  <c r="AK43" i="46"/>
  <c r="AJ43" i="46"/>
  <c r="AI43" i="46"/>
  <c r="AH43" i="46"/>
  <c r="AG43" i="46"/>
  <c r="AF43" i="46"/>
  <c r="AE43" i="46"/>
  <c r="AD43" i="46"/>
  <c r="AC43" i="46"/>
  <c r="AB43" i="46"/>
  <c r="AZ42" i="46"/>
  <c r="AY42" i="46"/>
  <c r="AX42" i="46"/>
  <c r="AW42" i="46"/>
  <c r="AV42" i="46"/>
  <c r="AU42" i="46"/>
  <c r="AT42" i="46"/>
  <c r="AS42" i="46"/>
  <c r="AR42" i="46"/>
  <c r="AQ42" i="46"/>
  <c r="AP42" i="46"/>
  <c r="AO42" i="46"/>
  <c r="AN42" i="46"/>
  <c r="AM42" i="46"/>
  <c r="AL42" i="46"/>
  <c r="AK42" i="46"/>
  <c r="AJ42" i="46"/>
  <c r="AI42" i="46"/>
  <c r="AH42" i="46"/>
  <c r="AG42" i="46"/>
  <c r="AF42" i="46"/>
  <c r="AE42" i="46"/>
  <c r="AD42" i="46"/>
  <c r="AC42" i="46"/>
  <c r="AB42" i="46"/>
  <c r="AZ41" i="46"/>
  <c r="AY41" i="46"/>
  <c r="AX41" i="46"/>
  <c r="AW41" i="46"/>
  <c r="AV41" i="46"/>
  <c r="AU41" i="46"/>
  <c r="AT41" i="46"/>
  <c r="AS41" i="46"/>
  <c r="AR41" i="46"/>
  <c r="AQ41" i="46"/>
  <c r="AP41" i="46"/>
  <c r="AO41" i="46"/>
  <c r="AN41" i="46"/>
  <c r="AM41" i="46"/>
  <c r="AL41" i="46"/>
  <c r="AK41" i="46"/>
  <c r="AJ41" i="46"/>
  <c r="AI41" i="46"/>
  <c r="AH41" i="46"/>
  <c r="AG41" i="46"/>
  <c r="AF41" i="46"/>
  <c r="AE41" i="46"/>
  <c r="AD41" i="46"/>
  <c r="AC41" i="46"/>
  <c r="AB41" i="46"/>
  <c r="AZ40" i="46"/>
  <c r="AY40" i="46"/>
  <c r="AX40" i="46"/>
  <c r="AW40" i="46"/>
  <c r="AV40" i="46"/>
  <c r="AU40" i="46"/>
  <c r="AT40" i="46"/>
  <c r="AS40" i="46"/>
  <c r="AR40" i="46"/>
  <c r="AQ40" i="46"/>
  <c r="AP40" i="46"/>
  <c r="AO40" i="46"/>
  <c r="AN40" i="46"/>
  <c r="AM40" i="46"/>
  <c r="AL40" i="46"/>
  <c r="AK40" i="46"/>
  <c r="AJ40" i="46"/>
  <c r="AI40" i="46"/>
  <c r="AH40" i="46"/>
  <c r="AG40" i="46"/>
  <c r="AF40" i="46"/>
  <c r="AE40" i="46"/>
  <c r="AD40" i="46"/>
  <c r="AC40" i="46"/>
  <c r="AB40" i="46"/>
  <c r="AZ39" i="46"/>
  <c r="AY39" i="46"/>
  <c r="AX39" i="46"/>
  <c r="AW39" i="46"/>
  <c r="AV39" i="46"/>
  <c r="AU39" i="46"/>
  <c r="AT39" i="46"/>
  <c r="AS39" i="46"/>
  <c r="AR39" i="46"/>
  <c r="AQ39" i="46"/>
  <c r="AP39" i="46"/>
  <c r="AO39" i="46"/>
  <c r="AN39" i="46"/>
  <c r="AM39" i="46"/>
  <c r="AL39" i="46"/>
  <c r="AK39" i="46"/>
  <c r="AJ39" i="46"/>
  <c r="AI39" i="46"/>
  <c r="AH39" i="46"/>
  <c r="AG39" i="46"/>
  <c r="AF39" i="46"/>
  <c r="AE39" i="46"/>
  <c r="AD39" i="46"/>
  <c r="AC39" i="46"/>
  <c r="AB39" i="46"/>
  <c r="AZ38" i="46"/>
  <c r="AY38" i="46"/>
  <c r="AX38" i="46"/>
  <c r="AW38" i="46"/>
  <c r="AV38" i="46"/>
  <c r="AU38" i="46"/>
  <c r="AT38" i="46"/>
  <c r="AS38" i="46"/>
  <c r="AR38" i="46"/>
  <c r="AQ38" i="46"/>
  <c r="AP38" i="46"/>
  <c r="AO38" i="46"/>
  <c r="AN38" i="46"/>
  <c r="AM38" i="46"/>
  <c r="AL38" i="46"/>
  <c r="AK38" i="46"/>
  <c r="AJ38" i="46"/>
  <c r="AI38" i="46"/>
  <c r="AH38" i="46"/>
  <c r="AG38" i="46"/>
  <c r="AF38" i="46"/>
  <c r="AE38" i="46"/>
  <c r="AD38" i="46"/>
  <c r="AC38" i="46"/>
  <c r="AB38" i="46"/>
  <c r="AZ37" i="46"/>
  <c r="AY37" i="46"/>
  <c r="AX37" i="46"/>
  <c r="AW37" i="46"/>
  <c r="AV37" i="46"/>
  <c r="AU37" i="46"/>
  <c r="AT37" i="46"/>
  <c r="AS37" i="46"/>
  <c r="AR37" i="46"/>
  <c r="AQ37" i="46"/>
  <c r="AP37" i="46"/>
  <c r="AO37" i="46"/>
  <c r="AN37" i="46"/>
  <c r="AM37" i="46"/>
  <c r="AL37" i="46"/>
  <c r="AK37" i="46"/>
  <c r="AJ37" i="46"/>
  <c r="AI37" i="46"/>
  <c r="AH37" i="46"/>
  <c r="AG37" i="46"/>
  <c r="AF37" i="46"/>
  <c r="AE37" i="46"/>
  <c r="AD37" i="46"/>
  <c r="AC37" i="46"/>
  <c r="AB37" i="46"/>
  <c r="AZ36" i="46"/>
  <c r="AY36" i="46"/>
  <c r="AX36" i="46"/>
  <c r="AW36" i="46"/>
  <c r="AV36" i="46"/>
  <c r="AU36" i="46"/>
  <c r="AT36" i="46"/>
  <c r="AS36" i="46"/>
  <c r="AR36" i="46"/>
  <c r="AQ36" i="46"/>
  <c r="AP36" i="46"/>
  <c r="AO36" i="46"/>
  <c r="AN36" i="46"/>
  <c r="AM36" i="46"/>
  <c r="AL36" i="46"/>
  <c r="AK36" i="46"/>
  <c r="AJ36" i="46"/>
  <c r="AI36" i="46"/>
  <c r="AH36" i="46"/>
  <c r="AG36" i="46"/>
  <c r="AF36" i="46"/>
  <c r="AE36" i="46"/>
  <c r="AD36" i="46"/>
  <c r="AC36" i="46"/>
  <c r="AB36" i="46"/>
  <c r="AZ35" i="46"/>
  <c r="AY35" i="46"/>
  <c r="AX35" i="46"/>
  <c r="AW35" i="46"/>
  <c r="AV35" i="46"/>
  <c r="AU35" i="46"/>
  <c r="AT35" i="46"/>
  <c r="AS35" i="46"/>
  <c r="AR35" i="46"/>
  <c r="AQ35" i="46"/>
  <c r="AP35" i="46"/>
  <c r="AO35" i="46"/>
  <c r="AN35" i="46"/>
  <c r="AM35" i="46"/>
  <c r="AL35" i="46"/>
  <c r="AK35" i="46"/>
  <c r="AJ35" i="46"/>
  <c r="AI35" i="46"/>
  <c r="AH35" i="46"/>
  <c r="AG35" i="46"/>
  <c r="AF35" i="46"/>
  <c r="AE35" i="46"/>
  <c r="AD35" i="46"/>
  <c r="AC35" i="46"/>
  <c r="AB35" i="46"/>
  <c r="AZ34" i="46"/>
  <c r="AY34" i="46"/>
  <c r="AX34" i="46"/>
  <c r="AW34" i="46"/>
  <c r="AV34" i="46"/>
  <c r="AU34" i="46"/>
  <c r="AT34" i="46"/>
  <c r="AS34" i="46"/>
  <c r="AR34" i="46"/>
  <c r="AQ34" i="46"/>
  <c r="AP34" i="46"/>
  <c r="AO34" i="46"/>
  <c r="AN34" i="46"/>
  <c r="AM34" i="46"/>
  <c r="AL34" i="46"/>
  <c r="AK34" i="46"/>
  <c r="AJ34" i="46"/>
  <c r="AI34" i="46"/>
  <c r="AH34" i="46"/>
  <c r="AG34" i="46"/>
  <c r="AF34" i="46"/>
  <c r="AE34" i="46"/>
  <c r="AD34" i="46"/>
  <c r="AC34" i="46"/>
  <c r="AB34" i="46"/>
  <c r="AZ33" i="46"/>
  <c r="AY33" i="46"/>
  <c r="AX33" i="46"/>
  <c r="AW33" i="46"/>
  <c r="AV33" i="46"/>
  <c r="AU33" i="46"/>
  <c r="AT33" i="46"/>
  <c r="AS33" i="46"/>
  <c r="AR33" i="46"/>
  <c r="AQ33" i="46"/>
  <c r="AP33" i="46"/>
  <c r="AO33" i="46"/>
  <c r="AN33" i="46"/>
  <c r="AM33" i="46"/>
  <c r="AL33" i="46"/>
  <c r="AK33" i="46"/>
  <c r="AJ33" i="46"/>
  <c r="AI33" i="46"/>
  <c r="AH33" i="46"/>
  <c r="AG33" i="46"/>
  <c r="AF33" i="46"/>
  <c r="AE33" i="46"/>
  <c r="AD33" i="46"/>
  <c r="AC33" i="46"/>
  <c r="AB33" i="46"/>
  <c r="AZ32" i="46"/>
  <c r="AY32" i="46"/>
  <c r="AX32" i="46"/>
  <c r="AW32" i="46"/>
  <c r="AV32" i="46"/>
  <c r="AU32" i="46"/>
  <c r="AT32" i="46"/>
  <c r="AS32" i="46"/>
  <c r="AR32" i="46"/>
  <c r="AQ32" i="46"/>
  <c r="AP32" i="46"/>
  <c r="AO32" i="46"/>
  <c r="AN32" i="46"/>
  <c r="AM32" i="46"/>
  <c r="AL32" i="46"/>
  <c r="AK32" i="46"/>
  <c r="AJ32" i="46"/>
  <c r="AI32" i="46"/>
  <c r="AH32" i="46"/>
  <c r="AG32" i="46"/>
  <c r="AF32" i="46"/>
  <c r="AE32" i="46"/>
  <c r="AD32" i="46"/>
  <c r="AC32" i="46"/>
  <c r="AB32" i="46"/>
  <c r="AZ31" i="46"/>
  <c r="AY31" i="46"/>
  <c r="AX31" i="46"/>
  <c r="AW31" i="46"/>
  <c r="AV31" i="46"/>
  <c r="AU31" i="46"/>
  <c r="AT31" i="46"/>
  <c r="AS31" i="46"/>
  <c r="AR31" i="46"/>
  <c r="AQ31" i="46"/>
  <c r="AP31" i="46"/>
  <c r="AO31" i="46"/>
  <c r="AN31" i="46"/>
  <c r="AM31" i="46"/>
  <c r="AL31" i="46"/>
  <c r="AK31" i="46"/>
  <c r="AJ31" i="46"/>
  <c r="AI31" i="46"/>
  <c r="AH31" i="46"/>
  <c r="AG31" i="46"/>
  <c r="AF31" i="46"/>
  <c r="AE31" i="46"/>
  <c r="AD31" i="46"/>
  <c r="AC31" i="46"/>
  <c r="AB31" i="46"/>
  <c r="AZ30" i="46"/>
  <c r="AY30" i="46"/>
  <c r="AX30" i="46"/>
  <c r="AW30" i="46"/>
  <c r="AV30" i="46"/>
  <c r="AU30" i="46"/>
  <c r="AT30" i="46"/>
  <c r="AS30" i="46"/>
  <c r="AR30" i="46"/>
  <c r="AQ30" i="46"/>
  <c r="AP30" i="46"/>
  <c r="AO30" i="46"/>
  <c r="AN30" i="46"/>
  <c r="AM30" i="46"/>
  <c r="AL30" i="46"/>
  <c r="AK30" i="46"/>
  <c r="AJ30" i="46"/>
  <c r="AI30" i="46"/>
  <c r="AH30" i="46"/>
  <c r="AG30" i="46"/>
  <c r="AF30" i="46"/>
  <c r="AE30" i="46"/>
  <c r="AD30" i="46"/>
  <c r="AC30" i="46"/>
  <c r="AB30" i="46"/>
  <c r="AZ29" i="46"/>
  <c r="AY29" i="46"/>
  <c r="AX29" i="46"/>
  <c r="AW29" i="46"/>
  <c r="AV29" i="46"/>
  <c r="AU29" i="46"/>
  <c r="AT29" i="46"/>
  <c r="AS29" i="46"/>
  <c r="AR29" i="46"/>
  <c r="AQ29" i="46"/>
  <c r="AP29" i="46"/>
  <c r="AO29" i="46"/>
  <c r="AN29" i="46"/>
  <c r="AM29" i="46"/>
  <c r="AL29" i="46"/>
  <c r="AK29" i="46"/>
  <c r="AJ29" i="46"/>
  <c r="AI29" i="46"/>
  <c r="AH29" i="46"/>
  <c r="AG29" i="46"/>
  <c r="AF29" i="46"/>
  <c r="AE29" i="46"/>
  <c r="AD29" i="46"/>
  <c r="AC29" i="46"/>
  <c r="AB29" i="46"/>
  <c r="F9" i="51" l="1"/>
  <c r="F8" i="51"/>
  <c r="F7" i="51"/>
  <c r="C603" i="50"/>
  <c r="C604" i="50"/>
  <c r="C605" i="50"/>
  <c r="C606" i="50"/>
  <c r="C607" i="50"/>
  <c r="C608" i="50"/>
  <c r="C609" i="50"/>
  <c r="C610" i="50"/>
  <c r="C611" i="50"/>
  <c r="C612" i="50"/>
  <c r="C613" i="50"/>
  <c r="C614" i="50"/>
  <c r="C615" i="50"/>
  <c r="C616" i="50"/>
  <c r="C617" i="50"/>
  <c r="C618" i="50"/>
  <c r="C619" i="50"/>
  <c r="C620" i="50"/>
  <c r="C621" i="50"/>
  <c r="C622" i="50"/>
  <c r="C623" i="50"/>
  <c r="C624" i="50"/>
  <c r="C625" i="50"/>
  <c r="C626" i="50"/>
  <c r="C602" i="50"/>
  <c r="C578" i="50"/>
  <c r="C579" i="50"/>
  <c r="C580" i="50"/>
  <c r="C581" i="50"/>
  <c r="C582" i="50"/>
  <c r="C583" i="50"/>
  <c r="C584" i="50"/>
  <c r="C585" i="50"/>
  <c r="C586" i="50"/>
  <c r="C587" i="50"/>
  <c r="C588" i="50"/>
  <c r="C589" i="50"/>
  <c r="C590" i="50"/>
  <c r="C591" i="50"/>
  <c r="C592" i="50"/>
  <c r="C593" i="50"/>
  <c r="C594" i="50"/>
  <c r="C595" i="50"/>
  <c r="C596" i="50"/>
  <c r="C597" i="50"/>
  <c r="C598" i="50"/>
  <c r="C599" i="50"/>
  <c r="C600" i="50"/>
  <c r="C601" i="50"/>
  <c r="C577" i="50"/>
  <c r="C553" i="50"/>
  <c r="C554" i="50"/>
  <c r="C555" i="50"/>
  <c r="C556" i="50"/>
  <c r="C557" i="50"/>
  <c r="C558" i="50"/>
  <c r="C559" i="50"/>
  <c r="C560" i="50"/>
  <c r="C561" i="50"/>
  <c r="C562" i="50"/>
  <c r="C563" i="50"/>
  <c r="C564" i="50"/>
  <c r="C565" i="50"/>
  <c r="C566" i="50"/>
  <c r="C567" i="50"/>
  <c r="C568" i="50"/>
  <c r="C569" i="50"/>
  <c r="C570" i="50"/>
  <c r="C571" i="50"/>
  <c r="C572" i="50"/>
  <c r="C573" i="50"/>
  <c r="C574" i="50"/>
  <c r="C575" i="50"/>
  <c r="C576" i="50"/>
  <c r="C552" i="50"/>
  <c r="C528" i="50"/>
  <c r="C529" i="50"/>
  <c r="C530" i="50"/>
  <c r="C531" i="50"/>
  <c r="C532" i="50"/>
  <c r="C533" i="50"/>
  <c r="C534" i="50"/>
  <c r="C535" i="50"/>
  <c r="C536" i="50"/>
  <c r="C537" i="50"/>
  <c r="C538" i="50"/>
  <c r="C539" i="50"/>
  <c r="C540" i="50"/>
  <c r="C541" i="50"/>
  <c r="C542" i="50"/>
  <c r="C543" i="50"/>
  <c r="C544" i="50"/>
  <c r="C545" i="50"/>
  <c r="C546" i="50"/>
  <c r="C547" i="50"/>
  <c r="C548" i="50"/>
  <c r="C549" i="50"/>
  <c r="C550" i="50"/>
  <c r="C551" i="50"/>
  <c r="C527" i="50"/>
  <c r="C503" i="50"/>
  <c r="C504" i="50"/>
  <c r="C505" i="50"/>
  <c r="C506" i="50"/>
  <c r="C507" i="50"/>
  <c r="C508" i="50"/>
  <c r="C509" i="50"/>
  <c r="C510" i="50"/>
  <c r="C511" i="50"/>
  <c r="C512" i="50"/>
  <c r="C513" i="50"/>
  <c r="C514" i="50"/>
  <c r="C515" i="50"/>
  <c r="C516" i="50"/>
  <c r="C517" i="50"/>
  <c r="C518" i="50"/>
  <c r="C519" i="50"/>
  <c r="C520" i="50"/>
  <c r="C521" i="50"/>
  <c r="C522" i="50"/>
  <c r="C523" i="50"/>
  <c r="C524" i="50"/>
  <c r="C525" i="50"/>
  <c r="C526" i="50"/>
  <c r="C502" i="50"/>
  <c r="C478" i="50"/>
  <c r="C479" i="50"/>
  <c r="C480" i="50"/>
  <c r="C481" i="50"/>
  <c r="C482" i="50"/>
  <c r="C483" i="50"/>
  <c r="C484" i="50"/>
  <c r="C485" i="50"/>
  <c r="C486" i="50"/>
  <c r="C487" i="50"/>
  <c r="C488" i="50"/>
  <c r="C489" i="50"/>
  <c r="C490" i="50"/>
  <c r="C491" i="50"/>
  <c r="C492" i="50"/>
  <c r="C493" i="50"/>
  <c r="C494" i="50"/>
  <c r="C495" i="50"/>
  <c r="C496" i="50"/>
  <c r="C497" i="50"/>
  <c r="C498" i="50"/>
  <c r="C499" i="50"/>
  <c r="C500" i="50"/>
  <c r="C501" i="50"/>
  <c r="C477" i="50"/>
  <c r="C453" i="50"/>
  <c r="C454" i="50"/>
  <c r="C455" i="50"/>
  <c r="C456" i="50"/>
  <c r="C457" i="50"/>
  <c r="C458" i="50"/>
  <c r="C459" i="50"/>
  <c r="C460" i="50"/>
  <c r="C461" i="50"/>
  <c r="C462" i="50"/>
  <c r="C463" i="50"/>
  <c r="C464" i="50"/>
  <c r="C465" i="50"/>
  <c r="C466" i="50"/>
  <c r="C467" i="50"/>
  <c r="C468" i="50"/>
  <c r="C469" i="50"/>
  <c r="C470" i="50"/>
  <c r="C471" i="50"/>
  <c r="C472" i="50"/>
  <c r="C473" i="50"/>
  <c r="C474" i="50"/>
  <c r="C475" i="50"/>
  <c r="C476" i="50"/>
  <c r="C452" i="50"/>
  <c r="C428" i="50"/>
  <c r="C429" i="50"/>
  <c r="C430" i="50"/>
  <c r="C431" i="50"/>
  <c r="C432" i="50"/>
  <c r="C433" i="50"/>
  <c r="C434" i="50"/>
  <c r="C435" i="50"/>
  <c r="C436" i="50"/>
  <c r="C437" i="50"/>
  <c r="C438" i="50"/>
  <c r="C439" i="50"/>
  <c r="C440" i="50"/>
  <c r="C441" i="50"/>
  <c r="C442" i="50"/>
  <c r="C443" i="50"/>
  <c r="C444" i="50"/>
  <c r="C445" i="50"/>
  <c r="C446" i="50"/>
  <c r="C447" i="50"/>
  <c r="C448" i="50"/>
  <c r="C449" i="50"/>
  <c r="C450" i="50"/>
  <c r="C451" i="50"/>
  <c r="C427" i="50"/>
  <c r="C403" i="50"/>
  <c r="C404" i="50"/>
  <c r="C405" i="50"/>
  <c r="C406" i="50"/>
  <c r="C407" i="50"/>
  <c r="C408" i="50"/>
  <c r="C409" i="50"/>
  <c r="C410" i="50"/>
  <c r="C411" i="50"/>
  <c r="C412" i="50"/>
  <c r="C413" i="50"/>
  <c r="C414" i="50"/>
  <c r="C415" i="50"/>
  <c r="C416" i="50"/>
  <c r="C417" i="50"/>
  <c r="C418" i="50"/>
  <c r="C419" i="50"/>
  <c r="C420" i="50"/>
  <c r="C421" i="50"/>
  <c r="C422" i="50"/>
  <c r="C423" i="50"/>
  <c r="C424" i="50"/>
  <c r="C425" i="50"/>
  <c r="C426" i="50"/>
  <c r="C402" i="50"/>
  <c r="C378" i="50"/>
  <c r="C379" i="50"/>
  <c r="C380" i="50"/>
  <c r="C381" i="50"/>
  <c r="C382" i="50"/>
  <c r="C383" i="50"/>
  <c r="C384" i="50"/>
  <c r="C385" i="50"/>
  <c r="C386" i="50"/>
  <c r="C387" i="50"/>
  <c r="C388" i="50"/>
  <c r="C389" i="50"/>
  <c r="C390" i="50"/>
  <c r="C391" i="50"/>
  <c r="C392" i="50"/>
  <c r="C393" i="50"/>
  <c r="C394" i="50"/>
  <c r="C395" i="50"/>
  <c r="C396" i="50"/>
  <c r="C397" i="50"/>
  <c r="C398" i="50"/>
  <c r="C399" i="50"/>
  <c r="C400" i="50"/>
  <c r="C401" i="50"/>
  <c r="C377" i="50"/>
  <c r="C353" i="50"/>
  <c r="C354" i="50"/>
  <c r="C355" i="50"/>
  <c r="C356" i="50"/>
  <c r="C357" i="50"/>
  <c r="C358" i="50"/>
  <c r="C359" i="50"/>
  <c r="C360" i="50"/>
  <c r="C361" i="50"/>
  <c r="C362" i="50"/>
  <c r="C363" i="50"/>
  <c r="C364" i="50"/>
  <c r="C365" i="50"/>
  <c r="C366" i="50"/>
  <c r="C367" i="50"/>
  <c r="C368" i="50"/>
  <c r="C369" i="50"/>
  <c r="C370" i="50"/>
  <c r="C371" i="50"/>
  <c r="C372" i="50"/>
  <c r="C373" i="50"/>
  <c r="C374" i="50"/>
  <c r="C375" i="50"/>
  <c r="C376" i="50"/>
  <c r="C352" i="50"/>
  <c r="C328" i="50"/>
  <c r="C329" i="50"/>
  <c r="C330" i="50"/>
  <c r="C331" i="50"/>
  <c r="C332" i="50"/>
  <c r="C333" i="50"/>
  <c r="C334" i="50"/>
  <c r="C335" i="50"/>
  <c r="C336" i="50"/>
  <c r="C337" i="50"/>
  <c r="C338" i="50"/>
  <c r="C339" i="50"/>
  <c r="C340" i="50"/>
  <c r="C341" i="50"/>
  <c r="C342" i="50"/>
  <c r="C343" i="50"/>
  <c r="C344" i="50"/>
  <c r="C345" i="50"/>
  <c r="C346" i="50"/>
  <c r="C347" i="50"/>
  <c r="C348" i="50"/>
  <c r="C349" i="50"/>
  <c r="C350" i="50"/>
  <c r="C351" i="50"/>
  <c r="C327" i="50"/>
  <c r="C303" i="50"/>
  <c r="C304" i="50"/>
  <c r="C305" i="50"/>
  <c r="C306" i="50"/>
  <c r="C307" i="50"/>
  <c r="C308" i="50"/>
  <c r="C309" i="50"/>
  <c r="C310" i="50"/>
  <c r="C311" i="50"/>
  <c r="C312" i="50"/>
  <c r="C313" i="50"/>
  <c r="C314" i="50"/>
  <c r="C315" i="50"/>
  <c r="C316" i="50"/>
  <c r="C317" i="50"/>
  <c r="C318" i="50"/>
  <c r="C319" i="50"/>
  <c r="C320" i="50"/>
  <c r="C321" i="50"/>
  <c r="C322" i="50"/>
  <c r="C323" i="50"/>
  <c r="C324" i="50"/>
  <c r="C325" i="50"/>
  <c r="C326" i="50"/>
  <c r="C302" i="50"/>
  <c r="C278" i="50"/>
  <c r="C279" i="50"/>
  <c r="C280" i="50"/>
  <c r="C281" i="50"/>
  <c r="C282" i="50"/>
  <c r="C283" i="50"/>
  <c r="C284" i="50"/>
  <c r="C285" i="50"/>
  <c r="C286" i="50"/>
  <c r="C287" i="50"/>
  <c r="C288" i="50"/>
  <c r="C289" i="50"/>
  <c r="C290" i="50"/>
  <c r="C291" i="50"/>
  <c r="C292" i="50"/>
  <c r="C293" i="50"/>
  <c r="C294" i="50"/>
  <c r="C295" i="50"/>
  <c r="C296" i="50"/>
  <c r="C297" i="50"/>
  <c r="C298" i="50"/>
  <c r="C299" i="50"/>
  <c r="C300" i="50"/>
  <c r="C301" i="50"/>
  <c r="C277" i="50"/>
  <c r="C253" i="50"/>
  <c r="C254" i="50"/>
  <c r="C255" i="50"/>
  <c r="C256" i="50"/>
  <c r="C257" i="50"/>
  <c r="C258" i="50"/>
  <c r="C259" i="50"/>
  <c r="C260" i="50"/>
  <c r="C261" i="50"/>
  <c r="C262" i="50"/>
  <c r="C263" i="50"/>
  <c r="C264" i="50"/>
  <c r="C265" i="50"/>
  <c r="C266" i="50"/>
  <c r="C267" i="50"/>
  <c r="C268" i="50"/>
  <c r="C269" i="50"/>
  <c r="C270" i="50"/>
  <c r="C271" i="50"/>
  <c r="C272" i="50"/>
  <c r="C273" i="50"/>
  <c r="C274" i="50"/>
  <c r="C275" i="50"/>
  <c r="C276" i="50"/>
  <c r="C252" i="50"/>
  <c r="C228" i="50"/>
  <c r="C229" i="50"/>
  <c r="C230" i="50"/>
  <c r="C231" i="50"/>
  <c r="C232" i="50"/>
  <c r="C233" i="50"/>
  <c r="C234" i="50"/>
  <c r="C235" i="50"/>
  <c r="C236" i="50"/>
  <c r="C237" i="50"/>
  <c r="C238" i="50"/>
  <c r="C239" i="50"/>
  <c r="C240" i="50"/>
  <c r="C241" i="50"/>
  <c r="C242" i="50"/>
  <c r="C243" i="50"/>
  <c r="C244" i="50"/>
  <c r="C245" i="50"/>
  <c r="C246" i="50"/>
  <c r="C247" i="50"/>
  <c r="C248" i="50"/>
  <c r="C249" i="50"/>
  <c r="C250" i="50"/>
  <c r="C251" i="50"/>
  <c r="C227" i="50"/>
  <c r="C203" i="50"/>
  <c r="C204" i="50"/>
  <c r="C205" i="50"/>
  <c r="C206" i="50"/>
  <c r="C207" i="50"/>
  <c r="C208" i="50"/>
  <c r="C209" i="50"/>
  <c r="C210" i="50"/>
  <c r="C211" i="50"/>
  <c r="C212" i="50"/>
  <c r="C213" i="50"/>
  <c r="C214" i="50"/>
  <c r="C215" i="50"/>
  <c r="C216" i="50"/>
  <c r="C217" i="50"/>
  <c r="C218" i="50"/>
  <c r="C219" i="50"/>
  <c r="C220" i="50"/>
  <c r="C221" i="50"/>
  <c r="C222" i="50"/>
  <c r="C223" i="50"/>
  <c r="C224" i="50"/>
  <c r="C225" i="50"/>
  <c r="C226" i="50"/>
  <c r="C202" i="50"/>
  <c r="C178" i="50"/>
  <c r="C179" i="50"/>
  <c r="C180" i="50"/>
  <c r="C181" i="50"/>
  <c r="C182" i="50"/>
  <c r="C183" i="50"/>
  <c r="C184" i="50"/>
  <c r="C185" i="50"/>
  <c r="C186" i="50"/>
  <c r="C187" i="50"/>
  <c r="C188" i="50"/>
  <c r="C189" i="50"/>
  <c r="C190" i="50"/>
  <c r="C191" i="50"/>
  <c r="C192" i="50"/>
  <c r="C193" i="50"/>
  <c r="C194" i="50"/>
  <c r="C195" i="50"/>
  <c r="C196" i="50"/>
  <c r="C197" i="50"/>
  <c r="C198" i="50"/>
  <c r="C199" i="50"/>
  <c r="C200" i="50"/>
  <c r="C201" i="50"/>
  <c r="C177" i="50"/>
  <c r="C153" i="50"/>
  <c r="C154" i="50"/>
  <c r="C155" i="50"/>
  <c r="C156" i="50"/>
  <c r="C157" i="50"/>
  <c r="C158" i="50"/>
  <c r="C159" i="50"/>
  <c r="C160" i="50"/>
  <c r="C161" i="50"/>
  <c r="C162" i="50"/>
  <c r="C163" i="50"/>
  <c r="C164" i="50"/>
  <c r="C165" i="50"/>
  <c r="C166" i="50"/>
  <c r="C167" i="50"/>
  <c r="C168" i="50"/>
  <c r="C169" i="50"/>
  <c r="C170" i="50"/>
  <c r="C171" i="50"/>
  <c r="C172" i="50"/>
  <c r="C173" i="50"/>
  <c r="C174" i="50"/>
  <c r="C175" i="50"/>
  <c r="C176" i="50"/>
  <c r="C152" i="50"/>
  <c r="C128" i="50"/>
  <c r="C129" i="50"/>
  <c r="C130" i="50"/>
  <c r="C131" i="50"/>
  <c r="C132" i="50"/>
  <c r="C133" i="50"/>
  <c r="C134" i="50"/>
  <c r="C135" i="50"/>
  <c r="C136" i="50"/>
  <c r="C137" i="50"/>
  <c r="C138" i="50"/>
  <c r="C139" i="50"/>
  <c r="C140" i="50"/>
  <c r="C141" i="50"/>
  <c r="C142" i="50"/>
  <c r="C143" i="50"/>
  <c r="C144" i="50"/>
  <c r="C145" i="50"/>
  <c r="C146" i="50"/>
  <c r="C147" i="50"/>
  <c r="C148" i="50"/>
  <c r="C149" i="50"/>
  <c r="C150" i="50"/>
  <c r="C151" i="50"/>
  <c r="C127" i="50"/>
  <c r="C103" i="50"/>
  <c r="C104" i="50"/>
  <c r="C105" i="50"/>
  <c r="C106" i="50"/>
  <c r="C107" i="50"/>
  <c r="C108" i="50"/>
  <c r="C109" i="50"/>
  <c r="C110" i="50"/>
  <c r="C111" i="50"/>
  <c r="C112" i="50"/>
  <c r="C113" i="50"/>
  <c r="C114" i="50"/>
  <c r="C115" i="50"/>
  <c r="C116" i="50"/>
  <c r="C117" i="50"/>
  <c r="C118" i="50"/>
  <c r="C119" i="50"/>
  <c r="C120" i="50"/>
  <c r="C121" i="50"/>
  <c r="C122" i="50"/>
  <c r="C123" i="50"/>
  <c r="C124" i="50"/>
  <c r="C125" i="50"/>
  <c r="C126" i="50"/>
  <c r="C102" i="50"/>
  <c r="C78" i="50"/>
  <c r="C79" i="50"/>
  <c r="C80" i="50"/>
  <c r="C81" i="50"/>
  <c r="C82" i="50"/>
  <c r="C83" i="50"/>
  <c r="C84" i="50"/>
  <c r="C85" i="50"/>
  <c r="C86" i="50"/>
  <c r="C87" i="50"/>
  <c r="C88" i="50"/>
  <c r="C89" i="50"/>
  <c r="C90" i="50"/>
  <c r="C91" i="50"/>
  <c r="C92" i="50"/>
  <c r="C93" i="50"/>
  <c r="C94" i="50"/>
  <c r="C95" i="50"/>
  <c r="C96" i="50"/>
  <c r="C97" i="50"/>
  <c r="C98" i="50"/>
  <c r="C99" i="50"/>
  <c r="C100" i="50"/>
  <c r="C101" i="50"/>
  <c r="C77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66" i="50"/>
  <c r="C67" i="50"/>
  <c r="C68" i="50"/>
  <c r="C69" i="50"/>
  <c r="C70" i="50"/>
  <c r="C71" i="50"/>
  <c r="C72" i="50"/>
  <c r="C73" i="50"/>
  <c r="C74" i="50"/>
  <c r="C75" i="50"/>
  <c r="C76" i="50"/>
  <c r="C52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27" i="50"/>
  <c r="C2" i="50"/>
  <c r="C3" i="50"/>
  <c r="C4" i="50"/>
  <c r="C5" i="50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G25" i="1" l="1"/>
  <c r="H25" i="1"/>
  <c r="I25" i="1"/>
  <c r="E25" i="1"/>
  <c r="F25" i="1"/>
  <c r="D25" i="1"/>
  <c r="E12" i="38" l="1"/>
  <c r="O45" i="17" l="1"/>
  <c r="B3" i="46"/>
  <c r="C29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C30" i="46"/>
  <c r="D30" i="46"/>
  <c r="E30" i="46"/>
  <c r="F30" i="46"/>
  <c r="G30" i="46"/>
  <c r="H30" i="46"/>
  <c r="I30" i="46"/>
  <c r="J30" i="46"/>
  <c r="K30" i="46"/>
  <c r="L30" i="46"/>
  <c r="M30" i="46"/>
  <c r="N30" i="46"/>
  <c r="O30" i="46"/>
  <c r="P30" i="46"/>
  <c r="Q30" i="46"/>
  <c r="R30" i="46"/>
  <c r="S30" i="46"/>
  <c r="T30" i="46"/>
  <c r="U30" i="46"/>
  <c r="V30" i="46"/>
  <c r="W30" i="46"/>
  <c r="X30" i="46"/>
  <c r="Y30" i="46"/>
  <c r="Z30" i="46"/>
  <c r="C31" i="46"/>
  <c r="D31" i="46"/>
  <c r="E31" i="46"/>
  <c r="F31" i="46"/>
  <c r="G31" i="46"/>
  <c r="H31" i="46"/>
  <c r="I31" i="46"/>
  <c r="J31" i="46"/>
  <c r="K31" i="46"/>
  <c r="L31" i="46"/>
  <c r="M31" i="46"/>
  <c r="N31" i="46"/>
  <c r="O31" i="46"/>
  <c r="P31" i="46"/>
  <c r="Q31" i="46"/>
  <c r="R31" i="46"/>
  <c r="S31" i="46"/>
  <c r="T31" i="46"/>
  <c r="U31" i="46"/>
  <c r="V31" i="46"/>
  <c r="W31" i="46"/>
  <c r="X31" i="46"/>
  <c r="Y31" i="46"/>
  <c r="Z31" i="46"/>
  <c r="C32" i="46"/>
  <c r="D32" i="46"/>
  <c r="E32" i="46"/>
  <c r="F32" i="46"/>
  <c r="G32" i="46"/>
  <c r="H32" i="46"/>
  <c r="I32" i="46"/>
  <c r="J32" i="46"/>
  <c r="K32" i="46"/>
  <c r="L32" i="46"/>
  <c r="M32" i="46"/>
  <c r="N32" i="46"/>
  <c r="O32" i="46"/>
  <c r="P32" i="46"/>
  <c r="Q32" i="46"/>
  <c r="R32" i="46"/>
  <c r="S32" i="46"/>
  <c r="T32" i="46"/>
  <c r="U32" i="46"/>
  <c r="V32" i="46"/>
  <c r="W32" i="46"/>
  <c r="X32" i="46"/>
  <c r="Y32" i="46"/>
  <c r="Z32" i="46"/>
  <c r="C33" i="46"/>
  <c r="D33" i="46"/>
  <c r="E33" i="46"/>
  <c r="F33" i="46"/>
  <c r="G33" i="46"/>
  <c r="H33" i="46"/>
  <c r="I33" i="46"/>
  <c r="J33" i="46"/>
  <c r="K33" i="46"/>
  <c r="L33" i="46"/>
  <c r="M33" i="46"/>
  <c r="N33" i="46"/>
  <c r="O33" i="46"/>
  <c r="P33" i="46"/>
  <c r="Q33" i="46"/>
  <c r="R33" i="46"/>
  <c r="S33" i="46"/>
  <c r="T33" i="46"/>
  <c r="U33" i="46"/>
  <c r="V33" i="46"/>
  <c r="W33" i="46"/>
  <c r="X33" i="46"/>
  <c r="Y33" i="46"/>
  <c r="Z33" i="46"/>
  <c r="C34" i="46"/>
  <c r="D34" i="46"/>
  <c r="E34" i="46"/>
  <c r="F34" i="46"/>
  <c r="G34" i="46"/>
  <c r="H34" i="46"/>
  <c r="I34" i="46"/>
  <c r="J34" i="46"/>
  <c r="K34" i="46"/>
  <c r="L34" i="46"/>
  <c r="M34" i="46"/>
  <c r="N34" i="46"/>
  <c r="O34" i="46"/>
  <c r="P34" i="46"/>
  <c r="Q34" i="46"/>
  <c r="R34" i="46"/>
  <c r="S34" i="46"/>
  <c r="T34" i="46"/>
  <c r="U34" i="46"/>
  <c r="V34" i="46"/>
  <c r="W34" i="46"/>
  <c r="X34" i="46"/>
  <c r="Y34" i="46"/>
  <c r="Z34" i="46"/>
  <c r="C35" i="46"/>
  <c r="D35" i="46"/>
  <c r="E35" i="46"/>
  <c r="F35" i="46"/>
  <c r="G35" i="46"/>
  <c r="H35" i="46"/>
  <c r="I35" i="46"/>
  <c r="J35" i="46"/>
  <c r="K35" i="46"/>
  <c r="L35" i="46"/>
  <c r="M35" i="46"/>
  <c r="N35" i="46"/>
  <c r="O35" i="46"/>
  <c r="P35" i="46"/>
  <c r="Q35" i="46"/>
  <c r="R35" i="46"/>
  <c r="S35" i="46"/>
  <c r="T35" i="46"/>
  <c r="U35" i="46"/>
  <c r="V35" i="46"/>
  <c r="W35" i="46"/>
  <c r="X35" i="46"/>
  <c r="Y35" i="46"/>
  <c r="Z35" i="46"/>
  <c r="C36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C37" i="46"/>
  <c r="D37" i="46"/>
  <c r="E37" i="46"/>
  <c r="F37" i="46"/>
  <c r="G37" i="46"/>
  <c r="H37" i="46"/>
  <c r="I37" i="46"/>
  <c r="J37" i="46"/>
  <c r="K37" i="46"/>
  <c r="L37" i="46"/>
  <c r="M37" i="46"/>
  <c r="N37" i="46"/>
  <c r="O37" i="46"/>
  <c r="P37" i="46"/>
  <c r="Q37" i="46"/>
  <c r="R37" i="46"/>
  <c r="S37" i="46"/>
  <c r="T37" i="46"/>
  <c r="U37" i="46"/>
  <c r="V37" i="46"/>
  <c r="W37" i="46"/>
  <c r="X37" i="46"/>
  <c r="Y37" i="46"/>
  <c r="Z37" i="46"/>
  <c r="C38" i="46"/>
  <c r="D38" i="46"/>
  <c r="E38" i="46"/>
  <c r="F38" i="46"/>
  <c r="G38" i="46"/>
  <c r="H38" i="46"/>
  <c r="I38" i="46"/>
  <c r="J38" i="46"/>
  <c r="K38" i="46"/>
  <c r="L38" i="46"/>
  <c r="M38" i="46"/>
  <c r="N38" i="46"/>
  <c r="O38" i="46"/>
  <c r="P38" i="46"/>
  <c r="Q38" i="46"/>
  <c r="R38" i="46"/>
  <c r="S38" i="46"/>
  <c r="T38" i="46"/>
  <c r="U38" i="46"/>
  <c r="V38" i="46"/>
  <c r="W38" i="46"/>
  <c r="X38" i="46"/>
  <c r="Y38" i="46"/>
  <c r="Z38" i="46"/>
  <c r="C39" i="46"/>
  <c r="D39" i="46"/>
  <c r="E39" i="46"/>
  <c r="F39" i="46"/>
  <c r="G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T39" i="46"/>
  <c r="U39" i="46"/>
  <c r="V39" i="46"/>
  <c r="W39" i="46"/>
  <c r="X39" i="46"/>
  <c r="Y39" i="46"/>
  <c r="Z39" i="46"/>
  <c r="C40" i="46"/>
  <c r="D40" i="46"/>
  <c r="E40" i="46"/>
  <c r="F40" i="46"/>
  <c r="G40" i="46"/>
  <c r="H40" i="46"/>
  <c r="I40" i="46"/>
  <c r="J40" i="46"/>
  <c r="K40" i="46"/>
  <c r="L40" i="46"/>
  <c r="M40" i="46"/>
  <c r="N40" i="46"/>
  <c r="O40" i="46"/>
  <c r="P40" i="46"/>
  <c r="Q40" i="46"/>
  <c r="R40" i="46"/>
  <c r="S40" i="46"/>
  <c r="T40" i="46"/>
  <c r="U40" i="46"/>
  <c r="V40" i="46"/>
  <c r="W40" i="46"/>
  <c r="X40" i="46"/>
  <c r="Y40" i="46"/>
  <c r="Z40" i="46"/>
  <c r="C41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P41" i="46"/>
  <c r="Q41" i="46"/>
  <c r="R41" i="46"/>
  <c r="S41" i="46"/>
  <c r="T41" i="46"/>
  <c r="U41" i="46"/>
  <c r="V41" i="46"/>
  <c r="W41" i="46"/>
  <c r="X41" i="46"/>
  <c r="Y41" i="46"/>
  <c r="Z41" i="46"/>
  <c r="C42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C43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C44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P44" i="46"/>
  <c r="Q44" i="46"/>
  <c r="R44" i="46"/>
  <c r="S44" i="46"/>
  <c r="T44" i="46"/>
  <c r="U44" i="46"/>
  <c r="V44" i="46"/>
  <c r="W44" i="46"/>
  <c r="X44" i="46"/>
  <c r="Y44" i="46"/>
  <c r="Z44" i="46"/>
  <c r="C45" i="46"/>
  <c r="D45" i="46"/>
  <c r="E45" i="46"/>
  <c r="F45" i="46"/>
  <c r="G45" i="46"/>
  <c r="H45" i="46"/>
  <c r="I45" i="46"/>
  <c r="J45" i="46"/>
  <c r="K45" i="46"/>
  <c r="L45" i="46"/>
  <c r="M45" i="46"/>
  <c r="N45" i="46"/>
  <c r="O45" i="46"/>
  <c r="P45" i="46"/>
  <c r="Q45" i="46"/>
  <c r="R45" i="46"/>
  <c r="S45" i="46"/>
  <c r="T45" i="46"/>
  <c r="U45" i="46"/>
  <c r="V45" i="46"/>
  <c r="W45" i="46"/>
  <c r="X45" i="46"/>
  <c r="Y45" i="46"/>
  <c r="Z45" i="46"/>
  <c r="C46" i="46"/>
  <c r="D46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R46" i="46"/>
  <c r="S46" i="46"/>
  <c r="T46" i="46"/>
  <c r="U46" i="46"/>
  <c r="V46" i="46"/>
  <c r="W46" i="46"/>
  <c r="X46" i="46"/>
  <c r="Y46" i="46"/>
  <c r="Z46" i="46"/>
  <c r="C47" i="46"/>
  <c r="D47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R47" i="46"/>
  <c r="S47" i="46"/>
  <c r="T47" i="46"/>
  <c r="U47" i="46"/>
  <c r="V47" i="46"/>
  <c r="W47" i="46"/>
  <c r="X47" i="46"/>
  <c r="Y47" i="46"/>
  <c r="Z47" i="46"/>
  <c r="C48" i="46"/>
  <c r="D48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R48" i="46"/>
  <c r="S48" i="46"/>
  <c r="T48" i="46"/>
  <c r="U48" i="46"/>
  <c r="V48" i="46"/>
  <c r="W48" i="46"/>
  <c r="X48" i="46"/>
  <c r="Y48" i="46"/>
  <c r="Z48" i="46"/>
  <c r="C49" i="46"/>
  <c r="D49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Q49" i="46"/>
  <c r="R49" i="46"/>
  <c r="S49" i="46"/>
  <c r="T49" i="46"/>
  <c r="U49" i="46"/>
  <c r="V49" i="46"/>
  <c r="W49" i="46"/>
  <c r="X49" i="46"/>
  <c r="Y49" i="46"/>
  <c r="Z49" i="46"/>
  <c r="C50" i="46"/>
  <c r="D50" i="46"/>
  <c r="E50" i="46"/>
  <c r="F50" i="46"/>
  <c r="G50" i="46"/>
  <c r="H50" i="46"/>
  <c r="I50" i="46"/>
  <c r="J50" i="46"/>
  <c r="K50" i="46"/>
  <c r="L50" i="46"/>
  <c r="M50" i="46"/>
  <c r="N50" i="46"/>
  <c r="O50" i="46"/>
  <c r="P50" i="46"/>
  <c r="Q50" i="46"/>
  <c r="R50" i="46"/>
  <c r="S50" i="46"/>
  <c r="T50" i="46"/>
  <c r="U50" i="46"/>
  <c r="V50" i="46"/>
  <c r="W50" i="46"/>
  <c r="X50" i="46"/>
  <c r="Y50" i="46"/>
  <c r="Z50" i="46"/>
  <c r="C51" i="46"/>
  <c r="D51" i="46"/>
  <c r="E51" i="46"/>
  <c r="F51" i="46"/>
  <c r="G51" i="46"/>
  <c r="H51" i="46"/>
  <c r="I51" i="46"/>
  <c r="J51" i="46"/>
  <c r="K51" i="46"/>
  <c r="L51" i="46"/>
  <c r="M51" i="46"/>
  <c r="N51" i="46"/>
  <c r="O51" i="46"/>
  <c r="P51" i="46"/>
  <c r="Q51" i="46"/>
  <c r="R51" i="46"/>
  <c r="S51" i="46"/>
  <c r="T51" i="46"/>
  <c r="U51" i="46"/>
  <c r="V51" i="46"/>
  <c r="W51" i="46"/>
  <c r="X51" i="46"/>
  <c r="Y51" i="46"/>
  <c r="Z51" i="46"/>
  <c r="C52" i="46"/>
  <c r="D52" i="46"/>
  <c r="E52" i="46"/>
  <c r="F52" i="46"/>
  <c r="G52" i="46"/>
  <c r="H52" i="46"/>
  <c r="I52" i="46"/>
  <c r="J52" i="46"/>
  <c r="K52" i="46"/>
  <c r="L52" i="46"/>
  <c r="M52" i="46"/>
  <c r="N52" i="46"/>
  <c r="O52" i="46"/>
  <c r="P52" i="46"/>
  <c r="Q52" i="46"/>
  <c r="R52" i="46"/>
  <c r="S52" i="46"/>
  <c r="T52" i="46"/>
  <c r="U52" i="46"/>
  <c r="V52" i="46"/>
  <c r="W52" i="46"/>
  <c r="X52" i="46"/>
  <c r="Y52" i="46"/>
  <c r="Z52" i="46"/>
  <c r="C53" i="46"/>
  <c r="D53" i="46"/>
  <c r="E53" i="46"/>
  <c r="F53" i="46"/>
  <c r="G53" i="46"/>
  <c r="H53" i="46"/>
  <c r="I53" i="46"/>
  <c r="J53" i="46"/>
  <c r="K53" i="46"/>
  <c r="L53" i="46"/>
  <c r="M53" i="46"/>
  <c r="N53" i="46"/>
  <c r="O53" i="46"/>
  <c r="P53" i="46"/>
  <c r="Q53" i="46"/>
  <c r="R53" i="46"/>
  <c r="S53" i="46"/>
  <c r="T53" i="46"/>
  <c r="U53" i="46"/>
  <c r="V53" i="46"/>
  <c r="W53" i="46"/>
  <c r="X53" i="46"/>
  <c r="Y53" i="46"/>
  <c r="Z53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29" i="46"/>
  <c r="C3" i="46"/>
  <c r="D3" i="46"/>
  <c r="E3" i="46"/>
  <c r="F3" i="46"/>
  <c r="G3" i="46"/>
  <c r="H3" i="46"/>
  <c r="I3" i="46"/>
  <c r="J3" i="46"/>
  <c r="K3" i="46"/>
  <c r="L3" i="46"/>
  <c r="M3" i="46"/>
  <c r="N3" i="46"/>
  <c r="O3" i="46"/>
  <c r="P3" i="46"/>
  <c r="Q3" i="46"/>
  <c r="R3" i="46"/>
  <c r="S3" i="46"/>
  <c r="T3" i="46"/>
  <c r="U3" i="46"/>
  <c r="V3" i="46"/>
  <c r="W3" i="46"/>
  <c r="X3" i="46"/>
  <c r="Y3" i="46"/>
  <c r="Z3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Z5" i="46"/>
  <c r="C6" i="46"/>
  <c r="D6" i="46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C7" i="46"/>
  <c r="D7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C8" i="46"/>
  <c r="D8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C9" i="46"/>
  <c r="D9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C10" i="46"/>
  <c r="D10" i="46"/>
  <c r="E10" i="46"/>
  <c r="F10" i="46"/>
  <c r="G10" i="46"/>
  <c r="H10" i="46"/>
  <c r="I10" i="46"/>
  <c r="J10" i="46"/>
  <c r="K10" i="46"/>
  <c r="L10" i="46"/>
  <c r="M10" i="46"/>
  <c r="N10" i="46"/>
  <c r="O10" i="46"/>
  <c r="P10" i="46"/>
  <c r="Q10" i="46"/>
  <c r="R10" i="46"/>
  <c r="S10" i="46"/>
  <c r="T10" i="46"/>
  <c r="U10" i="46"/>
  <c r="V10" i="46"/>
  <c r="W10" i="46"/>
  <c r="X10" i="46"/>
  <c r="Y10" i="46"/>
  <c r="Z10" i="46"/>
  <c r="C11" i="46"/>
  <c r="D11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C12" i="46"/>
  <c r="D12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C13" i="46"/>
  <c r="D13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C14" i="46"/>
  <c r="D14" i="46"/>
  <c r="E14" i="46"/>
  <c r="F14" i="46"/>
  <c r="G14" i="46"/>
  <c r="H14" i="46"/>
  <c r="I14" i="46"/>
  <c r="J14" i="46"/>
  <c r="K14" i="46"/>
  <c r="L14" i="46"/>
  <c r="M14" i="46"/>
  <c r="N14" i="46"/>
  <c r="O14" i="46"/>
  <c r="P14" i="46"/>
  <c r="Q14" i="46"/>
  <c r="R14" i="46"/>
  <c r="S14" i="46"/>
  <c r="T14" i="46"/>
  <c r="U14" i="46"/>
  <c r="V14" i="46"/>
  <c r="W14" i="46"/>
  <c r="X14" i="46"/>
  <c r="Y14" i="46"/>
  <c r="Z14" i="46"/>
  <c r="C15" i="46"/>
  <c r="D15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C16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C17" i="46"/>
  <c r="D17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C18" i="46"/>
  <c r="D18" i="46"/>
  <c r="E18" i="46"/>
  <c r="F18" i="46"/>
  <c r="G18" i="46"/>
  <c r="H18" i="46"/>
  <c r="I18" i="46"/>
  <c r="J18" i="46"/>
  <c r="K18" i="46"/>
  <c r="L18" i="46"/>
  <c r="M18" i="46"/>
  <c r="N18" i="46"/>
  <c r="O18" i="46"/>
  <c r="P18" i="46"/>
  <c r="Q18" i="46"/>
  <c r="R18" i="46"/>
  <c r="S18" i="46"/>
  <c r="T18" i="46"/>
  <c r="U18" i="46"/>
  <c r="V18" i="46"/>
  <c r="W18" i="46"/>
  <c r="X18" i="46"/>
  <c r="Y18" i="46"/>
  <c r="Z18" i="46"/>
  <c r="C19" i="46"/>
  <c r="D19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C20" i="46"/>
  <c r="D20" i="46"/>
  <c r="E20" i="46"/>
  <c r="F20" i="46"/>
  <c r="G20" i="46"/>
  <c r="H20" i="46"/>
  <c r="I20" i="46"/>
  <c r="J20" i="46"/>
  <c r="K20" i="46"/>
  <c r="L20" i="46"/>
  <c r="M20" i="46"/>
  <c r="N20" i="46"/>
  <c r="O20" i="46"/>
  <c r="P20" i="46"/>
  <c r="Q20" i="46"/>
  <c r="R20" i="46"/>
  <c r="S20" i="46"/>
  <c r="T20" i="46"/>
  <c r="U20" i="46"/>
  <c r="V20" i="46"/>
  <c r="W20" i="46"/>
  <c r="X20" i="46"/>
  <c r="Y20" i="46"/>
  <c r="Z20" i="46"/>
  <c r="C21" i="46"/>
  <c r="D21" i="46"/>
  <c r="E21" i="46"/>
  <c r="F21" i="46"/>
  <c r="G21" i="46"/>
  <c r="H21" i="46"/>
  <c r="I21" i="46"/>
  <c r="J21" i="46"/>
  <c r="K21" i="46"/>
  <c r="L21" i="46"/>
  <c r="M21" i="46"/>
  <c r="N21" i="46"/>
  <c r="O21" i="46"/>
  <c r="P21" i="46"/>
  <c r="Q21" i="46"/>
  <c r="R21" i="46"/>
  <c r="S21" i="46"/>
  <c r="T21" i="46"/>
  <c r="U21" i="46"/>
  <c r="V21" i="46"/>
  <c r="W21" i="46"/>
  <c r="X21" i="46"/>
  <c r="Y21" i="46"/>
  <c r="Z21" i="46"/>
  <c r="C22" i="46"/>
  <c r="D22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C23" i="46"/>
  <c r="D23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C24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C25" i="46"/>
  <c r="D25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C26" i="46"/>
  <c r="D26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C27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B4" i="46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V50" i="42"/>
  <c r="D401" i="49" s="1"/>
  <c r="U50" i="42"/>
  <c r="D381" i="49" s="1"/>
  <c r="T50" i="42"/>
  <c r="D361" i="49" s="1"/>
  <c r="S50" i="42"/>
  <c r="D341" i="49" s="1"/>
  <c r="R50" i="42"/>
  <c r="D321" i="49" s="1"/>
  <c r="Q50" i="42"/>
  <c r="D301" i="49" s="1"/>
  <c r="P50" i="42"/>
  <c r="D281" i="49" s="1"/>
  <c r="O50" i="42"/>
  <c r="D261" i="49" s="1"/>
  <c r="N50" i="42"/>
  <c r="D241" i="49" s="1"/>
  <c r="M50" i="42"/>
  <c r="D221" i="49" s="1"/>
  <c r="L50" i="42"/>
  <c r="D201" i="49" s="1"/>
  <c r="K50" i="42"/>
  <c r="D181" i="49" s="1"/>
  <c r="J50" i="42"/>
  <c r="D161" i="49" s="1"/>
  <c r="I50" i="42"/>
  <c r="D141" i="49" s="1"/>
  <c r="H50" i="42"/>
  <c r="D121" i="49" s="1"/>
  <c r="G50" i="42"/>
  <c r="D101" i="49" s="1"/>
  <c r="F50" i="42"/>
  <c r="D81" i="49" s="1"/>
  <c r="E50" i="42"/>
  <c r="D61" i="49" s="1"/>
  <c r="D50" i="42"/>
  <c r="D41" i="49" s="1"/>
  <c r="C50" i="42"/>
  <c r="D21" i="49" s="1"/>
  <c r="V49" i="42"/>
  <c r="D400" i="49" s="1"/>
  <c r="U49" i="42"/>
  <c r="D380" i="49" s="1"/>
  <c r="T49" i="42"/>
  <c r="D360" i="49" s="1"/>
  <c r="S49" i="42"/>
  <c r="D340" i="49" s="1"/>
  <c r="R49" i="42"/>
  <c r="D320" i="49" s="1"/>
  <c r="Q49" i="42"/>
  <c r="D300" i="49" s="1"/>
  <c r="P49" i="42"/>
  <c r="D280" i="49" s="1"/>
  <c r="O49" i="42"/>
  <c r="D260" i="49" s="1"/>
  <c r="N49" i="42"/>
  <c r="D240" i="49" s="1"/>
  <c r="M49" i="42"/>
  <c r="D220" i="49" s="1"/>
  <c r="L49" i="42"/>
  <c r="D200" i="49" s="1"/>
  <c r="K49" i="42"/>
  <c r="D180" i="49" s="1"/>
  <c r="J49" i="42"/>
  <c r="D160" i="49" s="1"/>
  <c r="I49" i="42"/>
  <c r="D140" i="49" s="1"/>
  <c r="H49" i="42"/>
  <c r="D120" i="49" s="1"/>
  <c r="G49" i="42"/>
  <c r="D100" i="49" s="1"/>
  <c r="F49" i="42"/>
  <c r="D80" i="49" s="1"/>
  <c r="E49" i="42"/>
  <c r="D60" i="49" s="1"/>
  <c r="D49" i="42"/>
  <c r="D40" i="49" s="1"/>
  <c r="C49" i="42"/>
  <c r="D20" i="49" s="1"/>
  <c r="V48" i="42"/>
  <c r="D399" i="49" s="1"/>
  <c r="U48" i="42"/>
  <c r="D379" i="49" s="1"/>
  <c r="T48" i="42"/>
  <c r="D359" i="49" s="1"/>
  <c r="S48" i="42"/>
  <c r="D339" i="49" s="1"/>
  <c r="R48" i="42"/>
  <c r="D319" i="49" s="1"/>
  <c r="Q48" i="42"/>
  <c r="D299" i="49" s="1"/>
  <c r="P48" i="42"/>
  <c r="D279" i="49" s="1"/>
  <c r="O48" i="42"/>
  <c r="D259" i="49" s="1"/>
  <c r="N48" i="42"/>
  <c r="D239" i="49" s="1"/>
  <c r="M48" i="42"/>
  <c r="D219" i="49" s="1"/>
  <c r="L48" i="42"/>
  <c r="D199" i="49" s="1"/>
  <c r="K48" i="42"/>
  <c r="D179" i="49" s="1"/>
  <c r="J48" i="42"/>
  <c r="D159" i="49" s="1"/>
  <c r="I48" i="42"/>
  <c r="D139" i="49" s="1"/>
  <c r="H48" i="42"/>
  <c r="D119" i="49" s="1"/>
  <c r="G48" i="42"/>
  <c r="D99" i="49" s="1"/>
  <c r="F48" i="42"/>
  <c r="D79" i="49" s="1"/>
  <c r="E48" i="42"/>
  <c r="D59" i="49" s="1"/>
  <c r="D48" i="42"/>
  <c r="D39" i="49" s="1"/>
  <c r="C48" i="42"/>
  <c r="D19" i="49" s="1"/>
  <c r="V47" i="42"/>
  <c r="D398" i="49" s="1"/>
  <c r="U47" i="42"/>
  <c r="D378" i="49" s="1"/>
  <c r="T47" i="42"/>
  <c r="D358" i="49" s="1"/>
  <c r="S47" i="42"/>
  <c r="D338" i="49" s="1"/>
  <c r="R47" i="42"/>
  <c r="D318" i="49" s="1"/>
  <c r="Q47" i="42"/>
  <c r="D298" i="49" s="1"/>
  <c r="P47" i="42"/>
  <c r="D278" i="49" s="1"/>
  <c r="O47" i="42"/>
  <c r="D258" i="49" s="1"/>
  <c r="N47" i="42"/>
  <c r="D238" i="49" s="1"/>
  <c r="M47" i="42"/>
  <c r="D218" i="49" s="1"/>
  <c r="L47" i="42"/>
  <c r="D198" i="49" s="1"/>
  <c r="K47" i="42"/>
  <c r="D178" i="49" s="1"/>
  <c r="J47" i="42"/>
  <c r="D158" i="49" s="1"/>
  <c r="I47" i="42"/>
  <c r="D138" i="49" s="1"/>
  <c r="H47" i="42"/>
  <c r="D118" i="49" s="1"/>
  <c r="G47" i="42"/>
  <c r="D98" i="49" s="1"/>
  <c r="F47" i="42"/>
  <c r="D78" i="49" s="1"/>
  <c r="E47" i="42"/>
  <c r="D58" i="49" s="1"/>
  <c r="D47" i="42"/>
  <c r="D38" i="49" s="1"/>
  <c r="C47" i="42"/>
  <c r="D18" i="49" s="1"/>
  <c r="V46" i="42"/>
  <c r="D397" i="49" s="1"/>
  <c r="U46" i="42"/>
  <c r="D377" i="49" s="1"/>
  <c r="T46" i="42"/>
  <c r="D357" i="49" s="1"/>
  <c r="S46" i="42"/>
  <c r="D337" i="49" s="1"/>
  <c r="R46" i="42"/>
  <c r="D317" i="49" s="1"/>
  <c r="Q46" i="42"/>
  <c r="D297" i="49" s="1"/>
  <c r="P46" i="42"/>
  <c r="D277" i="49" s="1"/>
  <c r="O46" i="42"/>
  <c r="D257" i="49" s="1"/>
  <c r="N46" i="42"/>
  <c r="D237" i="49" s="1"/>
  <c r="M46" i="42"/>
  <c r="D217" i="49" s="1"/>
  <c r="L46" i="42"/>
  <c r="D197" i="49" s="1"/>
  <c r="K46" i="42"/>
  <c r="D177" i="49" s="1"/>
  <c r="J46" i="42"/>
  <c r="D157" i="49" s="1"/>
  <c r="I46" i="42"/>
  <c r="D137" i="49" s="1"/>
  <c r="H46" i="42"/>
  <c r="D117" i="49" s="1"/>
  <c r="G46" i="42"/>
  <c r="D97" i="49" s="1"/>
  <c r="F46" i="42"/>
  <c r="D77" i="49" s="1"/>
  <c r="E46" i="42"/>
  <c r="D57" i="49" s="1"/>
  <c r="D46" i="42"/>
  <c r="D37" i="49" s="1"/>
  <c r="C46" i="42"/>
  <c r="D17" i="49" s="1"/>
  <c r="V45" i="42"/>
  <c r="D396" i="49" s="1"/>
  <c r="U45" i="42"/>
  <c r="D376" i="49" s="1"/>
  <c r="T45" i="42"/>
  <c r="D356" i="49" s="1"/>
  <c r="S45" i="42"/>
  <c r="D336" i="49" s="1"/>
  <c r="R45" i="42"/>
  <c r="D316" i="49" s="1"/>
  <c r="Q45" i="42"/>
  <c r="D296" i="49" s="1"/>
  <c r="P45" i="42"/>
  <c r="D276" i="49" s="1"/>
  <c r="O45" i="42"/>
  <c r="D256" i="49" s="1"/>
  <c r="N45" i="42"/>
  <c r="D236" i="49" s="1"/>
  <c r="M45" i="42"/>
  <c r="D216" i="49" s="1"/>
  <c r="L45" i="42"/>
  <c r="D196" i="49" s="1"/>
  <c r="K45" i="42"/>
  <c r="D176" i="49" s="1"/>
  <c r="J45" i="42"/>
  <c r="D156" i="49" s="1"/>
  <c r="I45" i="42"/>
  <c r="D136" i="49" s="1"/>
  <c r="H45" i="42"/>
  <c r="D116" i="49" s="1"/>
  <c r="G45" i="42"/>
  <c r="D96" i="49" s="1"/>
  <c r="F45" i="42"/>
  <c r="D76" i="49" s="1"/>
  <c r="E45" i="42"/>
  <c r="D56" i="49" s="1"/>
  <c r="D45" i="42"/>
  <c r="D36" i="49" s="1"/>
  <c r="C45" i="42"/>
  <c r="D16" i="49" s="1"/>
  <c r="V44" i="42"/>
  <c r="D395" i="49" s="1"/>
  <c r="U44" i="42"/>
  <c r="D375" i="49" s="1"/>
  <c r="T44" i="42"/>
  <c r="D355" i="49" s="1"/>
  <c r="S44" i="42"/>
  <c r="D335" i="49" s="1"/>
  <c r="R44" i="42"/>
  <c r="D315" i="49" s="1"/>
  <c r="Q44" i="42"/>
  <c r="D295" i="49" s="1"/>
  <c r="P44" i="42"/>
  <c r="D275" i="49" s="1"/>
  <c r="O44" i="42"/>
  <c r="D255" i="49" s="1"/>
  <c r="N44" i="42"/>
  <c r="D235" i="49" s="1"/>
  <c r="M44" i="42"/>
  <c r="D215" i="49" s="1"/>
  <c r="L44" i="42"/>
  <c r="D195" i="49" s="1"/>
  <c r="K44" i="42"/>
  <c r="D175" i="49" s="1"/>
  <c r="J44" i="42"/>
  <c r="D155" i="49" s="1"/>
  <c r="I44" i="42"/>
  <c r="D135" i="49" s="1"/>
  <c r="H44" i="42"/>
  <c r="D115" i="49" s="1"/>
  <c r="G44" i="42"/>
  <c r="D95" i="49" s="1"/>
  <c r="F44" i="42"/>
  <c r="D75" i="49" s="1"/>
  <c r="E44" i="42"/>
  <c r="D55" i="49" s="1"/>
  <c r="D44" i="42"/>
  <c r="D35" i="49" s="1"/>
  <c r="C44" i="42"/>
  <c r="D15" i="49" s="1"/>
  <c r="V43" i="42"/>
  <c r="D394" i="49" s="1"/>
  <c r="U43" i="42"/>
  <c r="D374" i="49" s="1"/>
  <c r="T43" i="42"/>
  <c r="D354" i="49" s="1"/>
  <c r="S43" i="42"/>
  <c r="D334" i="49" s="1"/>
  <c r="R43" i="42"/>
  <c r="D314" i="49" s="1"/>
  <c r="Q43" i="42"/>
  <c r="D294" i="49" s="1"/>
  <c r="P43" i="42"/>
  <c r="D274" i="49" s="1"/>
  <c r="O43" i="42"/>
  <c r="D254" i="49" s="1"/>
  <c r="N43" i="42"/>
  <c r="D234" i="49" s="1"/>
  <c r="M43" i="42"/>
  <c r="D214" i="49" s="1"/>
  <c r="L43" i="42"/>
  <c r="D194" i="49" s="1"/>
  <c r="K43" i="42"/>
  <c r="D174" i="49" s="1"/>
  <c r="J43" i="42"/>
  <c r="D154" i="49" s="1"/>
  <c r="I43" i="42"/>
  <c r="D134" i="49" s="1"/>
  <c r="H43" i="42"/>
  <c r="D114" i="49" s="1"/>
  <c r="G43" i="42"/>
  <c r="D94" i="49" s="1"/>
  <c r="F43" i="42"/>
  <c r="D74" i="49" s="1"/>
  <c r="E43" i="42"/>
  <c r="D54" i="49" s="1"/>
  <c r="D43" i="42"/>
  <c r="D34" i="49" s="1"/>
  <c r="C43" i="42"/>
  <c r="D14" i="49" s="1"/>
  <c r="V42" i="42"/>
  <c r="D393" i="49" s="1"/>
  <c r="U42" i="42"/>
  <c r="D373" i="49" s="1"/>
  <c r="T42" i="42"/>
  <c r="D353" i="49" s="1"/>
  <c r="S42" i="42"/>
  <c r="D333" i="49" s="1"/>
  <c r="R42" i="42"/>
  <c r="D313" i="49" s="1"/>
  <c r="Q42" i="42"/>
  <c r="D293" i="49" s="1"/>
  <c r="P42" i="42"/>
  <c r="D273" i="49" s="1"/>
  <c r="O42" i="42"/>
  <c r="D253" i="49" s="1"/>
  <c r="N42" i="42"/>
  <c r="D233" i="49" s="1"/>
  <c r="M42" i="42"/>
  <c r="D213" i="49" s="1"/>
  <c r="L42" i="42"/>
  <c r="D193" i="49" s="1"/>
  <c r="K42" i="42"/>
  <c r="D173" i="49" s="1"/>
  <c r="J42" i="42"/>
  <c r="D153" i="49" s="1"/>
  <c r="I42" i="42"/>
  <c r="D133" i="49" s="1"/>
  <c r="H42" i="42"/>
  <c r="D113" i="49" s="1"/>
  <c r="G42" i="42"/>
  <c r="D93" i="49" s="1"/>
  <c r="F42" i="42"/>
  <c r="D73" i="49" s="1"/>
  <c r="E42" i="42"/>
  <c r="D53" i="49" s="1"/>
  <c r="D42" i="42"/>
  <c r="D33" i="49" s="1"/>
  <c r="C42" i="42"/>
  <c r="D13" i="49" s="1"/>
  <c r="V41" i="42"/>
  <c r="D392" i="49" s="1"/>
  <c r="U41" i="42"/>
  <c r="D372" i="49" s="1"/>
  <c r="T41" i="42"/>
  <c r="D352" i="49" s="1"/>
  <c r="S41" i="42"/>
  <c r="D332" i="49" s="1"/>
  <c r="R41" i="42"/>
  <c r="D312" i="49" s="1"/>
  <c r="Q41" i="42"/>
  <c r="D292" i="49" s="1"/>
  <c r="P41" i="42"/>
  <c r="D272" i="49" s="1"/>
  <c r="O41" i="42"/>
  <c r="D252" i="49" s="1"/>
  <c r="N41" i="42"/>
  <c r="D232" i="49" s="1"/>
  <c r="M41" i="42"/>
  <c r="D212" i="49" s="1"/>
  <c r="L41" i="42"/>
  <c r="D192" i="49" s="1"/>
  <c r="K41" i="42"/>
  <c r="D172" i="49" s="1"/>
  <c r="J41" i="42"/>
  <c r="D152" i="49" s="1"/>
  <c r="I41" i="42"/>
  <c r="D132" i="49" s="1"/>
  <c r="H41" i="42"/>
  <c r="D112" i="49" s="1"/>
  <c r="G41" i="42"/>
  <c r="D92" i="49" s="1"/>
  <c r="F41" i="42"/>
  <c r="D72" i="49" s="1"/>
  <c r="E41" i="42"/>
  <c r="D52" i="49" s="1"/>
  <c r="D41" i="42"/>
  <c r="D32" i="49" s="1"/>
  <c r="C41" i="42"/>
  <c r="D12" i="49" s="1"/>
  <c r="V40" i="42"/>
  <c r="D391" i="49" s="1"/>
  <c r="U40" i="42"/>
  <c r="D371" i="49" s="1"/>
  <c r="T40" i="42"/>
  <c r="D351" i="49" s="1"/>
  <c r="S40" i="42"/>
  <c r="D331" i="49" s="1"/>
  <c r="R40" i="42"/>
  <c r="D311" i="49" s="1"/>
  <c r="Q40" i="42"/>
  <c r="D291" i="49" s="1"/>
  <c r="P40" i="42"/>
  <c r="D271" i="49" s="1"/>
  <c r="O40" i="42"/>
  <c r="D251" i="49" s="1"/>
  <c r="N40" i="42"/>
  <c r="D231" i="49" s="1"/>
  <c r="M40" i="42"/>
  <c r="D211" i="49" s="1"/>
  <c r="L40" i="42"/>
  <c r="D191" i="49" s="1"/>
  <c r="K40" i="42"/>
  <c r="D171" i="49" s="1"/>
  <c r="J40" i="42"/>
  <c r="D151" i="49" s="1"/>
  <c r="I40" i="42"/>
  <c r="D131" i="49" s="1"/>
  <c r="H40" i="42"/>
  <c r="D111" i="49" s="1"/>
  <c r="G40" i="42"/>
  <c r="D91" i="49" s="1"/>
  <c r="F40" i="42"/>
  <c r="D71" i="49" s="1"/>
  <c r="E40" i="42"/>
  <c r="D51" i="49" s="1"/>
  <c r="D40" i="42"/>
  <c r="D31" i="49" s="1"/>
  <c r="C40" i="42"/>
  <c r="D11" i="49" s="1"/>
  <c r="V39" i="42"/>
  <c r="D390" i="49" s="1"/>
  <c r="U39" i="42"/>
  <c r="D370" i="49" s="1"/>
  <c r="T39" i="42"/>
  <c r="D350" i="49" s="1"/>
  <c r="S39" i="42"/>
  <c r="D330" i="49" s="1"/>
  <c r="R39" i="42"/>
  <c r="D310" i="49" s="1"/>
  <c r="Q39" i="42"/>
  <c r="D290" i="49" s="1"/>
  <c r="P39" i="42"/>
  <c r="D270" i="49" s="1"/>
  <c r="O39" i="42"/>
  <c r="D250" i="49" s="1"/>
  <c r="N39" i="42"/>
  <c r="D230" i="49" s="1"/>
  <c r="M39" i="42"/>
  <c r="D210" i="49" s="1"/>
  <c r="L39" i="42"/>
  <c r="D190" i="49" s="1"/>
  <c r="K39" i="42"/>
  <c r="D170" i="49" s="1"/>
  <c r="J39" i="42"/>
  <c r="D150" i="49" s="1"/>
  <c r="I39" i="42"/>
  <c r="D130" i="49" s="1"/>
  <c r="H39" i="42"/>
  <c r="D110" i="49" s="1"/>
  <c r="G39" i="42"/>
  <c r="D90" i="49" s="1"/>
  <c r="F39" i="42"/>
  <c r="D70" i="49" s="1"/>
  <c r="E39" i="42"/>
  <c r="D50" i="49" s="1"/>
  <c r="D39" i="42"/>
  <c r="D30" i="49" s="1"/>
  <c r="C39" i="42"/>
  <c r="D10" i="49" s="1"/>
  <c r="V38" i="42"/>
  <c r="D389" i="49" s="1"/>
  <c r="U38" i="42"/>
  <c r="D369" i="49" s="1"/>
  <c r="T38" i="42"/>
  <c r="D349" i="49" s="1"/>
  <c r="S38" i="42"/>
  <c r="D329" i="49" s="1"/>
  <c r="R38" i="42"/>
  <c r="D309" i="49" s="1"/>
  <c r="Q38" i="42"/>
  <c r="D289" i="49" s="1"/>
  <c r="P38" i="42"/>
  <c r="D269" i="49" s="1"/>
  <c r="O38" i="42"/>
  <c r="D249" i="49" s="1"/>
  <c r="N38" i="42"/>
  <c r="D229" i="49" s="1"/>
  <c r="M38" i="42"/>
  <c r="D209" i="49" s="1"/>
  <c r="L38" i="42"/>
  <c r="D189" i="49" s="1"/>
  <c r="K38" i="42"/>
  <c r="D169" i="49" s="1"/>
  <c r="J38" i="42"/>
  <c r="D149" i="49" s="1"/>
  <c r="I38" i="42"/>
  <c r="D129" i="49" s="1"/>
  <c r="H38" i="42"/>
  <c r="D109" i="49" s="1"/>
  <c r="G38" i="42"/>
  <c r="D89" i="49" s="1"/>
  <c r="F38" i="42"/>
  <c r="D69" i="49" s="1"/>
  <c r="E38" i="42"/>
  <c r="D49" i="49" s="1"/>
  <c r="D38" i="42"/>
  <c r="D29" i="49" s="1"/>
  <c r="C38" i="42"/>
  <c r="D9" i="49" s="1"/>
  <c r="V37" i="42"/>
  <c r="D388" i="49" s="1"/>
  <c r="U37" i="42"/>
  <c r="D368" i="49" s="1"/>
  <c r="T37" i="42"/>
  <c r="D348" i="49" s="1"/>
  <c r="S37" i="42"/>
  <c r="D328" i="49" s="1"/>
  <c r="R37" i="42"/>
  <c r="D308" i="49" s="1"/>
  <c r="Q37" i="42"/>
  <c r="D288" i="49" s="1"/>
  <c r="P37" i="42"/>
  <c r="D268" i="49" s="1"/>
  <c r="O37" i="42"/>
  <c r="D248" i="49" s="1"/>
  <c r="N37" i="42"/>
  <c r="D228" i="49" s="1"/>
  <c r="M37" i="42"/>
  <c r="D208" i="49" s="1"/>
  <c r="L37" i="42"/>
  <c r="D188" i="49" s="1"/>
  <c r="K37" i="42"/>
  <c r="D168" i="49" s="1"/>
  <c r="J37" i="42"/>
  <c r="D148" i="49" s="1"/>
  <c r="I37" i="42"/>
  <c r="D128" i="49" s="1"/>
  <c r="H37" i="42"/>
  <c r="D108" i="49" s="1"/>
  <c r="G37" i="42"/>
  <c r="D88" i="49" s="1"/>
  <c r="F37" i="42"/>
  <c r="D68" i="49" s="1"/>
  <c r="E37" i="42"/>
  <c r="D48" i="49" s="1"/>
  <c r="D37" i="42"/>
  <c r="D28" i="49" s="1"/>
  <c r="C37" i="42"/>
  <c r="D8" i="49" s="1"/>
  <c r="V36" i="42"/>
  <c r="D387" i="49" s="1"/>
  <c r="U36" i="42"/>
  <c r="D367" i="49" s="1"/>
  <c r="T36" i="42"/>
  <c r="D347" i="49" s="1"/>
  <c r="S36" i="42"/>
  <c r="D327" i="49" s="1"/>
  <c r="R36" i="42"/>
  <c r="D307" i="49" s="1"/>
  <c r="Q36" i="42"/>
  <c r="D287" i="49" s="1"/>
  <c r="P36" i="42"/>
  <c r="D267" i="49" s="1"/>
  <c r="O36" i="42"/>
  <c r="D247" i="49" s="1"/>
  <c r="N36" i="42"/>
  <c r="D227" i="49" s="1"/>
  <c r="M36" i="42"/>
  <c r="D207" i="49" s="1"/>
  <c r="L36" i="42"/>
  <c r="D187" i="49" s="1"/>
  <c r="K36" i="42"/>
  <c r="D167" i="49" s="1"/>
  <c r="J36" i="42"/>
  <c r="D147" i="49" s="1"/>
  <c r="I36" i="42"/>
  <c r="D127" i="49" s="1"/>
  <c r="H36" i="42"/>
  <c r="D107" i="49" s="1"/>
  <c r="G36" i="42"/>
  <c r="D87" i="49" s="1"/>
  <c r="F36" i="42"/>
  <c r="D67" i="49" s="1"/>
  <c r="E36" i="42"/>
  <c r="D47" i="49" s="1"/>
  <c r="D36" i="42"/>
  <c r="D27" i="49" s="1"/>
  <c r="C36" i="42"/>
  <c r="D7" i="49" s="1"/>
  <c r="V35" i="42"/>
  <c r="D386" i="49" s="1"/>
  <c r="U35" i="42"/>
  <c r="D366" i="49" s="1"/>
  <c r="T35" i="42"/>
  <c r="D346" i="49" s="1"/>
  <c r="S35" i="42"/>
  <c r="D326" i="49" s="1"/>
  <c r="R35" i="42"/>
  <c r="D306" i="49" s="1"/>
  <c r="Q35" i="42"/>
  <c r="D286" i="49" s="1"/>
  <c r="P35" i="42"/>
  <c r="D266" i="49" s="1"/>
  <c r="O35" i="42"/>
  <c r="D246" i="49" s="1"/>
  <c r="N35" i="42"/>
  <c r="D226" i="49" s="1"/>
  <c r="M35" i="42"/>
  <c r="D206" i="49" s="1"/>
  <c r="L35" i="42"/>
  <c r="D186" i="49" s="1"/>
  <c r="K35" i="42"/>
  <c r="D166" i="49" s="1"/>
  <c r="J35" i="42"/>
  <c r="D146" i="49" s="1"/>
  <c r="I35" i="42"/>
  <c r="D126" i="49" s="1"/>
  <c r="H35" i="42"/>
  <c r="D106" i="49" s="1"/>
  <c r="G35" i="42"/>
  <c r="D86" i="49" s="1"/>
  <c r="F35" i="42"/>
  <c r="D66" i="49" s="1"/>
  <c r="E35" i="42"/>
  <c r="D46" i="49" s="1"/>
  <c r="D35" i="42"/>
  <c r="D26" i="49" s="1"/>
  <c r="C35" i="42"/>
  <c r="D6" i="49" s="1"/>
  <c r="V34" i="42"/>
  <c r="D385" i="49" s="1"/>
  <c r="U34" i="42"/>
  <c r="D365" i="49" s="1"/>
  <c r="T34" i="42"/>
  <c r="D345" i="49" s="1"/>
  <c r="S34" i="42"/>
  <c r="D325" i="49" s="1"/>
  <c r="R34" i="42"/>
  <c r="D305" i="49" s="1"/>
  <c r="Q34" i="42"/>
  <c r="D285" i="49" s="1"/>
  <c r="P34" i="42"/>
  <c r="D265" i="49" s="1"/>
  <c r="O34" i="42"/>
  <c r="D245" i="49" s="1"/>
  <c r="N34" i="42"/>
  <c r="D225" i="49" s="1"/>
  <c r="M34" i="42"/>
  <c r="D205" i="49" s="1"/>
  <c r="L34" i="42"/>
  <c r="D185" i="49" s="1"/>
  <c r="K34" i="42"/>
  <c r="D165" i="49" s="1"/>
  <c r="J34" i="42"/>
  <c r="D145" i="49" s="1"/>
  <c r="I34" i="42"/>
  <c r="D125" i="49" s="1"/>
  <c r="H34" i="42"/>
  <c r="D105" i="49" s="1"/>
  <c r="G34" i="42"/>
  <c r="D85" i="49" s="1"/>
  <c r="F34" i="42"/>
  <c r="D65" i="49" s="1"/>
  <c r="E34" i="42"/>
  <c r="D45" i="49" s="1"/>
  <c r="D34" i="42"/>
  <c r="D25" i="49" s="1"/>
  <c r="C34" i="42"/>
  <c r="D5" i="49" s="1"/>
  <c r="V33" i="42"/>
  <c r="D384" i="49" s="1"/>
  <c r="U33" i="42"/>
  <c r="D364" i="49" s="1"/>
  <c r="T33" i="42"/>
  <c r="D344" i="49" s="1"/>
  <c r="S33" i="42"/>
  <c r="D324" i="49" s="1"/>
  <c r="R33" i="42"/>
  <c r="D304" i="49" s="1"/>
  <c r="Q33" i="42"/>
  <c r="D284" i="49" s="1"/>
  <c r="P33" i="42"/>
  <c r="D264" i="49" s="1"/>
  <c r="O33" i="42"/>
  <c r="D244" i="49" s="1"/>
  <c r="N33" i="42"/>
  <c r="D224" i="49" s="1"/>
  <c r="M33" i="42"/>
  <c r="D204" i="49" s="1"/>
  <c r="L33" i="42"/>
  <c r="D184" i="49" s="1"/>
  <c r="K33" i="42"/>
  <c r="D164" i="49" s="1"/>
  <c r="J33" i="42"/>
  <c r="D144" i="49" s="1"/>
  <c r="I33" i="42"/>
  <c r="D124" i="49" s="1"/>
  <c r="H33" i="42"/>
  <c r="D104" i="49" s="1"/>
  <c r="G33" i="42"/>
  <c r="D84" i="49" s="1"/>
  <c r="F33" i="42"/>
  <c r="D64" i="49" s="1"/>
  <c r="E33" i="42"/>
  <c r="D44" i="49" s="1"/>
  <c r="D33" i="42"/>
  <c r="D24" i="49" s="1"/>
  <c r="C33" i="42"/>
  <c r="D4" i="49" s="1"/>
  <c r="V32" i="42"/>
  <c r="D383" i="49" s="1"/>
  <c r="U32" i="42"/>
  <c r="D363" i="49" s="1"/>
  <c r="T32" i="42"/>
  <c r="D343" i="49" s="1"/>
  <c r="S32" i="42"/>
  <c r="D323" i="49" s="1"/>
  <c r="R32" i="42"/>
  <c r="D303" i="49" s="1"/>
  <c r="Q32" i="42"/>
  <c r="D283" i="49" s="1"/>
  <c r="P32" i="42"/>
  <c r="D263" i="49" s="1"/>
  <c r="O32" i="42"/>
  <c r="D243" i="49" s="1"/>
  <c r="N32" i="42"/>
  <c r="D223" i="49" s="1"/>
  <c r="M32" i="42"/>
  <c r="D203" i="49" s="1"/>
  <c r="L32" i="42"/>
  <c r="D183" i="49" s="1"/>
  <c r="K32" i="42"/>
  <c r="D163" i="49" s="1"/>
  <c r="J32" i="42"/>
  <c r="D143" i="49" s="1"/>
  <c r="I32" i="42"/>
  <c r="D123" i="49" s="1"/>
  <c r="H32" i="42"/>
  <c r="D103" i="49" s="1"/>
  <c r="G32" i="42"/>
  <c r="D83" i="49" s="1"/>
  <c r="F32" i="42"/>
  <c r="D63" i="49" s="1"/>
  <c r="E32" i="42"/>
  <c r="D43" i="49" s="1"/>
  <c r="D32" i="42"/>
  <c r="D23" i="49" s="1"/>
  <c r="C32" i="42"/>
  <c r="D3" i="49" s="1"/>
  <c r="V31" i="42"/>
  <c r="D382" i="49" s="1"/>
  <c r="U31" i="42"/>
  <c r="D362" i="49" s="1"/>
  <c r="T31" i="42"/>
  <c r="D342" i="49" s="1"/>
  <c r="S31" i="42"/>
  <c r="D322" i="49" s="1"/>
  <c r="R31" i="42"/>
  <c r="D302" i="49" s="1"/>
  <c r="Q31" i="42"/>
  <c r="D282" i="49" s="1"/>
  <c r="P31" i="42"/>
  <c r="D262" i="49" s="1"/>
  <c r="O31" i="42"/>
  <c r="D242" i="49" s="1"/>
  <c r="N31" i="42"/>
  <c r="D222" i="49" s="1"/>
  <c r="M31" i="42"/>
  <c r="D202" i="49" s="1"/>
  <c r="L31" i="42"/>
  <c r="D182" i="49" s="1"/>
  <c r="K31" i="42"/>
  <c r="D162" i="49" s="1"/>
  <c r="J31" i="42"/>
  <c r="D142" i="49" s="1"/>
  <c r="I31" i="42"/>
  <c r="D122" i="49" s="1"/>
  <c r="H31" i="42"/>
  <c r="D102" i="49" s="1"/>
  <c r="G31" i="42"/>
  <c r="D82" i="49" s="1"/>
  <c r="F31" i="42"/>
  <c r="D62" i="49" s="1"/>
  <c r="E31" i="42"/>
  <c r="D42" i="49" s="1"/>
  <c r="D31" i="42"/>
  <c r="D22" i="49" s="1"/>
  <c r="C31" i="42"/>
  <c r="D2" i="49" s="1"/>
  <c r="AA60" i="45" l="1"/>
  <c r="Z60" i="45"/>
  <c r="Y60" i="45"/>
  <c r="X60" i="45"/>
  <c r="W60" i="45"/>
  <c r="V60" i="45"/>
  <c r="U60" i="45"/>
  <c r="T60" i="45"/>
  <c r="S60" i="45"/>
  <c r="R60" i="45"/>
  <c r="Q60" i="45"/>
  <c r="P60" i="45"/>
  <c r="O60" i="45"/>
  <c r="N60" i="45"/>
  <c r="M60" i="45"/>
  <c r="L60" i="45"/>
  <c r="K60" i="45"/>
  <c r="J60" i="45"/>
  <c r="I60" i="45"/>
  <c r="H60" i="45"/>
  <c r="G60" i="45"/>
  <c r="F60" i="45"/>
  <c r="E60" i="45"/>
  <c r="D60" i="45"/>
  <c r="C60" i="45"/>
  <c r="AA59" i="45"/>
  <c r="Z59" i="45"/>
  <c r="Y59" i="45"/>
  <c r="X59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AA58" i="45"/>
  <c r="Z58" i="45"/>
  <c r="Y58" i="45"/>
  <c r="X58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AA57" i="45"/>
  <c r="Z57" i="45"/>
  <c r="Y57" i="45"/>
  <c r="X57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AA56" i="45"/>
  <c r="Z56" i="45"/>
  <c r="Y56" i="45"/>
  <c r="X56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AA55" i="45"/>
  <c r="Z55" i="45"/>
  <c r="Y55" i="45"/>
  <c r="X55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AA54" i="45"/>
  <c r="Z54" i="45"/>
  <c r="Y54" i="45"/>
  <c r="X54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AA53" i="45"/>
  <c r="Z53" i="45"/>
  <c r="Y53" i="45"/>
  <c r="X53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AA52" i="45"/>
  <c r="Z52" i="45"/>
  <c r="Y52" i="45"/>
  <c r="X52" i="45"/>
  <c r="W52" i="45"/>
  <c r="V52" i="45"/>
  <c r="U52" i="45"/>
  <c r="T52" i="45"/>
  <c r="S52" i="45"/>
  <c r="R52" i="45"/>
  <c r="Q52" i="45"/>
  <c r="P52" i="45"/>
  <c r="O52" i="45"/>
  <c r="N52" i="45"/>
  <c r="M52" i="45"/>
  <c r="L52" i="45"/>
  <c r="K52" i="45"/>
  <c r="J52" i="45"/>
  <c r="I52" i="45"/>
  <c r="H52" i="45"/>
  <c r="G52" i="45"/>
  <c r="F52" i="45"/>
  <c r="E52" i="45"/>
  <c r="D52" i="45"/>
  <c r="C52" i="45"/>
  <c r="AA51" i="45"/>
  <c r="Z51" i="45"/>
  <c r="Y51" i="45"/>
  <c r="X51" i="45"/>
  <c r="W51" i="45"/>
  <c r="V51" i="45"/>
  <c r="U51" i="45"/>
  <c r="T51" i="45"/>
  <c r="S51" i="45"/>
  <c r="R51" i="45"/>
  <c r="Q51" i="45"/>
  <c r="P51" i="45"/>
  <c r="O51" i="45"/>
  <c r="N51" i="45"/>
  <c r="M51" i="45"/>
  <c r="L51" i="45"/>
  <c r="K51" i="45"/>
  <c r="J51" i="45"/>
  <c r="I51" i="45"/>
  <c r="H51" i="45"/>
  <c r="G51" i="45"/>
  <c r="F51" i="45"/>
  <c r="E51" i="45"/>
  <c r="D51" i="45"/>
  <c r="C51" i="45"/>
  <c r="AA50" i="45"/>
  <c r="Z50" i="45"/>
  <c r="Y50" i="45"/>
  <c r="X50" i="45"/>
  <c r="W50" i="45"/>
  <c r="V50" i="45"/>
  <c r="U50" i="45"/>
  <c r="T50" i="45"/>
  <c r="S50" i="45"/>
  <c r="R50" i="45"/>
  <c r="Q50" i="45"/>
  <c r="P50" i="45"/>
  <c r="O50" i="45"/>
  <c r="N50" i="45"/>
  <c r="M50" i="45"/>
  <c r="L50" i="45"/>
  <c r="K50" i="45"/>
  <c r="J50" i="45"/>
  <c r="I50" i="45"/>
  <c r="H50" i="45"/>
  <c r="G50" i="45"/>
  <c r="F50" i="45"/>
  <c r="E50" i="45"/>
  <c r="D50" i="45"/>
  <c r="C50" i="45"/>
  <c r="AA49" i="45"/>
  <c r="Z49" i="45"/>
  <c r="Y49" i="45"/>
  <c r="X49" i="45"/>
  <c r="W49" i="45"/>
  <c r="V49" i="45"/>
  <c r="U49" i="45"/>
  <c r="T49" i="45"/>
  <c r="S49" i="45"/>
  <c r="R49" i="45"/>
  <c r="Q49" i="45"/>
  <c r="P49" i="45"/>
  <c r="O49" i="45"/>
  <c r="N49" i="45"/>
  <c r="M49" i="45"/>
  <c r="L49" i="45"/>
  <c r="K49" i="45"/>
  <c r="J49" i="45"/>
  <c r="I49" i="45"/>
  <c r="H49" i="45"/>
  <c r="G49" i="45"/>
  <c r="F49" i="45"/>
  <c r="E49" i="45"/>
  <c r="D49" i="45"/>
  <c r="C49" i="45"/>
  <c r="AA48" i="45"/>
  <c r="Z48" i="45"/>
  <c r="Y48" i="45"/>
  <c r="X48" i="45"/>
  <c r="W48" i="45"/>
  <c r="V48" i="45"/>
  <c r="U48" i="45"/>
  <c r="T48" i="45"/>
  <c r="S48" i="45"/>
  <c r="R48" i="45"/>
  <c r="Q48" i="45"/>
  <c r="P48" i="45"/>
  <c r="O48" i="45"/>
  <c r="N48" i="45"/>
  <c r="M48" i="45"/>
  <c r="L48" i="45"/>
  <c r="K48" i="45"/>
  <c r="J48" i="45"/>
  <c r="I48" i="45"/>
  <c r="H48" i="45"/>
  <c r="G48" i="45"/>
  <c r="F48" i="45"/>
  <c r="E48" i="45"/>
  <c r="D48" i="45"/>
  <c r="C48" i="45"/>
  <c r="AA47" i="45"/>
  <c r="Z47" i="45"/>
  <c r="Y47" i="45"/>
  <c r="X47" i="45"/>
  <c r="W47" i="45"/>
  <c r="V47" i="45"/>
  <c r="U47" i="45"/>
  <c r="T47" i="45"/>
  <c r="S47" i="45"/>
  <c r="R47" i="45"/>
  <c r="Q47" i="45"/>
  <c r="P47" i="45"/>
  <c r="O47" i="45"/>
  <c r="N47" i="45"/>
  <c r="M47" i="45"/>
  <c r="L47" i="45"/>
  <c r="K47" i="45"/>
  <c r="J47" i="45"/>
  <c r="I47" i="45"/>
  <c r="H47" i="45"/>
  <c r="G47" i="45"/>
  <c r="F47" i="45"/>
  <c r="E47" i="45"/>
  <c r="D47" i="45"/>
  <c r="C47" i="45"/>
  <c r="AA46" i="45"/>
  <c r="Z46" i="45"/>
  <c r="Y46" i="45"/>
  <c r="X46" i="45"/>
  <c r="W46" i="45"/>
  <c r="V46" i="45"/>
  <c r="U46" i="45"/>
  <c r="T46" i="45"/>
  <c r="S46" i="45"/>
  <c r="R46" i="45"/>
  <c r="Q46" i="45"/>
  <c r="P46" i="45"/>
  <c r="O46" i="45"/>
  <c r="N46" i="45"/>
  <c r="M46" i="45"/>
  <c r="L46" i="45"/>
  <c r="K46" i="45"/>
  <c r="J46" i="45"/>
  <c r="I46" i="45"/>
  <c r="H46" i="45"/>
  <c r="G46" i="45"/>
  <c r="F46" i="45"/>
  <c r="E46" i="45"/>
  <c r="D46" i="45"/>
  <c r="C46" i="45"/>
  <c r="AA45" i="45"/>
  <c r="Z45" i="45"/>
  <c r="Y45" i="45"/>
  <c r="X45" i="45"/>
  <c r="W45" i="45"/>
  <c r="V45" i="45"/>
  <c r="U45" i="45"/>
  <c r="T45" i="45"/>
  <c r="S45" i="45"/>
  <c r="R45" i="45"/>
  <c r="Q45" i="45"/>
  <c r="P45" i="45"/>
  <c r="O45" i="45"/>
  <c r="N45" i="45"/>
  <c r="M45" i="45"/>
  <c r="L45" i="45"/>
  <c r="K45" i="45"/>
  <c r="J45" i="45"/>
  <c r="I45" i="45"/>
  <c r="H45" i="45"/>
  <c r="G45" i="45"/>
  <c r="F45" i="45"/>
  <c r="E45" i="45"/>
  <c r="D45" i="45"/>
  <c r="C45" i="45"/>
  <c r="AA44" i="45"/>
  <c r="Z44" i="45"/>
  <c r="Y44" i="45"/>
  <c r="X44" i="45"/>
  <c r="W44" i="45"/>
  <c r="V44" i="45"/>
  <c r="U44" i="45"/>
  <c r="T44" i="45"/>
  <c r="S44" i="45"/>
  <c r="R44" i="45"/>
  <c r="Q44" i="45"/>
  <c r="P44" i="45"/>
  <c r="O44" i="45"/>
  <c r="N44" i="45"/>
  <c r="M44" i="45"/>
  <c r="L44" i="45"/>
  <c r="K44" i="45"/>
  <c r="J44" i="45"/>
  <c r="I44" i="45"/>
  <c r="H44" i="45"/>
  <c r="G44" i="45"/>
  <c r="F44" i="45"/>
  <c r="E44" i="45"/>
  <c r="D44" i="45"/>
  <c r="C44" i="45"/>
  <c r="AA43" i="45"/>
  <c r="Z43" i="45"/>
  <c r="Y43" i="45"/>
  <c r="X43" i="45"/>
  <c r="W43" i="45"/>
  <c r="V43" i="45"/>
  <c r="U43" i="45"/>
  <c r="T43" i="45"/>
  <c r="S43" i="45"/>
  <c r="R43" i="45"/>
  <c r="Q43" i="45"/>
  <c r="P43" i="45"/>
  <c r="O43" i="45"/>
  <c r="N43" i="45"/>
  <c r="M43" i="45"/>
  <c r="L43" i="45"/>
  <c r="K43" i="45"/>
  <c r="J43" i="45"/>
  <c r="I43" i="45"/>
  <c r="H43" i="45"/>
  <c r="G43" i="45"/>
  <c r="F43" i="45"/>
  <c r="E43" i="45"/>
  <c r="D43" i="45"/>
  <c r="C43" i="45"/>
  <c r="AA42" i="45"/>
  <c r="Z42" i="45"/>
  <c r="Y42" i="45"/>
  <c r="X42" i="45"/>
  <c r="W42" i="45"/>
  <c r="V42" i="45"/>
  <c r="U42" i="45"/>
  <c r="T42" i="45"/>
  <c r="S42" i="45"/>
  <c r="R42" i="45"/>
  <c r="Q42" i="45"/>
  <c r="P42" i="45"/>
  <c r="O42" i="45"/>
  <c r="N42" i="45"/>
  <c r="M42" i="45"/>
  <c r="L42" i="45"/>
  <c r="K42" i="45"/>
  <c r="J42" i="45"/>
  <c r="I42" i="45"/>
  <c r="H42" i="45"/>
  <c r="G42" i="45"/>
  <c r="F42" i="45"/>
  <c r="E42" i="45"/>
  <c r="D42" i="45"/>
  <c r="C42" i="45"/>
  <c r="AA41" i="45"/>
  <c r="Z41" i="45"/>
  <c r="Y41" i="45"/>
  <c r="X41" i="45"/>
  <c r="W41" i="45"/>
  <c r="V41" i="45"/>
  <c r="U41" i="45"/>
  <c r="T41" i="45"/>
  <c r="S41" i="45"/>
  <c r="R41" i="45"/>
  <c r="Q41" i="45"/>
  <c r="P41" i="45"/>
  <c r="O41" i="45"/>
  <c r="N41" i="45"/>
  <c r="M41" i="45"/>
  <c r="L41" i="45"/>
  <c r="K41" i="45"/>
  <c r="J41" i="45"/>
  <c r="I41" i="45"/>
  <c r="H41" i="45"/>
  <c r="G41" i="45"/>
  <c r="F41" i="45"/>
  <c r="E41" i="45"/>
  <c r="D41" i="45"/>
  <c r="C41" i="45"/>
  <c r="AA40" i="45"/>
  <c r="Z40" i="45"/>
  <c r="Y40" i="45"/>
  <c r="X40" i="45"/>
  <c r="W40" i="45"/>
  <c r="V40" i="45"/>
  <c r="U40" i="45"/>
  <c r="T40" i="45"/>
  <c r="S40" i="45"/>
  <c r="R40" i="45"/>
  <c r="Q40" i="45"/>
  <c r="P40" i="45"/>
  <c r="O40" i="45"/>
  <c r="N40" i="45"/>
  <c r="M40" i="45"/>
  <c r="L40" i="45"/>
  <c r="K40" i="45"/>
  <c r="J40" i="45"/>
  <c r="I40" i="45"/>
  <c r="H40" i="45"/>
  <c r="G40" i="45"/>
  <c r="F40" i="45"/>
  <c r="E40" i="45"/>
  <c r="D40" i="45"/>
  <c r="C40" i="45"/>
  <c r="AA39" i="45"/>
  <c r="Z39" i="45"/>
  <c r="Y39" i="45"/>
  <c r="X39" i="45"/>
  <c r="W39" i="45"/>
  <c r="V39" i="45"/>
  <c r="U39" i="45"/>
  <c r="T39" i="45"/>
  <c r="S39" i="45"/>
  <c r="R39" i="45"/>
  <c r="Q39" i="45"/>
  <c r="P39" i="45"/>
  <c r="O39" i="45"/>
  <c r="N39" i="45"/>
  <c r="M39" i="45"/>
  <c r="L39" i="45"/>
  <c r="K39" i="45"/>
  <c r="J39" i="45"/>
  <c r="I39" i="45"/>
  <c r="H39" i="45"/>
  <c r="G39" i="45"/>
  <c r="F39" i="45"/>
  <c r="E39" i="45"/>
  <c r="D39" i="45"/>
  <c r="C39" i="45"/>
  <c r="AA38" i="45"/>
  <c r="Z38" i="45"/>
  <c r="Y38" i="45"/>
  <c r="X38" i="45"/>
  <c r="W38" i="45"/>
  <c r="V38" i="45"/>
  <c r="U38" i="45"/>
  <c r="T38" i="45"/>
  <c r="S38" i="45"/>
  <c r="R38" i="45"/>
  <c r="Q38" i="45"/>
  <c r="P38" i="45"/>
  <c r="O38" i="45"/>
  <c r="N38" i="45"/>
  <c r="M38" i="45"/>
  <c r="L38" i="45"/>
  <c r="K38" i="45"/>
  <c r="J38" i="45"/>
  <c r="I38" i="45"/>
  <c r="H38" i="45"/>
  <c r="G38" i="45"/>
  <c r="F38" i="45"/>
  <c r="E38" i="45"/>
  <c r="D38" i="45"/>
  <c r="C38" i="45"/>
  <c r="AA37" i="45"/>
  <c r="Z37" i="45"/>
  <c r="Y37" i="45"/>
  <c r="X37" i="45"/>
  <c r="W37" i="45"/>
  <c r="V37" i="45"/>
  <c r="U37" i="45"/>
  <c r="T37" i="45"/>
  <c r="S37" i="45"/>
  <c r="R37" i="45"/>
  <c r="Q37" i="45"/>
  <c r="P37" i="45"/>
  <c r="O37" i="45"/>
  <c r="N37" i="45"/>
  <c r="M37" i="45"/>
  <c r="L37" i="45"/>
  <c r="K37" i="45"/>
  <c r="J37" i="45"/>
  <c r="I37" i="45"/>
  <c r="H37" i="45"/>
  <c r="G37" i="45"/>
  <c r="F37" i="45"/>
  <c r="E37" i="45"/>
  <c r="D37" i="45"/>
  <c r="C37" i="45"/>
  <c r="AA36" i="45"/>
  <c r="Z36" i="45"/>
  <c r="Y36" i="45"/>
  <c r="X36" i="45"/>
  <c r="W36" i="45"/>
  <c r="V36" i="45"/>
  <c r="U36" i="45"/>
  <c r="T36" i="45"/>
  <c r="S36" i="45"/>
  <c r="R36" i="45"/>
  <c r="Q36" i="45"/>
  <c r="P36" i="45"/>
  <c r="O36" i="45"/>
  <c r="N36" i="45"/>
  <c r="M36" i="45"/>
  <c r="L36" i="45"/>
  <c r="K36" i="45"/>
  <c r="J36" i="45"/>
  <c r="I36" i="45"/>
  <c r="H36" i="45"/>
  <c r="G36" i="45"/>
  <c r="F36" i="45"/>
  <c r="E36" i="45"/>
  <c r="D36" i="45"/>
  <c r="C36" i="45"/>
  <c r="C7" i="45"/>
  <c r="AA31" i="45"/>
  <c r="Z31" i="45"/>
  <c r="Y31" i="45"/>
  <c r="Y118" i="45" s="1"/>
  <c r="X31" i="45"/>
  <c r="X118" i="45" s="1"/>
  <c r="W31" i="45"/>
  <c r="W118" i="45" s="1"/>
  <c r="V31" i="45"/>
  <c r="V118" i="45" s="1"/>
  <c r="U31" i="45"/>
  <c r="U118" i="45" s="1"/>
  <c r="T31" i="45"/>
  <c r="T118" i="45" s="1"/>
  <c r="S31" i="45"/>
  <c r="R31" i="45"/>
  <c r="R118" i="45" s="1"/>
  <c r="Q31" i="45"/>
  <c r="P31" i="45"/>
  <c r="O31" i="45"/>
  <c r="N31" i="45"/>
  <c r="M31" i="45"/>
  <c r="M118" i="45" s="1"/>
  <c r="L31" i="45"/>
  <c r="L118" i="45" s="1"/>
  <c r="K31" i="45"/>
  <c r="K118" i="45" s="1"/>
  <c r="J31" i="45"/>
  <c r="J118" i="45" s="1"/>
  <c r="I31" i="45"/>
  <c r="I118" i="45" s="1"/>
  <c r="H31" i="45"/>
  <c r="H118" i="45" s="1"/>
  <c r="G31" i="45"/>
  <c r="G118" i="45" s="1"/>
  <c r="F31" i="45"/>
  <c r="F118" i="45" s="1"/>
  <c r="E31" i="45"/>
  <c r="E118" i="45" s="1"/>
  <c r="D31" i="45"/>
  <c r="D118" i="45" s="1"/>
  <c r="C31" i="45"/>
  <c r="AA30" i="45"/>
  <c r="Z30" i="45"/>
  <c r="Y30" i="45"/>
  <c r="Y117" i="45" s="1"/>
  <c r="X30" i="45"/>
  <c r="X117" i="45" s="1"/>
  <c r="W30" i="45"/>
  <c r="W117" i="45" s="1"/>
  <c r="V30" i="45"/>
  <c r="V117" i="45" s="1"/>
  <c r="U30" i="45"/>
  <c r="U117" i="45" s="1"/>
  <c r="T30" i="45"/>
  <c r="T117" i="45" s="1"/>
  <c r="S30" i="45"/>
  <c r="S117" i="45" s="1"/>
  <c r="R30" i="45"/>
  <c r="R117" i="45" s="1"/>
  <c r="Q30" i="45"/>
  <c r="Q117" i="45" s="1"/>
  <c r="P30" i="45"/>
  <c r="P117" i="45" s="1"/>
  <c r="O30" i="45"/>
  <c r="N30" i="45"/>
  <c r="N117" i="45" s="1"/>
  <c r="M30" i="45"/>
  <c r="L30" i="45"/>
  <c r="L117" i="45" s="1"/>
  <c r="K30" i="45"/>
  <c r="K117" i="45" s="1"/>
  <c r="J30" i="45"/>
  <c r="I30" i="45"/>
  <c r="I117" i="45" s="1"/>
  <c r="H30" i="45"/>
  <c r="H117" i="45" s="1"/>
  <c r="G30" i="45"/>
  <c r="G117" i="45" s="1"/>
  <c r="F30" i="45"/>
  <c r="F117" i="45" s="1"/>
  <c r="E30" i="45"/>
  <c r="E117" i="45" s="1"/>
  <c r="D30" i="45"/>
  <c r="D117" i="45" s="1"/>
  <c r="C30" i="45"/>
  <c r="AA29" i="45"/>
  <c r="AA116" i="45" s="1"/>
  <c r="Z29" i="45"/>
  <c r="Z116" i="45" s="1"/>
  <c r="Y29" i="45"/>
  <c r="X29" i="45"/>
  <c r="X116" i="45" s="1"/>
  <c r="W29" i="45"/>
  <c r="W116" i="45" s="1"/>
  <c r="V29" i="45"/>
  <c r="V116" i="45" s="1"/>
  <c r="U29" i="45"/>
  <c r="U116" i="45" s="1"/>
  <c r="T29" i="45"/>
  <c r="T116" i="45" s="1"/>
  <c r="S29" i="45"/>
  <c r="S116" i="45" s="1"/>
  <c r="R29" i="45"/>
  <c r="R116" i="45" s="1"/>
  <c r="Q29" i="45"/>
  <c r="Q116" i="45" s="1"/>
  <c r="P29" i="45"/>
  <c r="P116" i="45" s="1"/>
  <c r="O29" i="45"/>
  <c r="O116" i="45" s="1"/>
  <c r="N29" i="45"/>
  <c r="N116" i="45" s="1"/>
  <c r="M29" i="45"/>
  <c r="M116" i="45" s="1"/>
  <c r="L29" i="45"/>
  <c r="L116" i="45" s="1"/>
  <c r="K29" i="45"/>
  <c r="K116" i="45" s="1"/>
  <c r="J29" i="45"/>
  <c r="J116" i="45" s="1"/>
  <c r="I29" i="45"/>
  <c r="I116" i="45" s="1"/>
  <c r="H29" i="45"/>
  <c r="H116" i="45" s="1"/>
  <c r="G29" i="45"/>
  <c r="G116" i="45" s="1"/>
  <c r="F29" i="45"/>
  <c r="F116" i="45" s="1"/>
  <c r="E29" i="45"/>
  <c r="E116" i="45" s="1"/>
  <c r="D29" i="45"/>
  <c r="D116" i="45" s="1"/>
  <c r="C29" i="45"/>
  <c r="AA28" i="45"/>
  <c r="AA115" i="45" s="1"/>
  <c r="Z28" i="45"/>
  <c r="Z115" i="45" s="1"/>
  <c r="Y28" i="45"/>
  <c r="Y115" i="45" s="1"/>
  <c r="X28" i="45"/>
  <c r="W28" i="45"/>
  <c r="W115" i="45" s="1"/>
  <c r="V28" i="45"/>
  <c r="V115" i="45" s="1"/>
  <c r="U28" i="45"/>
  <c r="U115" i="45" s="1"/>
  <c r="T28" i="45"/>
  <c r="T115" i="45" s="1"/>
  <c r="S28" i="45"/>
  <c r="S115" i="45" s="1"/>
  <c r="R28" i="45"/>
  <c r="R115" i="45" s="1"/>
  <c r="Q28" i="45"/>
  <c r="Q115" i="45" s="1"/>
  <c r="P28" i="45"/>
  <c r="P115" i="45" s="1"/>
  <c r="O28" i="45"/>
  <c r="O115" i="45" s="1"/>
  <c r="N28" i="45"/>
  <c r="N115" i="45" s="1"/>
  <c r="M28" i="45"/>
  <c r="M115" i="45" s="1"/>
  <c r="L28" i="45"/>
  <c r="L115" i="45" s="1"/>
  <c r="K28" i="45"/>
  <c r="K115" i="45" s="1"/>
  <c r="J28" i="45"/>
  <c r="J115" i="45" s="1"/>
  <c r="I28" i="45"/>
  <c r="I115" i="45" s="1"/>
  <c r="H28" i="45"/>
  <c r="H115" i="45" s="1"/>
  <c r="G28" i="45"/>
  <c r="G115" i="45" s="1"/>
  <c r="F28" i="45"/>
  <c r="E28" i="45"/>
  <c r="E115" i="45" s="1"/>
  <c r="D28" i="45"/>
  <c r="D115" i="45" s="1"/>
  <c r="C28" i="45"/>
  <c r="AA27" i="45"/>
  <c r="AA114" i="45" s="1"/>
  <c r="Z27" i="45"/>
  <c r="Z114" i="45" s="1"/>
  <c r="Y27" i="45"/>
  <c r="Y114" i="45" s="1"/>
  <c r="X27" i="45"/>
  <c r="X114" i="45" s="1"/>
  <c r="W27" i="45"/>
  <c r="V27" i="45"/>
  <c r="U27" i="45"/>
  <c r="U114" i="45" s="1"/>
  <c r="T27" i="45"/>
  <c r="T114" i="45" s="1"/>
  <c r="S27" i="45"/>
  <c r="S114" i="45" s="1"/>
  <c r="R27" i="45"/>
  <c r="R114" i="45" s="1"/>
  <c r="Q27" i="45"/>
  <c r="Q114" i="45" s="1"/>
  <c r="P27" i="45"/>
  <c r="P114" i="45" s="1"/>
  <c r="O27" i="45"/>
  <c r="N27" i="45"/>
  <c r="N114" i="45" s="1"/>
  <c r="M27" i="45"/>
  <c r="M114" i="45" s="1"/>
  <c r="L27" i="45"/>
  <c r="L114" i="45" s="1"/>
  <c r="K27" i="45"/>
  <c r="K114" i="45" s="1"/>
  <c r="J27" i="45"/>
  <c r="J114" i="45" s="1"/>
  <c r="I27" i="45"/>
  <c r="I114" i="45" s="1"/>
  <c r="H27" i="45"/>
  <c r="H114" i="45" s="1"/>
  <c r="G27" i="45"/>
  <c r="G114" i="45" s="1"/>
  <c r="F27" i="45"/>
  <c r="F114" i="45" s="1"/>
  <c r="E27" i="45"/>
  <c r="E114" i="45" s="1"/>
  <c r="D27" i="45"/>
  <c r="C27" i="45"/>
  <c r="AA26" i="45"/>
  <c r="AA113" i="45" s="1"/>
  <c r="Z26" i="45"/>
  <c r="Z113" i="45" s="1"/>
  <c r="Y26" i="45"/>
  <c r="Y113" i="45" s="1"/>
  <c r="X26" i="45"/>
  <c r="X113" i="45" s="1"/>
  <c r="W26" i="45"/>
  <c r="V26" i="45"/>
  <c r="U26" i="45"/>
  <c r="U113" i="45" s="1"/>
  <c r="T26" i="45"/>
  <c r="T113" i="45" s="1"/>
  <c r="S26" i="45"/>
  <c r="S113" i="45" s="1"/>
  <c r="R26" i="45"/>
  <c r="R113" i="45" s="1"/>
  <c r="Q26" i="45"/>
  <c r="Q113" i="45" s="1"/>
  <c r="P26" i="45"/>
  <c r="P113" i="45" s="1"/>
  <c r="O26" i="45"/>
  <c r="O113" i="45" s="1"/>
  <c r="N26" i="45"/>
  <c r="N113" i="45" s="1"/>
  <c r="M26" i="45"/>
  <c r="L26" i="45"/>
  <c r="K26" i="45"/>
  <c r="J26" i="45"/>
  <c r="J113" i="45" s="1"/>
  <c r="I26" i="45"/>
  <c r="H26" i="45"/>
  <c r="H113" i="45" s="1"/>
  <c r="G26" i="45"/>
  <c r="F26" i="45"/>
  <c r="E26" i="45"/>
  <c r="D26" i="45"/>
  <c r="C26" i="45"/>
  <c r="AA25" i="45"/>
  <c r="AA112" i="45" s="1"/>
  <c r="Z25" i="45"/>
  <c r="Z112" i="45" s="1"/>
  <c r="Y25" i="45"/>
  <c r="Y112" i="45" s="1"/>
  <c r="X25" i="45"/>
  <c r="X112" i="45" s="1"/>
  <c r="W25" i="45"/>
  <c r="W112" i="45" s="1"/>
  <c r="V25" i="45"/>
  <c r="V112" i="45" s="1"/>
  <c r="U25" i="45"/>
  <c r="U112" i="45" s="1"/>
  <c r="T25" i="45"/>
  <c r="T112" i="45" s="1"/>
  <c r="S25" i="45"/>
  <c r="S112" i="45" s="1"/>
  <c r="R25" i="45"/>
  <c r="R112" i="45" s="1"/>
  <c r="Q25" i="45"/>
  <c r="Q112" i="45" s="1"/>
  <c r="P25" i="45"/>
  <c r="P112" i="45" s="1"/>
  <c r="O25" i="45"/>
  <c r="O112" i="45" s="1"/>
  <c r="N25" i="45"/>
  <c r="N112" i="45" s="1"/>
  <c r="M25" i="45"/>
  <c r="M112" i="45" s="1"/>
  <c r="L25" i="45"/>
  <c r="L112" i="45" s="1"/>
  <c r="K25" i="45"/>
  <c r="K112" i="45" s="1"/>
  <c r="J25" i="45"/>
  <c r="J112" i="45" s="1"/>
  <c r="I25" i="45"/>
  <c r="I112" i="45" s="1"/>
  <c r="H25" i="45"/>
  <c r="H112" i="45" s="1"/>
  <c r="G25" i="45"/>
  <c r="G112" i="45" s="1"/>
  <c r="F25" i="45"/>
  <c r="F112" i="45" s="1"/>
  <c r="E25" i="45"/>
  <c r="E112" i="45" s="1"/>
  <c r="D25" i="45"/>
  <c r="D112" i="45" s="1"/>
  <c r="C25" i="45"/>
  <c r="C112" i="45" s="1"/>
  <c r="AA24" i="45"/>
  <c r="AA111" i="45" s="1"/>
  <c r="Z24" i="45"/>
  <c r="Z111" i="45" s="1"/>
  <c r="Y24" i="45"/>
  <c r="Y111" i="45" s="1"/>
  <c r="X24" i="45"/>
  <c r="X111" i="45" s="1"/>
  <c r="W24" i="45"/>
  <c r="W111" i="45" s="1"/>
  <c r="V24" i="45"/>
  <c r="V111" i="45" s="1"/>
  <c r="U24" i="45"/>
  <c r="U111" i="45" s="1"/>
  <c r="T24" i="45"/>
  <c r="T111" i="45" s="1"/>
  <c r="S24" i="45"/>
  <c r="S111" i="45" s="1"/>
  <c r="R24" i="45"/>
  <c r="R111" i="45" s="1"/>
  <c r="Q24" i="45"/>
  <c r="Q111" i="45" s="1"/>
  <c r="P24" i="45"/>
  <c r="O24" i="45"/>
  <c r="O111" i="45" s="1"/>
  <c r="N24" i="45"/>
  <c r="N111" i="45" s="1"/>
  <c r="M24" i="45"/>
  <c r="M111" i="45" s="1"/>
  <c r="L24" i="45"/>
  <c r="L111" i="45" s="1"/>
  <c r="K24" i="45"/>
  <c r="K111" i="45" s="1"/>
  <c r="J24" i="45"/>
  <c r="I24" i="45"/>
  <c r="H24" i="45"/>
  <c r="H111" i="45" s="1"/>
  <c r="G24" i="45"/>
  <c r="G111" i="45" s="1"/>
  <c r="F24" i="45"/>
  <c r="F111" i="45" s="1"/>
  <c r="E24" i="45"/>
  <c r="D24" i="45"/>
  <c r="C24" i="45"/>
  <c r="AA23" i="45"/>
  <c r="AA110" i="45" s="1"/>
  <c r="Z23" i="45"/>
  <c r="Z110" i="45" s="1"/>
  <c r="Y23" i="45"/>
  <c r="Y110" i="45" s="1"/>
  <c r="X23" i="45"/>
  <c r="X110" i="45" s="1"/>
  <c r="W23" i="45"/>
  <c r="W110" i="45" s="1"/>
  <c r="V23" i="45"/>
  <c r="V110" i="45" s="1"/>
  <c r="U23" i="45"/>
  <c r="U110" i="45" s="1"/>
  <c r="T23" i="45"/>
  <c r="T110" i="45" s="1"/>
  <c r="S23" i="45"/>
  <c r="S110" i="45" s="1"/>
  <c r="R23" i="45"/>
  <c r="R110" i="45" s="1"/>
  <c r="Q23" i="45"/>
  <c r="Q110" i="45" s="1"/>
  <c r="P23" i="45"/>
  <c r="P110" i="45" s="1"/>
  <c r="O23" i="45"/>
  <c r="O110" i="45" s="1"/>
  <c r="N23" i="45"/>
  <c r="N110" i="45" s="1"/>
  <c r="M23" i="45"/>
  <c r="M110" i="45" s="1"/>
  <c r="L23" i="45"/>
  <c r="L110" i="45" s="1"/>
  <c r="K23" i="45"/>
  <c r="K110" i="45" s="1"/>
  <c r="J23" i="45"/>
  <c r="J110" i="45" s="1"/>
  <c r="I23" i="45"/>
  <c r="I110" i="45" s="1"/>
  <c r="H23" i="45"/>
  <c r="H110" i="45" s="1"/>
  <c r="G23" i="45"/>
  <c r="G110" i="45" s="1"/>
  <c r="F23" i="45"/>
  <c r="F110" i="45" s="1"/>
  <c r="E23" i="45"/>
  <c r="E110" i="45" s="1"/>
  <c r="D23" i="45"/>
  <c r="D110" i="45" s="1"/>
  <c r="C23" i="45"/>
  <c r="C110" i="45" s="1"/>
  <c r="AA22" i="45"/>
  <c r="AA109" i="45" s="1"/>
  <c r="Z22" i="45"/>
  <c r="Z109" i="45" s="1"/>
  <c r="Y22" i="45"/>
  <c r="Y109" i="45" s="1"/>
  <c r="X22" i="45"/>
  <c r="X109" i="45" s="1"/>
  <c r="W22" i="45"/>
  <c r="W109" i="45" s="1"/>
  <c r="V22" i="45"/>
  <c r="V109" i="45" s="1"/>
  <c r="U22" i="45"/>
  <c r="U109" i="45" s="1"/>
  <c r="T22" i="45"/>
  <c r="T109" i="45" s="1"/>
  <c r="S22" i="45"/>
  <c r="S109" i="45" s="1"/>
  <c r="R22" i="45"/>
  <c r="R109" i="45" s="1"/>
  <c r="Q22" i="45"/>
  <c r="Q109" i="45" s="1"/>
  <c r="P22" i="45"/>
  <c r="P109" i="45" s="1"/>
  <c r="O22" i="45"/>
  <c r="O109" i="45" s="1"/>
  <c r="N22" i="45"/>
  <c r="N109" i="45" s="1"/>
  <c r="M22" i="45"/>
  <c r="M109" i="45" s="1"/>
  <c r="L22" i="45"/>
  <c r="L109" i="45" s="1"/>
  <c r="K22" i="45"/>
  <c r="K109" i="45" s="1"/>
  <c r="J22" i="45"/>
  <c r="J109" i="45" s="1"/>
  <c r="I22" i="45"/>
  <c r="I109" i="45" s="1"/>
  <c r="H22" i="45"/>
  <c r="H109" i="45" s="1"/>
  <c r="G22" i="45"/>
  <c r="G109" i="45" s="1"/>
  <c r="F22" i="45"/>
  <c r="F109" i="45" s="1"/>
  <c r="E22" i="45"/>
  <c r="E109" i="45" s="1"/>
  <c r="D22" i="45"/>
  <c r="D109" i="45" s="1"/>
  <c r="C22" i="45"/>
  <c r="C109" i="45" s="1"/>
  <c r="AA21" i="45"/>
  <c r="Z21" i="45"/>
  <c r="Z108" i="45" s="1"/>
  <c r="Y21" i="45"/>
  <c r="Y108" i="45" s="1"/>
  <c r="X21" i="45"/>
  <c r="X108" i="45" s="1"/>
  <c r="W21" i="45"/>
  <c r="W108" i="45" s="1"/>
  <c r="V21" i="45"/>
  <c r="V108" i="45" s="1"/>
  <c r="U21" i="45"/>
  <c r="U108" i="45" s="1"/>
  <c r="T21" i="45"/>
  <c r="T108" i="45" s="1"/>
  <c r="S21" i="45"/>
  <c r="R21" i="45"/>
  <c r="R108" i="45" s="1"/>
  <c r="Q21" i="45"/>
  <c r="P21" i="45"/>
  <c r="P108" i="45" s="1"/>
  <c r="O21" i="45"/>
  <c r="O108" i="45" s="1"/>
  <c r="N21" i="45"/>
  <c r="N108" i="45" s="1"/>
  <c r="M21" i="45"/>
  <c r="M108" i="45" s="1"/>
  <c r="L21" i="45"/>
  <c r="L108" i="45" s="1"/>
  <c r="K21" i="45"/>
  <c r="K108" i="45" s="1"/>
  <c r="J21" i="45"/>
  <c r="I21" i="45"/>
  <c r="H21" i="45"/>
  <c r="H108" i="45" s="1"/>
  <c r="G21" i="45"/>
  <c r="G108" i="45" s="1"/>
  <c r="F21" i="45"/>
  <c r="F108" i="45" s="1"/>
  <c r="E21" i="45"/>
  <c r="E108" i="45" s="1"/>
  <c r="D21" i="45"/>
  <c r="D108" i="45" s="1"/>
  <c r="C21" i="45"/>
  <c r="AA20" i="45"/>
  <c r="Z20" i="45"/>
  <c r="Z107" i="45" s="1"/>
  <c r="Y20" i="45"/>
  <c r="Y107" i="45" s="1"/>
  <c r="X20" i="45"/>
  <c r="X107" i="45" s="1"/>
  <c r="W20" i="45"/>
  <c r="W107" i="45" s="1"/>
  <c r="V20" i="45"/>
  <c r="V107" i="45" s="1"/>
  <c r="U20" i="45"/>
  <c r="T20" i="45"/>
  <c r="S20" i="45"/>
  <c r="S107" i="45" s="1"/>
  <c r="R20" i="45"/>
  <c r="R107" i="45" s="1"/>
  <c r="Q20" i="45"/>
  <c r="Q107" i="45" s="1"/>
  <c r="P20" i="45"/>
  <c r="P107" i="45" s="1"/>
  <c r="O20" i="45"/>
  <c r="N20" i="45"/>
  <c r="N107" i="45" s="1"/>
  <c r="M20" i="45"/>
  <c r="M107" i="45" s="1"/>
  <c r="L20" i="45"/>
  <c r="L107" i="45" s="1"/>
  <c r="K20" i="45"/>
  <c r="K107" i="45" s="1"/>
  <c r="J20" i="45"/>
  <c r="I20" i="45"/>
  <c r="H20" i="45"/>
  <c r="G20" i="45"/>
  <c r="G107" i="45" s="1"/>
  <c r="F20" i="45"/>
  <c r="E20" i="45"/>
  <c r="E107" i="45" s="1"/>
  <c r="D20" i="45"/>
  <c r="D107" i="45" s="1"/>
  <c r="C20" i="45"/>
  <c r="AA19" i="45"/>
  <c r="Z19" i="45"/>
  <c r="Y19" i="45"/>
  <c r="Y106" i="45" s="1"/>
  <c r="X19" i="45"/>
  <c r="X106" i="45" s="1"/>
  <c r="W19" i="45"/>
  <c r="V19" i="45"/>
  <c r="V106" i="45" s="1"/>
  <c r="U19" i="45"/>
  <c r="U106" i="45" s="1"/>
  <c r="T19" i="45"/>
  <c r="T106" i="45" s="1"/>
  <c r="S19" i="45"/>
  <c r="S106" i="45" s="1"/>
  <c r="R19" i="45"/>
  <c r="R106" i="45" s="1"/>
  <c r="Q19" i="45"/>
  <c r="Q106" i="45" s="1"/>
  <c r="P19" i="45"/>
  <c r="O19" i="45"/>
  <c r="N19" i="45"/>
  <c r="M19" i="45"/>
  <c r="L19" i="45"/>
  <c r="L106" i="45" s="1"/>
  <c r="K19" i="45"/>
  <c r="K106" i="45" s="1"/>
  <c r="J19" i="45"/>
  <c r="J106" i="45" s="1"/>
  <c r="I19" i="45"/>
  <c r="H19" i="45"/>
  <c r="H106" i="45" s="1"/>
  <c r="G19" i="45"/>
  <c r="F19" i="45"/>
  <c r="E19" i="45"/>
  <c r="E106" i="45" s="1"/>
  <c r="D19" i="45"/>
  <c r="C19" i="45"/>
  <c r="AA18" i="45"/>
  <c r="Z18" i="45"/>
  <c r="Z105" i="45" s="1"/>
  <c r="Y18" i="45"/>
  <c r="X18" i="45"/>
  <c r="X105" i="45" s="1"/>
  <c r="W18" i="45"/>
  <c r="W105" i="45" s="1"/>
  <c r="V18" i="45"/>
  <c r="V105" i="45" s="1"/>
  <c r="U18" i="45"/>
  <c r="U105" i="45" s="1"/>
  <c r="T18" i="45"/>
  <c r="T105" i="45" s="1"/>
  <c r="S18" i="45"/>
  <c r="S105" i="45" s="1"/>
  <c r="R18" i="45"/>
  <c r="R105" i="45" s="1"/>
  <c r="Q18" i="45"/>
  <c r="Q105" i="45" s="1"/>
  <c r="P18" i="45"/>
  <c r="P105" i="45" s="1"/>
  <c r="O18" i="45"/>
  <c r="N18" i="45"/>
  <c r="M18" i="45"/>
  <c r="L18" i="45"/>
  <c r="L105" i="45" s="1"/>
  <c r="K18" i="45"/>
  <c r="K105" i="45" s="1"/>
  <c r="J18" i="45"/>
  <c r="I18" i="45"/>
  <c r="I105" i="45" s="1"/>
  <c r="H18" i="45"/>
  <c r="H105" i="45" s="1"/>
  <c r="G18" i="45"/>
  <c r="F18" i="45"/>
  <c r="E18" i="45"/>
  <c r="E105" i="45" s="1"/>
  <c r="D18" i="45"/>
  <c r="C18" i="45"/>
  <c r="AA17" i="45"/>
  <c r="AA104" i="45" s="1"/>
  <c r="Z17" i="45"/>
  <c r="Z104" i="45" s="1"/>
  <c r="Y17" i="45"/>
  <c r="Y104" i="45" s="1"/>
  <c r="X17" i="45"/>
  <c r="X104" i="45" s="1"/>
  <c r="W17" i="45"/>
  <c r="W104" i="45" s="1"/>
  <c r="V17" i="45"/>
  <c r="U17" i="45"/>
  <c r="U104" i="45" s="1"/>
  <c r="T17" i="45"/>
  <c r="T104" i="45" s="1"/>
  <c r="S17" i="45"/>
  <c r="S104" i="45" s="1"/>
  <c r="R17" i="45"/>
  <c r="R104" i="45" s="1"/>
  <c r="Q17" i="45"/>
  <c r="Q104" i="45" s="1"/>
  <c r="P17" i="45"/>
  <c r="P104" i="45" s="1"/>
  <c r="O17" i="45"/>
  <c r="N17" i="45"/>
  <c r="M17" i="45"/>
  <c r="L17" i="45"/>
  <c r="K17" i="45"/>
  <c r="K104" i="45" s="1"/>
  <c r="J17" i="45"/>
  <c r="J104" i="45" s="1"/>
  <c r="I17" i="45"/>
  <c r="I104" i="45" s="1"/>
  <c r="H17" i="45"/>
  <c r="H104" i="45" s="1"/>
  <c r="G17" i="45"/>
  <c r="F17" i="45"/>
  <c r="F104" i="45" s="1"/>
  <c r="E17" i="45"/>
  <c r="D17" i="45"/>
  <c r="D104" i="45" s="1"/>
  <c r="C17" i="45"/>
  <c r="AA16" i="45"/>
  <c r="AA103" i="45" s="1"/>
  <c r="Z16" i="45"/>
  <c r="Z103" i="45" s="1"/>
  <c r="Y16" i="45"/>
  <c r="Y103" i="45" s="1"/>
  <c r="X16" i="45"/>
  <c r="X103" i="45" s="1"/>
  <c r="W16" i="45"/>
  <c r="W103" i="45" s="1"/>
  <c r="V16" i="45"/>
  <c r="U16" i="45"/>
  <c r="U103" i="45" s="1"/>
  <c r="T16" i="45"/>
  <c r="T103" i="45" s="1"/>
  <c r="S16" i="45"/>
  <c r="S103" i="45" s="1"/>
  <c r="R16" i="45"/>
  <c r="R103" i="45" s="1"/>
  <c r="Q16" i="45"/>
  <c r="Q103" i="45" s="1"/>
  <c r="P16" i="45"/>
  <c r="P103" i="45" s="1"/>
  <c r="O16" i="45"/>
  <c r="O103" i="45" s="1"/>
  <c r="N16" i="45"/>
  <c r="N103" i="45" s="1"/>
  <c r="M16" i="45"/>
  <c r="L16" i="45"/>
  <c r="K16" i="45"/>
  <c r="K103" i="45" s="1"/>
  <c r="J16" i="45"/>
  <c r="I16" i="45"/>
  <c r="H16" i="45"/>
  <c r="G16" i="45"/>
  <c r="G103" i="45" s="1"/>
  <c r="F16" i="45"/>
  <c r="E16" i="45"/>
  <c r="E103" i="45" s="1"/>
  <c r="D16" i="45"/>
  <c r="C16" i="45"/>
  <c r="AA15" i="45"/>
  <c r="AA102" i="45" s="1"/>
  <c r="Z15" i="45"/>
  <c r="Z102" i="45" s="1"/>
  <c r="Y15" i="45"/>
  <c r="Y102" i="45" s="1"/>
  <c r="X15" i="45"/>
  <c r="X102" i="45" s="1"/>
  <c r="W15" i="45"/>
  <c r="W102" i="45" s="1"/>
  <c r="V15" i="45"/>
  <c r="U15" i="45"/>
  <c r="U102" i="45" s="1"/>
  <c r="T15" i="45"/>
  <c r="T102" i="45" s="1"/>
  <c r="S15" i="45"/>
  <c r="S102" i="45" s="1"/>
  <c r="R15" i="45"/>
  <c r="R102" i="45" s="1"/>
  <c r="Q15" i="45"/>
  <c r="Q102" i="45" s="1"/>
  <c r="P15" i="45"/>
  <c r="P102" i="45" s="1"/>
  <c r="O15" i="45"/>
  <c r="O102" i="45" s="1"/>
  <c r="N15" i="45"/>
  <c r="N102" i="45" s="1"/>
  <c r="M15" i="45"/>
  <c r="M102" i="45" s="1"/>
  <c r="L15" i="45"/>
  <c r="K15" i="45"/>
  <c r="J15" i="45"/>
  <c r="I15" i="45"/>
  <c r="H15" i="45"/>
  <c r="H102" i="45" s="1"/>
  <c r="G15" i="45"/>
  <c r="G102" i="45" s="1"/>
  <c r="F15" i="45"/>
  <c r="F102" i="45" s="1"/>
  <c r="E15" i="45"/>
  <c r="E102" i="45" s="1"/>
  <c r="D15" i="45"/>
  <c r="C15" i="45"/>
  <c r="AA14" i="45"/>
  <c r="AA101" i="45" s="1"/>
  <c r="Z14" i="45"/>
  <c r="Y14" i="45"/>
  <c r="Y101" i="45" s="1"/>
  <c r="X14" i="45"/>
  <c r="X101" i="45" s="1"/>
  <c r="W14" i="45"/>
  <c r="W101" i="45" s="1"/>
  <c r="V14" i="45"/>
  <c r="V101" i="45" s="1"/>
  <c r="U14" i="45"/>
  <c r="T14" i="45"/>
  <c r="S14" i="45"/>
  <c r="R14" i="45"/>
  <c r="R101" i="45" s="1"/>
  <c r="Q14" i="45"/>
  <c r="P14" i="45"/>
  <c r="O14" i="45"/>
  <c r="N14" i="45"/>
  <c r="M14" i="45"/>
  <c r="M101" i="45" s="1"/>
  <c r="L14" i="45"/>
  <c r="K14" i="45"/>
  <c r="J14" i="45"/>
  <c r="I14" i="45"/>
  <c r="H14" i="45"/>
  <c r="G14" i="45"/>
  <c r="F14" i="45"/>
  <c r="E14" i="45"/>
  <c r="D14" i="45"/>
  <c r="C14" i="45"/>
  <c r="AA13" i="45"/>
  <c r="AA100" i="45" s="1"/>
  <c r="Z13" i="45"/>
  <c r="Z100" i="45" s="1"/>
  <c r="Y13" i="45"/>
  <c r="Y100" i="45" s="1"/>
  <c r="X13" i="45"/>
  <c r="X100" i="45" s="1"/>
  <c r="W13" i="45"/>
  <c r="W100" i="45" s="1"/>
  <c r="V13" i="45"/>
  <c r="U13" i="45"/>
  <c r="T13" i="45"/>
  <c r="S13" i="45"/>
  <c r="R13" i="45"/>
  <c r="R100" i="45" s="1"/>
  <c r="Q13" i="45"/>
  <c r="P13" i="45"/>
  <c r="O13" i="45"/>
  <c r="O100" i="45" s="1"/>
  <c r="N13" i="45"/>
  <c r="N100" i="45" s="1"/>
  <c r="M13" i="45"/>
  <c r="M100" i="45" s="1"/>
  <c r="L13" i="45"/>
  <c r="K13" i="45"/>
  <c r="J13" i="45"/>
  <c r="I13" i="45"/>
  <c r="H13" i="45"/>
  <c r="G13" i="45"/>
  <c r="F13" i="45"/>
  <c r="F100" i="45" s="1"/>
  <c r="E13" i="45"/>
  <c r="D13" i="45"/>
  <c r="C13" i="45"/>
  <c r="AA12" i="45"/>
  <c r="AA99" i="45" s="1"/>
  <c r="Z12" i="45"/>
  <c r="Z99" i="45" s="1"/>
  <c r="Y12" i="45"/>
  <c r="Y99" i="45" s="1"/>
  <c r="X12" i="45"/>
  <c r="X99" i="45" s="1"/>
  <c r="W12" i="45"/>
  <c r="W99" i="45" s="1"/>
  <c r="V12" i="45"/>
  <c r="V99" i="45" s="1"/>
  <c r="U12" i="45"/>
  <c r="U99" i="45" s="1"/>
  <c r="T12" i="45"/>
  <c r="T99" i="45" s="1"/>
  <c r="S12" i="45"/>
  <c r="S99" i="45" s="1"/>
  <c r="R12" i="45"/>
  <c r="R99" i="45" s="1"/>
  <c r="Q12" i="45"/>
  <c r="Q99" i="45" s="1"/>
  <c r="P12" i="45"/>
  <c r="O12" i="45"/>
  <c r="O99" i="45" s="1"/>
  <c r="N12" i="45"/>
  <c r="N99" i="45" s="1"/>
  <c r="M12" i="45"/>
  <c r="M99" i="45" s="1"/>
  <c r="L12" i="45"/>
  <c r="L99" i="45" s="1"/>
  <c r="K12" i="45"/>
  <c r="K99" i="45" s="1"/>
  <c r="J12" i="45"/>
  <c r="I12" i="45"/>
  <c r="H12" i="45"/>
  <c r="G12" i="45"/>
  <c r="F12" i="45"/>
  <c r="F99" i="45" s="1"/>
  <c r="E12" i="45"/>
  <c r="D12" i="45"/>
  <c r="C12" i="45"/>
  <c r="AA11" i="45"/>
  <c r="AA98" i="45" s="1"/>
  <c r="Z11" i="45"/>
  <c r="Z98" i="45" s="1"/>
  <c r="Y11" i="45"/>
  <c r="Y98" i="45" s="1"/>
  <c r="X11" i="45"/>
  <c r="X98" i="45" s="1"/>
  <c r="W11" i="45"/>
  <c r="W98" i="45" s="1"/>
  <c r="V11" i="45"/>
  <c r="U11" i="45"/>
  <c r="U98" i="45" s="1"/>
  <c r="T11" i="45"/>
  <c r="T98" i="45" s="1"/>
  <c r="S11" i="45"/>
  <c r="S98" i="45" s="1"/>
  <c r="R11" i="45"/>
  <c r="R98" i="45" s="1"/>
  <c r="Q11" i="45"/>
  <c r="Q98" i="45" s="1"/>
  <c r="P11" i="45"/>
  <c r="O11" i="45"/>
  <c r="N11" i="45"/>
  <c r="M11" i="45"/>
  <c r="L11" i="45"/>
  <c r="L98" i="45" s="1"/>
  <c r="K11" i="45"/>
  <c r="K98" i="45" s="1"/>
  <c r="J11" i="45"/>
  <c r="I11" i="45"/>
  <c r="H11" i="45"/>
  <c r="G11" i="45"/>
  <c r="F11" i="45"/>
  <c r="E11" i="45"/>
  <c r="D11" i="45"/>
  <c r="C11" i="45"/>
  <c r="AA10" i="45"/>
  <c r="AA97" i="45" s="1"/>
  <c r="Z10" i="45"/>
  <c r="Z97" i="45" s="1"/>
  <c r="Y10" i="45"/>
  <c r="Y97" i="45" s="1"/>
  <c r="X10" i="45"/>
  <c r="W10" i="45"/>
  <c r="W97" i="45" s="1"/>
  <c r="V10" i="45"/>
  <c r="U10" i="45"/>
  <c r="U97" i="45" s="1"/>
  <c r="T10" i="45"/>
  <c r="T97" i="45" s="1"/>
  <c r="S10" i="45"/>
  <c r="S97" i="45" s="1"/>
  <c r="R10" i="45"/>
  <c r="R97" i="45" s="1"/>
  <c r="Q10" i="45"/>
  <c r="Q97" i="45" s="1"/>
  <c r="P10" i="45"/>
  <c r="O10" i="45"/>
  <c r="N10" i="45"/>
  <c r="M10" i="45"/>
  <c r="M97" i="45" s="1"/>
  <c r="L10" i="45"/>
  <c r="K10" i="45"/>
  <c r="K97" i="45" s="1"/>
  <c r="J10" i="45"/>
  <c r="I10" i="45"/>
  <c r="I97" i="45" s="1"/>
  <c r="H10" i="45"/>
  <c r="H97" i="45" s="1"/>
  <c r="G10" i="45"/>
  <c r="F10" i="45"/>
  <c r="E10" i="45"/>
  <c r="D10" i="45"/>
  <c r="C10" i="45"/>
  <c r="AA9" i="45"/>
  <c r="AA96" i="45" s="1"/>
  <c r="Z9" i="45"/>
  <c r="Z96" i="45" s="1"/>
  <c r="Y9" i="45"/>
  <c r="Y96" i="45" s="1"/>
  <c r="X9" i="45"/>
  <c r="X96" i="45" s="1"/>
  <c r="W9" i="45"/>
  <c r="W96" i="45" s="1"/>
  <c r="V9" i="45"/>
  <c r="U9" i="45"/>
  <c r="U96" i="45" s="1"/>
  <c r="T9" i="45"/>
  <c r="S9" i="45"/>
  <c r="S96" i="45" s="1"/>
  <c r="R9" i="45"/>
  <c r="R96" i="45" s="1"/>
  <c r="Q9" i="45"/>
  <c r="Q96" i="45" s="1"/>
  <c r="P9" i="45"/>
  <c r="P96" i="45" s="1"/>
  <c r="O9" i="45"/>
  <c r="O96" i="45" s="1"/>
  <c r="N9" i="45"/>
  <c r="N96" i="45" s="1"/>
  <c r="M9" i="45"/>
  <c r="L9" i="45"/>
  <c r="L96" i="45" s="1"/>
  <c r="K9" i="45"/>
  <c r="J9" i="45"/>
  <c r="I9" i="45"/>
  <c r="H9" i="45"/>
  <c r="G9" i="45"/>
  <c r="F9" i="45"/>
  <c r="E9" i="45"/>
  <c r="D9" i="45"/>
  <c r="C9" i="45"/>
  <c r="AA8" i="45"/>
  <c r="AA95" i="45" s="1"/>
  <c r="Z8" i="45"/>
  <c r="Z95" i="45" s="1"/>
  <c r="Y8" i="45"/>
  <c r="Y95" i="45" s="1"/>
  <c r="X8" i="45"/>
  <c r="X95" i="45" s="1"/>
  <c r="W8" i="45"/>
  <c r="V8" i="45"/>
  <c r="U8" i="45"/>
  <c r="T8" i="45"/>
  <c r="S8" i="45"/>
  <c r="S95" i="45" s="1"/>
  <c r="R8" i="45"/>
  <c r="R95" i="45" s="1"/>
  <c r="Q8" i="45"/>
  <c r="Q95" i="45" s="1"/>
  <c r="P8" i="45"/>
  <c r="P95" i="45" s="1"/>
  <c r="O8" i="45"/>
  <c r="N8" i="45"/>
  <c r="M8" i="45"/>
  <c r="M95" i="45" s="1"/>
  <c r="L8" i="45"/>
  <c r="K8" i="45"/>
  <c r="J8" i="45"/>
  <c r="I8" i="45"/>
  <c r="H8" i="45"/>
  <c r="G8" i="45"/>
  <c r="F8" i="45"/>
  <c r="E8" i="45"/>
  <c r="D8" i="45"/>
  <c r="C8" i="45"/>
  <c r="AA7" i="45"/>
  <c r="Z7" i="45"/>
  <c r="Y7" i="45"/>
  <c r="X7" i="45"/>
  <c r="W7" i="45"/>
  <c r="V7" i="45"/>
  <c r="U7" i="45"/>
  <c r="T7" i="45"/>
  <c r="S7" i="45"/>
  <c r="R7" i="45"/>
  <c r="R94" i="45" s="1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D65" i="45" l="1"/>
  <c r="D94" i="45" s="1"/>
  <c r="L65" i="45"/>
  <c r="L94" i="45" s="1"/>
  <c r="T65" i="45"/>
  <c r="K66" i="45"/>
  <c r="K95" i="45" s="1"/>
  <c r="S66" i="45"/>
  <c r="AA66" i="45"/>
  <c r="J67" i="45"/>
  <c r="J96" i="45" s="1"/>
  <c r="R67" i="45"/>
  <c r="Z67" i="45"/>
  <c r="I68" i="45"/>
  <c r="Q68" i="45"/>
  <c r="Y68" i="45"/>
  <c r="H69" i="45"/>
  <c r="H98" i="45" s="1"/>
  <c r="P69" i="45"/>
  <c r="P98" i="45" s="1"/>
  <c r="X69" i="45"/>
  <c r="G70" i="45"/>
  <c r="G99" i="45" s="1"/>
  <c r="O70" i="45"/>
  <c r="W70" i="45"/>
  <c r="F71" i="45"/>
  <c r="N71" i="45"/>
  <c r="V71" i="45"/>
  <c r="V100" i="45" s="1"/>
  <c r="E72" i="45"/>
  <c r="E101" i="45" s="1"/>
  <c r="M72" i="45"/>
  <c r="U72" i="45"/>
  <c r="U101" i="45" s="1"/>
  <c r="D73" i="45"/>
  <c r="D102" i="45" s="1"/>
  <c r="L73" i="45"/>
  <c r="L102" i="45" s="1"/>
  <c r="T73" i="45"/>
  <c r="K74" i="45"/>
  <c r="S74" i="45"/>
  <c r="AA74" i="45"/>
  <c r="J75" i="45"/>
  <c r="R75" i="45"/>
  <c r="Z75" i="45"/>
  <c r="I76" i="45"/>
  <c r="Q76" i="45"/>
  <c r="Y76" i="45"/>
  <c r="Y105" i="45" s="1"/>
  <c r="H77" i="45"/>
  <c r="P77" i="45"/>
  <c r="P106" i="45" s="1"/>
  <c r="X77" i="45"/>
  <c r="G78" i="45"/>
  <c r="O78" i="45"/>
  <c r="O107" i="45" s="1"/>
  <c r="W78" i="45"/>
  <c r="F79" i="45"/>
  <c r="N79" i="45"/>
  <c r="V79" i="45"/>
  <c r="E80" i="45"/>
  <c r="M80" i="45"/>
  <c r="U80" i="45"/>
  <c r="D81" i="45"/>
  <c r="L81" i="45"/>
  <c r="T81" i="45"/>
  <c r="K82" i="45"/>
  <c r="S82" i="45"/>
  <c r="AA82" i="45"/>
  <c r="J83" i="45"/>
  <c r="R83" i="45"/>
  <c r="Z83" i="45"/>
  <c r="I84" i="45"/>
  <c r="I113" i="45" s="1"/>
  <c r="Q84" i="45"/>
  <c r="Y84" i="45"/>
  <c r="H85" i="45"/>
  <c r="P85" i="45"/>
  <c r="X85" i="45"/>
  <c r="G86" i="45"/>
  <c r="O86" i="45"/>
  <c r="W86" i="45"/>
  <c r="F87" i="45"/>
  <c r="N87" i="45"/>
  <c r="V87" i="45"/>
  <c r="E88" i="45"/>
  <c r="M88" i="45"/>
  <c r="U88" i="45"/>
  <c r="D89" i="45"/>
  <c r="L89" i="45"/>
  <c r="T89" i="45"/>
  <c r="C66" i="45"/>
  <c r="C95" i="45" s="1"/>
  <c r="C74" i="45"/>
  <c r="C103" i="45" s="1"/>
  <c r="C82" i="45"/>
  <c r="C111" i="45" s="1"/>
  <c r="M117" i="45"/>
  <c r="E65" i="45"/>
  <c r="E94" i="45" s="1"/>
  <c r="M65" i="45"/>
  <c r="M94" i="45" s="1"/>
  <c r="U65" i="45"/>
  <c r="U94" i="45" s="1"/>
  <c r="D66" i="45"/>
  <c r="D95" i="45" s="1"/>
  <c r="L66" i="45"/>
  <c r="L95" i="45" s="1"/>
  <c r="T66" i="45"/>
  <c r="T95" i="45" s="1"/>
  <c r="K67" i="45"/>
  <c r="K96" i="45" s="1"/>
  <c r="S67" i="45"/>
  <c r="AA67" i="45"/>
  <c r="J68" i="45"/>
  <c r="J97" i="45" s="1"/>
  <c r="R68" i="45"/>
  <c r="Z68" i="45"/>
  <c r="I69" i="45"/>
  <c r="I98" i="45" s="1"/>
  <c r="Q69" i="45"/>
  <c r="Y69" i="45"/>
  <c r="H70" i="45"/>
  <c r="H99" i="45" s="1"/>
  <c r="P70" i="45"/>
  <c r="P99" i="45" s="1"/>
  <c r="X70" i="45"/>
  <c r="G71" i="45"/>
  <c r="G100" i="45" s="1"/>
  <c r="O71" i="45"/>
  <c r="W71" i="45"/>
  <c r="F72" i="45"/>
  <c r="F101" i="45" s="1"/>
  <c r="N72" i="45"/>
  <c r="N101" i="45" s="1"/>
  <c r="V72" i="45"/>
  <c r="E73" i="45"/>
  <c r="M73" i="45"/>
  <c r="U73" i="45"/>
  <c r="D74" i="45"/>
  <c r="D103" i="45" s="1"/>
  <c r="L74" i="45"/>
  <c r="L103" i="45" s="1"/>
  <c r="T74" i="45"/>
  <c r="K75" i="45"/>
  <c r="S75" i="45"/>
  <c r="AA75" i="45"/>
  <c r="J76" i="45"/>
  <c r="J105" i="45" s="1"/>
  <c r="R76" i="45"/>
  <c r="Z76" i="45"/>
  <c r="I77" i="45"/>
  <c r="I106" i="45" s="1"/>
  <c r="Q77" i="45"/>
  <c r="Y77" i="45"/>
  <c r="H78" i="45"/>
  <c r="H107" i="45" s="1"/>
  <c r="P78" i="45"/>
  <c r="X78" i="45"/>
  <c r="G79" i="45"/>
  <c r="O79" i="45"/>
  <c r="W79" i="45"/>
  <c r="F80" i="45"/>
  <c r="N80" i="45"/>
  <c r="V80" i="45"/>
  <c r="E81" i="45"/>
  <c r="M81" i="45"/>
  <c r="U81" i="45"/>
  <c r="D82" i="45"/>
  <c r="D111" i="45" s="1"/>
  <c r="L82" i="45"/>
  <c r="T82" i="45"/>
  <c r="K83" i="45"/>
  <c r="S83" i="45"/>
  <c r="AA83" i="45"/>
  <c r="J84" i="45"/>
  <c r="R84" i="45"/>
  <c r="Z84" i="45"/>
  <c r="I85" i="45"/>
  <c r="Q85" i="45"/>
  <c r="Y85" i="45"/>
  <c r="H86" i="45"/>
  <c r="P86" i="45"/>
  <c r="X86" i="45"/>
  <c r="X115" i="45" s="1"/>
  <c r="G87" i="45"/>
  <c r="O87" i="45"/>
  <c r="W87" i="45"/>
  <c r="F88" i="45"/>
  <c r="N88" i="45"/>
  <c r="V88" i="45"/>
  <c r="E89" i="45"/>
  <c r="M89" i="45"/>
  <c r="U89" i="45"/>
  <c r="T94" i="45"/>
  <c r="C67" i="45"/>
  <c r="C96" i="45" s="1"/>
  <c r="C75" i="45"/>
  <c r="C104" i="45" s="1"/>
  <c r="C83" i="45"/>
  <c r="C65" i="45"/>
  <c r="C94" i="45" s="1"/>
  <c r="F65" i="45"/>
  <c r="F94" i="45" s="1"/>
  <c r="N65" i="45"/>
  <c r="N94" i="45" s="1"/>
  <c r="V65" i="45"/>
  <c r="V94" i="45" s="1"/>
  <c r="E66" i="45"/>
  <c r="E95" i="45" s="1"/>
  <c r="M66" i="45"/>
  <c r="U66" i="45"/>
  <c r="U95" i="45" s="1"/>
  <c r="D67" i="45"/>
  <c r="D96" i="45" s="1"/>
  <c r="L67" i="45"/>
  <c r="T67" i="45"/>
  <c r="T96" i="45" s="1"/>
  <c r="C68" i="45"/>
  <c r="C97" i="45" s="1"/>
  <c r="K68" i="45"/>
  <c r="S68" i="45"/>
  <c r="AA68" i="45"/>
  <c r="J69" i="45"/>
  <c r="J98" i="45" s="1"/>
  <c r="R69" i="45"/>
  <c r="Z69" i="45"/>
  <c r="I70" i="45"/>
  <c r="I99" i="45" s="1"/>
  <c r="Q70" i="45"/>
  <c r="Y70" i="45"/>
  <c r="H71" i="45"/>
  <c r="H100" i="45" s="1"/>
  <c r="P71" i="45"/>
  <c r="P100" i="45" s="1"/>
  <c r="X71" i="45"/>
  <c r="G72" i="45"/>
  <c r="G101" i="45" s="1"/>
  <c r="O72" i="45"/>
  <c r="O101" i="45" s="1"/>
  <c r="W72" i="45"/>
  <c r="F73" i="45"/>
  <c r="N73" i="45"/>
  <c r="V73" i="45"/>
  <c r="V102" i="45" s="1"/>
  <c r="E74" i="45"/>
  <c r="M74" i="45"/>
  <c r="M103" i="45" s="1"/>
  <c r="U74" i="45"/>
  <c r="D75" i="45"/>
  <c r="L75" i="45"/>
  <c r="L104" i="45" s="1"/>
  <c r="T75" i="45"/>
  <c r="C76" i="45"/>
  <c r="C105" i="45" s="1"/>
  <c r="K76" i="45"/>
  <c r="S76" i="45"/>
  <c r="AA76" i="45"/>
  <c r="AA105" i="45" s="1"/>
  <c r="J77" i="45"/>
  <c r="R77" i="45"/>
  <c r="Z77" i="45"/>
  <c r="Z106" i="45" s="1"/>
  <c r="I78" i="45"/>
  <c r="I107" i="45" s="1"/>
  <c r="Q78" i="45"/>
  <c r="Y78" i="45"/>
  <c r="H79" i="45"/>
  <c r="P79" i="45"/>
  <c r="X79" i="45"/>
  <c r="G80" i="45"/>
  <c r="O80" i="45"/>
  <c r="W80" i="45"/>
  <c r="F81" i="45"/>
  <c r="N81" i="45"/>
  <c r="V81" i="45"/>
  <c r="E82" i="45"/>
  <c r="E111" i="45" s="1"/>
  <c r="M82" i="45"/>
  <c r="U82" i="45"/>
  <c r="D83" i="45"/>
  <c r="L83" i="45"/>
  <c r="T83" i="45"/>
  <c r="C84" i="45"/>
  <c r="C113" i="45" s="1"/>
  <c r="K84" i="45"/>
  <c r="K113" i="45" s="1"/>
  <c r="S84" i="45"/>
  <c r="AA84" i="45"/>
  <c r="J85" i="45"/>
  <c r="R85" i="45"/>
  <c r="Z85" i="45"/>
  <c r="I86" i="45"/>
  <c r="Q86" i="45"/>
  <c r="Y86" i="45"/>
  <c r="H87" i="45"/>
  <c r="P87" i="45"/>
  <c r="X87" i="45"/>
  <c r="G88" i="45"/>
  <c r="O88" i="45"/>
  <c r="O117" i="45" s="1"/>
  <c r="W88" i="45"/>
  <c r="F89" i="45"/>
  <c r="N89" i="45"/>
  <c r="N118" i="45" s="1"/>
  <c r="V89" i="45"/>
  <c r="G65" i="45"/>
  <c r="G94" i="45" s="1"/>
  <c r="O65" i="45"/>
  <c r="O94" i="45" s="1"/>
  <c r="W65" i="45"/>
  <c r="W94" i="45" s="1"/>
  <c r="F66" i="45"/>
  <c r="F95" i="45" s="1"/>
  <c r="N66" i="45"/>
  <c r="N95" i="45" s="1"/>
  <c r="V66" i="45"/>
  <c r="V95" i="45" s="1"/>
  <c r="E67" i="45"/>
  <c r="E96" i="45" s="1"/>
  <c r="M67" i="45"/>
  <c r="M96" i="45" s="1"/>
  <c r="U67" i="45"/>
  <c r="D68" i="45"/>
  <c r="D97" i="45" s="1"/>
  <c r="L68" i="45"/>
  <c r="L97" i="45" s="1"/>
  <c r="T68" i="45"/>
  <c r="C69" i="45"/>
  <c r="C98" i="45" s="1"/>
  <c r="K69" i="45"/>
  <c r="S69" i="45"/>
  <c r="AA69" i="45"/>
  <c r="J70" i="45"/>
  <c r="J99" i="45" s="1"/>
  <c r="R70" i="45"/>
  <c r="Z70" i="45"/>
  <c r="I71" i="45"/>
  <c r="I100" i="45" s="1"/>
  <c r="Q71" i="45"/>
  <c r="Q100" i="45" s="1"/>
  <c r="Y71" i="45"/>
  <c r="H72" i="45"/>
  <c r="H101" i="45" s="1"/>
  <c r="P72" i="45"/>
  <c r="P101" i="45" s="1"/>
  <c r="X72" i="45"/>
  <c r="G73" i="45"/>
  <c r="O73" i="45"/>
  <c r="W73" i="45"/>
  <c r="F74" i="45"/>
  <c r="F103" i="45" s="1"/>
  <c r="N74" i="45"/>
  <c r="V74" i="45"/>
  <c r="V103" i="45" s="1"/>
  <c r="E75" i="45"/>
  <c r="E104" i="45" s="1"/>
  <c r="M75" i="45"/>
  <c r="M104" i="45" s="1"/>
  <c r="U75" i="45"/>
  <c r="D76" i="45"/>
  <c r="D105" i="45" s="1"/>
  <c r="L76" i="45"/>
  <c r="T76" i="45"/>
  <c r="C77" i="45"/>
  <c r="C106" i="45" s="1"/>
  <c r="K77" i="45"/>
  <c r="S77" i="45"/>
  <c r="AA77" i="45"/>
  <c r="AA106" i="45" s="1"/>
  <c r="J78" i="45"/>
  <c r="J107" i="45" s="1"/>
  <c r="R78" i="45"/>
  <c r="Z78" i="45"/>
  <c r="I79" i="45"/>
  <c r="I108" i="45" s="1"/>
  <c r="Q79" i="45"/>
  <c r="Q108" i="45" s="1"/>
  <c r="Y79" i="45"/>
  <c r="H80" i="45"/>
  <c r="P80" i="45"/>
  <c r="X80" i="45"/>
  <c r="G81" i="45"/>
  <c r="O81" i="45"/>
  <c r="W81" i="45"/>
  <c r="F82" i="45"/>
  <c r="N82" i="45"/>
  <c r="V82" i="45"/>
  <c r="E83" i="45"/>
  <c r="M83" i="45"/>
  <c r="U83" i="45"/>
  <c r="D84" i="45"/>
  <c r="D113" i="45" s="1"/>
  <c r="L84" i="45"/>
  <c r="L113" i="45" s="1"/>
  <c r="T84" i="45"/>
  <c r="C85" i="45"/>
  <c r="C114" i="45" s="1"/>
  <c r="K85" i="45"/>
  <c r="S85" i="45"/>
  <c r="AA85" i="45"/>
  <c r="J86" i="45"/>
  <c r="R86" i="45"/>
  <c r="Z86" i="45"/>
  <c r="I87" i="45"/>
  <c r="Q87" i="45"/>
  <c r="Y87" i="45"/>
  <c r="Y116" i="45" s="1"/>
  <c r="H88" i="45"/>
  <c r="P88" i="45"/>
  <c r="X88" i="45"/>
  <c r="G89" i="45"/>
  <c r="O89" i="45"/>
  <c r="O118" i="45" s="1"/>
  <c r="W89" i="45"/>
  <c r="H65" i="45"/>
  <c r="H94" i="45" s="1"/>
  <c r="P65" i="45"/>
  <c r="P94" i="45" s="1"/>
  <c r="X65" i="45"/>
  <c r="X94" i="45" s="1"/>
  <c r="G66" i="45"/>
  <c r="G95" i="45" s="1"/>
  <c r="O66" i="45"/>
  <c r="O95" i="45" s="1"/>
  <c r="W66" i="45"/>
  <c r="W95" i="45" s="1"/>
  <c r="F67" i="45"/>
  <c r="F96" i="45" s="1"/>
  <c r="N67" i="45"/>
  <c r="V67" i="45"/>
  <c r="V96" i="45" s="1"/>
  <c r="E68" i="45"/>
  <c r="E97" i="45" s="1"/>
  <c r="M68" i="45"/>
  <c r="U68" i="45"/>
  <c r="D69" i="45"/>
  <c r="D98" i="45" s="1"/>
  <c r="L69" i="45"/>
  <c r="T69" i="45"/>
  <c r="C70" i="45"/>
  <c r="C99" i="45" s="1"/>
  <c r="K70" i="45"/>
  <c r="S70" i="45"/>
  <c r="AA70" i="45"/>
  <c r="J71" i="45"/>
  <c r="J100" i="45" s="1"/>
  <c r="R71" i="45"/>
  <c r="Z71" i="45"/>
  <c r="I72" i="45"/>
  <c r="I101" i="45" s="1"/>
  <c r="Q72" i="45"/>
  <c r="Q101" i="45" s="1"/>
  <c r="Y72" i="45"/>
  <c r="H73" i="45"/>
  <c r="P73" i="45"/>
  <c r="X73" i="45"/>
  <c r="G74" i="45"/>
  <c r="O74" i="45"/>
  <c r="W74" i="45"/>
  <c r="F75" i="45"/>
  <c r="N75" i="45"/>
  <c r="N104" i="45" s="1"/>
  <c r="V75" i="45"/>
  <c r="V104" i="45" s="1"/>
  <c r="E76" i="45"/>
  <c r="M76" i="45"/>
  <c r="M105" i="45" s="1"/>
  <c r="U76" i="45"/>
  <c r="D77" i="45"/>
  <c r="D106" i="45" s="1"/>
  <c r="L77" i="45"/>
  <c r="T77" i="45"/>
  <c r="C78" i="45"/>
  <c r="C107" i="45" s="1"/>
  <c r="K78" i="45"/>
  <c r="S78" i="45"/>
  <c r="AA78" i="45"/>
  <c r="AA107" i="45" s="1"/>
  <c r="J79" i="45"/>
  <c r="J108" i="45" s="1"/>
  <c r="R79" i="45"/>
  <c r="Z79" i="45"/>
  <c r="I80" i="45"/>
  <c r="Q80" i="45"/>
  <c r="Y80" i="45"/>
  <c r="H81" i="45"/>
  <c r="P81" i="45"/>
  <c r="X81" i="45"/>
  <c r="G82" i="45"/>
  <c r="O82" i="45"/>
  <c r="W82" i="45"/>
  <c r="F83" i="45"/>
  <c r="N83" i="45"/>
  <c r="V83" i="45"/>
  <c r="E84" i="45"/>
  <c r="E113" i="45" s="1"/>
  <c r="M84" i="45"/>
  <c r="M113" i="45" s="1"/>
  <c r="U84" i="45"/>
  <c r="D85" i="45"/>
  <c r="D114" i="45" s="1"/>
  <c r="L85" i="45"/>
  <c r="T85" i="45"/>
  <c r="C86" i="45"/>
  <c r="C115" i="45" s="1"/>
  <c r="K86" i="45"/>
  <c r="S86" i="45"/>
  <c r="AA86" i="45"/>
  <c r="J87" i="45"/>
  <c r="R87" i="45"/>
  <c r="Z87" i="45"/>
  <c r="I88" i="45"/>
  <c r="Q88" i="45"/>
  <c r="Y88" i="45"/>
  <c r="H89" i="45"/>
  <c r="P89" i="45"/>
  <c r="P118" i="45" s="1"/>
  <c r="X89" i="45"/>
  <c r="I65" i="45"/>
  <c r="I94" i="45" s="1"/>
  <c r="Q65" i="45"/>
  <c r="Q94" i="45" s="1"/>
  <c r="Y65" i="45"/>
  <c r="Y94" i="45" s="1"/>
  <c r="H66" i="45"/>
  <c r="H95" i="45" s="1"/>
  <c r="P66" i="45"/>
  <c r="X66" i="45"/>
  <c r="G67" i="45"/>
  <c r="G96" i="45" s="1"/>
  <c r="O67" i="45"/>
  <c r="W67" i="45"/>
  <c r="F68" i="45"/>
  <c r="F97" i="45" s="1"/>
  <c r="N68" i="45"/>
  <c r="N97" i="45" s="1"/>
  <c r="V68" i="45"/>
  <c r="V97" i="45" s="1"/>
  <c r="E69" i="45"/>
  <c r="E98" i="45" s="1"/>
  <c r="M69" i="45"/>
  <c r="M98" i="45" s="1"/>
  <c r="U69" i="45"/>
  <c r="D70" i="45"/>
  <c r="D99" i="45" s="1"/>
  <c r="L70" i="45"/>
  <c r="T70" i="45"/>
  <c r="C71" i="45"/>
  <c r="C100" i="45" s="1"/>
  <c r="K71" i="45"/>
  <c r="K100" i="45" s="1"/>
  <c r="S71" i="45"/>
  <c r="S100" i="45" s="1"/>
  <c r="AA71" i="45"/>
  <c r="J72" i="45"/>
  <c r="J101" i="45" s="1"/>
  <c r="R72" i="45"/>
  <c r="Z72" i="45"/>
  <c r="Z101" i="45" s="1"/>
  <c r="I73" i="45"/>
  <c r="I102" i="45" s="1"/>
  <c r="Q73" i="45"/>
  <c r="Y73" i="45"/>
  <c r="H74" i="45"/>
  <c r="H103" i="45" s="1"/>
  <c r="P74" i="45"/>
  <c r="X74" i="45"/>
  <c r="G75" i="45"/>
  <c r="G104" i="45" s="1"/>
  <c r="O75" i="45"/>
  <c r="O104" i="45" s="1"/>
  <c r="W75" i="45"/>
  <c r="F76" i="45"/>
  <c r="F105" i="45" s="1"/>
  <c r="N76" i="45"/>
  <c r="N105" i="45" s="1"/>
  <c r="V76" i="45"/>
  <c r="E77" i="45"/>
  <c r="M77" i="45"/>
  <c r="M106" i="45" s="1"/>
  <c r="U77" i="45"/>
  <c r="D78" i="45"/>
  <c r="L78" i="45"/>
  <c r="T78" i="45"/>
  <c r="T107" i="45" s="1"/>
  <c r="C79" i="45"/>
  <c r="C108" i="45" s="1"/>
  <c r="K79" i="45"/>
  <c r="S79" i="45"/>
  <c r="S108" i="45" s="1"/>
  <c r="AA79" i="45"/>
  <c r="AA108" i="45" s="1"/>
  <c r="J80" i="45"/>
  <c r="R80" i="45"/>
  <c r="Z80" i="45"/>
  <c r="I81" i="45"/>
  <c r="Q81" i="45"/>
  <c r="Y81" i="45"/>
  <c r="H82" i="45"/>
  <c r="P82" i="45"/>
  <c r="P111" i="45" s="1"/>
  <c r="X82" i="45"/>
  <c r="G83" i="45"/>
  <c r="O83" i="45"/>
  <c r="W83" i="45"/>
  <c r="F84" i="45"/>
  <c r="F113" i="45" s="1"/>
  <c r="N84" i="45"/>
  <c r="V84" i="45"/>
  <c r="V113" i="45" s="1"/>
  <c r="E85" i="45"/>
  <c r="M85" i="45"/>
  <c r="U85" i="45"/>
  <c r="D86" i="45"/>
  <c r="L86" i="45"/>
  <c r="T86" i="45"/>
  <c r="C87" i="45"/>
  <c r="C116" i="45" s="1"/>
  <c r="K87" i="45"/>
  <c r="S87" i="45"/>
  <c r="AA87" i="45"/>
  <c r="J88" i="45"/>
  <c r="J117" i="45" s="1"/>
  <c r="R88" i="45"/>
  <c r="Z88" i="45"/>
  <c r="Z117" i="45" s="1"/>
  <c r="I89" i="45"/>
  <c r="Q89" i="45"/>
  <c r="Q118" i="45" s="1"/>
  <c r="Y89" i="45"/>
  <c r="J65" i="45"/>
  <c r="J94" i="45" s="1"/>
  <c r="R65" i="45"/>
  <c r="Z65" i="45"/>
  <c r="Z94" i="45" s="1"/>
  <c r="I66" i="45"/>
  <c r="I95" i="45" s="1"/>
  <c r="Q66" i="45"/>
  <c r="Y66" i="45"/>
  <c r="H67" i="45"/>
  <c r="H96" i="45" s="1"/>
  <c r="P67" i="45"/>
  <c r="X67" i="45"/>
  <c r="G68" i="45"/>
  <c r="G97" i="45" s="1"/>
  <c r="O68" i="45"/>
  <c r="O97" i="45" s="1"/>
  <c r="W68" i="45"/>
  <c r="F69" i="45"/>
  <c r="F98" i="45" s="1"/>
  <c r="N69" i="45"/>
  <c r="N98" i="45" s="1"/>
  <c r="V69" i="45"/>
  <c r="V98" i="45" s="1"/>
  <c r="E70" i="45"/>
  <c r="E99" i="45" s="1"/>
  <c r="M70" i="45"/>
  <c r="U70" i="45"/>
  <c r="D71" i="45"/>
  <c r="D100" i="45" s="1"/>
  <c r="L71" i="45"/>
  <c r="L100" i="45" s="1"/>
  <c r="T71" i="45"/>
  <c r="T100" i="45" s="1"/>
  <c r="C72" i="45"/>
  <c r="C101" i="45" s="1"/>
  <c r="K72" i="45"/>
  <c r="K101" i="45" s="1"/>
  <c r="S72" i="45"/>
  <c r="S101" i="45" s="1"/>
  <c r="AA72" i="45"/>
  <c r="J73" i="45"/>
  <c r="J102" i="45" s="1"/>
  <c r="R73" i="45"/>
  <c r="Z73" i="45"/>
  <c r="I74" i="45"/>
  <c r="I103" i="45" s="1"/>
  <c r="Q74" i="45"/>
  <c r="Y74" i="45"/>
  <c r="H75" i="45"/>
  <c r="P75" i="45"/>
  <c r="X75" i="45"/>
  <c r="G76" i="45"/>
  <c r="G105" i="45" s="1"/>
  <c r="O76" i="45"/>
  <c r="O105" i="45" s="1"/>
  <c r="W76" i="45"/>
  <c r="F77" i="45"/>
  <c r="F106" i="45" s="1"/>
  <c r="N77" i="45"/>
  <c r="N106" i="45" s="1"/>
  <c r="V77" i="45"/>
  <c r="E78" i="45"/>
  <c r="M78" i="45"/>
  <c r="U78" i="45"/>
  <c r="U107" i="45" s="1"/>
  <c r="D79" i="45"/>
  <c r="L79" i="45"/>
  <c r="T79" i="45"/>
  <c r="C80" i="45"/>
  <c r="K80" i="45"/>
  <c r="S80" i="45"/>
  <c r="AA80" i="45"/>
  <c r="J81" i="45"/>
  <c r="R81" i="45"/>
  <c r="Z81" i="45"/>
  <c r="I82" i="45"/>
  <c r="I111" i="45" s="1"/>
  <c r="Q82" i="45"/>
  <c r="Y82" i="45"/>
  <c r="H83" i="45"/>
  <c r="P83" i="45"/>
  <c r="X83" i="45"/>
  <c r="G84" i="45"/>
  <c r="G113" i="45" s="1"/>
  <c r="O84" i="45"/>
  <c r="W84" i="45"/>
  <c r="W113" i="45" s="1"/>
  <c r="F85" i="45"/>
  <c r="N85" i="45"/>
  <c r="V85" i="45"/>
  <c r="V114" i="45" s="1"/>
  <c r="E86" i="45"/>
  <c r="M86" i="45"/>
  <c r="U86" i="45"/>
  <c r="D87" i="45"/>
  <c r="L87" i="45"/>
  <c r="T87" i="45"/>
  <c r="C88" i="45"/>
  <c r="C117" i="45" s="1"/>
  <c r="K88" i="45"/>
  <c r="S88" i="45"/>
  <c r="AA88" i="45"/>
  <c r="AA117" i="45" s="1"/>
  <c r="J89" i="45"/>
  <c r="R89" i="45"/>
  <c r="Z89" i="45"/>
  <c r="Z118" i="45" s="1"/>
  <c r="K65" i="45"/>
  <c r="K94" i="45" s="1"/>
  <c r="S65" i="45"/>
  <c r="S94" i="45" s="1"/>
  <c r="AA65" i="45"/>
  <c r="AA94" i="45" s="1"/>
  <c r="J66" i="45"/>
  <c r="J95" i="45" s="1"/>
  <c r="R66" i="45"/>
  <c r="Z66" i="45"/>
  <c r="I67" i="45"/>
  <c r="I96" i="45" s="1"/>
  <c r="Q67" i="45"/>
  <c r="Y67" i="45"/>
  <c r="H68" i="45"/>
  <c r="P68" i="45"/>
  <c r="P97" i="45" s="1"/>
  <c r="X68" i="45"/>
  <c r="X97" i="45" s="1"/>
  <c r="G69" i="45"/>
  <c r="G98" i="45" s="1"/>
  <c r="O69" i="45"/>
  <c r="O98" i="45" s="1"/>
  <c r="W69" i="45"/>
  <c r="F70" i="45"/>
  <c r="N70" i="45"/>
  <c r="V70" i="45"/>
  <c r="E71" i="45"/>
  <c r="E100" i="45" s="1"/>
  <c r="M71" i="45"/>
  <c r="U71" i="45"/>
  <c r="U100" i="45" s="1"/>
  <c r="D72" i="45"/>
  <c r="D101" i="45" s="1"/>
  <c r="L72" i="45"/>
  <c r="L101" i="45" s="1"/>
  <c r="T72" i="45"/>
  <c r="T101" i="45" s="1"/>
  <c r="C73" i="45"/>
  <c r="C102" i="45" s="1"/>
  <c r="K73" i="45"/>
  <c r="K102" i="45" s="1"/>
  <c r="S73" i="45"/>
  <c r="AA73" i="45"/>
  <c r="J74" i="45"/>
  <c r="J103" i="45" s="1"/>
  <c r="R74" i="45"/>
  <c r="Z74" i="45"/>
  <c r="I75" i="45"/>
  <c r="Q75" i="45"/>
  <c r="Y75" i="45"/>
  <c r="H76" i="45"/>
  <c r="P76" i="45"/>
  <c r="X76" i="45"/>
  <c r="G77" i="45"/>
  <c r="G106" i="45" s="1"/>
  <c r="O77" i="45"/>
  <c r="O106" i="45" s="1"/>
  <c r="W77" i="45"/>
  <c r="W106" i="45" s="1"/>
  <c r="F78" i="45"/>
  <c r="F107" i="45" s="1"/>
  <c r="N78" i="45"/>
  <c r="V78" i="45"/>
  <c r="E79" i="45"/>
  <c r="M79" i="45"/>
  <c r="U79" i="45"/>
  <c r="D80" i="45"/>
  <c r="L80" i="45"/>
  <c r="T80" i="45"/>
  <c r="C81" i="45"/>
  <c r="K81" i="45"/>
  <c r="S81" i="45"/>
  <c r="AA81" i="45"/>
  <c r="J82" i="45"/>
  <c r="J111" i="45" s="1"/>
  <c r="R82" i="45"/>
  <c r="Z82" i="45"/>
  <c r="I83" i="45"/>
  <c r="Q83" i="45"/>
  <c r="Y83" i="45"/>
  <c r="H84" i="45"/>
  <c r="P84" i="45"/>
  <c r="X84" i="45"/>
  <c r="G85" i="45"/>
  <c r="O85" i="45"/>
  <c r="O114" i="45" s="1"/>
  <c r="W85" i="45"/>
  <c r="W114" i="45" s="1"/>
  <c r="F86" i="45"/>
  <c r="F115" i="45" s="1"/>
  <c r="N86" i="45"/>
  <c r="V86" i="45"/>
  <c r="E87" i="45"/>
  <c r="M87" i="45"/>
  <c r="U87" i="45"/>
  <c r="D88" i="45"/>
  <c r="L88" i="45"/>
  <c r="T88" i="45"/>
  <c r="C89" i="45"/>
  <c r="C118" i="45" s="1"/>
  <c r="K89" i="45"/>
  <c r="S89" i="45"/>
  <c r="S118" i="45" s="1"/>
  <c r="AA89" i="45"/>
  <c r="AA118" i="45" s="1"/>
  <c r="AB8" i="45"/>
  <c r="AB9" i="45"/>
  <c r="AB7" i="45"/>
  <c r="AB47" i="45"/>
  <c r="F61" i="45"/>
  <c r="N61" i="45"/>
  <c r="V61" i="45"/>
  <c r="AB51" i="45"/>
  <c r="I61" i="45"/>
  <c r="Q61" i="45"/>
  <c r="Y61" i="45"/>
  <c r="AB38" i="45"/>
  <c r="AB40" i="45"/>
  <c r="AB42" i="45"/>
  <c r="AB44" i="45"/>
  <c r="C61" i="45"/>
  <c r="AB36" i="45"/>
  <c r="K61" i="45"/>
  <c r="S61" i="45"/>
  <c r="AA61" i="45"/>
  <c r="D61" i="45"/>
  <c r="L61" i="45"/>
  <c r="T61" i="45"/>
  <c r="AB49" i="45"/>
  <c r="E61" i="45"/>
  <c r="M61" i="45"/>
  <c r="U61" i="45"/>
  <c r="AB48" i="45"/>
  <c r="AB46" i="45"/>
  <c r="G61" i="45"/>
  <c r="O61" i="45"/>
  <c r="W61" i="45"/>
  <c r="H61" i="45"/>
  <c r="P61" i="45"/>
  <c r="X61" i="45"/>
  <c r="AB37" i="45"/>
  <c r="AB39" i="45"/>
  <c r="AB41" i="45"/>
  <c r="AB43" i="45"/>
  <c r="AB45" i="45"/>
  <c r="J61" i="45"/>
  <c r="R61" i="45"/>
  <c r="Z61" i="45"/>
  <c r="AB50" i="45"/>
  <c r="AB58" i="45"/>
  <c r="AB53" i="45"/>
  <c r="AB55" i="45"/>
  <c r="AB56" i="45"/>
  <c r="AB59" i="45"/>
  <c r="AB52" i="45"/>
  <c r="AB54" i="45"/>
  <c r="AB57" i="45"/>
  <c r="AB60" i="45"/>
  <c r="AB63" i="4"/>
  <c r="AB32" i="4"/>
  <c r="W52" i="42"/>
  <c r="W27" i="42"/>
  <c r="AE9" i="45" l="1"/>
  <c r="BA8" i="45"/>
  <c r="AY8" i="45"/>
  <c r="AH8" i="45"/>
  <c r="AI9" i="45"/>
  <c r="AQ8" i="45"/>
  <c r="AQ9" i="45"/>
  <c r="AK9" i="45"/>
  <c r="AG9" i="45"/>
  <c r="AL9" i="45"/>
  <c r="AZ9" i="45"/>
  <c r="BB9" i="45"/>
  <c r="AJ9" i="45"/>
  <c r="BC9" i="45"/>
  <c r="AX9" i="45"/>
  <c r="AZ8" i="45"/>
  <c r="BB8" i="45"/>
  <c r="BC8" i="45"/>
  <c r="AG8" i="45"/>
  <c r="AL8" i="45"/>
  <c r="AO8" i="45"/>
  <c r="AJ8" i="45"/>
  <c r="AR9" i="45"/>
  <c r="AT8" i="45"/>
  <c r="AW8" i="45"/>
  <c r="AR8" i="45"/>
  <c r="AK8" i="45"/>
  <c r="AN8" i="45"/>
  <c r="AE8" i="45"/>
  <c r="AP8" i="45"/>
  <c r="AM8" i="45"/>
  <c r="AX8" i="45"/>
  <c r="AF8" i="45"/>
  <c r="AU8" i="45"/>
  <c r="AI8" i="45"/>
  <c r="AV8" i="45"/>
  <c r="AT9" i="45"/>
  <c r="AP9" i="45"/>
  <c r="AO9" i="45"/>
  <c r="AU9" i="45"/>
  <c r="AS9" i="45"/>
  <c r="AS8" i="45"/>
  <c r="AV9" i="45"/>
  <c r="AY9" i="45"/>
  <c r="AM9" i="45"/>
  <c r="AB11" i="45"/>
  <c r="AN9" i="45"/>
  <c r="AH9" i="45"/>
  <c r="BA9" i="45"/>
  <c r="AF9" i="45"/>
  <c r="AW9" i="45"/>
  <c r="AB66" i="45"/>
  <c r="AB95" i="45" s="1"/>
  <c r="AB61" i="45"/>
  <c r="AZ36" i="45"/>
  <c r="AR36" i="45"/>
  <c r="AJ36" i="45"/>
  <c r="AY36" i="45"/>
  <c r="AQ36" i="45"/>
  <c r="AI36" i="45"/>
  <c r="AX36" i="45"/>
  <c r="AP36" i="45"/>
  <c r="AH36" i="45"/>
  <c r="AW36" i="45"/>
  <c r="AO36" i="45"/>
  <c r="AG36" i="45"/>
  <c r="BC36" i="45"/>
  <c r="AU36" i="45"/>
  <c r="AM36" i="45"/>
  <c r="AE36" i="45"/>
  <c r="BB36" i="45"/>
  <c r="AT36" i="45"/>
  <c r="AL36" i="45"/>
  <c r="BA36" i="45"/>
  <c r="AV36" i="45"/>
  <c r="AS36" i="45"/>
  <c r="AN36" i="45"/>
  <c r="AK36" i="45"/>
  <c r="AF36" i="45"/>
  <c r="BB54" i="45"/>
  <c r="AT54" i="45"/>
  <c r="AL54" i="45"/>
  <c r="BA54" i="45"/>
  <c r="AS54" i="45"/>
  <c r="AK54" i="45"/>
  <c r="AZ54" i="45"/>
  <c r="AR54" i="45"/>
  <c r="AJ54" i="45"/>
  <c r="AY54" i="45"/>
  <c r="AQ54" i="45"/>
  <c r="AI54" i="45"/>
  <c r="AX54" i="45"/>
  <c r="AP54" i="45"/>
  <c r="AH54" i="45"/>
  <c r="AW54" i="45"/>
  <c r="AO54" i="45"/>
  <c r="AG54" i="45"/>
  <c r="AV54" i="45"/>
  <c r="AN54" i="45"/>
  <c r="AF54" i="45"/>
  <c r="AU54" i="45"/>
  <c r="AM54" i="45"/>
  <c r="AE54" i="45"/>
  <c r="BC54" i="45"/>
  <c r="BA55" i="45"/>
  <c r="AS55" i="45"/>
  <c r="AY55" i="45"/>
  <c r="AP55" i="45"/>
  <c r="AH55" i="45"/>
  <c r="AX55" i="45"/>
  <c r="AO55" i="45"/>
  <c r="AG55" i="45"/>
  <c r="AW55" i="45"/>
  <c r="AN55" i="45"/>
  <c r="AF55" i="45"/>
  <c r="AV55" i="45"/>
  <c r="AM55" i="45"/>
  <c r="AE55" i="45"/>
  <c r="AU55" i="45"/>
  <c r="AL55" i="45"/>
  <c r="BC55" i="45"/>
  <c r="AT55" i="45"/>
  <c r="AK55" i="45"/>
  <c r="BB55" i="45"/>
  <c r="AR55" i="45"/>
  <c r="AJ55" i="45"/>
  <c r="AZ55" i="45"/>
  <c r="AQ55" i="45"/>
  <c r="AI55" i="45"/>
  <c r="AV39" i="45"/>
  <c r="AN39" i="45"/>
  <c r="AF39" i="45"/>
  <c r="BC39" i="45"/>
  <c r="AU39" i="45"/>
  <c r="AM39" i="45"/>
  <c r="AE39" i="45"/>
  <c r="BB39" i="45"/>
  <c r="AT39" i="45"/>
  <c r="AL39" i="45"/>
  <c r="BA39" i="45"/>
  <c r="AS39" i="45"/>
  <c r="AK39" i="45"/>
  <c r="AZ39" i="45"/>
  <c r="AR39" i="45"/>
  <c r="AJ39" i="45"/>
  <c r="AY39" i="45"/>
  <c r="AQ39" i="45"/>
  <c r="AI39" i="45"/>
  <c r="AX39" i="45"/>
  <c r="AP39" i="45"/>
  <c r="AH39" i="45"/>
  <c r="AW39" i="45"/>
  <c r="AO39" i="45"/>
  <c r="AG39" i="45"/>
  <c r="AV37" i="45"/>
  <c r="AN37" i="45"/>
  <c r="AF37" i="45"/>
  <c r="BC37" i="45"/>
  <c r="AU37" i="45"/>
  <c r="AM37" i="45"/>
  <c r="AE37" i="45"/>
  <c r="BB37" i="45"/>
  <c r="AT37" i="45"/>
  <c r="AL37" i="45"/>
  <c r="BA37" i="45"/>
  <c r="AS37" i="45"/>
  <c r="AK37" i="45"/>
  <c r="AZ37" i="45"/>
  <c r="AY37" i="45"/>
  <c r="AQ37" i="45"/>
  <c r="AI37" i="45"/>
  <c r="AX37" i="45"/>
  <c r="AP37" i="45"/>
  <c r="AH37" i="45"/>
  <c r="AW37" i="45"/>
  <c r="AR37" i="45"/>
  <c r="AO37" i="45"/>
  <c r="AJ37" i="45"/>
  <c r="AG37" i="45"/>
  <c r="AW57" i="45"/>
  <c r="AO57" i="45"/>
  <c r="AG57" i="45"/>
  <c r="AV57" i="45"/>
  <c r="AN57" i="45"/>
  <c r="AF57" i="45"/>
  <c r="BA57" i="45"/>
  <c r="AS57" i="45"/>
  <c r="AK57" i="45"/>
  <c r="BC57" i="45"/>
  <c r="AQ57" i="45"/>
  <c r="BB57" i="45"/>
  <c r="AP57" i="45"/>
  <c r="AZ57" i="45"/>
  <c r="AM57" i="45"/>
  <c r="AY57" i="45"/>
  <c r="AL57" i="45"/>
  <c r="AX57" i="45"/>
  <c r="AJ57" i="45"/>
  <c r="AU57" i="45"/>
  <c r="AI57" i="45"/>
  <c r="AT57" i="45"/>
  <c r="AH57" i="45"/>
  <c r="AR57" i="45"/>
  <c r="AE57" i="45"/>
  <c r="AV41" i="45"/>
  <c r="AN41" i="45"/>
  <c r="AF41" i="45"/>
  <c r="BC41" i="45"/>
  <c r="AU41" i="45"/>
  <c r="AM41" i="45"/>
  <c r="AE41" i="45"/>
  <c r="BB41" i="45"/>
  <c r="AT41" i="45"/>
  <c r="AL41" i="45"/>
  <c r="BA41" i="45"/>
  <c r="AS41" i="45"/>
  <c r="AK41" i="45"/>
  <c r="AZ41" i="45"/>
  <c r="AR41" i="45"/>
  <c r="AJ41" i="45"/>
  <c r="AY41" i="45"/>
  <c r="AQ41" i="45"/>
  <c r="AI41" i="45"/>
  <c r="AX41" i="45"/>
  <c r="AP41" i="45"/>
  <c r="AH41" i="45"/>
  <c r="AW41" i="45"/>
  <c r="AO41" i="45"/>
  <c r="AG41" i="45"/>
  <c r="BB48" i="45"/>
  <c r="AT48" i="45"/>
  <c r="AL48" i="45"/>
  <c r="AZ48" i="45"/>
  <c r="AR48" i="45"/>
  <c r="AJ48" i="45"/>
  <c r="AW48" i="45"/>
  <c r="AO48" i="45"/>
  <c r="AG48" i="45"/>
  <c r="AV48" i="45"/>
  <c r="AN48" i="45"/>
  <c r="AF48" i="45"/>
  <c r="BC48" i="45"/>
  <c r="AM48" i="45"/>
  <c r="BA48" i="45"/>
  <c r="AK48" i="45"/>
  <c r="AY48" i="45"/>
  <c r="AI48" i="45"/>
  <c r="AX48" i="45"/>
  <c r="AH48" i="45"/>
  <c r="AU48" i="45"/>
  <c r="AE48" i="45"/>
  <c r="AS48" i="45"/>
  <c r="AQ48" i="45"/>
  <c r="AP48" i="45"/>
  <c r="AB65" i="45"/>
  <c r="AB94" i="45" s="1"/>
  <c r="BC58" i="45"/>
  <c r="AU58" i="45"/>
  <c r="AM58" i="45"/>
  <c r="AE58" i="45"/>
  <c r="BA58" i="45"/>
  <c r="AS58" i="45"/>
  <c r="AK58" i="45"/>
  <c r="AZ58" i="45"/>
  <c r="AR58" i="45"/>
  <c r="AJ58" i="45"/>
  <c r="AY58" i="45"/>
  <c r="AQ58" i="45"/>
  <c r="AI58" i="45"/>
  <c r="AW58" i="45"/>
  <c r="AO58" i="45"/>
  <c r="AG58" i="45"/>
  <c r="AT58" i="45"/>
  <c r="AP58" i="45"/>
  <c r="AN58" i="45"/>
  <c r="AL58" i="45"/>
  <c r="AH58" i="45"/>
  <c r="BB58" i="45"/>
  <c r="AF58" i="45"/>
  <c r="AX58" i="45"/>
  <c r="AV58" i="45"/>
  <c r="AV43" i="45"/>
  <c r="AN43" i="45"/>
  <c r="AF43" i="45"/>
  <c r="BC43" i="45"/>
  <c r="AU43" i="45"/>
  <c r="AM43" i="45"/>
  <c r="AE43" i="45"/>
  <c r="BB43" i="45"/>
  <c r="AT43" i="45"/>
  <c r="AL43" i="45"/>
  <c r="BA43" i="45"/>
  <c r="AS43" i="45"/>
  <c r="AK43" i="45"/>
  <c r="AZ43" i="45"/>
  <c r="AR43" i="45"/>
  <c r="AJ43" i="45"/>
  <c r="AY43" i="45"/>
  <c r="AQ43" i="45"/>
  <c r="AI43" i="45"/>
  <c r="AX43" i="45"/>
  <c r="AP43" i="45"/>
  <c r="AH43" i="45"/>
  <c r="AW43" i="45"/>
  <c r="AO43" i="45"/>
  <c r="AG43" i="45"/>
  <c r="AW46" i="45"/>
  <c r="AO46" i="45"/>
  <c r="AG46" i="45"/>
  <c r="AV46" i="45"/>
  <c r="AN46" i="45"/>
  <c r="AF46" i="45"/>
  <c r="AT46" i="45"/>
  <c r="AJ46" i="45"/>
  <c r="BC46" i="45"/>
  <c r="AS46" i="45"/>
  <c r="AI46" i="45"/>
  <c r="BB46" i="45"/>
  <c r="AR46" i="45"/>
  <c r="AH46" i="45"/>
  <c r="BA46" i="45"/>
  <c r="AQ46" i="45"/>
  <c r="AE46" i="45"/>
  <c r="AZ46" i="45"/>
  <c r="AP46" i="45"/>
  <c r="AY46" i="45"/>
  <c r="AM46" i="45"/>
  <c r="AX46" i="45"/>
  <c r="AL46" i="45"/>
  <c r="AU46" i="45"/>
  <c r="AK46" i="45"/>
  <c r="AZ44" i="45"/>
  <c r="AR44" i="45"/>
  <c r="AJ44" i="45"/>
  <c r="AY44" i="45"/>
  <c r="AQ44" i="45"/>
  <c r="AI44" i="45"/>
  <c r="AX44" i="45"/>
  <c r="AP44" i="45"/>
  <c r="AH44" i="45"/>
  <c r="AW44" i="45"/>
  <c r="AO44" i="45"/>
  <c r="AG44" i="45"/>
  <c r="AV44" i="45"/>
  <c r="AN44" i="45"/>
  <c r="AF44" i="45"/>
  <c r="BC44" i="45"/>
  <c r="AU44" i="45"/>
  <c r="AM44" i="45"/>
  <c r="AE44" i="45"/>
  <c r="BB44" i="45"/>
  <c r="AT44" i="45"/>
  <c r="AL44" i="45"/>
  <c r="AS44" i="45"/>
  <c r="AK44" i="45"/>
  <c r="BA44" i="45"/>
  <c r="AZ42" i="45"/>
  <c r="AR42" i="45"/>
  <c r="AJ42" i="45"/>
  <c r="AY42" i="45"/>
  <c r="AQ42" i="45"/>
  <c r="AI42" i="45"/>
  <c r="AX42" i="45"/>
  <c r="AP42" i="45"/>
  <c r="AH42" i="45"/>
  <c r="AW42" i="45"/>
  <c r="AO42" i="45"/>
  <c r="AG42" i="45"/>
  <c r="AV42" i="45"/>
  <c r="AN42" i="45"/>
  <c r="AF42" i="45"/>
  <c r="BC42" i="45"/>
  <c r="AU42" i="45"/>
  <c r="AM42" i="45"/>
  <c r="AE42" i="45"/>
  <c r="BB42" i="45"/>
  <c r="AT42" i="45"/>
  <c r="AL42" i="45"/>
  <c r="AS42" i="45"/>
  <c r="AK42" i="45"/>
  <c r="BA42" i="45"/>
  <c r="AZ40" i="45"/>
  <c r="AR40" i="45"/>
  <c r="AJ40" i="45"/>
  <c r="AY40" i="45"/>
  <c r="AQ40" i="45"/>
  <c r="AI40" i="45"/>
  <c r="AX40" i="45"/>
  <c r="AP40" i="45"/>
  <c r="AH40" i="45"/>
  <c r="AW40" i="45"/>
  <c r="AO40" i="45"/>
  <c r="AG40" i="45"/>
  <c r="AV40" i="45"/>
  <c r="AN40" i="45"/>
  <c r="AF40" i="45"/>
  <c r="BC40" i="45"/>
  <c r="AU40" i="45"/>
  <c r="AM40" i="45"/>
  <c r="AE40" i="45"/>
  <c r="BB40" i="45"/>
  <c r="AT40" i="45"/>
  <c r="AL40" i="45"/>
  <c r="AS40" i="45"/>
  <c r="AK40" i="45"/>
  <c r="BA40" i="45"/>
  <c r="AZ38" i="45"/>
  <c r="AR38" i="45"/>
  <c r="AJ38" i="45"/>
  <c r="AY38" i="45"/>
  <c r="AQ38" i="45"/>
  <c r="AI38" i="45"/>
  <c r="AX38" i="45"/>
  <c r="AP38" i="45"/>
  <c r="AH38" i="45"/>
  <c r="AW38" i="45"/>
  <c r="AO38" i="45"/>
  <c r="AG38" i="45"/>
  <c r="AV38" i="45"/>
  <c r="AN38" i="45"/>
  <c r="AF38" i="45"/>
  <c r="BC38" i="45"/>
  <c r="AU38" i="45"/>
  <c r="AM38" i="45"/>
  <c r="AE38" i="45"/>
  <c r="BB38" i="45"/>
  <c r="AT38" i="45"/>
  <c r="AL38" i="45"/>
  <c r="AS38" i="45"/>
  <c r="AK38" i="45"/>
  <c r="BA38" i="45"/>
  <c r="AX51" i="45"/>
  <c r="AP51" i="45"/>
  <c r="AH51" i="45"/>
  <c r="AW51" i="45"/>
  <c r="AO51" i="45"/>
  <c r="AG51" i="45"/>
  <c r="AV51" i="45"/>
  <c r="AN51" i="45"/>
  <c r="AF51" i="45"/>
  <c r="BC51" i="45"/>
  <c r="AU51" i="45"/>
  <c r="AM51" i="45"/>
  <c r="AE51" i="45"/>
  <c r="BB51" i="45"/>
  <c r="AT51" i="45"/>
  <c r="AL51" i="45"/>
  <c r="BA51" i="45"/>
  <c r="AS51" i="45"/>
  <c r="AK51" i="45"/>
  <c r="AZ51" i="45"/>
  <c r="AR51" i="45"/>
  <c r="AJ51" i="45"/>
  <c r="AY51" i="45"/>
  <c r="AQ51" i="45"/>
  <c r="AI51" i="45"/>
  <c r="AV7" i="45"/>
  <c r="AN7" i="45"/>
  <c r="AF7" i="45"/>
  <c r="AM7" i="45"/>
  <c r="BC7" i="45"/>
  <c r="AU7" i="45"/>
  <c r="AE7" i="45"/>
  <c r="BB7" i="45"/>
  <c r="AT7" i="45"/>
  <c r="AL7" i="45"/>
  <c r="BA7" i="45"/>
  <c r="AS7" i="45"/>
  <c r="AK7" i="45"/>
  <c r="AY7" i="45"/>
  <c r="AQ7" i="45"/>
  <c r="AI7" i="45"/>
  <c r="AX7" i="45"/>
  <c r="AP7" i="45"/>
  <c r="AH7" i="45"/>
  <c r="AZ7" i="45"/>
  <c r="AW7" i="45"/>
  <c r="AR7" i="45"/>
  <c r="AG7" i="45"/>
  <c r="AO7" i="45"/>
  <c r="AJ7" i="45"/>
  <c r="BB50" i="45"/>
  <c r="AT50" i="45"/>
  <c r="AL50" i="45"/>
  <c r="BA50" i="45"/>
  <c r="AS50" i="45"/>
  <c r="AK50" i="45"/>
  <c r="AZ50" i="45"/>
  <c r="AR50" i="45"/>
  <c r="AJ50" i="45"/>
  <c r="AY50" i="45"/>
  <c r="AQ50" i="45"/>
  <c r="AI50" i="45"/>
  <c r="AW50" i="45"/>
  <c r="AO50" i="45"/>
  <c r="AG50" i="45"/>
  <c r="AV50" i="45"/>
  <c r="AN50" i="45"/>
  <c r="AF50" i="45"/>
  <c r="BC50" i="45"/>
  <c r="AX50" i="45"/>
  <c r="AU50" i="45"/>
  <c r="AP50" i="45"/>
  <c r="AM50" i="45"/>
  <c r="AH50" i="45"/>
  <c r="AE50" i="45"/>
  <c r="BA45" i="45"/>
  <c r="AS45" i="45"/>
  <c r="AK45" i="45"/>
  <c r="AZ45" i="45"/>
  <c r="AR45" i="45"/>
  <c r="AJ45" i="45"/>
  <c r="BB45" i="45"/>
  <c r="AP45" i="45"/>
  <c r="AF45" i="45"/>
  <c r="AY45" i="45"/>
  <c r="AO45" i="45"/>
  <c r="AE45" i="45"/>
  <c r="AX45" i="45"/>
  <c r="AN45" i="45"/>
  <c r="AW45" i="45"/>
  <c r="AM45" i="45"/>
  <c r="AV45" i="45"/>
  <c r="AL45" i="45"/>
  <c r="AU45" i="45"/>
  <c r="AI45" i="45"/>
  <c r="AT45" i="45"/>
  <c r="AH45" i="45"/>
  <c r="BC45" i="45"/>
  <c r="AQ45" i="45"/>
  <c r="AG45" i="45"/>
  <c r="AB69" i="45"/>
  <c r="AB67" i="45"/>
  <c r="AB96" i="45" s="1"/>
  <c r="AY59" i="45"/>
  <c r="AQ59" i="45"/>
  <c r="AI59" i="45"/>
  <c r="AW59" i="45"/>
  <c r="AO59" i="45"/>
  <c r="AG59" i="45"/>
  <c r="AV59" i="45"/>
  <c r="AN59" i="45"/>
  <c r="AF59" i="45"/>
  <c r="BC59" i="45"/>
  <c r="AU59" i="45"/>
  <c r="AM59" i="45"/>
  <c r="AE59" i="45"/>
  <c r="BA59" i="45"/>
  <c r="AS59" i="45"/>
  <c r="AK59" i="45"/>
  <c r="AJ59" i="45"/>
  <c r="BB59" i="45"/>
  <c r="AH59" i="45"/>
  <c r="AZ59" i="45"/>
  <c r="AX59" i="45"/>
  <c r="AT59" i="45"/>
  <c r="AR59" i="45"/>
  <c r="AP59" i="45"/>
  <c r="AL59" i="45"/>
  <c r="AX49" i="45"/>
  <c r="AP49" i="45"/>
  <c r="AH49" i="45"/>
  <c r="AV49" i="45"/>
  <c r="AN49" i="45"/>
  <c r="AF49" i="45"/>
  <c r="BA49" i="45"/>
  <c r="AS49" i="45"/>
  <c r="AK49" i="45"/>
  <c r="AZ49" i="45"/>
  <c r="AR49" i="45"/>
  <c r="AJ49" i="45"/>
  <c r="AO49" i="45"/>
  <c r="BC49" i="45"/>
  <c r="AM49" i="45"/>
  <c r="BB49" i="45"/>
  <c r="AL49" i="45"/>
  <c r="AY49" i="45"/>
  <c r="AI49" i="45"/>
  <c r="AW49" i="45"/>
  <c r="AG49" i="45"/>
  <c r="AU49" i="45"/>
  <c r="AE49" i="45"/>
  <c r="AT49" i="45"/>
  <c r="AQ49" i="45"/>
  <c r="AX53" i="45"/>
  <c r="AP53" i="45"/>
  <c r="AH53" i="45"/>
  <c r="AW53" i="45"/>
  <c r="AO53" i="45"/>
  <c r="AG53" i="45"/>
  <c r="AV53" i="45"/>
  <c r="AN53" i="45"/>
  <c r="AF53" i="45"/>
  <c r="BC53" i="45"/>
  <c r="AU53" i="45"/>
  <c r="AM53" i="45"/>
  <c r="AE53" i="45"/>
  <c r="BB53" i="45"/>
  <c r="AT53" i="45"/>
  <c r="AL53" i="45"/>
  <c r="BA53" i="45"/>
  <c r="AS53" i="45"/>
  <c r="AK53" i="45"/>
  <c r="AZ53" i="45"/>
  <c r="AR53" i="45"/>
  <c r="AJ53" i="45"/>
  <c r="AY53" i="45"/>
  <c r="AQ53" i="45"/>
  <c r="AI53" i="45"/>
  <c r="BC60" i="45"/>
  <c r="AU60" i="45"/>
  <c r="AM60" i="45"/>
  <c r="AE60" i="45"/>
  <c r="BB60" i="45"/>
  <c r="AT60" i="45"/>
  <c r="AL60" i="45"/>
  <c r="BA60" i="45"/>
  <c r="AS60" i="45"/>
  <c r="AK60" i="45"/>
  <c r="AZ60" i="45"/>
  <c r="AR60" i="45"/>
  <c r="AJ60" i="45"/>
  <c r="AY60" i="45"/>
  <c r="AQ60" i="45"/>
  <c r="AI60" i="45"/>
  <c r="AX60" i="45"/>
  <c r="AP60" i="45"/>
  <c r="AH60" i="45"/>
  <c r="AW60" i="45"/>
  <c r="AO60" i="45"/>
  <c r="AG60" i="45"/>
  <c r="AV60" i="45"/>
  <c r="AN60" i="45"/>
  <c r="AF60" i="45"/>
  <c r="BB52" i="45"/>
  <c r="AT52" i="45"/>
  <c r="AL52" i="45"/>
  <c r="BA52" i="45"/>
  <c r="AS52" i="45"/>
  <c r="AK52" i="45"/>
  <c r="AZ52" i="45"/>
  <c r="AR52" i="45"/>
  <c r="AJ52" i="45"/>
  <c r="AY52" i="45"/>
  <c r="AQ52" i="45"/>
  <c r="AI52" i="45"/>
  <c r="AX52" i="45"/>
  <c r="AP52" i="45"/>
  <c r="AH52" i="45"/>
  <c r="AW52" i="45"/>
  <c r="AO52" i="45"/>
  <c r="AG52" i="45"/>
  <c r="AV52" i="45"/>
  <c r="AN52" i="45"/>
  <c r="AF52" i="45"/>
  <c r="BC52" i="45"/>
  <c r="AU52" i="45"/>
  <c r="AM52" i="45"/>
  <c r="AE52" i="45"/>
  <c r="BA56" i="45"/>
  <c r="AS56" i="45"/>
  <c r="AK56" i="45"/>
  <c r="AZ56" i="45"/>
  <c r="AR56" i="45"/>
  <c r="AJ56" i="45"/>
  <c r="AW56" i="45"/>
  <c r="AO56" i="45"/>
  <c r="AG56" i="45"/>
  <c r="AU56" i="45"/>
  <c r="AH56" i="45"/>
  <c r="AT56" i="45"/>
  <c r="AF56" i="45"/>
  <c r="AQ56" i="45"/>
  <c r="AE56" i="45"/>
  <c r="BC56" i="45"/>
  <c r="AP56" i="45"/>
  <c r="BB56" i="45"/>
  <c r="AN56" i="45"/>
  <c r="AY56" i="45"/>
  <c r="AM56" i="45"/>
  <c r="AX56" i="45"/>
  <c r="AL56" i="45"/>
  <c r="AV56" i="45"/>
  <c r="AI56" i="45"/>
  <c r="AX47" i="45"/>
  <c r="AP47" i="45"/>
  <c r="BA47" i="45"/>
  <c r="AS47" i="45"/>
  <c r="AK47" i="45"/>
  <c r="AZ47" i="45"/>
  <c r="AR47" i="45"/>
  <c r="AJ47" i="45"/>
  <c r="AY47" i="45"/>
  <c r="AM47" i="45"/>
  <c r="AW47" i="45"/>
  <c r="AL47" i="45"/>
  <c r="AV47" i="45"/>
  <c r="AI47" i="45"/>
  <c r="AU47" i="45"/>
  <c r="AH47" i="45"/>
  <c r="AT47" i="45"/>
  <c r="AG47" i="45"/>
  <c r="AQ47" i="45"/>
  <c r="AF47" i="45"/>
  <c r="BC47" i="45"/>
  <c r="AO47" i="45"/>
  <c r="AE47" i="45"/>
  <c r="BB47" i="45"/>
  <c r="AN47" i="45"/>
  <c r="Q46" i="17"/>
  <c r="AI67" i="45" l="1"/>
  <c r="AJ67" i="45"/>
  <c r="BA66" i="45"/>
  <c r="AT67" i="45"/>
  <c r="BB67" i="45"/>
  <c r="AK67" i="45"/>
  <c r="AX67" i="45"/>
  <c r="BB11" i="45"/>
  <c r="BB69" i="45" s="1"/>
  <c r="AB98" i="45"/>
  <c r="AW66" i="45"/>
  <c r="AO66" i="45"/>
  <c r="BC67" i="45"/>
  <c r="AU67" i="45"/>
  <c r="AF67" i="45"/>
  <c r="AY67" i="45"/>
  <c r="AZ66" i="45"/>
  <c r="AQ66" i="45"/>
  <c r="AX66" i="45"/>
  <c r="AP66" i="45"/>
  <c r="AF66" i="45"/>
  <c r="BB66" i="45"/>
  <c r="AG67" i="45"/>
  <c r="AH67" i="45"/>
  <c r="AJ66" i="45"/>
  <c r="BA67" i="45"/>
  <c r="AQ67" i="45"/>
  <c r="AY66" i="45"/>
  <c r="AU66" i="45"/>
  <c r="AH66" i="45"/>
  <c r="AW11" i="45"/>
  <c r="AW69" i="45" s="1"/>
  <c r="AE11" i="45"/>
  <c r="AE69" i="45" s="1"/>
  <c r="AT66" i="45"/>
  <c r="AH11" i="45"/>
  <c r="AH69" i="45" s="1"/>
  <c r="AM11" i="45"/>
  <c r="AM69" i="45" s="1"/>
  <c r="BC66" i="45"/>
  <c r="AX11" i="45"/>
  <c r="AX69" i="45" s="1"/>
  <c r="BC11" i="45"/>
  <c r="BC69" i="45" s="1"/>
  <c r="AI11" i="45"/>
  <c r="AI69" i="45" s="1"/>
  <c r="AF11" i="45"/>
  <c r="AF69" i="45" s="1"/>
  <c r="AZ11" i="45"/>
  <c r="AZ69" i="45" s="1"/>
  <c r="AL67" i="45"/>
  <c r="AJ11" i="45"/>
  <c r="AJ69" i="45" s="1"/>
  <c r="AS11" i="45"/>
  <c r="AS69" i="45" s="1"/>
  <c r="BA11" i="45"/>
  <c r="BA69" i="45" s="1"/>
  <c r="AR66" i="45"/>
  <c r="AZ67" i="45"/>
  <c r="AG66" i="45"/>
  <c r="AL66" i="45"/>
  <c r="AN66" i="45"/>
  <c r="AV66" i="45"/>
  <c r="AO67" i="45"/>
  <c r="AM66" i="45"/>
  <c r="BD8" i="45"/>
  <c r="AW67" i="45"/>
  <c r="AR67" i="45"/>
  <c r="AK66" i="45"/>
  <c r="AI66" i="45"/>
  <c r="AP11" i="45"/>
  <c r="AP69" i="45" s="1"/>
  <c r="AK11" i="45"/>
  <c r="AK69" i="45" s="1"/>
  <c r="AU11" i="45"/>
  <c r="AU69" i="45" s="1"/>
  <c r="AS66" i="45"/>
  <c r="AQ11" i="45"/>
  <c r="AQ69" i="45" s="1"/>
  <c r="AL11" i="45"/>
  <c r="AL69" i="45" s="1"/>
  <c r="AN11" i="45"/>
  <c r="AN69" i="45" s="1"/>
  <c r="AP67" i="45"/>
  <c r="AG11" i="45"/>
  <c r="AG69" i="45" s="1"/>
  <c r="AY11" i="45"/>
  <c r="AY69" i="45" s="1"/>
  <c r="AT11" i="45"/>
  <c r="AT69" i="45" s="1"/>
  <c r="AV11" i="45"/>
  <c r="AV69" i="45" s="1"/>
  <c r="AS67" i="45"/>
  <c r="AO11" i="45"/>
  <c r="AO69" i="45" s="1"/>
  <c r="AR11" i="45"/>
  <c r="AR69" i="45" s="1"/>
  <c r="AV67" i="45"/>
  <c r="AB12" i="45"/>
  <c r="BD9" i="45"/>
  <c r="AN67" i="45"/>
  <c r="AB14" i="45"/>
  <c r="AM67" i="45"/>
  <c r="AB10" i="45"/>
  <c r="BC65" i="45"/>
  <c r="AQ65" i="45"/>
  <c r="AE67" i="45"/>
  <c r="BD38" i="45"/>
  <c r="BD39" i="45"/>
  <c r="BA65" i="45"/>
  <c r="AG65" i="45"/>
  <c r="AY65" i="45"/>
  <c r="BD47" i="45"/>
  <c r="BD50" i="45"/>
  <c r="BD7" i="45"/>
  <c r="BD40" i="45"/>
  <c r="AL65" i="45"/>
  <c r="AO65" i="45"/>
  <c r="AJ65" i="45"/>
  <c r="BD42" i="45"/>
  <c r="BD46" i="45"/>
  <c r="AT65" i="45"/>
  <c r="AW65" i="45"/>
  <c r="AR65" i="45"/>
  <c r="BD43" i="45"/>
  <c r="AE66" i="45"/>
  <c r="BD37" i="45"/>
  <c r="AV65" i="45"/>
  <c r="BD60" i="45"/>
  <c r="BD53" i="45"/>
  <c r="BD59" i="45"/>
  <c r="BD44" i="45"/>
  <c r="BD48" i="45"/>
  <c r="BD57" i="45"/>
  <c r="BD55" i="45"/>
  <c r="BD54" i="45"/>
  <c r="AF65" i="45"/>
  <c r="BB65" i="45"/>
  <c r="AH65" i="45"/>
  <c r="AZ65" i="45"/>
  <c r="BD52" i="45"/>
  <c r="BD45" i="45"/>
  <c r="BD58" i="45"/>
  <c r="BD41" i="45"/>
  <c r="AK65" i="45"/>
  <c r="AE65" i="45"/>
  <c r="BD36" i="45"/>
  <c r="AP65" i="45"/>
  <c r="AY61" i="45"/>
  <c r="AQ61" i="45"/>
  <c r="AI61" i="45"/>
  <c r="AX61" i="45"/>
  <c r="AP61" i="45"/>
  <c r="AH61" i="45"/>
  <c r="AW61" i="45"/>
  <c r="AO61" i="45"/>
  <c r="AG61" i="45"/>
  <c r="AV61" i="45"/>
  <c r="AN61" i="45"/>
  <c r="AF61" i="45"/>
  <c r="BC61" i="45"/>
  <c r="AU61" i="45"/>
  <c r="AM61" i="45"/>
  <c r="AE61" i="45"/>
  <c r="BB61" i="45"/>
  <c r="AT61" i="45"/>
  <c r="AL61" i="45"/>
  <c r="BA61" i="45"/>
  <c r="AS61" i="45"/>
  <c r="AK61" i="45"/>
  <c r="AJ61" i="45"/>
  <c r="AZ61" i="45"/>
  <c r="AR61" i="45"/>
  <c r="BD56" i="45"/>
  <c r="BD49" i="45"/>
  <c r="BD51" i="45"/>
  <c r="AN65" i="45"/>
  <c r="AM65" i="45"/>
  <c r="AX65" i="45"/>
  <c r="AS65" i="45"/>
  <c r="AU65" i="45"/>
  <c r="AI65" i="45"/>
  <c r="C6" i="44"/>
  <c r="F6" i="44"/>
  <c r="F5" i="44"/>
  <c r="AS12" i="45" l="1"/>
  <c r="AS70" i="45" s="1"/>
  <c r="AR12" i="45"/>
  <c r="AR70" i="45" s="1"/>
  <c r="AL12" i="45"/>
  <c r="AL70" i="45" s="1"/>
  <c r="BA12" i="45"/>
  <c r="BA70" i="45" s="1"/>
  <c r="AQ12" i="45"/>
  <c r="AQ70" i="45" s="1"/>
  <c r="AH12" i="45"/>
  <c r="AH70" i="45" s="1"/>
  <c r="AX12" i="45"/>
  <c r="AX70" i="45" s="1"/>
  <c r="BD66" i="45"/>
  <c r="AY12" i="45"/>
  <c r="AY70" i="45" s="1"/>
  <c r="BB12" i="45"/>
  <c r="BB70" i="45" s="1"/>
  <c r="AW12" i="45"/>
  <c r="AW70" i="45" s="1"/>
  <c r="AF12" i="45"/>
  <c r="AF70" i="45" s="1"/>
  <c r="AG12" i="45"/>
  <c r="AG70" i="45" s="1"/>
  <c r="AU12" i="45"/>
  <c r="AU70" i="45" s="1"/>
  <c r="AK12" i="45"/>
  <c r="AK70" i="45" s="1"/>
  <c r="AZ12" i="45"/>
  <c r="AZ70" i="45" s="1"/>
  <c r="BD11" i="45"/>
  <c r="AE12" i="45"/>
  <c r="AE70" i="45" s="1"/>
  <c r="AI12" i="45"/>
  <c r="AI70" i="45" s="1"/>
  <c r="AO12" i="45"/>
  <c r="AO70" i="45" s="1"/>
  <c r="BC12" i="45"/>
  <c r="BC70" i="45" s="1"/>
  <c r="AT12" i="45"/>
  <c r="AT70" i="45" s="1"/>
  <c r="AJ12" i="45"/>
  <c r="AJ70" i="45" s="1"/>
  <c r="AP12" i="45"/>
  <c r="AP70" i="45" s="1"/>
  <c r="AN12" i="45"/>
  <c r="AN70" i="45" s="1"/>
  <c r="AV12" i="45"/>
  <c r="AV70" i="45" s="1"/>
  <c r="AM12" i="45"/>
  <c r="AM70" i="45" s="1"/>
  <c r="BD67" i="45"/>
  <c r="AB70" i="45"/>
  <c r="AB99" i="45" s="1"/>
  <c r="AS14" i="45"/>
  <c r="AS72" i="45" s="1"/>
  <c r="AK14" i="45"/>
  <c r="AK72" i="45" s="1"/>
  <c r="AZ14" i="45"/>
  <c r="AZ72" i="45" s="1"/>
  <c r="AH14" i="45"/>
  <c r="AH72" i="45" s="1"/>
  <c r="AU14" i="45"/>
  <c r="AU72" i="45" s="1"/>
  <c r="AR14" i="45"/>
  <c r="AR72" i="45" s="1"/>
  <c r="AW14" i="45"/>
  <c r="AW72" i="45" s="1"/>
  <c r="AM14" i="45"/>
  <c r="AM72" i="45" s="1"/>
  <c r="AJ14" i="45"/>
  <c r="AJ72" i="45" s="1"/>
  <c r="AO14" i="45"/>
  <c r="AO72" i="45" s="1"/>
  <c r="AE14" i="45"/>
  <c r="AY14" i="45"/>
  <c r="AY72" i="45" s="1"/>
  <c r="AG14" i="45"/>
  <c r="AG72" i="45" s="1"/>
  <c r="BB14" i="45"/>
  <c r="BB72" i="45" s="1"/>
  <c r="BA14" i="45"/>
  <c r="BA72" i="45" s="1"/>
  <c r="AQ14" i="45"/>
  <c r="AQ72" i="45" s="1"/>
  <c r="AV14" i="45"/>
  <c r="AV72" i="45" s="1"/>
  <c r="AT14" i="45"/>
  <c r="AT72" i="45" s="1"/>
  <c r="AI14" i="45"/>
  <c r="AI72" i="45" s="1"/>
  <c r="AN14" i="45"/>
  <c r="AN72" i="45" s="1"/>
  <c r="AL14" i="45"/>
  <c r="AL72" i="45" s="1"/>
  <c r="AX14" i="45"/>
  <c r="AX72" i="45" s="1"/>
  <c r="AF14" i="45"/>
  <c r="AF72" i="45" s="1"/>
  <c r="BC14" i="45"/>
  <c r="BC72" i="45" s="1"/>
  <c r="AP14" i="45"/>
  <c r="AP72" i="45" s="1"/>
  <c r="AR10" i="45"/>
  <c r="AR68" i="45" s="1"/>
  <c r="AW10" i="45"/>
  <c r="AW68" i="45" s="1"/>
  <c r="AE10" i="45"/>
  <c r="AJ10" i="45"/>
  <c r="AJ68" i="45" s="1"/>
  <c r="AO10" i="45"/>
  <c r="AO68" i="45" s="1"/>
  <c r="BB10" i="45"/>
  <c r="BB68" i="45" s="1"/>
  <c r="AY10" i="45"/>
  <c r="AY68" i="45" s="1"/>
  <c r="AG10" i="45"/>
  <c r="AG68" i="45" s="1"/>
  <c r="AT10" i="45"/>
  <c r="AT68" i="45" s="1"/>
  <c r="AQ10" i="45"/>
  <c r="AQ68" i="45" s="1"/>
  <c r="AV10" i="45"/>
  <c r="AV68" i="45" s="1"/>
  <c r="AL10" i="45"/>
  <c r="AL68" i="45" s="1"/>
  <c r="AI10" i="45"/>
  <c r="AI68" i="45" s="1"/>
  <c r="AN10" i="45"/>
  <c r="AN68" i="45" s="1"/>
  <c r="AF10" i="45"/>
  <c r="AF68" i="45" s="1"/>
  <c r="AX10" i="45"/>
  <c r="AX68" i="45" s="1"/>
  <c r="BC10" i="45"/>
  <c r="BC68" i="45" s="1"/>
  <c r="AS10" i="45"/>
  <c r="AS68" i="45" s="1"/>
  <c r="AP10" i="45"/>
  <c r="AP68" i="45" s="1"/>
  <c r="AU10" i="45"/>
  <c r="AU68" i="45" s="1"/>
  <c r="BA10" i="45"/>
  <c r="BA68" i="45" s="1"/>
  <c r="AK10" i="45"/>
  <c r="AK68" i="45" s="1"/>
  <c r="AZ10" i="45"/>
  <c r="AZ68" i="45" s="1"/>
  <c r="AH10" i="45"/>
  <c r="AH68" i="45" s="1"/>
  <c r="AM10" i="45"/>
  <c r="AM68" i="45" s="1"/>
  <c r="AB68" i="45"/>
  <c r="AB97" i="45" s="1"/>
  <c r="AB15" i="45"/>
  <c r="BD69" i="45"/>
  <c r="BD65" i="45"/>
  <c r="BD61" i="45"/>
  <c r="G6" i="44"/>
  <c r="D12" i="38"/>
  <c r="D6" i="38"/>
  <c r="D7" i="38"/>
  <c r="D8" i="38"/>
  <c r="D9" i="38"/>
  <c r="D10" i="38"/>
  <c r="D11" i="38"/>
  <c r="D5" i="38"/>
  <c r="AB72" i="45" l="1"/>
  <c r="AB101" i="45" s="1"/>
  <c r="BD70" i="45"/>
  <c r="BD12" i="45"/>
  <c r="AB73" i="45"/>
  <c r="AB102" i="45" s="1"/>
  <c r="AB13" i="45"/>
  <c r="AB17" i="45"/>
  <c r="AN17" i="45" s="1"/>
  <c r="AN75" i="45" s="1"/>
  <c r="BD14" i="45"/>
  <c r="AE72" i="45"/>
  <c r="BD72" i="45" s="1"/>
  <c r="BD10" i="45"/>
  <c r="AE68" i="45"/>
  <c r="BD68" i="45" s="1"/>
  <c r="BB15" i="45"/>
  <c r="BB73" i="45" s="1"/>
  <c r="AJ15" i="45"/>
  <c r="AJ73" i="45" s="1"/>
  <c r="AO15" i="45"/>
  <c r="AO73" i="45" s="1"/>
  <c r="AV15" i="45"/>
  <c r="AV73" i="45" s="1"/>
  <c r="AT15" i="45"/>
  <c r="AT73" i="45" s="1"/>
  <c r="AY15" i="45"/>
  <c r="AY73" i="45" s="1"/>
  <c r="AG15" i="45"/>
  <c r="AG73" i="45" s="1"/>
  <c r="AN15" i="45"/>
  <c r="AN73" i="45" s="1"/>
  <c r="AL15" i="45"/>
  <c r="AL73" i="45" s="1"/>
  <c r="AQ15" i="45"/>
  <c r="AQ73" i="45" s="1"/>
  <c r="AF15" i="45"/>
  <c r="AF73" i="45" s="1"/>
  <c r="BA15" i="45"/>
  <c r="BA73" i="45" s="1"/>
  <c r="AI15" i="45"/>
  <c r="AI73" i="45" s="1"/>
  <c r="BC15" i="45"/>
  <c r="BC73" i="45" s="1"/>
  <c r="AS15" i="45"/>
  <c r="AS73" i="45" s="1"/>
  <c r="AX15" i="45"/>
  <c r="AX73" i="45" s="1"/>
  <c r="AU15" i="45"/>
  <c r="AU73" i="45" s="1"/>
  <c r="AK15" i="45"/>
  <c r="AK73" i="45" s="1"/>
  <c r="AP15" i="45"/>
  <c r="AP73" i="45" s="1"/>
  <c r="AM15" i="45"/>
  <c r="AM73" i="45" s="1"/>
  <c r="AZ15" i="45"/>
  <c r="AZ73" i="45" s="1"/>
  <c r="AH15" i="45"/>
  <c r="AH73" i="45" s="1"/>
  <c r="AE15" i="45"/>
  <c r="AR15" i="45"/>
  <c r="AR73" i="45" s="1"/>
  <c r="AW15" i="45"/>
  <c r="AW73" i="45" s="1"/>
  <c r="V25" i="42"/>
  <c r="U25" i="42"/>
  <c r="T25" i="42"/>
  <c r="S25" i="42"/>
  <c r="C341" i="49" s="1"/>
  <c r="R25" i="42"/>
  <c r="Q25" i="42"/>
  <c r="C301" i="49" s="1"/>
  <c r="P25" i="42"/>
  <c r="C281" i="49" s="1"/>
  <c r="O25" i="42"/>
  <c r="C261" i="49" s="1"/>
  <c r="N25" i="42"/>
  <c r="M25" i="42"/>
  <c r="L25" i="42"/>
  <c r="K25" i="42"/>
  <c r="J25" i="42"/>
  <c r="C161" i="49" s="1"/>
  <c r="I25" i="42"/>
  <c r="C141" i="49" s="1"/>
  <c r="H25" i="42"/>
  <c r="C121" i="49" s="1"/>
  <c r="G25" i="42"/>
  <c r="F25" i="42"/>
  <c r="E25" i="42"/>
  <c r="D25" i="42"/>
  <c r="C25" i="42"/>
  <c r="V24" i="42"/>
  <c r="C400" i="49" s="1"/>
  <c r="U24" i="42"/>
  <c r="C380" i="49" s="1"/>
  <c r="T24" i="42"/>
  <c r="S24" i="42"/>
  <c r="C340" i="49" s="1"/>
  <c r="R24" i="42"/>
  <c r="Q24" i="42"/>
  <c r="C300" i="49" s="1"/>
  <c r="P24" i="42"/>
  <c r="O24" i="42"/>
  <c r="N24" i="42"/>
  <c r="C240" i="49" s="1"/>
  <c r="M24" i="42"/>
  <c r="L24" i="42"/>
  <c r="C200" i="49" s="1"/>
  <c r="K24" i="42"/>
  <c r="C180" i="49" s="1"/>
  <c r="J24" i="42"/>
  <c r="I24" i="42"/>
  <c r="H24" i="42"/>
  <c r="G24" i="42"/>
  <c r="F24" i="42"/>
  <c r="C80" i="49" s="1"/>
  <c r="E24" i="42"/>
  <c r="C60" i="49" s="1"/>
  <c r="D24" i="42"/>
  <c r="C40" i="49" s="1"/>
  <c r="C24" i="42"/>
  <c r="V23" i="42"/>
  <c r="U23" i="42"/>
  <c r="T23" i="42"/>
  <c r="S23" i="42"/>
  <c r="C339" i="49" s="1"/>
  <c r="R23" i="42"/>
  <c r="Q23" i="42"/>
  <c r="P23" i="42"/>
  <c r="C279" i="49" s="1"/>
  <c r="O23" i="42"/>
  <c r="N23" i="42"/>
  <c r="M23" i="42"/>
  <c r="L23" i="42"/>
  <c r="K23" i="42"/>
  <c r="J23" i="42"/>
  <c r="C159" i="49" s="1"/>
  <c r="I23" i="42"/>
  <c r="H23" i="42"/>
  <c r="C119" i="49" s="1"/>
  <c r="G23" i="42"/>
  <c r="F23" i="42"/>
  <c r="E23" i="42"/>
  <c r="D23" i="42"/>
  <c r="C23" i="42"/>
  <c r="V22" i="42"/>
  <c r="C398" i="49" s="1"/>
  <c r="U22" i="42"/>
  <c r="T22" i="42"/>
  <c r="C358" i="49" s="1"/>
  <c r="S22" i="42"/>
  <c r="C338" i="49" s="1"/>
  <c r="R22" i="42"/>
  <c r="Q22" i="42"/>
  <c r="P22" i="42"/>
  <c r="O22" i="42"/>
  <c r="N22" i="42"/>
  <c r="M22" i="42"/>
  <c r="L22" i="42"/>
  <c r="C198" i="49" s="1"/>
  <c r="K22" i="42"/>
  <c r="C178" i="49" s="1"/>
  <c r="J22" i="42"/>
  <c r="I22" i="42"/>
  <c r="H22" i="42"/>
  <c r="G22" i="42"/>
  <c r="F22" i="42"/>
  <c r="C78" i="49" s="1"/>
  <c r="E22" i="42"/>
  <c r="D22" i="42"/>
  <c r="C38" i="49" s="1"/>
  <c r="C22" i="42"/>
  <c r="C18" i="49" s="1"/>
  <c r="V21" i="42"/>
  <c r="U21" i="42"/>
  <c r="T21" i="42"/>
  <c r="S21" i="42"/>
  <c r="S71" i="42" s="1"/>
  <c r="R21" i="42"/>
  <c r="C317" i="49" s="1"/>
  <c r="Q21" i="42"/>
  <c r="P21" i="42"/>
  <c r="C277" i="49" s="1"/>
  <c r="O21" i="42"/>
  <c r="N21" i="42"/>
  <c r="M21" i="42"/>
  <c r="C217" i="49" s="1"/>
  <c r="L21" i="42"/>
  <c r="K21" i="42"/>
  <c r="J21" i="42"/>
  <c r="I21" i="42"/>
  <c r="H21" i="42"/>
  <c r="C117" i="49" s="1"/>
  <c r="G21" i="42"/>
  <c r="C97" i="49" s="1"/>
  <c r="F21" i="42"/>
  <c r="E21" i="42"/>
  <c r="D21" i="42"/>
  <c r="C21" i="42"/>
  <c r="V20" i="42"/>
  <c r="C396" i="49" s="1"/>
  <c r="U20" i="42"/>
  <c r="T20" i="42"/>
  <c r="C356" i="49" s="1"/>
  <c r="S20" i="42"/>
  <c r="R20" i="42"/>
  <c r="Q20" i="42"/>
  <c r="P20" i="42"/>
  <c r="O20" i="42"/>
  <c r="N20" i="42"/>
  <c r="C236" i="49" s="1"/>
  <c r="M20" i="42"/>
  <c r="L20" i="42"/>
  <c r="C196" i="49" s="1"/>
  <c r="K20" i="42"/>
  <c r="C176" i="49" s="1"/>
  <c r="J20" i="42"/>
  <c r="I20" i="42"/>
  <c r="H20" i="42"/>
  <c r="G20" i="42"/>
  <c r="F20" i="42"/>
  <c r="C76" i="49" s="1"/>
  <c r="E20" i="42"/>
  <c r="C56" i="49" s="1"/>
  <c r="D20" i="42"/>
  <c r="C36" i="49" s="1"/>
  <c r="C20" i="42"/>
  <c r="C16" i="49" s="1"/>
  <c r="V19" i="42"/>
  <c r="U19" i="42"/>
  <c r="T19" i="42"/>
  <c r="C355" i="49" s="1"/>
  <c r="S19" i="42"/>
  <c r="R19" i="42"/>
  <c r="C315" i="49" s="1"/>
  <c r="Q19" i="42"/>
  <c r="P19" i="42"/>
  <c r="C275" i="49" s="1"/>
  <c r="O19" i="42"/>
  <c r="N19" i="42"/>
  <c r="M19" i="42"/>
  <c r="L19" i="42"/>
  <c r="K19" i="42"/>
  <c r="J19" i="42"/>
  <c r="C155" i="49" s="1"/>
  <c r="I19" i="42"/>
  <c r="H19" i="42"/>
  <c r="C115" i="49" s="1"/>
  <c r="G19" i="42"/>
  <c r="C95" i="49" s="1"/>
  <c r="F19" i="42"/>
  <c r="E19" i="42"/>
  <c r="D19" i="42"/>
  <c r="C19" i="42"/>
  <c r="V18" i="42"/>
  <c r="C394" i="49" s="1"/>
  <c r="U18" i="42"/>
  <c r="T18" i="42"/>
  <c r="S18" i="42"/>
  <c r="R18" i="42"/>
  <c r="Q18" i="42"/>
  <c r="P18" i="42"/>
  <c r="O18" i="42"/>
  <c r="N18" i="42"/>
  <c r="C234" i="49" s="1"/>
  <c r="M18" i="42"/>
  <c r="L18" i="42"/>
  <c r="C194" i="49" s="1"/>
  <c r="K18" i="42"/>
  <c r="J18" i="42"/>
  <c r="I18" i="42"/>
  <c r="H18" i="42"/>
  <c r="G18" i="42"/>
  <c r="F18" i="42"/>
  <c r="C74" i="49" s="1"/>
  <c r="E18" i="42"/>
  <c r="C54" i="49" s="1"/>
  <c r="D18" i="42"/>
  <c r="C34" i="49" s="1"/>
  <c r="C18" i="42"/>
  <c r="C14" i="49" s="1"/>
  <c r="V17" i="42"/>
  <c r="U17" i="42"/>
  <c r="T17" i="42"/>
  <c r="S17" i="42"/>
  <c r="R17" i="42"/>
  <c r="Q17" i="42"/>
  <c r="P17" i="42"/>
  <c r="C273" i="49" s="1"/>
  <c r="O17" i="42"/>
  <c r="C253" i="49" s="1"/>
  <c r="N17" i="42"/>
  <c r="M17" i="42"/>
  <c r="L17" i="42"/>
  <c r="K17" i="42"/>
  <c r="J17" i="42"/>
  <c r="C153" i="49" s="1"/>
  <c r="I17" i="42"/>
  <c r="C133" i="49" s="1"/>
  <c r="H17" i="42"/>
  <c r="C113" i="49" s="1"/>
  <c r="G17" i="42"/>
  <c r="C93" i="49" s="1"/>
  <c r="F17" i="42"/>
  <c r="E17" i="42"/>
  <c r="C53" i="49" s="1"/>
  <c r="D17" i="42"/>
  <c r="C17" i="42"/>
  <c r="C67" i="42" s="1"/>
  <c r="V16" i="42"/>
  <c r="U16" i="42"/>
  <c r="C372" i="49" s="1"/>
  <c r="T16" i="42"/>
  <c r="S16" i="42"/>
  <c r="R16" i="42"/>
  <c r="Q16" i="42"/>
  <c r="P16" i="42"/>
  <c r="O16" i="42"/>
  <c r="N16" i="42"/>
  <c r="C232" i="49" s="1"/>
  <c r="M16" i="42"/>
  <c r="L16" i="42"/>
  <c r="C192" i="49" s="1"/>
  <c r="K16" i="42"/>
  <c r="J16" i="42"/>
  <c r="I16" i="42"/>
  <c r="H16" i="42"/>
  <c r="G16" i="42"/>
  <c r="F16" i="42"/>
  <c r="C72" i="49" s="1"/>
  <c r="E16" i="42"/>
  <c r="D16" i="42"/>
  <c r="C32" i="49" s="1"/>
  <c r="C16" i="42"/>
  <c r="V15" i="42"/>
  <c r="U15" i="42"/>
  <c r="T15" i="42"/>
  <c r="S15" i="42"/>
  <c r="R15" i="42"/>
  <c r="C311" i="49" s="1"/>
  <c r="Q15" i="42"/>
  <c r="P15" i="42"/>
  <c r="C271" i="49" s="1"/>
  <c r="O15" i="42"/>
  <c r="C251" i="49" s="1"/>
  <c r="N15" i="42"/>
  <c r="M15" i="42"/>
  <c r="L15" i="42"/>
  <c r="K15" i="42"/>
  <c r="J15" i="42"/>
  <c r="C151" i="49" s="1"/>
  <c r="I15" i="42"/>
  <c r="H15" i="42"/>
  <c r="C111" i="49" s="1"/>
  <c r="G15" i="42"/>
  <c r="C91" i="49" s="1"/>
  <c r="F15" i="42"/>
  <c r="E15" i="42"/>
  <c r="C51" i="49" s="1"/>
  <c r="D15" i="42"/>
  <c r="C15" i="42"/>
  <c r="C11" i="49" s="1"/>
  <c r="V14" i="42"/>
  <c r="C390" i="49" s="1"/>
  <c r="U14" i="42"/>
  <c r="C370" i="49" s="1"/>
  <c r="T14" i="42"/>
  <c r="C350" i="49" s="1"/>
  <c r="S14" i="42"/>
  <c r="C330" i="49" s="1"/>
  <c r="R14" i="42"/>
  <c r="Q14" i="42"/>
  <c r="P14" i="42"/>
  <c r="O14" i="42"/>
  <c r="N14" i="42"/>
  <c r="M14" i="42"/>
  <c r="L14" i="42"/>
  <c r="C190" i="49" s="1"/>
  <c r="K14" i="42"/>
  <c r="C170" i="49" s="1"/>
  <c r="J14" i="42"/>
  <c r="I14" i="42"/>
  <c r="H14" i="42"/>
  <c r="G14" i="42"/>
  <c r="F14" i="42"/>
  <c r="C70" i="49" s="1"/>
  <c r="E14" i="42"/>
  <c r="C50" i="49" s="1"/>
  <c r="D14" i="42"/>
  <c r="C30" i="49" s="1"/>
  <c r="C14" i="42"/>
  <c r="C10" i="49" s="1"/>
  <c r="V13" i="42"/>
  <c r="U13" i="42"/>
  <c r="C369" i="49" s="1"/>
  <c r="T13" i="42"/>
  <c r="S13" i="42"/>
  <c r="R13" i="42"/>
  <c r="Q13" i="42"/>
  <c r="P13" i="42"/>
  <c r="C269" i="49" s="1"/>
  <c r="O13" i="42"/>
  <c r="N13" i="42"/>
  <c r="M13" i="42"/>
  <c r="L13" i="42"/>
  <c r="K13" i="42"/>
  <c r="J13" i="42"/>
  <c r="C149" i="49" s="1"/>
  <c r="I13" i="42"/>
  <c r="H13" i="42"/>
  <c r="C109" i="49" s="1"/>
  <c r="G13" i="42"/>
  <c r="C89" i="49" s="1"/>
  <c r="F13" i="42"/>
  <c r="E13" i="42"/>
  <c r="D13" i="42"/>
  <c r="C13" i="42"/>
  <c r="C9" i="49" s="1"/>
  <c r="V12" i="42"/>
  <c r="U12" i="42"/>
  <c r="C368" i="49" s="1"/>
  <c r="T12" i="42"/>
  <c r="S12" i="42"/>
  <c r="R12" i="42"/>
  <c r="Q12" i="42"/>
  <c r="P12" i="42"/>
  <c r="O12" i="42"/>
  <c r="N12" i="42"/>
  <c r="C228" i="49" s="1"/>
  <c r="M12" i="42"/>
  <c r="L12" i="42"/>
  <c r="C188" i="49" s="1"/>
  <c r="K12" i="42"/>
  <c r="J12" i="42"/>
  <c r="C148" i="49" s="1"/>
  <c r="I12" i="42"/>
  <c r="H12" i="42"/>
  <c r="G12" i="42"/>
  <c r="F12" i="42"/>
  <c r="C68" i="49" s="1"/>
  <c r="E12" i="42"/>
  <c r="C48" i="49" s="1"/>
  <c r="D12" i="42"/>
  <c r="C28" i="49" s="1"/>
  <c r="C12" i="42"/>
  <c r="V11" i="42"/>
  <c r="U11" i="42"/>
  <c r="T11" i="42"/>
  <c r="S11" i="42"/>
  <c r="R11" i="42"/>
  <c r="Q11" i="42"/>
  <c r="P11" i="42"/>
  <c r="C267" i="49" s="1"/>
  <c r="O11" i="42"/>
  <c r="N11" i="42"/>
  <c r="M11" i="42"/>
  <c r="M61" i="42" s="1"/>
  <c r="L11" i="42"/>
  <c r="K11" i="42"/>
  <c r="J11" i="42"/>
  <c r="C147" i="49" s="1"/>
  <c r="I11" i="42"/>
  <c r="H11" i="42"/>
  <c r="C107" i="49" s="1"/>
  <c r="G11" i="42"/>
  <c r="C87" i="49" s="1"/>
  <c r="F11" i="42"/>
  <c r="E11" i="42"/>
  <c r="D11" i="42"/>
  <c r="C11" i="42"/>
  <c r="C7" i="49" s="1"/>
  <c r="V10" i="42"/>
  <c r="U10" i="42"/>
  <c r="C366" i="49" s="1"/>
  <c r="T10" i="42"/>
  <c r="S10" i="42"/>
  <c r="R10" i="42"/>
  <c r="Q10" i="42"/>
  <c r="P10" i="42"/>
  <c r="O10" i="42"/>
  <c r="N10" i="42"/>
  <c r="C226" i="49" s="1"/>
  <c r="M10" i="42"/>
  <c r="L10" i="42"/>
  <c r="C186" i="49" s="1"/>
  <c r="K10" i="42"/>
  <c r="J10" i="42"/>
  <c r="I10" i="42"/>
  <c r="H10" i="42"/>
  <c r="G10" i="42"/>
  <c r="F10" i="42"/>
  <c r="C66" i="49" s="1"/>
  <c r="E10" i="42"/>
  <c r="E60" i="42" s="1"/>
  <c r="D10" i="42"/>
  <c r="C26" i="49" s="1"/>
  <c r="C10" i="42"/>
  <c r="C6" i="49" s="1"/>
  <c r="V9" i="42"/>
  <c r="U9" i="42"/>
  <c r="C365" i="49" s="1"/>
  <c r="T9" i="42"/>
  <c r="S9" i="42"/>
  <c r="R9" i="42"/>
  <c r="C305" i="49" s="1"/>
  <c r="Q9" i="42"/>
  <c r="P9" i="42"/>
  <c r="C265" i="49" s="1"/>
  <c r="O9" i="42"/>
  <c r="N9" i="42"/>
  <c r="M9" i="42"/>
  <c r="L9" i="42"/>
  <c r="K9" i="42"/>
  <c r="J9" i="42"/>
  <c r="C145" i="49" s="1"/>
  <c r="I9" i="42"/>
  <c r="H9" i="42"/>
  <c r="C105" i="49" s="1"/>
  <c r="G9" i="42"/>
  <c r="C85" i="49" s="1"/>
  <c r="F9" i="42"/>
  <c r="E9" i="42"/>
  <c r="D9" i="42"/>
  <c r="C9" i="42"/>
  <c r="C5" i="49" s="1"/>
  <c r="V8" i="42"/>
  <c r="C384" i="49" s="1"/>
  <c r="U8" i="42"/>
  <c r="C364" i="49" s="1"/>
  <c r="T8" i="42"/>
  <c r="C344" i="49" s="1"/>
  <c r="S8" i="42"/>
  <c r="R8" i="42"/>
  <c r="Q8" i="42"/>
  <c r="P8" i="42"/>
  <c r="O8" i="42"/>
  <c r="N8" i="42"/>
  <c r="C224" i="49" s="1"/>
  <c r="M8" i="42"/>
  <c r="L8" i="42"/>
  <c r="C184" i="49" s="1"/>
  <c r="K8" i="42"/>
  <c r="C164" i="49" s="1"/>
  <c r="J8" i="42"/>
  <c r="I8" i="42"/>
  <c r="C124" i="49" s="1"/>
  <c r="H8" i="42"/>
  <c r="G8" i="42"/>
  <c r="F8" i="42"/>
  <c r="E8" i="42"/>
  <c r="D8" i="42"/>
  <c r="C24" i="49" s="1"/>
  <c r="C8" i="42"/>
  <c r="C4" i="49" s="1"/>
  <c r="V7" i="42"/>
  <c r="U7" i="42"/>
  <c r="T7" i="42"/>
  <c r="S7" i="42"/>
  <c r="R7" i="42"/>
  <c r="C303" i="49" s="1"/>
  <c r="Q7" i="42"/>
  <c r="P7" i="42"/>
  <c r="C263" i="49" s="1"/>
  <c r="O7" i="42"/>
  <c r="C243" i="49" s="1"/>
  <c r="N7" i="42"/>
  <c r="M7" i="42"/>
  <c r="L7" i="42"/>
  <c r="K7" i="42"/>
  <c r="J7" i="42"/>
  <c r="C143" i="49" s="1"/>
  <c r="I7" i="42"/>
  <c r="H7" i="42"/>
  <c r="C103" i="49" s="1"/>
  <c r="G7" i="42"/>
  <c r="C83" i="49" s="1"/>
  <c r="F7" i="42"/>
  <c r="C63" i="49" s="1"/>
  <c r="E7" i="42"/>
  <c r="D7" i="42"/>
  <c r="C7" i="42"/>
  <c r="V6" i="42"/>
  <c r="C382" i="49" s="1"/>
  <c r="U6" i="42"/>
  <c r="C362" i="49" s="1"/>
  <c r="T6" i="42"/>
  <c r="C342" i="49" s="1"/>
  <c r="S6" i="42"/>
  <c r="R6" i="42"/>
  <c r="Q6" i="42"/>
  <c r="P6" i="42"/>
  <c r="O6" i="42"/>
  <c r="N6" i="42"/>
  <c r="M6" i="42"/>
  <c r="L6" i="42"/>
  <c r="C182" i="49" s="1"/>
  <c r="K6" i="42"/>
  <c r="J6" i="42"/>
  <c r="I6" i="42"/>
  <c r="H6" i="42"/>
  <c r="G6" i="42"/>
  <c r="F6" i="42"/>
  <c r="E6" i="42"/>
  <c r="D6" i="42"/>
  <c r="C22" i="49" s="1"/>
  <c r="C6" i="42"/>
  <c r="I75" i="42"/>
  <c r="I99" i="42" s="1"/>
  <c r="U74" i="42"/>
  <c r="U98" i="42" s="1"/>
  <c r="Q74" i="42"/>
  <c r="Q98" i="42" s="1"/>
  <c r="V72" i="42"/>
  <c r="V96" i="42" s="1"/>
  <c r="E72" i="42"/>
  <c r="I70" i="42"/>
  <c r="E70" i="42"/>
  <c r="E94" i="42" s="1"/>
  <c r="I68" i="42"/>
  <c r="E65" i="42"/>
  <c r="E89" i="42" s="1"/>
  <c r="U64" i="42"/>
  <c r="U88" i="42" s="1"/>
  <c r="E62" i="42"/>
  <c r="E86" i="42" s="1"/>
  <c r="U60" i="42"/>
  <c r="U84" i="42" s="1"/>
  <c r="C7" i="6"/>
  <c r="D7" i="6"/>
  <c r="E7" i="6"/>
  <c r="F7" i="6"/>
  <c r="C8" i="6"/>
  <c r="D8" i="6"/>
  <c r="E8" i="6"/>
  <c r="F8" i="6"/>
  <c r="C9" i="6"/>
  <c r="D9" i="6"/>
  <c r="E9" i="6"/>
  <c r="F9" i="6"/>
  <c r="C10" i="6"/>
  <c r="D10" i="6"/>
  <c r="E10" i="6"/>
  <c r="F10" i="6"/>
  <c r="D6" i="6"/>
  <c r="E6" i="6"/>
  <c r="F6" i="6"/>
  <c r="F16" i="6"/>
  <c r="F17" i="6"/>
  <c r="F18" i="6"/>
  <c r="F19" i="6"/>
  <c r="F15" i="6"/>
  <c r="C25" i="6"/>
  <c r="D25" i="6"/>
  <c r="E25" i="6"/>
  <c r="F25" i="6"/>
  <c r="C26" i="6"/>
  <c r="D26" i="6"/>
  <c r="E26" i="6"/>
  <c r="F26" i="6"/>
  <c r="C27" i="6"/>
  <c r="D27" i="6"/>
  <c r="E27" i="6"/>
  <c r="F27" i="6"/>
  <c r="C28" i="6"/>
  <c r="D28" i="6"/>
  <c r="E28" i="6"/>
  <c r="F28" i="6"/>
  <c r="D24" i="6"/>
  <c r="E24" i="6"/>
  <c r="F24" i="6"/>
  <c r="C24" i="6"/>
  <c r="C16" i="6"/>
  <c r="D16" i="6"/>
  <c r="E16" i="6"/>
  <c r="C17" i="6"/>
  <c r="D17" i="6"/>
  <c r="E17" i="6"/>
  <c r="C18" i="6"/>
  <c r="D18" i="6"/>
  <c r="E18" i="6"/>
  <c r="C19" i="6"/>
  <c r="D19" i="6"/>
  <c r="E19" i="6"/>
  <c r="D15" i="6"/>
  <c r="E15" i="6"/>
  <c r="C15" i="6"/>
  <c r="C6" i="6"/>
  <c r="E68" i="42" l="1"/>
  <c r="E92" i="42" s="1"/>
  <c r="C59" i="42"/>
  <c r="C83" i="42" s="1"/>
  <c r="U59" i="42"/>
  <c r="U83" i="42" s="1"/>
  <c r="C61" i="42"/>
  <c r="C85" i="42" s="1"/>
  <c r="C65" i="42"/>
  <c r="C89" i="42" s="1"/>
  <c r="T69" i="42"/>
  <c r="T93" i="42" s="1"/>
  <c r="C63" i="42"/>
  <c r="C87" i="42" s="1"/>
  <c r="U62" i="42"/>
  <c r="U86" i="42" s="1"/>
  <c r="U66" i="42"/>
  <c r="U90" i="42" s="1"/>
  <c r="E67" i="42"/>
  <c r="E91" i="42" s="1"/>
  <c r="I67" i="42"/>
  <c r="I91" i="42" s="1"/>
  <c r="U58" i="42"/>
  <c r="U82" i="42" s="1"/>
  <c r="I61" i="42"/>
  <c r="I85" i="42" s="1"/>
  <c r="C127" i="49"/>
  <c r="C52" i="49"/>
  <c r="E90" i="42"/>
  <c r="M68" i="42"/>
  <c r="C214" i="49"/>
  <c r="M92" i="42"/>
  <c r="U70" i="42"/>
  <c r="U94" i="42" s="1"/>
  <c r="C376" i="49"/>
  <c r="C139" i="49"/>
  <c r="I97" i="42"/>
  <c r="C321" i="49"/>
  <c r="R99" i="42"/>
  <c r="K61" i="42"/>
  <c r="K85" i="42" s="1"/>
  <c r="C167" i="49"/>
  <c r="S63" i="42"/>
  <c r="C329" i="49"/>
  <c r="S87" i="42"/>
  <c r="G66" i="42"/>
  <c r="C92" i="49"/>
  <c r="G90" i="42"/>
  <c r="O68" i="42"/>
  <c r="O92" i="42" s="1"/>
  <c r="C254" i="49"/>
  <c r="C71" i="42"/>
  <c r="C17" i="49"/>
  <c r="C95" i="42"/>
  <c r="K73" i="42"/>
  <c r="K97" i="42" s="1"/>
  <c r="C179" i="49"/>
  <c r="L61" i="42"/>
  <c r="L85" i="42" s="1"/>
  <c r="C187" i="49"/>
  <c r="T63" i="42"/>
  <c r="C349" i="49"/>
  <c r="T87" i="42"/>
  <c r="H66" i="42"/>
  <c r="H90" i="42" s="1"/>
  <c r="C112" i="49"/>
  <c r="P68" i="42"/>
  <c r="P92" i="42" s="1"/>
  <c r="C274" i="49"/>
  <c r="D71" i="42"/>
  <c r="D95" i="42" s="1"/>
  <c r="C37" i="49"/>
  <c r="L73" i="42"/>
  <c r="L97" i="42" s="1"/>
  <c r="C199" i="49"/>
  <c r="T75" i="42"/>
  <c r="T99" i="42" s="1"/>
  <c r="C361" i="49"/>
  <c r="C207" i="49"/>
  <c r="M85" i="42"/>
  <c r="I66" i="42"/>
  <c r="C132" i="49"/>
  <c r="I90" i="42"/>
  <c r="Q68" i="42"/>
  <c r="Q92" i="42" s="1"/>
  <c r="C294" i="49"/>
  <c r="E71" i="42"/>
  <c r="C57" i="49"/>
  <c r="E95" i="42"/>
  <c r="C219" i="49"/>
  <c r="M97" i="42"/>
  <c r="U75" i="42"/>
  <c r="U99" i="42" s="1"/>
  <c r="C381" i="49"/>
  <c r="N61" i="42"/>
  <c r="N85" i="42" s="1"/>
  <c r="C227" i="49"/>
  <c r="V63" i="42"/>
  <c r="C389" i="49"/>
  <c r="V87" i="42"/>
  <c r="J66" i="42"/>
  <c r="C152" i="49"/>
  <c r="J90" i="42"/>
  <c r="R68" i="42"/>
  <c r="C314" i="49"/>
  <c r="R92" i="42"/>
  <c r="F71" i="42"/>
  <c r="F95" i="42" s="1"/>
  <c r="C77" i="49"/>
  <c r="N73" i="42"/>
  <c r="C239" i="49"/>
  <c r="N97" i="42"/>
  <c r="V75" i="42"/>
  <c r="V99" i="42" s="1"/>
  <c r="C401" i="49"/>
  <c r="C172" i="49"/>
  <c r="K90" i="42"/>
  <c r="C334" i="49"/>
  <c r="S92" i="42"/>
  <c r="C259" i="49"/>
  <c r="O97" i="42"/>
  <c r="C354" i="49"/>
  <c r="T92" i="42"/>
  <c r="M66" i="42"/>
  <c r="M90" i="42" s="1"/>
  <c r="C212" i="49"/>
  <c r="U68" i="42"/>
  <c r="U92" i="42" s="1"/>
  <c r="C374" i="49"/>
  <c r="C137" i="49"/>
  <c r="I95" i="42"/>
  <c r="C299" i="49"/>
  <c r="Q97" i="42"/>
  <c r="C157" i="49"/>
  <c r="J95" i="42"/>
  <c r="C319" i="49"/>
  <c r="R97" i="42"/>
  <c r="K59" i="42"/>
  <c r="K83" i="42" s="1"/>
  <c r="C165" i="49"/>
  <c r="C69" i="42"/>
  <c r="C93" i="42" s="1"/>
  <c r="C15" i="49"/>
  <c r="K71" i="42"/>
  <c r="C177" i="49"/>
  <c r="K95" i="42"/>
  <c r="S73" i="42"/>
  <c r="S97" i="42" s="1"/>
  <c r="T61" i="42"/>
  <c r="T85" i="42" s="1"/>
  <c r="C347" i="49"/>
  <c r="D69" i="42"/>
  <c r="D93" i="42" s="1"/>
  <c r="C35" i="49"/>
  <c r="L71" i="42"/>
  <c r="L95" i="42" s="1"/>
  <c r="C197" i="49"/>
  <c r="T73" i="42"/>
  <c r="T97" i="42" s="1"/>
  <c r="C359" i="49"/>
  <c r="S75" i="42"/>
  <c r="S99" i="42" s="1"/>
  <c r="V61" i="42"/>
  <c r="V85" i="42" s="1"/>
  <c r="C387" i="49"/>
  <c r="F69" i="42"/>
  <c r="F93" i="42" s="1"/>
  <c r="C75" i="49"/>
  <c r="N71" i="42"/>
  <c r="N95" i="42" s="1"/>
  <c r="C237" i="49"/>
  <c r="V73" i="42"/>
  <c r="V97" i="42" s="1"/>
  <c r="C399" i="49"/>
  <c r="C332" i="49"/>
  <c r="S90" i="42"/>
  <c r="C257" i="49"/>
  <c r="O95" i="42"/>
  <c r="C20" i="49"/>
  <c r="C98" i="42"/>
  <c r="C352" i="49"/>
  <c r="T90" i="42"/>
  <c r="I57" i="42"/>
  <c r="I81" i="42" s="1"/>
  <c r="C123" i="49"/>
  <c r="C135" i="49"/>
  <c r="I93" i="42"/>
  <c r="C297" i="49"/>
  <c r="Q95" i="42"/>
  <c r="C392" i="49"/>
  <c r="V90" i="42"/>
  <c r="C13" i="49"/>
  <c r="C91" i="42"/>
  <c r="K69" i="42"/>
  <c r="K93" i="42" s="1"/>
  <c r="C175" i="49"/>
  <c r="C337" i="49"/>
  <c r="S95" i="42"/>
  <c r="G74" i="42"/>
  <c r="G98" i="42" s="1"/>
  <c r="C100" i="49"/>
  <c r="L69" i="42"/>
  <c r="L93" i="42" s="1"/>
  <c r="C195" i="49"/>
  <c r="T71" i="42"/>
  <c r="C357" i="49"/>
  <c r="T95" i="42"/>
  <c r="H74" i="42"/>
  <c r="H98" i="42" s="1"/>
  <c r="C120" i="49"/>
  <c r="M69" i="42"/>
  <c r="C215" i="49"/>
  <c r="M93" i="42"/>
  <c r="U71" i="42"/>
  <c r="U95" i="42" s="1"/>
  <c r="C377" i="49"/>
  <c r="I74" i="42"/>
  <c r="I98" i="42" s="1"/>
  <c r="C140" i="49"/>
  <c r="V59" i="42"/>
  <c r="V83" i="42" s="1"/>
  <c r="C385" i="49"/>
  <c r="V71" i="42"/>
  <c r="C397" i="49"/>
  <c r="V95" i="42"/>
  <c r="J74" i="42"/>
  <c r="J98" i="42" s="1"/>
  <c r="C160" i="49"/>
  <c r="G64" i="42"/>
  <c r="C90" i="49"/>
  <c r="G88" i="42"/>
  <c r="E66" i="42"/>
  <c r="C8" i="49"/>
  <c r="C86" i="42"/>
  <c r="R64" i="42"/>
  <c r="R88" i="42" s="1"/>
  <c r="C310" i="49"/>
  <c r="Q69" i="42"/>
  <c r="Q93" i="42" s="1"/>
  <c r="C295" i="49"/>
  <c r="C58" i="49"/>
  <c r="E96" i="42"/>
  <c r="M74" i="42"/>
  <c r="M98" i="42" s="1"/>
  <c r="C220" i="49"/>
  <c r="M64" i="42"/>
  <c r="C210" i="49"/>
  <c r="M88" i="42"/>
  <c r="L57" i="42"/>
  <c r="L81" i="42" s="1"/>
  <c r="C183" i="49"/>
  <c r="N57" i="42"/>
  <c r="N81" i="42" s="1"/>
  <c r="C223" i="49"/>
  <c r="P56" i="42"/>
  <c r="P80" i="42" s="1"/>
  <c r="C262" i="49"/>
  <c r="N69" i="42"/>
  <c r="N93" i="42" s="1"/>
  <c r="C235" i="49"/>
  <c r="O62" i="42"/>
  <c r="C248" i="49"/>
  <c r="O86" i="42"/>
  <c r="K67" i="42"/>
  <c r="C173" i="49"/>
  <c r="K91" i="42"/>
  <c r="S69" i="42"/>
  <c r="S93" i="42" s="1"/>
  <c r="C335" i="49"/>
  <c r="G72" i="42"/>
  <c r="C98" i="49"/>
  <c r="G96" i="42"/>
  <c r="O74" i="42"/>
  <c r="O98" i="42" s="1"/>
  <c r="C260" i="49"/>
  <c r="O56" i="42"/>
  <c r="O80" i="42" s="1"/>
  <c r="C242" i="49"/>
  <c r="Q56" i="42"/>
  <c r="Q80" i="42" s="1"/>
  <c r="C282" i="49"/>
  <c r="J64" i="42"/>
  <c r="J88" i="42" s="1"/>
  <c r="C150" i="49"/>
  <c r="H60" i="42"/>
  <c r="H84" i="42" s="1"/>
  <c r="C106" i="49"/>
  <c r="P62" i="42"/>
  <c r="C268" i="49"/>
  <c r="P86" i="42"/>
  <c r="D65" i="42"/>
  <c r="D89" i="42" s="1"/>
  <c r="C31" i="49"/>
  <c r="L67" i="42"/>
  <c r="L91" i="42" s="1"/>
  <c r="C193" i="49"/>
  <c r="H72" i="42"/>
  <c r="C118" i="49"/>
  <c r="H96" i="42"/>
  <c r="P74" i="42"/>
  <c r="P98" i="42" s="1"/>
  <c r="C280" i="49"/>
  <c r="C309" i="49"/>
  <c r="R87" i="42"/>
  <c r="E59" i="42"/>
  <c r="E83" i="42" s="1"/>
  <c r="C45" i="49"/>
  <c r="Q66" i="42"/>
  <c r="C292" i="49"/>
  <c r="Q90" i="42"/>
  <c r="S59" i="42"/>
  <c r="C325" i="49"/>
  <c r="S83" i="42"/>
  <c r="M57" i="42"/>
  <c r="M81" i="42" s="1"/>
  <c r="C203" i="49"/>
  <c r="U57" i="42"/>
  <c r="U81" i="42" s="1"/>
  <c r="C363" i="49"/>
  <c r="I60" i="42"/>
  <c r="I84" i="42" s="1"/>
  <c r="C126" i="49"/>
  <c r="Q62" i="42"/>
  <c r="Q86" i="42" s="1"/>
  <c r="C288" i="49"/>
  <c r="M67" i="42"/>
  <c r="M91" i="42" s="1"/>
  <c r="C213" i="49"/>
  <c r="U69" i="42"/>
  <c r="U93" i="42" s="1"/>
  <c r="C375" i="49"/>
  <c r="I72" i="42"/>
  <c r="C138" i="49"/>
  <c r="I96" i="42"/>
  <c r="C322" i="49"/>
  <c r="S80" i="42"/>
  <c r="P66" i="42"/>
  <c r="C272" i="49"/>
  <c r="P90" i="42"/>
  <c r="G62" i="42"/>
  <c r="G86" i="42" s="1"/>
  <c r="C88" i="49"/>
  <c r="C168" i="49"/>
  <c r="K86" i="42"/>
  <c r="I71" i="42"/>
  <c r="I73" i="42"/>
  <c r="V57" i="42"/>
  <c r="V81" i="42" s="1"/>
  <c r="C383" i="49"/>
  <c r="J60" i="42"/>
  <c r="J84" i="42" s="1"/>
  <c r="C146" i="49"/>
  <c r="R62" i="42"/>
  <c r="R86" i="42" s="1"/>
  <c r="C308" i="49"/>
  <c r="F65" i="42"/>
  <c r="F89" i="42" s="1"/>
  <c r="C71" i="49"/>
  <c r="N67" i="42"/>
  <c r="N91" i="42" s="1"/>
  <c r="C233" i="49"/>
  <c r="V69" i="42"/>
  <c r="V93" i="42" s="1"/>
  <c r="C395" i="49"/>
  <c r="J72" i="42"/>
  <c r="C158" i="49"/>
  <c r="J96" i="42"/>
  <c r="R74" i="42"/>
  <c r="R98" i="42" s="1"/>
  <c r="C320" i="49"/>
  <c r="C230" i="49"/>
  <c r="N88" i="42"/>
  <c r="M73" i="42"/>
  <c r="C328" i="49"/>
  <c r="S86" i="42"/>
  <c r="R66" i="42"/>
  <c r="R90" i="42" s="1"/>
  <c r="C312" i="49"/>
  <c r="I69" i="42"/>
  <c r="Q57" i="42"/>
  <c r="Q81" i="42" s="1"/>
  <c r="C283" i="49"/>
  <c r="C348" i="49"/>
  <c r="T86" i="42"/>
  <c r="C360" i="49"/>
  <c r="T98" i="42"/>
  <c r="M56" i="42"/>
  <c r="C202" i="49"/>
  <c r="M80" i="42"/>
  <c r="C247" i="49"/>
  <c r="O85" i="42"/>
  <c r="C255" i="49"/>
  <c r="O93" i="42"/>
  <c r="T57" i="42"/>
  <c r="T81" i="42" s="1"/>
  <c r="C343" i="49"/>
  <c r="E58" i="42"/>
  <c r="E82" i="42" s="1"/>
  <c r="C44" i="49"/>
  <c r="M60" i="42"/>
  <c r="C206" i="49"/>
  <c r="M84" i="42"/>
  <c r="I65" i="42"/>
  <c r="I89" i="42" s="1"/>
  <c r="C131" i="49"/>
  <c r="Q67" i="42"/>
  <c r="Q91" i="42" s="1"/>
  <c r="C293" i="49"/>
  <c r="M72" i="42"/>
  <c r="C218" i="49"/>
  <c r="M96" i="42"/>
  <c r="T59" i="42"/>
  <c r="T83" i="42" s="1"/>
  <c r="C345" i="49"/>
  <c r="S57" i="42"/>
  <c r="S81" i="42" s="1"/>
  <c r="C323" i="49"/>
  <c r="F58" i="42"/>
  <c r="F82" i="42" s="1"/>
  <c r="C64" i="49"/>
  <c r="C388" i="49"/>
  <c r="V86" i="42"/>
  <c r="C313" i="49"/>
  <c r="R91" i="42"/>
  <c r="C238" i="49"/>
  <c r="N96" i="42"/>
  <c r="D67" i="42"/>
  <c r="D91" i="42" s="1"/>
  <c r="C33" i="49"/>
  <c r="G58" i="42"/>
  <c r="G82" i="42" s="1"/>
  <c r="C84" i="49"/>
  <c r="O60" i="42"/>
  <c r="C246" i="49"/>
  <c r="O84" i="42"/>
  <c r="K65" i="42"/>
  <c r="K89" i="42" s="1"/>
  <c r="C171" i="49"/>
  <c r="S67" i="42"/>
  <c r="C333" i="49"/>
  <c r="S91" i="42"/>
  <c r="G70" i="42"/>
  <c r="G94" i="42" s="1"/>
  <c r="C96" i="49"/>
  <c r="O72" i="42"/>
  <c r="C258" i="49"/>
  <c r="O96" i="42"/>
  <c r="C75" i="42"/>
  <c r="C99" i="42" s="1"/>
  <c r="C21" i="49"/>
  <c r="C307" i="49"/>
  <c r="R85" i="42"/>
  <c r="U61" i="42"/>
  <c r="U85" i="42" s="1"/>
  <c r="C367" i="49"/>
  <c r="Q64" i="42"/>
  <c r="C290" i="49"/>
  <c r="Q88" i="42"/>
  <c r="H58" i="42"/>
  <c r="H82" i="42" s="1"/>
  <c r="C104" i="49"/>
  <c r="P60" i="42"/>
  <c r="P84" i="42" s="1"/>
  <c r="C266" i="49"/>
  <c r="D63" i="42"/>
  <c r="D87" i="42" s="1"/>
  <c r="C29" i="49"/>
  <c r="L65" i="42"/>
  <c r="L89" i="42" s="1"/>
  <c r="C191" i="49"/>
  <c r="T67" i="42"/>
  <c r="C353" i="49"/>
  <c r="T91" i="42"/>
  <c r="H70" i="42"/>
  <c r="H94" i="42" s="1"/>
  <c r="C116" i="49"/>
  <c r="P72" i="42"/>
  <c r="P96" i="42" s="1"/>
  <c r="C278" i="49"/>
  <c r="D75" i="42"/>
  <c r="D99" i="42" s="1"/>
  <c r="C41" i="49"/>
  <c r="S61" i="42"/>
  <c r="S85" i="42" s="1"/>
  <c r="C327" i="49"/>
  <c r="D57" i="42"/>
  <c r="D81" i="42" s="1"/>
  <c r="C23" i="49"/>
  <c r="F67" i="42"/>
  <c r="F91" i="42" s="1"/>
  <c r="C73" i="49"/>
  <c r="G60" i="42"/>
  <c r="G84" i="42" s="1"/>
  <c r="C86" i="49"/>
  <c r="Q75" i="42"/>
  <c r="Q99" i="42" s="1"/>
  <c r="Q60" i="42"/>
  <c r="C286" i="49"/>
  <c r="Q84" i="42"/>
  <c r="E63" i="42"/>
  <c r="E87" i="42" s="1"/>
  <c r="C49" i="49"/>
  <c r="M65" i="42"/>
  <c r="M89" i="42" s="1"/>
  <c r="C211" i="49"/>
  <c r="U67" i="42"/>
  <c r="U91" i="42" s="1"/>
  <c r="C373" i="49"/>
  <c r="C136" i="49"/>
  <c r="I94" i="42"/>
  <c r="Q72" i="42"/>
  <c r="C298" i="49"/>
  <c r="Q96" i="42"/>
  <c r="E75" i="42"/>
  <c r="E99" i="42" s="1"/>
  <c r="C61" i="49"/>
  <c r="D59" i="42"/>
  <c r="D83" i="42" s="1"/>
  <c r="C25" i="49"/>
  <c r="U63" i="42"/>
  <c r="U87" i="42" s="1"/>
  <c r="C56" i="42"/>
  <c r="C80" i="42" s="1"/>
  <c r="C2" i="49"/>
  <c r="J58" i="42"/>
  <c r="J82" i="42" s="1"/>
  <c r="C144" i="49"/>
  <c r="R60" i="42"/>
  <c r="C306" i="49"/>
  <c r="R84" i="42"/>
  <c r="F63" i="42"/>
  <c r="F87" i="42" s="1"/>
  <c r="C69" i="49"/>
  <c r="N65" i="42"/>
  <c r="N89" i="42" s="1"/>
  <c r="C231" i="49"/>
  <c r="V67" i="42"/>
  <c r="V91" i="42" s="1"/>
  <c r="C393" i="49"/>
  <c r="J70" i="42"/>
  <c r="J94" i="42" s="1"/>
  <c r="C156" i="49"/>
  <c r="R72" i="42"/>
  <c r="C318" i="49"/>
  <c r="R96" i="42"/>
  <c r="F75" i="42"/>
  <c r="F99" i="42" s="1"/>
  <c r="C81" i="49"/>
  <c r="R56" i="42"/>
  <c r="C302" i="49"/>
  <c r="R80" i="42"/>
  <c r="O66" i="42"/>
  <c r="C252" i="49"/>
  <c r="O90" i="42"/>
  <c r="E57" i="42"/>
  <c r="E81" i="42" s="1"/>
  <c r="C43" i="49"/>
  <c r="K57" i="42"/>
  <c r="K81" i="42" s="1"/>
  <c r="C163" i="49"/>
  <c r="M62" i="42"/>
  <c r="M86" i="42" s="1"/>
  <c r="C208" i="49"/>
  <c r="J62" i="42"/>
  <c r="J86" i="42" s="1"/>
  <c r="C326" i="49"/>
  <c r="S84" i="42"/>
  <c r="C101" i="49"/>
  <c r="G99" i="42"/>
  <c r="M59" i="42"/>
  <c r="C205" i="49"/>
  <c r="M83" i="42"/>
  <c r="C245" i="49"/>
  <c r="O83" i="42"/>
  <c r="P64" i="42"/>
  <c r="P88" i="42" s="1"/>
  <c r="C270" i="49"/>
  <c r="M71" i="42"/>
  <c r="M95" i="42" s="1"/>
  <c r="C346" i="49"/>
  <c r="T84" i="42"/>
  <c r="I64" i="42"/>
  <c r="C130" i="49"/>
  <c r="I88" i="42"/>
  <c r="E56" i="42"/>
  <c r="E80" i="42" s="1"/>
  <c r="C42" i="49"/>
  <c r="M58" i="42"/>
  <c r="C204" i="49"/>
  <c r="M82" i="42"/>
  <c r="I63" i="42"/>
  <c r="C129" i="49"/>
  <c r="I87" i="42"/>
  <c r="Q65" i="42"/>
  <c r="Q89" i="42" s="1"/>
  <c r="C291" i="49"/>
  <c r="M70" i="42"/>
  <c r="C216" i="49"/>
  <c r="M94" i="42"/>
  <c r="U72" i="42"/>
  <c r="U96" i="42" s="1"/>
  <c r="C378" i="49"/>
  <c r="I59" i="42"/>
  <c r="I83" i="42" s="1"/>
  <c r="C125" i="49"/>
  <c r="F56" i="42"/>
  <c r="F80" i="42" s="1"/>
  <c r="C62" i="49"/>
  <c r="C386" i="49"/>
  <c r="V84" i="42"/>
  <c r="Q63" i="42"/>
  <c r="Q87" i="42" s="1"/>
  <c r="C289" i="49"/>
  <c r="E64" i="42"/>
  <c r="E88" i="42" s="1"/>
  <c r="L59" i="42"/>
  <c r="L83" i="42" s="1"/>
  <c r="C185" i="49"/>
  <c r="O64" i="42"/>
  <c r="C250" i="49"/>
  <c r="O88" i="42"/>
  <c r="Q71" i="42"/>
  <c r="G56" i="42"/>
  <c r="C82" i="49"/>
  <c r="G80" i="42"/>
  <c r="O58" i="42"/>
  <c r="O82" i="42" s="1"/>
  <c r="C244" i="49"/>
  <c r="K63" i="42"/>
  <c r="C169" i="49"/>
  <c r="K87" i="42"/>
  <c r="S65" i="42"/>
  <c r="S89" i="42" s="1"/>
  <c r="C331" i="49"/>
  <c r="G68" i="42"/>
  <c r="C94" i="49"/>
  <c r="G92" i="42"/>
  <c r="O70" i="42"/>
  <c r="O94" i="42" s="1"/>
  <c r="C256" i="49"/>
  <c r="C73" i="42"/>
  <c r="C97" i="42" s="1"/>
  <c r="C19" i="49"/>
  <c r="K75" i="42"/>
  <c r="K99" i="42" s="1"/>
  <c r="C181" i="49"/>
  <c r="U73" i="42"/>
  <c r="U97" i="42" s="1"/>
  <c r="C379" i="49"/>
  <c r="I62" i="42"/>
  <c r="I86" i="42" s="1"/>
  <c r="C128" i="49"/>
  <c r="V70" i="42"/>
  <c r="V94" i="42" s="1"/>
  <c r="H56" i="42"/>
  <c r="H80" i="42" s="1"/>
  <c r="C102" i="49"/>
  <c r="P58" i="42"/>
  <c r="P82" i="42" s="1"/>
  <c r="C264" i="49"/>
  <c r="D61" i="42"/>
  <c r="D85" i="42" s="1"/>
  <c r="C27" i="49"/>
  <c r="L63" i="42"/>
  <c r="L87" i="42" s="1"/>
  <c r="C189" i="49"/>
  <c r="T65" i="42"/>
  <c r="T89" i="42" s="1"/>
  <c r="C351" i="49"/>
  <c r="H68" i="42"/>
  <c r="H92" i="42" s="1"/>
  <c r="C114" i="49"/>
  <c r="P70" i="42"/>
  <c r="P94" i="42" s="1"/>
  <c r="C276" i="49"/>
  <c r="D73" i="42"/>
  <c r="D97" i="42" s="1"/>
  <c r="C39" i="49"/>
  <c r="L75" i="42"/>
  <c r="L99" i="42" s="1"/>
  <c r="C201" i="49"/>
  <c r="C222" i="49"/>
  <c r="N80" i="42"/>
  <c r="H64" i="42"/>
  <c r="H88" i="42" s="1"/>
  <c r="C110" i="49"/>
  <c r="H62" i="42"/>
  <c r="H86" i="42" s="1"/>
  <c r="C108" i="49"/>
  <c r="E74" i="42"/>
  <c r="E98" i="42" s="1"/>
  <c r="I56" i="42"/>
  <c r="C122" i="49"/>
  <c r="I80" i="42"/>
  <c r="Q58" i="42"/>
  <c r="Q82" i="42" s="1"/>
  <c r="C284" i="49"/>
  <c r="E61" i="42"/>
  <c r="E85" i="42" s="1"/>
  <c r="C47" i="49"/>
  <c r="M63" i="42"/>
  <c r="C209" i="49"/>
  <c r="M87" i="42"/>
  <c r="U65" i="42"/>
  <c r="U89" i="42" s="1"/>
  <c r="C371" i="49"/>
  <c r="C134" i="49"/>
  <c r="I92" i="42"/>
  <c r="Q70" i="42"/>
  <c r="Q94" i="42" s="1"/>
  <c r="C296" i="49"/>
  <c r="E73" i="42"/>
  <c r="E97" i="42" s="1"/>
  <c r="C59" i="49"/>
  <c r="M75" i="42"/>
  <c r="C221" i="49"/>
  <c r="M99" i="42"/>
  <c r="F59" i="42"/>
  <c r="F83" i="42" s="1"/>
  <c r="C65" i="49"/>
  <c r="E69" i="42"/>
  <c r="E93" i="42" s="1"/>
  <c r="C55" i="49"/>
  <c r="C166" i="49"/>
  <c r="K84" i="42"/>
  <c r="U56" i="42"/>
  <c r="U80" i="42" s="1"/>
  <c r="J56" i="42"/>
  <c r="J80" i="42" s="1"/>
  <c r="C142" i="49"/>
  <c r="R58" i="42"/>
  <c r="R82" i="42" s="1"/>
  <c r="C304" i="49"/>
  <c r="F61" i="42"/>
  <c r="F85" i="42" s="1"/>
  <c r="C67" i="49"/>
  <c r="N63" i="42"/>
  <c r="N87" i="42" s="1"/>
  <c r="C229" i="49"/>
  <c r="V65" i="42"/>
  <c r="V89" i="42" s="1"/>
  <c r="C391" i="49"/>
  <c r="J68" i="42"/>
  <c r="J92" i="42" s="1"/>
  <c r="C154" i="49"/>
  <c r="R70" i="42"/>
  <c r="C316" i="49"/>
  <c r="R94" i="42"/>
  <c r="F73" i="42"/>
  <c r="F97" i="42" s="1"/>
  <c r="C79" i="49"/>
  <c r="N75" i="42"/>
  <c r="N99" i="42" s="1"/>
  <c r="C241" i="49"/>
  <c r="Q61" i="42"/>
  <c r="Q85" i="42" s="1"/>
  <c r="C287" i="49"/>
  <c r="C57" i="42"/>
  <c r="C81" i="42" s="1"/>
  <c r="C3" i="49"/>
  <c r="N59" i="42"/>
  <c r="N83" i="42" s="1"/>
  <c r="C225" i="49"/>
  <c r="Q59" i="42"/>
  <c r="Q83" i="42" s="1"/>
  <c r="C285" i="49"/>
  <c r="V68" i="42"/>
  <c r="V92" i="42" s="1"/>
  <c r="C46" i="49"/>
  <c r="E84" i="42"/>
  <c r="Q73" i="42"/>
  <c r="I58" i="42"/>
  <c r="I82" i="42" s="1"/>
  <c r="C162" i="49"/>
  <c r="K80" i="42"/>
  <c r="C324" i="49"/>
  <c r="S82" i="42"/>
  <c r="C249" i="49"/>
  <c r="O87" i="42"/>
  <c r="C12" i="49"/>
  <c r="C90" i="42"/>
  <c r="C174" i="49"/>
  <c r="K92" i="42"/>
  <c r="C336" i="49"/>
  <c r="S94" i="42"/>
  <c r="C99" i="49"/>
  <c r="G97" i="42"/>
  <c r="W25" i="6"/>
  <c r="W17" i="6"/>
  <c r="U11" i="6"/>
  <c r="T29" i="6"/>
  <c r="W8" i="6"/>
  <c r="W18" i="6"/>
  <c r="W10" i="6"/>
  <c r="AX17" i="45"/>
  <c r="AX75" i="45" s="1"/>
  <c r="AM13" i="45"/>
  <c r="AM71" i="45" s="1"/>
  <c r="AB71" i="45"/>
  <c r="AB100" i="45" s="1"/>
  <c r="AF13" i="45"/>
  <c r="AF71" i="45" s="1"/>
  <c r="AL13" i="45"/>
  <c r="AL71" i="45" s="1"/>
  <c r="AN13" i="45"/>
  <c r="AN71" i="45" s="1"/>
  <c r="AG17" i="45"/>
  <c r="AG75" i="45" s="1"/>
  <c r="AR17" i="45"/>
  <c r="AR75" i="45" s="1"/>
  <c r="AS13" i="45"/>
  <c r="AS71" i="45" s="1"/>
  <c r="AY17" i="45"/>
  <c r="AY75" i="45" s="1"/>
  <c r="AE17" i="45"/>
  <c r="AE75" i="45" s="1"/>
  <c r="AS17" i="45"/>
  <c r="AS75" i="45" s="1"/>
  <c r="AG13" i="45"/>
  <c r="AG71" i="45" s="1"/>
  <c r="AI17" i="45"/>
  <c r="AI75" i="45" s="1"/>
  <c r="AT17" i="45"/>
  <c r="AT75" i="45" s="1"/>
  <c r="AH17" i="45"/>
  <c r="AH75" i="45" s="1"/>
  <c r="BC17" i="45"/>
  <c r="BC75" i="45" s="1"/>
  <c r="AY13" i="45"/>
  <c r="AY71" i="45" s="1"/>
  <c r="AU17" i="45"/>
  <c r="AU75" i="45" s="1"/>
  <c r="BA17" i="45"/>
  <c r="BA75" i="45" s="1"/>
  <c r="AV17" i="45"/>
  <c r="AV75" i="45" s="1"/>
  <c r="AZ17" i="45"/>
  <c r="AZ75" i="45" s="1"/>
  <c r="AO13" i="45"/>
  <c r="AO71" i="45" s="1"/>
  <c r="AW17" i="45"/>
  <c r="AW75" i="45" s="1"/>
  <c r="AF17" i="45"/>
  <c r="AF75" i="45" s="1"/>
  <c r="AO17" i="45"/>
  <c r="AO75" i="45" s="1"/>
  <c r="AM17" i="45"/>
  <c r="AM75" i="45" s="1"/>
  <c r="AW13" i="45"/>
  <c r="AW71" i="45" s="1"/>
  <c r="AQ17" i="45"/>
  <c r="AQ75" i="45" s="1"/>
  <c r="AJ17" i="45"/>
  <c r="AJ75" i="45" s="1"/>
  <c r="AP17" i="45"/>
  <c r="AP75" i="45" s="1"/>
  <c r="AE13" i="45"/>
  <c r="AE71" i="45" s="1"/>
  <c r="AL17" i="45"/>
  <c r="AL75" i="45" s="1"/>
  <c r="BB17" i="45"/>
  <c r="BB75" i="45" s="1"/>
  <c r="AK17" i="45"/>
  <c r="AK75" i="45" s="1"/>
  <c r="AH13" i="45"/>
  <c r="AH71" i="45" s="1"/>
  <c r="AT13" i="45"/>
  <c r="AT71" i="45" s="1"/>
  <c r="AP13" i="45"/>
  <c r="AP71" i="45" s="1"/>
  <c r="AK13" i="45"/>
  <c r="AK71" i="45" s="1"/>
  <c r="AJ13" i="45"/>
  <c r="AJ71" i="45" s="1"/>
  <c r="AU13" i="45"/>
  <c r="AU71" i="45" s="1"/>
  <c r="AQ13" i="45"/>
  <c r="AQ71" i="45" s="1"/>
  <c r="BB13" i="45"/>
  <c r="BB71" i="45" s="1"/>
  <c r="AR13" i="45"/>
  <c r="AR71" i="45" s="1"/>
  <c r="AX13" i="45"/>
  <c r="AX71" i="45" s="1"/>
  <c r="BC13" i="45"/>
  <c r="BC71" i="45" s="1"/>
  <c r="AV13" i="45"/>
  <c r="AV71" i="45" s="1"/>
  <c r="AZ13" i="45"/>
  <c r="AZ71" i="45" s="1"/>
  <c r="AI13" i="45"/>
  <c r="AI71" i="45" s="1"/>
  <c r="BA13" i="45"/>
  <c r="BA71" i="45" s="1"/>
  <c r="AB75" i="45"/>
  <c r="AB104" i="45" s="1"/>
  <c r="AB20" i="45"/>
  <c r="AE73" i="45"/>
  <c r="BD73" i="45" s="1"/>
  <c r="BD15" i="45"/>
  <c r="AB18" i="45"/>
  <c r="AB16" i="45"/>
  <c r="D56" i="42"/>
  <c r="D80" i="42" s="1"/>
  <c r="L56" i="42"/>
  <c r="L80" i="42" s="1"/>
  <c r="T56" i="42"/>
  <c r="T80" i="42" s="1"/>
  <c r="H57" i="42"/>
  <c r="H81" i="42" s="1"/>
  <c r="P57" i="42"/>
  <c r="P81" i="42" s="1"/>
  <c r="D58" i="42"/>
  <c r="D82" i="42" s="1"/>
  <c r="L58" i="42"/>
  <c r="L82" i="42" s="1"/>
  <c r="T58" i="42"/>
  <c r="T82" i="42" s="1"/>
  <c r="H59" i="42"/>
  <c r="H83" i="42" s="1"/>
  <c r="P59" i="42"/>
  <c r="P83" i="42" s="1"/>
  <c r="D60" i="42"/>
  <c r="D84" i="42" s="1"/>
  <c r="L60" i="42"/>
  <c r="L84" i="42" s="1"/>
  <c r="T60" i="42"/>
  <c r="H61" i="42"/>
  <c r="H85" i="42" s="1"/>
  <c r="P61" i="42"/>
  <c r="P85" i="42" s="1"/>
  <c r="D62" i="42"/>
  <c r="D86" i="42" s="1"/>
  <c r="L62" i="42"/>
  <c r="L86" i="42" s="1"/>
  <c r="N56" i="42"/>
  <c r="V56" i="42"/>
  <c r="V80" i="42" s="1"/>
  <c r="J57" i="42"/>
  <c r="J81" i="42" s="1"/>
  <c r="R57" i="42"/>
  <c r="R81" i="42" s="1"/>
  <c r="N58" i="42"/>
  <c r="N82" i="42" s="1"/>
  <c r="V58" i="42"/>
  <c r="V82" i="42" s="1"/>
  <c r="J59" i="42"/>
  <c r="J83" i="42" s="1"/>
  <c r="R59" i="42"/>
  <c r="R83" i="42" s="1"/>
  <c r="F60" i="42"/>
  <c r="F84" i="42" s="1"/>
  <c r="N60" i="42"/>
  <c r="N84" i="42" s="1"/>
  <c r="V60" i="42"/>
  <c r="J61" i="42"/>
  <c r="J85" i="42" s="1"/>
  <c r="R61" i="42"/>
  <c r="F62" i="42"/>
  <c r="F86" i="42" s="1"/>
  <c r="N62" i="42"/>
  <c r="N86" i="42" s="1"/>
  <c r="V62" i="42"/>
  <c r="J63" i="42"/>
  <c r="J87" i="42" s="1"/>
  <c r="R63" i="42"/>
  <c r="F64" i="42"/>
  <c r="F88" i="42" s="1"/>
  <c r="N64" i="42"/>
  <c r="V64" i="42"/>
  <c r="V88" i="42" s="1"/>
  <c r="J65" i="42"/>
  <c r="J89" i="42" s="1"/>
  <c r="R65" i="42"/>
  <c r="R89" i="42" s="1"/>
  <c r="F66" i="42"/>
  <c r="F90" i="42" s="1"/>
  <c r="N66" i="42"/>
  <c r="N90" i="42" s="1"/>
  <c r="V66" i="42"/>
  <c r="J67" i="42"/>
  <c r="J91" i="42" s="1"/>
  <c r="R67" i="42"/>
  <c r="F68" i="42"/>
  <c r="F92" i="42" s="1"/>
  <c r="N68" i="42"/>
  <c r="N92" i="42" s="1"/>
  <c r="J69" i="42"/>
  <c r="J93" i="42" s="1"/>
  <c r="R69" i="42"/>
  <c r="R93" i="42" s="1"/>
  <c r="F70" i="42"/>
  <c r="F94" i="42" s="1"/>
  <c r="N70" i="42"/>
  <c r="N94" i="42" s="1"/>
  <c r="J71" i="42"/>
  <c r="R71" i="42"/>
  <c r="R95" i="42" s="1"/>
  <c r="F72" i="42"/>
  <c r="F96" i="42" s="1"/>
  <c r="N72" i="42"/>
  <c r="J73" i="42"/>
  <c r="J97" i="42" s="1"/>
  <c r="R73" i="42"/>
  <c r="F74" i="42"/>
  <c r="F98" i="42" s="1"/>
  <c r="N74" i="42"/>
  <c r="N98" i="42" s="1"/>
  <c r="V74" i="42"/>
  <c r="V98" i="42" s="1"/>
  <c r="J75" i="42"/>
  <c r="J99" i="42" s="1"/>
  <c r="R75" i="42"/>
  <c r="T62" i="42"/>
  <c r="H63" i="42"/>
  <c r="H87" i="42" s="1"/>
  <c r="P63" i="42"/>
  <c r="P87" i="42" s="1"/>
  <c r="D64" i="42"/>
  <c r="D88" i="42" s="1"/>
  <c r="L64" i="42"/>
  <c r="L88" i="42" s="1"/>
  <c r="T64" i="42"/>
  <c r="T88" i="42" s="1"/>
  <c r="H65" i="42"/>
  <c r="H89" i="42" s="1"/>
  <c r="P65" i="42"/>
  <c r="P89" i="42" s="1"/>
  <c r="D66" i="42"/>
  <c r="D90" i="42" s="1"/>
  <c r="L66" i="42"/>
  <c r="L90" i="42" s="1"/>
  <c r="T66" i="42"/>
  <c r="H67" i="42"/>
  <c r="H91" i="42" s="1"/>
  <c r="P67" i="42"/>
  <c r="P91" i="42" s="1"/>
  <c r="D68" i="42"/>
  <c r="D92" i="42" s="1"/>
  <c r="L68" i="42"/>
  <c r="L92" i="42" s="1"/>
  <c r="T68" i="42"/>
  <c r="H69" i="42"/>
  <c r="H93" i="42" s="1"/>
  <c r="P69" i="42"/>
  <c r="P93" i="42" s="1"/>
  <c r="D70" i="42"/>
  <c r="D94" i="42" s="1"/>
  <c r="L70" i="42"/>
  <c r="L94" i="42" s="1"/>
  <c r="T70" i="42"/>
  <c r="T94" i="42" s="1"/>
  <c r="H71" i="42"/>
  <c r="H95" i="42" s="1"/>
  <c r="P71" i="42"/>
  <c r="P95" i="42" s="1"/>
  <c r="D72" i="42"/>
  <c r="D96" i="42" s="1"/>
  <c r="L72" i="42"/>
  <c r="L96" i="42" s="1"/>
  <c r="T72" i="42"/>
  <c r="T96" i="42" s="1"/>
  <c r="H73" i="42"/>
  <c r="H97" i="42" s="1"/>
  <c r="P73" i="42"/>
  <c r="P97" i="42" s="1"/>
  <c r="D74" i="42"/>
  <c r="D98" i="42" s="1"/>
  <c r="L74" i="42"/>
  <c r="L98" i="42" s="1"/>
  <c r="T74" i="42"/>
  <c r="H75" i="42"/>
  <c r="H99" i="42" s="1"/>
  <c r="P75" i="42"/>
  <c r="P99" i="42" s="1"/>
  <c r="F57" i="42"/>
  <c r="F81" i="42" s="1"/>
  <c r="W28" i="6"/>
  <c r="V11" i="6"/>
  <c r="U20" i="6"/>
  <c r="S29" i="6"/>
  <c r="T20" i="6"/>
  <c r="W27" i="6"/>
  <c r="W16" i="6"/>
  <c r="V29" i="6"/>
  <c r="W24" i="6"/>
  <c r="K56" i="42"/>
  <c r="S56" i="42"/>
  <c r="G57" i="42"/>
  <c r="G81" i="42" s="1"/>
  <c r="O57" i="42"/>
  <c r="O81" i="42" s="1"/>
  <c r="C58" i="42"/>
  <c r="C82" i="42" s="1"/>
  <c r="S58" i="42"/>
  <c r="G59" i="42"/>
  <c r="G83" i="42" s="1"/>
  <c r="O59" i="42"/>
  <c r="C60" i="42"/>
  <c r="C84" i="42" s="1"/>
  <c r="K60" i="42"/>
  <c r="S60" i="42"/>
  <c r="G61" i="42"/>
  <c r="G85" i="42" s="1"/>
  <c r="C62" i="42"/>
  <c r="K62" i="42"/>
  <c r="S62" i="42"/>
  <c r="G63" i="42"/>
  <c r="G87" i="42" s="1"/>
  <c r="O63" i="42"/>
  <c r="C64" i="42"/>
  <c r="C88" i="42" s="1"/>
  <c r="K64" i="42"/>
  <c r="K88" i="42" s="1"/>
  <c r="S64" i="42"/>
  <c r="S88" i="42" s="1"/>
  <c r="G65" i="42"/>
  <c r="G89" i="42" s="1"/>
  <c r="O65" i="42"/>
  <c r="O89" i="42" s="1"/>
  <c r="C66" i="42"/>
  <c r="K66" i="42"/>
  <c r="S66" i="42"/>
  <c r="G67" i="42"/>
  <c r="G91" i="42" s="1"/>
  <c r="O67" i="42"/>
  <c r="O91" i="42" s="1"/>
  <c r="C68" i="42"/>
  <c r="C92" i="42" s="1"/>
  <c r="K68" i="42"/>
  <c r="S68" i="42"/>
  <c r="G69" i="42"/>
  <c r="G93" i="42" s="1"/>
  <c r="O69" i="42"/>
  <c r="C70" i="42"/>
  <c r="C94" i="42" s="1"/>
  <c r="K70" i="42"/>
  <c r="K94" i="42" s="1"/>
  <c r="S70" i="42"/>
  <c r="G71" i="42"/>
  <c r="G95" i="42" s="1"/>
  <c r="O71" i="42"/>
  <c r="C72" i="42"/>
  <c r="C96" i="42" s="1"/>
  <c r="K72" i="42"/>
  <c r="K96" i="42" s="1"/>
  <c r="S72" i="42"/>
  <c r="S96" i="42" s="1"/>
  <c r="G73" i="42"/>
  <c r="O73" i="42"/>
  <c r="C74" i="42"/>
  <c r="K74" i="42"/>
  <c r="K98" i="42" s="1"/>
  <c r="S74" i="42"/>
  <c r="S98" i="42" s="1"/>
  <c r="G75" i="42"/>
  <c r="O75" i="42"/>
  <c r="O99" i="42" s="1"/>
  <c r="G26" i="42"/>
  <c r="O26" i="42"/>
  <c r="K58" i="42"/>
  <c r="K82" i="42" s="1"/>
  <c r="O61" i="42"/>
  <c r="R26" i="42"/>
  <c r="W36" i="42"/>
  <c r="AH36" i="42" s="1"/>
  <c r="W44" i="42"/>
  <c r="AF44" i="42" s="1"/>
  <c r="H26" i="42"/>
  <c r="P26" i="42"/>
  <c r="H51" i="42"/>
  <c r="P51" i="42"/>
  <c r="W35" i="42"/>
  <c r="AI35" i="42" s="1"/>
  <c r="W43" i="42"/>
  <c r="AQ43" i="42" s="1"/>
  <c r="W46" i="42"/>
  <c r="AR46" i="42" s="1"/>
  <c r="W37" i="42"/>
  <c r="AK37" i="42" s="1"/>
  <c r="W45" i="42"/>
  <c r="AC45" i="42" s="1"/>
  <c r="W50" i="42"/>
  <c r="AP50" i="42" s="1"/>
  <c r="W33" i="42"/>
  <c r="AR33" i="42" s="1"/>
  <c r="W38" i="42"/>
  <c r="AS38" i="42" s="1"/>
  <c r="Q51" i="42"/>
  <c r="W41" i="42"/>
  <c r="F51" i="42"/>
  <c r="V51" i="42"/>
  <c r="O51" i="42"/>
  <c r="I51" i="42"/>
  <c r="J51" i="42"/>
  <c r="R51" i="42"/>
  <c r="W32" i="42"/>
  <c r="E51" i="42"/>
  <c r="M51" i="42"/>
  <c r="U51" i="42"/>
  <c r="W48" i="42"/>
  <c r="C51" i="42"/>
  <c r="W31" i="42"/>
  <c r="S51" i="42"/>
  <c r="W40" i="42"/>
  <c r="K51" i="42"/>
  <c r="D51" i="42"/>
  <c r="L51" i="42"/>
  <c r="T51" i="42"/>
  <c r="W39" i="42"/>
  <c r="W49" i="42"/>
  <c r="W34" i="42"/>
  <c r="N51" i="42"/>
  <c r="G51" i="42"/>
  <c r="W42" i="42"/>
  <c r="W47" i="42"/>
  <c r="W16" i="42"/>
  <c r="AO16" i="42" s="1"/>
  <c r="W21" i="42"/>
  <c r="W25" i="42"/>
  <c r="AN25" i="42" s="1"/>
  <c r="W8" i="42"/>
  <c r="AL8" i="42" s="1"/>
  <c r="W7" i="42"/>
  <c r="AL7" i="42" s="1"/>
  <c r="S26" i="42"/>
  <c r="W11" i="42"/>
  <c r="AS11" i="42" s="1"/>
  <c r="W17" i="42"/>
  <c r="AD17" i="42" s="1"/>
  <c r="W20" i="42"/>
  <c r="AA20" i="42" s="1"/>
  <c r="W22" i="42"/>
  <c r="AP22" i="42" s="1"/>
  <c r="W24" i="42"/>
  <c r="AQ24" i="42" s="1"/>
  <c r="W9" i="42"/>
  <c r="AC9" i="42" s="1"/>
  <c r="W23" i="42"/>
  <c r="I26" i="42"/>
  <c r="Q26" i="42"/>
  <c r="W15" i="42"/>
  <c r="W19" i="42"/>
  <c r="J26" i="42"/>
  <c r="W14" i="42"/>
  <c r="C26" i="42"/>
  <c r="K26" i="42"/>
  <c r="W10" i="42"/>
  <c r="D26" i="42"/>
  <c r="T26" i="42"/>
  <c r="W13" i="42"/>
  <c r="W18" i="42"/>
  <c r="L26" i="42"/>
  <c r="W6" i="42"/>
  <c r="E26" i="42"/>
  <c r="M26" i="42"/>
  <c r="U26" i="42"/>
  <c r="W12" i="42"/>
  <c r="F26" i="42"/>
  <c r="N26" i="42"/>
  <c r="V26" i="42"/>
  <c r="W26" i="6"/>
  <c r="U29" i="6"/>
  <c r="V20" i="6"/>
  <c r="W19" i="6"/>
  <c r="S20" i="6"/>
  <c r="W7" i="6"/>
  <c r="W9" i="6"/>
  <c r="W6" i="6"/>
  <c r="S11" i="6"/>
  <c r="T11" i="6"/>
  <c r="AN22" i="42" l="1"/>
  <c r="AG25" i="42"/>
  <c r="AQ25" i="42"/>
  <c r="AK50" i="42"/>
  <c r="W20" i="6"/>
  <c r="AB50" i="42"/>
  <c r="AR50" i="42"/>
  <c r="AL50" i="42"/>
  <c r="AM50" i="42"/>
  <c r="AH50" i="42"/>
  <c r="AF50" i="42"/>
  <c r="AN50" i="42"/>
  <c r="AN75" i="42" s="1"/>
  <c r="AG50" i="42"/>
  <c r="AG75" i="42" s="1"/>
  <c r="AQ50" i="42"/>
  <c r="Z50" i="42"/>
  <c r="AC50" i="42"/>
  <c r="AB76" i="45"/>
  <c r="AB105" i="45" s="1"/>
  <c r="BD75" i="45"/>
  <c r="BD17" i="45"/>
  <c r="BD71" i="45"/>
  <c r="BD13" i="45"/>
  <c r="AB78" i="45"/>
  <c r="AB107" i="45" s="1"/>
  <c r="AB74" i="45"/>
  <c r="AB103" i="45" s="1"/>
  <c r="BA16" i="45"/>
  <c r="BA74" i="45" s="1"/>
  <c r="AS16" i="45"/>
  <c r="AS74" i="45" s="1"/>
  <c r="AK16" i="45"/>
  <c r="AK74" i="45" s="1"/>
  <c r="AJ16" i="45"/>
  <c r="AJ74" i="45" s="1"/>
  <c r="AO16" i="45"/>
  <c r="AO74" i="45" s="1"/>
  <c r="AE16" i="45"/>
  <c r="AY16" i="45"/>
  <c r="AY74" i="45" s="1"/>
  <c r="AG16" i="45"/>
  <c r="AG74" i="45" s="1"/>
  <c r="BB16" i="45"/>
  <c r="BB74" i="45" s="1"/>
  <c r="AQ16" i="45"/>
  <c r="AQ74" i="45" s="1"/>
  <c r="AV16" i="45"/>
  <c r="AV74" i="45" s="1"/>
  <c r="AT16" i="45"/>
  <c r="AT74" i="45" s="1"/>
  <c r="AI16" i="45"/>
  <c r="AI74" i="45" s="1"/>
  <c r="AN16" i="45"/>
  <c r="AN74" i="45" s="1"/>
  <c r="AL16" i="45"/>
  <c r="AL74" i="45" s="1"/>
  <c r="AX16" i="45"/>
  <c r="AX74" i="45" s="1"/>
  <c r="AF16" i="45"/>
  <c r="AF74" i="45" s="1"/>
  <c r="AP16" i="45"/>
  <c r="AP74" i="45" s="1"/>
  <c r="BC16" i="45"/>
  <c r="BC74" i="45" s="1"/>
  <c r="AZ16" i="45"/>
  <c r="AZ74" i="45" s="1"/>
  <c r="AH16" i="45"/>
  <c r="AH74" i="45" s="1"/>
  <c r="AU16" i="45"/>
  <c r="AU74" i="45" s="1"/>
  <c r="AR16" i="45"/>
  <c r="AR74" i="45" s="1"/>
  <c r="AW16" i="45"/>
  <c r="AW74" i="45" s="1"/>
  <c r="AM16" i="45"/>
  <c r="AM74" i="45" s="1"/>
  <c r="BA20" i="45"/>
  <c r="BA78" i="45" s="1"/>
  <c r="AS20" i="45"/>
  <c r="AS78" i="45" s="1"/>
  <c r="AK20" i="45"/>
  <c r="AK78" i="45" s="1"/>
  <c r="AX20" i="45"/>
  <c r="AX78" i="45" s="1"/>
  <c r="AF20" i="45"/>
  <c r="AF78" i="45" s="1"/>
  <c r="AP20" i="45"/>
  <c r="AP78" i="45" s="1"/>
  <c r="BC20" i="45"/>
  <c r="BC78" i="45" s="1"/>
  <c r="AZ20" i="45"/>
  <c r="AZ78" i="45" s="1"/>
  <c r="AH20" i="45"/>
  <c r="AH78" i="45" s="1"/>
  <c r="AU20" i="45"/>
  <c r="AU78" i="45" s="1"/>
  <c r="AR20" i="45"/>
  <c r="AR78" i="45" s="1"/>
  <c r="AW20" i="45"/>
  <c r="AW78" i="45" s="1"/>
  <c r="AM20" i="45"/>
  <c r="AM78" i="45" s="1"/>
  <c r="AJ20" i="45"/>
  <c r="AJ78" i="45" s="1"/>
  <c r="AO20" i="45"/>
  <c r="AO78" i="45" s="1"/>
  <c r="AE20" i="45"/>
  <c r="AY20" i="45"/>
  <c r="AY78" i="45" s="1"/>
  <c r="AG20" i="45"/>
  <c r="AG78" i="45" s="1"/>
  <c r="BB20" i="45"/>
  <c r="BB78" i="45" s="1"/>
  <c r="AQ20" i="45"/>
  <c r="AQ78" i="45" s="1"/>
  <c r="AV20" i="45"/>
  <c r="AV78" i="45" s="1"/>
  <c r="AT20" i="45"/>
  <c r="AT78" i="45" s="1"/>
  <c r="AN20" i="45"/>
  <c r="AN78" i="45" s="1"/>
  <c r="AL20" i="45"/>
  <c r="AL78" i="45" s="1"/>
  <c r="AI20" i="45"/>
  <c r="AI78" i="45" s="1"/>
  <c r="BA18" i="45"/>
  <c r="BA76" i="45" s="1"/>
  <c r="AS18" i="45"/>
  <c r="AS76" i="45" s="1"/>
  <c r="AK18" i="45"/>
  <c r="AK76" i="45" s="1"/>
  <c r="AQ18" i="45"/>
  <c r="AQ76" i="45" s="1"/>
  <c r="AV18" i="45"/>
  <c r="AV76" i="45" s="1"/>
  <c r="AT18" i="45"/>
  <c r="AT76" i="45" s="1"/>
  <c r="AI18" i="45"/>
  <c r="AI76" i="45" s="1"/>
  <c r="AN18" i="45"/>
  <c r="AN76" i="45" s="1"/>
  <c r="AL18" i="45"/>
  <c r="AL76" i="45" s="1"/>
  <c r="AX18" i="45"/>
  <c r="AX76" i="45" s="1"/>
  <c r="AF18" i="45"/>
  <c r="AF76" i="45" s="1"/>
  <c r="AP18" i="45"/>
  <c r="AP76" i="45" s="1"/>
  <c r="BC18" i="45"/>
  <c r="BC76" i="45" s="1"/>
  <c r="AZ18" i="45"/>
  <c r="AZ76" i="45" s="1"/>
  <c r="AH18" i="45"/>
  <c r="AH76" i="45" s="1"/>
  <c r="AU18" i="45"/>
  <c r="AU76" i="45" s="1"/>
  <c r="AR18" i="45"/>
  <c r="AR76" i="45" s="1"/>
  <c r="AW18" i="45"/>
  <c r="AW76" i="45" s="1"/>
  <c r="AM18" i="45"/>
  <c r="AM76" i="45" s="1"/>
  <c r="AJ18" i="45"/>
  <c r="AJ76" i="45" s="1"/>
  <c r="AO18" i="45"/>
  <c r="AO76" i="45" s="1"/>
  <c r="AE18" i="45"/>
  <c r="AY18" i="45"/>
  <c r="AY76" i="45" s="1"/>
  <c r="AG18" i="45"/>
  <c r="AG76" i="45" s="1"/>
  <c r="BB18" i="45"/>
  <c r="BB76" i="45" s="1"/>
  <c r="AN16" i="42"/>
  <c r="AK16" i="42"/>
  <c r="AD9" i="42"/>
  <c r="AG16" i="42"/>
  <c r="AS16" i="42"/>
  <c r="AM16" i="42"/>
  <c r="AJ20" i="42"/>
  <c r="AE16" i="42"/>
  <c r="AQ16" i="42"/>
  <c r="AH20" i="42"/>
  <c r="AI16" i="42"/>
  <c r="AJ36" i="42"/>
  <c r="AE46" i="42"/>
  <c r="AB36" i="42"/>
  <c r="AI46" i="42"/>
  <c r="AP46" i="42"/>
  <c r="AM17" i="42"/>
  <c r="AE36" i="42"/>
  <c r="AC36" i="42"/>
  <c r="AK36" i="42"/>
  <c r="AD36" i="42"/>
  <c r="AA36" i="42"/>
  <c r="AO46" i="42"/>
  <c r="AN35" i="42"/>
  <c r="AF46" i="42"/>
  <c r="AA33" i="42"/>
  <c r="AF36" i="42"/>
  <c r="AL36" i="42"/>
  <c r="AC46" i="42"/>
  <c r="C76" i="42"/>
  <c r="C100" i="42" s="1"/>
  <c r="AC33" i="42"/>
  <c r="AP35" i="42"/>
  <c r="AD35" i="42"/>
  <c r="AQ36" i="42"/>
  <c r="AM36" i="42"/>
  <c r="AO35" i="42"/>
  <c r="AC35" i="42"/>
  <c r="W29" i="6"/>
  <c r="AK45" i="42"/>
  <c r="AO45" i="42"/>
  <c r="AL45" i="42"/>
  <c r="AE45" i="42"/>
  <c r="AD46" i="42"/>
  <c r="AS44" i="42"/>
  <c r="AH45" i="42"/>
  <c r="AA44" i="42"/>
  <c r="AP45" i="42"/>
  <c r="AI37" i="42"/>
  <c r="AO7" i="42"/>
  <c r="AB44" i="42"/>
  <c r="AB45" i="42"/>
  <c r="AH37" i="42"/>
  <c r="AR44" i="42"/>
  <c r="AF45" i="42"/>
  <c r="AS45" i="42"/>
  <c r="AL25" i="42"/>
  <c r="AD45" i="42"/>
  <c r="AS22" i="42"/>
  <c r="Z44" i="42"/>
  <c r="AD25" i="42"/>
  <c r="Z25" i="42"/>
  <c r="AJ25" i="42"/>
  <c r="AM25" i="42"/>
  <c r="AM75" i="42" s="1"/>
  <c r="AH25" i="42"/>
  <c r="AH75" i="42" s="1"/>
  <c r="AR25" i="42"/>
  <c r="AC8" i="42"/>
  <c r="AO25" i="42"/>
  <c r="AE25" i="42"/>
  <c r="AP25" i="42"/>
  <c r="AC25" i="42"/>
  <c r="AC75" i="42" s="1"/>
  <c r="AK25" i="42"/>
  <c r="AK75" i="42" s="1"/>
  <c r="AE20" i="42"/>
  <c r="AR8" i="42"/>
  <c r="AR58" i="42" s="1"/>
  <c r="AF24" i="42"/>
  <c r="AF25" i="42"/>
  <c r="AA25" i="42"/>
  <c r="AS25" i="42"/>
  <c r="AN9" i="42"/>
  <c r="AK8" i="42"/>
  <c r="AB25" i="42"/>
  <c r="AB75" i="42" s="1"/>
  <c r="AR22" i="42"/>
  <c r="AI25" i="42"/>
  <c r="AG35" i="42"/>
  <c r="AQ45" i="42"/>
  <c r="AA45" i="42"/>
  <c r="AA70" i="42" s="1"/>
  <c r="AM35" i="42"/>
  <c r="Z35" i="42"/>
  <c r="AG45" i="42"/>
  <c r="AM45" i="42"/>
  <c r="AJ45" i="42"/>
  <c r="AN45" i="42"/>
  <c r="AR45" i="42"/>
  <c r="AB35" i="42"/>
  <c r="AQ35" i="42"/>
  <c r="AI45" i="42"/>
  <c r="Z45" i="42"/>
  <c r="AJ35" i="42"/>
  <c r="AP44" i="42"/>
  <c r="AL44" i="42"/>
  <c r="AG38" i="42"/>
  <c r="AL38" i="42"/>
  <c r="AO38" i="42"/>
  <c r="AH38" i="42"/>
  <c r="AA38" i="42"/>
  <c r="AN37" i="42"/>
  <c r="AD38" i="42"/>
  <c r="AG44" i="42"/>
  <c r="AP38" i="42"/>
  <c r="AJ38" i="42"/>
  <c r="AI38" i="42"/>
  <c r="AL46" i="42"/>
  <c r="AG37" i="42"/>
  <c r="AR38" i="42"/>
  <c r="AE38" i="42"/>
  <c r="AQ38" i="42"/>
  <c r="AI44" i="42"/>
  <c r="Z38" i="42"/>
  <c r="AM38" i="42"/>
  <c r="AC38" i="42"/>
  <c r="AK38" i="42"/>
  <c r="AN38" i="42"/>
  <c r="AK44" i="42"/>
  <c r="AJ44" i="42"/>
  <c r="AB38" i="42"/>
  <c r="AF38" i="42"/>
  <c r="AC37" i="42"/>
  <c r="AB46" i="42"/>
  <c r="AK35" i="42"/>
  <c r="AE37" i="42"/>
  <c r="AS46" i="42"/>
  <c r="AS37" i="42"/>
  <c r="AB9" i="42"/>
  <c r="AE8" i="42"/>
  <c r="AA8" i="42"/>
  <c r="AR9" i="42"/>
  <c r="AB8" i="42"/>
  <c r="AE9" i="42"/>
  <c r="AK9" i="42"/>
  <c r="AG8" i="42"/>
  <c r="AS9" i="42"/>
  <c r="AJ8" i="42"/>
  <c r="AM8" i="42"/>
  <c r="Z8" i="42"/>
  <c r="AF17" i="42"/>
  <c r="AQ9" i="42"/>
  <c r="AA9" i="42"/>
  <c r="Z9" i="42"/>
  <c r="AF8" i="42"/>
  <c r="AS8" i="42"/>
  <c r="AG22" i="42"/>
  <c r="AI17" i="42"/>
  <c r="AG9" i="42"/>
  <c r="AL9" i="42"/>
  <c r="AD8" i="42"/>
  <c r="AP8" i="42"/>
  <c r="AO17" i="42"/>
  <c r="AP17" i="42"/>
  <c r="AK21" i="42"/>
  <c r="AL22" i="42"/>
  <c r="AO21" i="42"/>
  <c r="AE17" i="42"/>
  <c r="AN7" i="42"/>
  <c r="AC17" i="42"/>
  <c r="AO22" i="42"/>
  <c r="AB16" i="42"/>
  <c r="AF16" i="42"/>
  <c r="AA21" i="42"/>
  <c r="Z36" i="42"/>
  <c r="AA50" i="42"/>
  <c r="AS50" i="42"/>
  <c r="AS75" i="42" s="1"/>
  <c r="AO50" i="42"/>
  <c r="AN44" i="42"/>
  <c r="AM44" i="42"/>
  <c r="AO44" i="42"/>
  <c r="AN36" i="42"/>
  <c r="AN61" i="42" s="1"/>
  <c r="AG36" i="42"/>
  <c r="AR36" i="42"/>
  <c r="AN46" i="42"/>
  <c r="AK43" i="42"/>
  <c r="AQ37" i="42"/>
  <c r="AD37" i="42"/>
  <c r="AP37" i="42"/>
  <c r="AH44" i="42"/>
  <c r="AK17" i="42"/>
  <c r="Z17" i="42"/>
  <c r="AK24" i="42"/>
  <c r="AJ11" i="42"/>
  <c r="AM22" i="42"/>
  <c r="AJ17" i="42"/>
  <c r="AR16" i="42"/>
  <c r="AQ21" i="42"/>
  <c r="AE44" i="42"/>
  <c r="AI50" i="42"/>
  <c r="AD50" i="42"/>
  <c r="AS33" i="42"/>
  <c r="AP36" i="42"/>
  <c r="AC44" i="42"/>
  <c r="AO36" i="42"/>
  <c r="AH46" i="42"/>
  <c r="AA46" i="42"/>
  <c r="AD43" i="42"/>
  <c r="AS43" i="42"/>
  <c r="AL37" i="42"/>
  <c r="AS17" i="42"/>
  <c r="AH17" i="42"/>
  <c r="AB22" i="42"/>
  <c r="AF22" i="42"/>
  <c r="AJ21" i="42"/>
  <c r="AE43" i="42"/>
  <c r="AA37" i="42"/>
  <c r="AB37" i="42"/>
  <c r="AL43" i="42"/>
  <c r="Z43" i="42"/>
  <c r="AJ37" i="42"/>
  <c r="AN17" i="42"/>
  <c r="AK22" i="42"/>
  <c r="AD16" i="42"/>
  <c r="AA22" i="42"/>
  <c r="AJ50" i="42"/>
  <c r="AE50" i="42"/>
  <c r="AD44" i="42"/>
  <c r="AQ44" i="42"/>
  <c r="AS36" i="42"/>
  <c r="AS61" i="42" s="1"/>
  <c r="AI36" i="42"/>
  <c r="AK46" i="42"/>
  <c r="AM43" i="42"/>
  <c r="AH43" i="42"/>
  <c r="AF37" i="42"/>
  <c r="AM37" i="42"/>
  <c r="AR37" i="42"/>
  <c r="AR43" i="42"/>
  <c r="AB43" i="42"/>
  <c r="AG17" i="42"/>
  <c r="AD22" i="42"/>
  <c r="AJ43" i="42"/>
  <c r="AA43" i="42"/>
  <c r="AO37" i="42"/>
  <c r="Z37" i="42"/>
  <c r="AR11" i="42"/>
  <c r="AC11" i="42"/>
  <c r="AP9" i="42"/>
  <c r="AI8" i="42"/>
  <c r="AB33" i="42"/>
  <c r="AN33" i="42"/>
  <c r="AJ33" i="42"/>
  <c r="AK33" i="42"/>
  <c r="AJ46" i="42"/>
  <c r="AG43" i="42"/>
  <c r="AC43" i="42"/>
  <c r="AP43" i="42"/>
  <c r="AL35" i="42"/>
  <c r="AR35" i="42"/>
  <c r="AH35" i="42"/>
  <c r="AN11" i="42"/>
  <c r="AI33" i="42"/>
  <c r="AG33" i="42"/>
  <c r="AE33" i="42"/>
  <c r="AM11" i="42"/>
  <c r="AQ33" i="42"/>
  <c r="AO33" i="42"/>
  <c r="AG46" i="42"/>
  <c r="AM46" i="42"/>
  <c r="AQ46" i="42"/>
  <c r="AO43" i="42"/>
  <c r="AF43" i="42"/>
  <c r="AI43" i="42"/>
  <c r="AS35" i="42"/>
  <c r="AA35" i="42"/>
  <c r="AL11" i="42"/>
  <c r="AH11" i="42"/>
  <c r="AH61" i="42" s="1"/>
  <c r="AD33" i="42"/>
  <c r="Z46" i="42"/>
  <c r="AN43" i="42"/>
  <c r="AE35" i="42"/>
  <c r="AF35" i="42"/>
  <c r="AI11" i="42"/>
  <c r="Z33" i="42"/>
  <c r="AL33" i="42"/>
  <c r="AL58" i="42" s="1"/>
  <c r="AH33" i="42"/>
  <c r="AQ11" i="42"/>
  <c r="AD11" i="42"/>
  <c r="AP33" i="42"/>
  <c r="AF33" i="42"/>
  <c r="AM33" i="42"/>
  <c r="AN40" i="42"/>
  <c r="AF40" i="42"/>
  <c r="AM40" i="42"/>
  <c r="AE40" i="42"/>
  <c r="AS40" i="42"/>
  <c r="AK40" i="42"/>
  <c r="AC40" i="42"/>
  <c r="AP40" i="42"/>
  <c r="AH40" i="42"/>
  <c r="Z40" i="42"/>
  <c r="AO40" i="42"/>
  <c r="AG40" i="42"/>
  <c r="AR40" i="42"/>
  <c r="AQ40" i="42"/>
  <c r="AL40" i="42"/>
  <c r="AJ40" i="42"/>
  <c r="AD40" i="42"/>
  <c r="AI40" i="42"/>
  <c r="AB40" i="42"/>
  <c r="AA40" i="42"/>
  <c r="AP34" i="42"/>
  <c r="AH34" i="42"/>
  <c r="Z34" i="42"/>
  <c r="AO34" i="42"/>
  <c r="AG34" i="42"/>
  <c r="AM34" i="42"/>
  <c r="AE34" i="42"/>
  <c r="AR34" i="42"/>
  <c r="AJ34" i="42"/>
  <c r="AB34" i="42"/>
  <c r="AB59" i="42" s="1"/>
  <c r="AQ34" i="42"/>
  <c r="AQ59" i="42" s="1"/>
  <c r="AI34" i="42"/>
  <c r="AA34" i="42"/>
  <c r="AN34" i="42"/>
  <c r="AL34" i="42"/>
  <c r="AL59" i="42" s="1"/>
  <c r="AK34" i="42"/>
  <c r="AF34" i="42"/>
  <c r="AD34" i="42"/>
  <c r="AD59" i="42" s="1"/>
  <c r="AC34" i="42"/>
  <c r="AC59" i="42" s="1"/>
  <c r="AS34" i="42"/>
  <c r="AO49" i="42"/>
  <c r="AG49" i="42"/>
  <c r="AN49" i="42"/>
  <c r="AF49" i="42"/>
  <c r="AM49" i="42"/>
  <c r="AL49" i="42"/>
  <c r="AD49" i="42"/>
  <c r="AS49" i="42"/>
  <c r="AK49" i="42"/>
  <c r="AC49" i="42"/>
  <c r="AQ49" i="42"/>
  <c r="AQ74" i="42" s="1"/>
  <c r="AI49" i="42"/>
  <c r="AA49" i="42"/>
  <c r="AP49" i="42"/>
  <c r="AH49" i="42"/>
  <c r="Z49" i="42"/>
  <c r="AE49" i="42"/>
  <c r="AR49" i="42"/>
  <c r="AJ49" i="42"/>
  <c r="AB49" i="42"/>
  <c r="AP42" i="42"/>
  <c r="AH42" i="42"/>
  <c r="AH67" i="42" s="1"/>
  <c r="Z42" i="42"/>
  <c r="AO42" i="42"/>
  <c r="AG42" i="42"/>
  <c r="AM42" i="42"/>
  <c r="AM67" i="42" s="1"/>
  <c r="AE42" i="42"/>
  <c r="AE67" i="42" s="1"/>
  <c r="AR42" i="42"/>
  <c r="AJ42" i="42"/>
  <c r="AB42" i="42"/>
  <c r="AQ42" i="42"/>
  <c r="AI42" i="42"/>
  <c r="AA42" i="42"/>
  <c r="AS42" i="42"/>
  <c r="AK42" i="42"/>
  <c r="AK67" i="42" s="1"/>
  <c r="AF42" i="42"/>
  <c r="AD42" i="42"/>
  <c r="AD67" i="42" s="1"/>
  <c r="AC42" i="42"/>
  <c r="AN42" i="42"/>
  <c r="AL42" i="42"/>
  <c r="AM31" i="42"/>
  <c r="AE31" i="42"/>
  <c r="AL31" i="42"/>
  <c r="AD31" i="42"/>
  <c r="AR31" i="42"/>
  <c r="AJ31" i="42"/>
  <c r="AB31" i="42"/>
  <c r="AO31" i="42"/>
  <c r="AG31" i="42"/>
  <c r="W51" i="42"/>
  <c r="AN31" i="42"/>
  <c r="AF31" i="42"/>
  <c r="AQ31" i="42"/>
  <c r="AC31" i="42"/>
  <c r="AP31" i="42"/>
  <c r="AK31" i="42"/>
  <c r="AI31" i="42"/>
  <c r="AH31" i="42"/>
  <c r="AA31" i="42"/>
  <c r="AS31" i="42"/>
  <c r="Z31" i="42"/>
  <c r="AN32" i="42"/>
  <c r="AF32" i="42"/>
  <c r="AM32" i="42"/>
  <c r="AE32" i="42"/>
  <c r="AS32" i="42"/>
  <c r="AK32" i="42"/>
  <c r="AC32" i="42"/>
  <c r="AP32" i="42"/>
  <c r="AH32" i="42"/>
  <c r="Z32" i="42"/>
  <c r="AO32" i="42"/>
  <c r="AO57" i="42" s="1"/>
  <c r="AG32" i="42"/>
  <c r="AI32" i="42"/>
  <c r="AD32" i="42"/>
  <c r="AR32" i="42"/>
  <c r="AQ32" i="42"/>
  <c r="AL32" i="42"/>
  <c r="AL57" i="42" s="1"/>
  <c r="AJ32" i="42"/>
  <c r="AB32" i="42"/>
  <c r="AA32" i="42"/>
  <c r="AM39" i="42"/>
  <c r="AE39" i="42"/>
  <c r="AL39" i="42"/>
  <c r="AD39" i="42"/>
  <c r="AR39" i="42"/>
  <c r="AJ39" i="42"/>
  <c r="AB39" i="42"/>
  <c r="AO39" i="42"/>
  <c r="AG39" i="42"/>
  <c r="AN39" i="42"/>
  <c r="AF39" i="42"/>
  <c r="AP39" i="42"/>
  <c r="AK39" i="42"/>
  <c r="AA39" i="42"/>
  <c r="AI39" i="42"/>
  <c r="AH39" i="42"/>
  <c r="AC39" i="42"/>
  <c r="AS39" i="42"/>
  <c r="AQ39" i="42"/>
  <c r="Z39" i="42"/>
  <c r="AM47" i="42"/>
  <c r="AM72" i="42" s="1"/>
  <c r="AE47" i="42"/>
  <c r="AL47" i="42"/>
  <c r="AD47" i="42"/>
  <c r="AK47" i="42"/>
  <c r="AR47" i="42"/>
  <c r="AR72" i="42" s="1"/>
  <c r="AJ47" i="42"/>
  <c r="AB47" i="42"/>
  <c r="AB72" i="42" s="1"/>
  <c r="AO47" i="42"/>
  <c r="AG47" i="42"/>
  <c r="AS47" i="42"/>
  <c r="AN47" i="42"/>
  <c r="AN72" i="42" s="1"/>
  <c r="AF47" i="42"/>
  <c r="AC47" i="42"/>
  <c r="AP47" i="42"/>
  <c r="AP72" i="42" s="1"/>
  <c r="AI47" i="42"/>
  <c r="AH47" i="42"/>
  <c r="AA47" i="42"/>
  <c r="Z47" i="42"/>
  <c r="AQ47" i="42"/>
  <c r="AN48" i="42"/>
  <c r="AF48" i="42"/>
  <c r="AM48" i="42"/>
  <c r="AE48" i="42"/>
  <c r="AS48" i="42"/>
  <c r="AK48" i="42"/>
  <c r="AC48" i="42"/>
  <c r="AR48" i="42"/>
  <c r="AP48" i="42"/>
  <c r="AH48" i="42"/>
  <c r="Z48" i="42"/>
  <c r="AD48" i="42"/>
  <c r="AO48" i="42"/>
  <c r="AG48" i="42"/>
  <c r="AL48" i="42"/>
  <c r="AA48" i="42"/>
  <c r="AI48" i="42"/>
  <c r="AQ48" i="42"/>
  <c r="AJ48" i="42"/>
  <c r="AB48" i="42"/>
  <c r="AO41" i="42"/>
  <c r="AO66" i="42" s="1"/>
  <c r="AG41" i="42"/>
  <c r="AG66" i="42" s="1"/>
  <c r="AN41" i="42"/>
  <c r="AN66" i="42" s="1"/>
  <c r="AF41" i="42"/>
  <c r="AF66" i="42" s="1"/>
  <c r="AL41" i="42"/>
  <c r="AD41" i="42"/>
  <c r="AD66" i="42" s="1"/>
  <c r="AQ41" i="42"/>
  <c r="AQ66" i="42" s="1"/>
  <c r="AI41" i="42"/>
  <c r="AI66" i="42" s="1"/>
  <c r="AA41" i="42"/>
  <c r="AP41" i="42"/>
  <c r="AH41" i="42"/>
  <c r="Z41" i="42"/>
  <c r="AC41" i="42"/>
  <c r="AB41" i="42"/>
  <c r="AS41" i="42"/>
  <c r="AS66" i="42" s="1"/>
  <c r="AR41" i="42"/>
  <c r="AM41" i="42"/>
  <c r="AM66" i="42" s="1"/>
  <c r="AK41" i="42"/>
  <c r="AK66" i="42" s="1"/>
  <c r="AJ41" i="42"/>
  <c r="AE41" i="42"/>
  <c r="AG24" i="42"/>
  <c r="AS24" i="42"/>
  <c r="AN24" i="42"/>
  <c r="AI24" i="42"/>
  <c r="AE21" i="42"/>
  <c r="Z24" i="42"/>
  <c r="AP7" i="42"/>
  <c r="AE7" i="42"/>
  <c r="AO24" i="42"/>
  <c r="AD24" i="42"/>
  <c r="AP24" i="42"/>
  <c r="AG11" i="42"/>
  <c r="AL21" i="42"/>
  <c r="Z21" i="42"/>
  <c r="AL24" i="42"/>
  <c r="AM21" i="42"/>
  <c r="AA11" i="42"/>
  <c r="AO11" i="42"/>
  <c r="AC21" i="42"/>
  <c r="AP21" i="42"/>
  <c r="AA7" i="42"/>
  <c r="AH24" i="42"/>
  <c r="AB24" i="42"/>
  <c r="AJ24" i="42"/>
  <c r="AE24" i="42"/>
  <c r="AK11" i="42"/>
  <c r="Z11" i="42"/>
  <c r="AE11" i="42"/>
  <c r="AA24" i="42"/>
  <c r="AB11" i="42"/>
  <c r="AF21" i="42"/>
  <c r="AI21" i="42"/>
  <c r="AR7" i="42"/>
  <c r="AR24" i="42"/>
  <c r="AM24" i="42"/>
  <c r="AC24" i="42"/>
  <c r="AF11" i="42"/>
  <c r="AP11" i="42"/>
  <c r="AD21" i="42"/>
  <c r="AG21" i="42"/>
  <c r="AB21" i="42"/>
  <c r="AS7" i="42"/>
  <c r="AQ22" i="42"/>
  <c r="AJ22" i="42"/>
  <c r="AE22" i="42"/>
  <c r="AL16" i="42"/>
  <c r="Z20" i="42"/>
  <c r="AR20" i="42"/>
  <c r="AM20" i="42"/>
  <c r="AS21" i="42"/>
  <c r="AH21" i="42"/>
  <c r="AR21" i="42"/>
  <c r="AI7" i="42"/>
  <c r="AK7" i="42"/>
  <c r="AM7" i="42"/>
  <c r="AI9" i="42"/>
  <c r="AO9" i="42"/>
  <c r="AH9" i="42"/>
  <c r="AN8" i="42"/>
  <c r="AN58" i="42" s="1"/>
  <c r="AQ8" i="42"/>
  <c r="AO8" i="42"/>
  <c r="AL17" i="42"/>
  <c r="AR17" i="42"/>
  <c r="AQ17" i="42"/>
  <c r="AB17" i="42"/>
  <c r="AA17" i="42"/>
  <c r="AI22" i="42"/>
  <c r="Z22" i="42"/>
  <c r="AC20" i="42"/>
  <c r="Z7" i="42"/>
  <c r="AQ7" i="42"/>
  <c r="AF7" i="42"/>
  <c r="AQ20" i="42"/>
  <c r="AC22" i="42"/>
  <c r="AH16" i="42"/>
  <c r="AJ16" i="42"/>
  <c r="Z16" i="42"/>
  <c r="AP16" i="42"/>
  <c r="AK20" i="42"/>
  <c r="AF20" i="42"/>
  <c r="AN21" i="42"/>
  <c r="AH7" i="42"/>
  <c r="AC7" i="42"/>
  <c r="AC57" i="42" s="1"/>
  <c r="AF9" i="42"/>
  <c r="AJ9" i="42"/>
  <c r="AM9" i="42"/>
  <c r="AH8" i="42"/>
  <c r="AI20" i="42"/>
  <c r="AG20" i="42"/>
  <c r="AS20" i="42"/>
  <c r="AN20" i="42"/>
  <c r="AC16" i="42"/>
  <c r="AO20" i="42"/>
  <c r="AD20" i="42"/>
  <c r="AA16" i="42"/>
  <c r="AB7" i="42"/>
  <c r="AD7" i="42"/>
  <c r="AH22" i="42"/>
  <c r="AL20" i="42"/>
  <c r="AG7" i="42"/>
  <c r="AJ7" i="42"/>
  <c r="AP20" i="42"/>
  <c r="AB20" i="42"/>
  <c r="W67" i="42"/>
  <c r="W91" i="42" s="1"/>
  <c r="W26" i="42"/>
  <c r="AQ6" i="42"/>
  <c r="AI6" i="42"/>
  <c r="AA6" i="42"/>
  <c r="AS6" i="42"/>
  <c r="AR6" i="42"/>
  <c r="AP6" i="42"/>
  <c r="AH6" i="42"/>
  <c r="Z6" i="42"/>
  <c r="AG6" i="42"/>
  <c r="AC6" i="42"/>
  <c r="AJ6" i="42"/>
  <c r="AO6" i="42"/>
  <c r="AK6" i="42"/>
  <c r="AN6" i="42"/>
  <c r="AF6" i="42"/>
  <c r="AM6" i="42"/>
  <c r="AE6" i="42"/>
  <c r="AB6" i="42"/>
  <c r="AL6" i="42"/>
  <c r="AD6" i="42"/>
  <c r="AR23" i="42"/>
  <c r="AJ23" i="42"/>
  <c r="AB23" i="42"/>
  <c r="AQ23" i="42"/>
  <c r="AI23" i="42"/>
  <c r="AA23" i="42"/>
  <c r="AP23" i="42"/>
  <c r="AH23" i="42"/>
  <c r="Z23" i="42"/>
  <c r="AO23" i="42"/>
  <c r="AG23" i="42"/>
  <c r="AN23" i="42"/>
  <c r="AF23" i="42"/>
  <c r="AS23" i="42"/>
  <c r="AK23" i="42"/>
  <c r="AC23" i="42"/>
  <c r="AM23" i="42"/>
  <c r="AL23" i="42"/>
  <c r="AE23" i="42"/>
  <c r="AD23" i="42"/>
  <c r="W69" i="42"/>
  <c r="W93" i="42" s="1"/>
  <c r="K76" i="42"/>
  <c r="K100" i="42" s="1"/>
  <c r="E76" i="42"/>
  <c r="E100" i="42" s="1"/>
  <c r="W61" i="42"/>
  <c r="W85" i="42" s="1"/>
  <c r="AP15" i="42"/>
  <c r="AH15" i="42"/>
  <c r="Z15" i="42"/>
  <c r="AO15" i="42"/>
  <c r="AG15" i="42"/>
  <c r="AN15" i="42"/>
  <c r="AF15" i="42"/>
  <c r="AS15" i="42"/>
  <c r="AK15" i="42"/>
  <c r="AC15" i="42"/>
  <c r="AI15" i="42"/>
  <c r="AE15" i="42"/>
  <c r="AD15" i="42"/>
  <c r="AR15" i="42"/>
  <c r="AB15" i="42"/>
  <c r="AL15" i="42"/>
  <c r="AQ15" i="42"/>
  <c r="AA15" i="42"/>
  <c r="AJ15" i="42"/>
  <c r="AM15" i="42"/>
  <c r="W71" i="42"/>
  <c r="W95" i="42" s="1"/>
  <c r="W70" i="42"/>
  <c r="W94" i="42" s="1"/>
  <c r="L76" i="42"/>
  <c r="L100" i="42" s="1"/>
  <c r="W58" i="42"/>
  <c r="W82" i="42" s="1"/>
  <c r="W66" i="42"/>
  <c r="W90" i="42" s="1"/>
  <c r="W57" i="42"/>
  <c r="W81" i="42" s="1"/>
  <c r="V76" i="42"/>
  <c r="V100" i="42" s="1"/>
  <c r="AP13" i="42"/>
  <c r="AH13" i="42"/>
  <c r="Z13" i="42"/>
  <c r="AO13" i="42"/>
  <c r="AG13" i="42"/>
  <c r="AG63" i="42" s="1"/>
  <c r="AN13" i="42"/>
  <c r="AF13" i="42"/>
  <c r="AS13" i="42"/>
  <c r="AK13" i="42"/>
  <c r="AC13" i="42"/>
  <c r="AR13" i="42"/>
  <c r="AB13" i="42"/>
  <c r="AQ13" i="42"/>
  <c r="AA13" i="42"/>
  <c r="AM13" i="42"/>
  <c r="AL13" i="42"/>
  <c r="AJ13" i="42"/>
  <c r="AE13" i="42"/>
  <c r="AD13" i="42"/>
  <c r="AI13" i="42"/>
  <c r="M76" i="42"/>
  <c r="M100" i="42" s="1"/>
  <c r="G76" i="42"/>
  <c r="G100" i="42" s="1"/>
  <c r="W73" i="42"/>
  <c r="W97" i="42" s="1"/>
  <c r="W60" i="42"/>
  <c r="W84" i="42" s="1"/>
  <c r="W56" i="42"/>
  <c r="W80" i="42" s="1"/>
  <c r="AL12" i="42"/>
  <c r="AD12" i="42"/>
  <c r="AS12" i="42"/>
  <c r="AK12" i="42"/>
  <c r="AC12" i="42"/>
  <c r="AR12" i="42"/>
  <c r="AJ12" i="42"/>
  <c r="AB12" i="42"/>
  <c r="AO12" i="42"/>
  <c r="AG12" i="42"/>
  <c r="AP12" i="42"/>
  <c r="Z12" i="42"/>
  <c r="AQ12" i="42"/>
  <c r="AN12" i="42"/>
  <c r="AA12" i="42"/>
  <c r="AM12" i="42"/>
  <c r="AI12" i="42"/>
  <c r="AH12" i="42"/>
  <c r="AE12" i="42"/>
  <c r="AF12" i="42"/>
  <c r="AR19" i="42"/>
  <c r="AJ19" i="42"/>
  <c r="AB19" i="42"/>
  <c r="AQ19" i="42"/>
  <c r="AI19" i="42"/>
  <c r="AA19" i="42"/>
  <c r="AP19" i="42"/>
  <c r="AH19" i="42"/>
  <c r="Z19" i="42"/>
  <c r="AO19" i="42"/>
  <c r="AG19" i="42"/>
  <c r="AN19" i="42"/>
  <c r="AF19" i="42"/>
  <c r="AS19" i="42"/>
  <c r="AK19" i="42"/>
  <c r="AC19" i="42"/>
  <c r="AM19" i="42"/>
  <c r="AL19" i="42"/>
  <c r="AE19" i="42"/>
  <c r="AD19" i="42"/>
  <c r="W75" i="42"/>
  <c r="W99" i="42" s="1"/>
  <c r="W72" i="42"/>
  <c r="W96" i="42" s="1"/>
  <c r="D76" i="42"/>
  <c r="D100" i="42" s="1"/>
  <c r="R76" i="42"/>
  <c r="R100" i="42" s="1"/>
  <c r="P76" i="42"/>
  <c r="P100" i="42" s="1"/>
  <c r="N76" i="42"/>
  <c r="N100" i="42" s="1"/>
  <c r="W65" i="42"/>
  <c r="W89" i="42" s="1"/>
  <c r="AL10" i="42"/>
  <c r="AD10" i="42"/>
  <c r="AS10" i="42"/>
  <c r="AK10" i="42"/>
  <c r="AC10" i="42"/>
  <c r="AR10" i="42"/>
  <c r="AJ10" i="42"/>
  <c r="AB10" i="42"/>
  <c r="AO10" i="42"/>
  <c r="AG10" i="42"/>
  <c r="AI10" i="42"/>
  <c r="AM10" i="42"/>
  <c r="AH10" i="42"/>
  <c r="AF10" i="42"/>
  <c r="AN10" i="42"/>
  <c r="AE10" i="42"/>
  <c r="AQ10" i="42"/>
  <c r="AA10" i="42"/>
  <c r="AP10" i="42"/>
  <c r="Z10" i="42"/>
  <c r="T76" i="42"/>
  <c r="T100" i="42" s="1"/>
  <c r="I76" i="42"/>
  <c r="I100" i="42" s="1"/>
  <c r="AE75" i="42"/>
  <c r="AL75" i="42"/>
  <c r="AD75" i="42"/>
  <c r="AR75" i="42"/>
  <c r="AQ75" i="42"/>
  <c r="AP75" i="42"/>
  <c r="W68" i="42"/>
  <c r="W92" i="42" s="1"/>
  <c r="W64" i="42"/>
  <c r="W88" i="42" s="1"/>
  <c r="W59" i="42"/>
  <c r="W83" i="42" s="1"/>
  <c r="W62" i="42"/>
  <c r="W86" i="42" s="1"/>
  <c r="U76" i="42"/>
  <c r="U100" i="42" s="1"/>
  <c r="AL14" i="42"/>
  <c r="AD14" i="42"/>
  <c r="AS14" i="42"/>
  <c r="AK14" i="42"/>
  <c r="AC14" i="42"/>
  <c r="AR14" i="42"/>
  <c r="AJ14" i="42"/>
  <c r="AB14" i="42"/>
  <c r="AO14" i="42"/>
  <c r="AG14" i="42"/>
  <c r="AF14" i="42"/>
  <c r="AH14" i="42"/>
  <c r="AE14" i="42"/>
  <c r="AQ14" i="42"/>
  <c r="AA14" i="42"/>
  <c r="AP14" i="42"/>
  <c r="Z14" i="42"/>
  <c r="AN14" i="42"/>
  <c r="AI14" i="42"/>
  <c r="AM14" i="42"/>
  <c r="S76" i="42"/>
  <c r="S100" i="42" s="1"/>
  <c r="AR71" i="42"/>
  <c r="W74" i="42"/>
  <c r="W98" i="42" s="1"/>
  <c r="AR63" i="42"/>
  <c r="W63" i="42"/>
  <c r="W87" i="42" s="1"/>
  <c r="J76" i="42"/>
  <c r="J100" i="42" s="1"/>
  <c r="Q76" i="42"/>
  <c r="Q100" i="42" s="1"/>
  <c r="H76" i="42"/>
  <c r="H100" i="42" s="1"/>
  <c r="O76" i="42"/>
  <c r="O100" i="42" s="1"/>
  <c r="F76" i="42"/>
  <c r="F100" i="42" s="1"/>
  <c r="AN18" i="42"/>
  <c r="AF18" i="42"/>
  <c r="AL18" i="42"/>
  <c r="AD18" i="42"/>
  <c r="AS18" i="42"/>
  <c r="AK18" i="42"/>
  <c r="AC18" i="42"/>
  <c r="AR18" i="42"/>
  <c r="AJ18" i="42"/>
  <c r="AB18" i="42"/>
  <c r="AO18" i="42"/>
  <c r="AG18" i="42"/>
  <c r="AA18" i="42"/>
  <c r="AE18" i="42"/>
  <c r="Z18" i="42"/>
  <c r="AQ18" i="42"/>
  <c r="AP18" i="42"/>
  <c r="AH18" i="42"/>
  <c r="AM18" i="42"/>
  <c r="AI18" i="42"/>
  <c r="W11" i="6"/>
  <c r="AS70" i="42" l="1"/>
  <c r="AE66" i="42"/>
  <c r="AG72" i="42"/>
  <c r="AP61" i="42"/>
  <c r="AB63" i="42"/>
  <c r="AI59" i="42"/>
  <c r="AO75" i="42"/>
  <c r="AP58" i="42"/>
  <c r="AJ66" i="42"/>
  <c r="AG59" i="42"/>
  <c r="AQ70" i="42"/>
  <c r="AQ72" i="42"/>
  <c r="AF67" i="42"/>
  <c r="AJ75" i="42"/>
  <c r="AO71" i="42"/>
  <c r="AS67" i="42"/>
  <c r="AJ61" i="42"/>
  <c r="AH70" i="42"/>
  <c r="AS59" i="42"/>
  <c r="AF56" i="42"/>
  <c r="AM58" i="42"/>
  <c r="AG70" i="42"/>
  <c r="AK70" i="42"/>
  <c r="AL61" i="42"/>
  <c r="AN63" i="42"/>
  <c r="AF71" i="42"/>
  <c r="AQ71" i="42"/>
  <c r="AA61" i="42"/>
  <c r="AE58" i="42"/>
  <c r="AG58" i="42"/>
  <c r="AP71" i="42"/>
  <c r="AI71" i="42"/>
  <c r="AB61" i="42"/>
  <c r="AI72" i="42"/>
  <c r="AD70" i="42"/>
  <c r="AC72" i="42"/>
  <c r="AE57" i="42"/>
  <c r="AJ58" i="42"/>
  <c r="AO72" i="42"/>
  <c r="AS56" i="42"/>
  <c r="AR70" i="42"/>
  <c r="AS74" i="42"/>
  <c r="AR61" i="42"/>
  <c r="AD64" i="42"/>
  <c r="AM70" i="42"/>
  <c r="AN62" i="42"/>
  <c r="AL70" i="42"/>
  <c r="AJ59" i="42"/>
  <c r="AF61" i="42"/>
  <c r="AM61" i="42"/>
  <c r="AC61" i="42"/>
  <c r="AB57" i="42"/>
  <c r="AF63" i="42"/>
  <c r="AL64" i="42"/>
  <c r="AA71" i="42"/>
  <c r="AQ64" i="42"/>
  <c r="AA63" i="42"/>
  <c r="AO70" i="42"/>
  <c r="AP62" i="42"/>
  <c r="AE71" i="42"/>
  <c r="AD62" i="42"/>
  <c r="AM62" i="42"/>
  <c r="AR59" i="42"/>
  <c r="BD16" i="45"/>
  <c r="AE74" i="45"/>
  <c r="BD74" i="45" s="1"/>
  <c r="AB21" i="45"/>
  <c r="AB23" i="45"/>
  <c r="AB110" i="45" s="1"/>
  <c r="C32" i="45"/>
  <c r="BD18" i="45"/>
  <c r="AE76" i="45"/>
  <c r="BD76" i="45" s="1"/>
  <c r="BD20" i="45"/>
  <c r="AE78" i="45"/>
  <c r="BD78" i="45" s="1"/>
  <c r="E32" i="45"/>
  <c r="AB19" i="45"/>
  <c r="AN74" i="42"/>
  <c r="AF72" i="42"/>
  <c r="AK58" i="42"/>
  <c r="AM56" i="42"/>
  <c r="AL72" i="42"/>
  <c r="AI67" i="42"/>
  <c r="AP70" i="42"/>
  <c r="AC63" i="42"/>
  <c r="AL71" i="42"/>
  <c r="AP74" i="42"/>
  <c r="AS71" i="42"/>
  <c r="AJ70" i="42"/>
  <c r="AC58" i="42"/>
  <c r="AE70" i="42"/>
  <c r="AN64" i="42"/>
  <c r="AH74" i="42"/>
  <c r="AD74" i="42"/>
  <c r="AS58" i="42"/>
  <c r="AN70" i="42"/>
  <c r="AE61" i="42"/>
  <c r="AD61" i="42"/>
  <c r="AQ61" i="42"/>
  <c r="AE74" i="42"/>
  <c r="AI57" i="42"/>
  <c r="AA58" i="42"/>
  <c r="AF70" i="42"/>
  <c r="AJ63" i="42"/>
  <c r="AR67" i="42"/>
  <c r="S44" i="6"/>
  <c r="V46" i="6"/>
  <c r="S46" i="6"/>
  <c r="S43" i="6"/>
  <c r="V43" i="6"/>
  <c r="V44" i="6"/>
  <c r="T43" i="6"/>
  <c r="U46" i="6"/>
  <c r="V47" i="6"/>
  <c r="S45" i="6"/>
  <c r="T47" i="6"/>
  <c r="T44" i="6"/>
  <c r="U43" i="6"/>
  <c r="U45" i="6"/>
  <c r="T45" i="6"/>
  <c r="U44" i="6"/>
  <c r="S47" i="6"/>
  <c r="T46" i="6"/>
  <c r="U47" i="6"/>
  <c r="V45" i="6"/>
  <c r="S38" i="6"/>
  <c r="V36" i="6"/>
  <c r="S36" i="6"/>
  <c r="V38" i="6"/>
  <c r="U38" i="6"/>
  <c r="U36" i="6"/>
  <c r="T35" i="6"/>
  <c r="S34" i="6"/>
  <c r="V37" i="6"/>
  <c r="S35" i="6"/>
  <c r="V34" i="6"/>
  <c r="T38" i="6"/>
  <c r="V35" i="6"/>
  <c r="S37" i="6"/>
  <c r="U35" i="6"/>
  <c r="T34" i="6"/>
  <c r="T36" i="6"/>
  <c r="U37" i="6"/>
  <c r="U34" i="6"/>
  <c r="T37" i="6"/>
  <c r="U54" i="6"/>
  <c r="V54" i="6"/>
  <c r="V56" i="6"/>
  <c r="S56" i="6"/>
  <c r="U56" i="6"/>
  <c r="S54" i="6"/>
  <c r="S55" i="6"/>
  <c r="T55" i="6"/>
  <c r="V52" i="6"/>
  <c r="S52" i="6"/>
  <c r="T53" i="6"/>
  <c r="V53" i="6"/>
  <c r="V55" i="6"/>
  <c r="T56" i="6"/>
  <c r="U52" i="6"/>
  <c r="T52" i="6"/>
  <c r="U55" i="6"/>
  <c r="S53" i="6"/>
  <c r="T54" i="6"/>
  <c r="U53" i="6"/>
  <c r="AB70" i="42"/>
  <c r="AD71" i="42"/>
  <c r="AE72" i="42"/>
  <c r="AA57" i="42"/>
  <c r="AI58" i="42"/>
  <c r="AQ58" i="42"/>
  <c r="AC74" i="42"/>
  <c r="AO64" i="42"/>
  <c r="AK73" i="42"/>
  <c r="AP73" i="42"/>
  <c r="AS57" i="42"/>
  <c r="AF58" i="42"/>
  <c r="AT25" i="42"/>
  <c r="AI75" i="42"/>
  <c r="AF74" i="42"/>
  <c r="AK59" i="42"/>
  <c r="AI61" i="42"/>
  <c r="AT38" i="42"/>
  <c r="AT45" i="42"/>
  <c r="AH71" i="42"/>
  <c r="AB67" i="42"/>
  <c r="AO63" i="42"/>
  <c r="AA62" i="42"/>
  <c r="AS72" i="42"/>
  <c r="AB66" i="42"/>
  <c r="AH72" i="42"/>
  <c r="AL74" i="42"/>
  <c r="AG67" i="42"/>
  <c r="AN59" i="42"/>
  <c r="AB58" i="42"/>
  <c r="AB71" i="42"/>
  <c r="AQ67" i="42"/>
  <c r="AA59" i="42"/>
  <c r="AM71" i="42"/>
  <c r="AJ71" i="42"/>
  <c r="AN57" i="42"/>
  <c r="AG61" i="42"/>
  <c r="AF75" i="42"/>
  <c r="AK74" i="42"/>
  <c r="AO59" i="42"/>
  <c r="AO58" i="42"/>
  <c r="AP63" i="42"/>
  <c r="AB62" i="42"/>
  <c r="AJ73" i="42"/>
  <c r="AD73" i="42"/>
  <c r="AS73" i="42"/>
  <c r="AR73" i="42"/>
  <c r="AD72" i="42"/>
  <c r="AT50" i="42"/>
  <c r="AP67" i="42"/>
  <c r="AT46" i="42"/>
  <c r="AN71" i="42"/>
  <c r="AT36" i="42"/>
  <c r="AJ67" i="42"/>
  <c r="AO67" i="42"/>
  <c r="AA75" i="42"/>
  <c r="AS62" i="42"/>
  <c r="AT33" i="42"/>
  <c r="AT37" i="42"/>
  <c r="AT43" i="42"/>
  <c r="AT44" i="42"/>
  <c r="AL62" i="42"/>
  <c r="AC56" i="42"/>
  <c r="AT8" i="42"/>
  <c r="AT22" i="42"/>
  <c r="AE59" i="42"/>
  <c r="AP59" i="42"/>
  <c r="AR66" i="42"/>
  <c r="AT16" i="42"/>
  <c r="AT11" i="42"/>
  <c r="AQ57" i="42"/>
  <c r="AA56" i="42"/>
  <c r="AN56" i="42"/>
  <c r="AN67" i="42"/>
  <c r="AA67" i="42"/>
  <c r="AO74" i="42"/>
  <c r="AH59" i="42"/>
  <c r="AK71" i="42"/>
  <c r="AJ72" i="42"/>
  <c r="AC67" i="42"/>
  <c r="AK72" i="42"/>
  <c r="AD58" i="42"/>
  <c r="AA72" i="42"/>
  <c r="AT35" i="42"/>
  <c r="AK56" i="42"/>
  <c r="AG56" i="42"/>
  <c r="AR74" i="42"/>
  <c r="AC66" i="42"/>
  <c r="AT9" i="42"/>
  <c r="AT21" i="42"/>
  <c r="AH73" i="42"/>
  <c r="AT24" i="42"/>
  <c r="AR57" i="42"/>
  <c r="AH57" i="42"/>
  <c r="AB74" i="42"/>
  <c r="AA74" i="42"/>
  <c r="AT47" i="42"/>
  <c r="AD57" i="42"/>
  <c r="AP57" i="42"/>
  <c r="AF57" i="42"/>
  <c r="AI56" i="42"/>
  <c r="AJ74" i="42"/>
  <c r="AI74" i="42"/>
  <c r="AM74" i="42"/>
  <c r="AM59" i="42"/>
  <c r="AT32" i="42"/>
  <c r="AT40" i="42"/>
  <c r="AT39" i="42"/>
  <c r="AT41" i="42"/>
  <c r="AT42" i="42"/>
  <c r="AT49" i="42"/>
  <c r="AQ51" i="42"/>
  <c r="AI51" i="42"/>
  <c r="AA51" i="42"/>
  <c r="AG51" i="42"/>
  <c r="AP51" i="42"/>
  <c r="AH51" i="42"/>
  <c r="Z51" i="42"/>
  <c r="AN51" i="42"/>
  <c r="AF51" i="42"/>
  <c r="AM51" i="42"/>
  <c r="AE51" i="42"/>
  <c r="AL51" i="42"/>
  <c r="AD51" i="42"/>
  <c r="AS51" i="42"/>
  <c r="AK51" i="42"/>
  <c r="AC51" i="42"/>
  <c r="AR51" i="42"/>
  <c r="AJ51" i="42"/>
  <c r="AB51" i="42"/>
  <c r="AO51" i="42"/>
  <c r="AT48" i="42"/>
  <c r="AT31" i="42"/>
  <c r="AT34" i="42"/>
  <c r="AT17" i="42"/>
  <c r="AE63" i="42"/>
  <c r="AF62" i="42"/>
  <c r="AK57" i="42"/>
  <c r="AI70" i="42"/>
  <c r="AG73" i="42"/>
  <c r="AH58" i="42"/>
  <c r="AM64" i="42"/>
  <c r="AH56" i="42"/>
  <c r="AD63" i="42"/>
  <c r="AH64" i="42"/>
  <c r="AB64" i="42"/>
  <c r="AH66" i="42"/>
  <c r="AL56" i="42"/>
  <c r="AO61" i="42"/>
  <c r="AQ63" i="42"/>
  <c r="AO56" i="42"/>
  <c r="AO62" i="42"/>
  <c r="AG74" i="42"/>
  <c r="AM57" i="42"/>
  <c r="AT7" i="42"/>
  <c r="AT20" i="42"/>
  <c r="AG71" i="42"/>
  <c r="AC71" i="42"/>
  <c r="AJ64" i="42"/>
  <c r="AR64" i="42"/>
  <c r="AP56" i="42"/>
  <c r="AK61" i="42"/>
  <c r="AJ57" i="42"/>
  <c r="AA66" i="42"/>
  <c r="AD60" i="42"/>
  <c r="AR60" i="42"/>
  <c r="AC70" i="42"/>
  <c r="AF69" i="42"/>
  <c r="AN69" i="42"/>
  <c r="AI73" i="42"/>
  <c r="AP68" i="42"/>
  <c r="AK68" i="42"/>
  <c r="AS63" i="42"/>
  <c r="AM63" i="42"/>
  <c r="AR56" i="42"/>
  <c r="AB73" i="42"/>
  <c r="AT18" i="42"/>
  <c r="AP66" i="42"/>
  <c r="AG57" i="42"/>
  <c r="AE73" i="42"/>
  <c r="AL67" i="42"/>
  <c r="AF59" i="42"/>
  <c r="AJ56" i="42"/>
  <c r="AC60" i="42"/>
  <c r="AH69" i="42"/>
  <c r="AM69" i="42"/>
  <c r="AD69" i="42"/>
  <c r="AC73" i="42"/>
  <c r="AG68" i="42"/>
  <c r="AJ68" i="42"/>
  <c r="AE68" i="42"/>
  <c r="AD65" i="42"/>
  <c r="AP65" i="42"/>
  <c r="AC64" i="42"/>
  <c r="AE56" i="42"/>
  <c r="AJ62" i="42"/>
  <c r="AF73" i="42"/>
  <c r="AH63" i="42"/>
  <c r="AF64" i="42"/>
  <c r="AL66" i="42"/>
  <c r="AS60" i="42"/>
  <c r="AG60" i="42"/>
  <c r="Z64" i="42"/>
  <c r="Z72" i="42"/>
  <c r="AD56" i="42"/>
  <c r="AI62" i="42"/>
  <c r="AE62" i="42"/>
  <c r="AT12" i="42"/>
  <c r="Z57" i="42"/>
  <c r="AI60" i="42"/>
  <c r="AL60" i="42"/>
  <c r="AP60" i="42"/>
  <c r="AS69" i="42"/>
  <c r="AL69" i="42"/>
  <c r="AS26" i="42"/>
  <c r="AK26" i="42"/>
  <c r="AC26" i="42"/>
  <c r="AR26" i="42"/>
  <c r="AJ26" i="42"/>
  <c r="AB26" i="42"/>
  <c r="AQ26" i="42"/>
  <c r="AI26" i="42"/>
  <c r="AA26" i="42"/>
  <c r="AP26" i="42"/>
  <c r="AH26" i="42"/>
  <c r="Z26" i="42"/>
  <c r="AO26" i="42"/>
  <c r="AG26" i="42"/>
  <c r="AE26" i="42"/>
  <c r="AD26" i="42"/>
  <c r="AN26" i="42"/>
  <c r="AF26" i="42"/>
  <c r="AM26" i="42"/>
  <c r="AL26" i="42"/>
  <c r="AH68" i="42"/>
  <c r="AR68" i="42"/>
  <c r="AM68" i="42"/>
  <c r="AC65" i="42"/>
  <c r="AB65" i="42"/>
  <c r="AG65" i="42"/>
  <c r="Z66" i="42"/>
  <c r="AT13" i="42"/>
  <c r="AT6" i="42"/>
  <c r="Z58" i="42"/>
  <c r="AI63" i="42"/>
  <c r="AQ62" i="42"/>
  <c r="AH60" i="42"/>
  <c r="AE69" i="42"/>
  <c r="AI69" i="42"/>
  <c r="AC69" i="42"/>
  <c r="AA73" i="42"/>
  <c r="AN73" i="42"/>
  <c r="AO68" i="42"/>
  <c r="AC68" i="42"/>
  <c r="AH65" i="42"/>
  <c r="AR65" i="42"/>
  <c r="AO65" i="42"/>
  <c r="AL63" i="42"/>
  <c r="Z75" i="42"/>
  <c r="AG62" i="42"/>
  <c r="AT15" i="42"/>
  <c r="AA60" i="42"/>
  <c r="AN60" i="42"/>
  <c r="AQ60" i="42"/>
  <c r="AO69" i="42"/>
  <c r="Z69" i="42"/>
  <c r="AQ73" i="42"/>
  <c r="AL73" i="42"/>
  <c r="AA68" i="42"/>
  <c r="AS68" i="42"/>
  <c r="AN68" i="42"/>
  <c r="AJ65" i="42"/>
  <c r="AM65" i="42"/>
  <c r="AA65" i="42"/>
  <c r="AP64" i="42"/>
  <c r="Z60" i="42"/>
  <c r="AF68" i="42"/>
  <c r="Z67" i="42"/>
  <c r="AK64" i="42"/>
  <c r="AB56" i="42"/>
  <c r="AQ56" i="42"/>
  <c r="AR62" i="42"/>
  <c r="Z59" i="42"/>
  <c r="AB60" i="42"/>
  <c r="AE60" i="42"/>
  <c r="AP69" i="42"/>
  <c r="AK69" i="42"/>
  <c r="AB69" i="42"/>
  <c r="AT23" i="42"/>
  <c r="AI68" i="42"/>
  <c r="AD68" i="42"/>
  <c r="AK65" i="42"/>
  <c r="AI65" i="42"/>
  <c r="AT10" i="42"/>
  <c r="Z74" i="42"/>
  <c r="Z73" i="42"/>
  <c r="AE65" i="42"/>
  <c r="Z71" i="42"/>
  <c r="AA64" i="42"/>
  <c r="AS64" i="42"/>
  <c r="Z62" i="42"/>
  <c r="AH62" i="42"/>
  <c r="AC62" i="42"/>
  <c r="AK60" i="42"/>
  <c r="AF60" i="42"/>
  <c r="AM60" i="42"/>
  <c r="AG69" i="42"/>
  <c r="AJ69" i="42"/>
  <c r="AO73" i="42"/>
  <c r="AQ68" i="42"/>
  <c r="AL68" i="42"/>
  <c r="AS65" i="42"/>
  <c r="AL65" i="42"/>
  <c r="AF65" i="42"/>
  <c r="AQ65" i="42"/>
  <c r="Z63" i="42"/>
  <c r="AT19" i="42"/>
  <c r="AK63" i="42"/>
  <c r="AG64" i="42"/>
  <c r="AI64" i="42"/>
  <c r="AE64" i="42"/>
  <c r="AT14" i="42"/>
  <c r="Z56" i="42"/>
  <c r="AK62" i="42"/>
  <c r="Z61" i="42"/>
  <c r="W76" i="42"/>
  <c r="W100" i="42" s="1"/>
  <c r="AJ60" i="42"/>
  <c r="AO60" i="42"/>
  <c r="Z70" i="42"/>
  <c r="AQ69" i="42"/>
  <c r="AA69" i="42"/>
  <c r="AR69" i="42"/>
  <c r="AM73" i="42"/>
  <c r="Z68" i="42"/>
  <c r="AB68" i="42"/>
  <c r="Z65" i="42"/>
  <c r="AN65" i="42"/>
  <c r="W38" i="6" l="1"/>
  <c r="U39" i="6"/>
  <c r="E90" i="45"/>
  <c r="E119" i="45" s="1"/>
  <c r="C90" i="45"/>
  <c r="C119" i="45" s="1"/>
  <c r="AB81" i="45"/>
  <c r="AB79" i="45"/>
  <c r="AB108" i="45" s="1"/>
  <c r="AB77" i="45"/>
  <c r="AB106" i="45" s="1"/>
  <c r="AN21" i="45"/>
  <c r="AN79" i="45" s="1"/>
  <c r="AL21" i="45"/>
  <c r="AL79" i="45" s="1"/>
  <c r="AQ21" i="45"/>
  <c r="AQ79" i="45" s="1"/>
  <c r="AF21" i="45"/>
  <c r="AF79" i="45" s="1"/>
  <c r="BA21" i="45"/>
  <c r="BA79" i="45" s="1"/>
  <c r="AI21" i="45"/>
  <c r="AI79" i="45" s="1"/>
  <c r="BC21" i="45"/>
  <c r="BC79" i="45" s="1"/>
  <c r="AS21" i="45"/>
  <c r="AS79" i="45" s="1"/>
  <c r="AX21" i="45"/>
  <c r="AX79" i="45" s="1"/>
  <c r="AU21" i="45"/>
  <c r="AU79" i="45" s="1"/>
  <c r="AK21" i="45"/>
  <c r="AK79" i="45" s="1"/>
  <c r="AP21" i="45"/>
  <c r="AP79" i="45" s="1"/>
  <c r="AM21" i="45"/>
  <c r="AM79" i="45" s="1"/>
  <c r="AZ21" i="45"/>
  <c r="AZ79" i="45" s="1"/>
  <c r="AH21" i="45"/>
  <c r="AH79" i="45" s="1"/>
  <c r="AE21" i="45"/>
  <c r="AR21" i="45"/>
  <c r="AR79" i="45" s="1"/>
  <c r="AW21" i="45"/>
  <c r="AW79" i="45" s="1"/>
  <c r="BB21" i="45"/>
  <c r="BB79" i="45" s="1"/>
  <c r="AJ21" i="45"/>
  <c r="AJ79" i="45" s="1"/>
  <c r="AO21" i="45"/>
  <c r="AO79" i="45" s="1"/>
  <c r="AY21" i="45"/>
  <c r="AY79" i="45" s="1"/>
  <c r="AV21" i="45"/>
  <c r="AV79" i="45" s="1"/>
  <c r="AT21" i="45"/>
  <c r="AT79" i="45" s="1"/>
  <c r="AG21" i="45"/>
  <c r="AG79" i="45" s="1"/>
  <c r="BC19" i="45"/>
  <c r="BC77" i="45" s="1"/>
  <c r="AS19" i="45"/>
  <c r="AS77" i="45" s="1"/>
  <c r="AU19" i="45"/>
  <c r="AU77" i="45" s="1"/>
  <c r="AK19" i="45"/>
  <c r="AK77" i="45" s="1"/>
  <c r="AM19" i="45"/>
  <c r="AM77" i="45" s="1"/>
  <c r="AE19" i="45"/>
  <c r="AN19" i="45"/>
  <c r="AN77" i="45" s="1"/>
  <c r="AL19" i="45"/>
  <c r="AL77" i="45" s="1"/>
  <c r="BB19" i="45"/>
  <c r="BB77" i="45" s="1"/>
  <c r="AI19" i="45"/>
  <c r="AI77" i="45" s="1"/>
  <c r="AT19" i="45"/>
  <c r="AT77" i="45" s="1"/>
  <c r="AO19" i="45"/>
  <c r="AO77" i="45" s="1"/>
  <c r="AX19" i="45"/>
  <c r="AX77" i="45" s="1"/>
  <c r="BA19" i="45"/>
  <c r="BA77" i="45" s="1"/>
  <c r="AP19" i="45"/>
  <c r="AP77" i="45" s="1"/>
  <c r="AZ19" i="45"/>
  <c r="AZ77" i="45" s="1"/>
  <c r="AH19" i="45"/>
  <c r="AH77" i="45" s="1"/>
  <c r="AR19" i="45"/>
  <c r="AR77" i="45" s="1"/>
  <c r="AW19" i="45"/>
  <c r="AW77" i="45" s="1"/>
  <c r="AJ19" i="45"/>
  <c r="AJ77" i="45" s="1"/>
  <c r="AV19" i="45"/>
  <c r="AV77" i="45" s="1"/>
  <c r="AY19" i="45"/>
  <c r="AY77" i="45" s="1"/>
  <c r="AG19" i="45"/>
  <c r="AG77" i="45" s="1"/>
  <c r="AF19" i="45"/>
  <c r="AF77" i="45" s="1"/>
  <c r="AQ19" i="45"/>
  <c r="AQ77" i="45" s="1"/>
  <c r="F32" i="45"/>
  <c r="AB24" i="45"/>
  <c r="AW23" i="45"/>
  <c r="AW81" i="45" s="1"/>
  <c r="AE23" i="45"/>
  <c r="AR23" i="45"/>
  <c r="AR81" i="45" s="1"/>
  <c r="AG23" i="45"/>
  <c r="AG81" i="45" s="1"/>
  <c r="BB23" i="45"/>
  <c r="BB81" i="45" s="1"/>
  <c r="AJ23" i="45"/>
  <c r="AJ81" i="45" s="1"/>
  <c r="AV23" i="45"/>
  <c r="AV81" i="45" s="1"/>
  <c r="AT23" i="45"/>
  <c r="AT81" i="45" s="1"/>
  <c r="AY23" i="45"/>
  <c r="AY81" i="45" s="1"/>
  <c r="AO23" i="45"/>
  <c r="AO81" i="45" s="1"/>
  <c r="AN23" i="45"/>
  <c r="AN81" i="45" s="1"/>
  <c r="AL23" i="45"/>
  <c r="AL81" i="45" s="1"/>
  <c r="AQ23" i="45"/>
  <c r="AQ81" i="45" s="1"/>
  <c r="AF23" i="45"/>
  <c r="AF81" i="45" s="1"/>
  <c r="BA23" i="45"/>
  <c r="BA81" i="45" s="1"/>
  <c r="AI23" i="45"/>
  <c r="AI81" i="45" s="1"/>
  <c r="BC23" i="45"/>
  <c r="BC81" i="45" s="1"/>
  <c r="AS23" i="45"/>
  <c r="AS81" i="45" s="1"/>
  <c r="AX23" i="45"/>
  <c r="AX81" i="45" s="1"/>
  <c r="AU23" i="45"/>
  <c r="AU81" i="45" s="1"/>
  <c r="AK23" i="45"/>
  <c r="AK81" i="45" s="1"/>
  <c r="AP23" i="45"/>
  <c r="AP81" i="45" s="1"/>
  <c r="AM23" i="45"/>
  <c r="AM81" i="45" s="1"/>
  <c r="AZ23" i="45"/>
  <c r="AZ81" i="45" s="1"/>
  <c r="AH23" i="45"/>
  <c r="AH81" i="45" s="1"/>
  <c r="AK76" i="42"/>
  <c r="Z76" i="42"/>
  <c r="AC76" i="42"/>
  <c r="AN76" i="42"/>
  <c r="AS76" i="42"/>
  <c r="AH76" i="42"/>
  <c r="AD76" i="42"/>
  <c r="AP76" i="42"/>
  <c r="AO76" i="42"/>
  <c r="AL76" i="42"/>
  <c r="AG76" i="42"/>
  <c r="AB76" i="42"/>
  <c r="AE76" i="42"/>
  <c r="AA76" i="42"/>
  <c r="AJ76" i="42"/>
  <c r="AM76" i="42"/>
  <c r="AI76" i="42"/>
  <c r="AR76" i="42"/>
  <c r="AF76" i="42"/>
  <c r="AQ76" i="42"/>
  <c r="T57" i="6"/>
  <c r="U48" i="6"/>
  <c r="V48" i="6"/>
  <c r="W47" i="6"/>
  <c r="U57" i="6"/>
  <c r="V39" i="6"/>
  <c r="W36" i="6"/>
  <c r="T48" i="6"/>
  <c r="W55" i="6"/>
  <c r="W54" i="6"/>
  <c r="W35" i="6"/>
  <c r="W56" i="6"/>
  <c r="W46" i="6"/>
  <c r="T39" i="6"/>
  <c r="S39" i="6"/>
  <c r="W34" i="6"/>
  <c r="S48" i="6"/>
  <c r="W43" i="6"/>
  <c r="W53" i="6"/>
  <c r="S57" i="6"/>
  <c r="W52" i="6"/>
  <c r="W37" i="6"/>
  <c r="W45" i="6"/>
  <c r="V57" i="6"/>
  <c r="W44" i="6"/>
  <c r="AT75" i="42"/>
  <c r="AT72" i="42"/>
  <c r="AT58" i="42"/>
  <c r="AT71" i="42"/>
  <c r="AT74" i="42"/>
  <c r="AT67" i="42"/>
  <c r="AT70" i="42"/>
  <c r="AT51" i="42"/>
  <c r="AT61" i="42"/>
  <c r="AT57" i="42"/>
  <c r="AT68" i="42"/>
  <c r="AT63" i="42"/>
  <c r="AT62" i="42"/>
  <c r="AT26" i="42"/>
  <c r="AT59" i="42"/>
  <c r="AT66" i="42"/>
  <c r="AT65" i="42"/>
  <c r="AT73" i="42"/>
  <c r="AT64" i="42"/>
  <c r="AT56" i="42"/>
  <c r="AT60" i="42"/>
  <c r="AT69" i="42"/>
  <c r="C38" i="4"/>
  <c r="D3" i="50" s="1"/>
  <c r="D38" i="4"/>
  <c r="D28" i="50" s="1"/>
  <c r="E38" i="4"/>
  <c r="D53" i="50" s="1"/>
  <c r="F38" i="4"/>
  <c r="D78" i="50" s="1"/>
  <c r="G38" i="4"/>
  <c r="D103" i="50" s="1"/>
  <c r="H38" i="4"/>
  <c r="D128" i="50" s="1"/>
  <c r="I38" i="4"/>
  <c r="D153" i="50" s="1"/>
  <c r="J38" i="4"/>
  <c r="D178" i="50" s="1"/>
  <c r="K38" i="4"/>
  <c r="D203" i="50" s="1"/>
  <c r="L38" i="4"/>
  <c r="D228" i="50" s="1"/>
  <c r="M38" i="4"/>
  <c r="D253" i="50" s="1"/>
  <c r="N38" i="4"/>
  <c r="D278" i="50" s="1"/>
  <c r="O38" i="4"/>
  <c r="D303" i="50" s="1"/>
  <c r="P38" i="4"/>
  <c r="D328" i="50" s="1"/>
  <c r="Q38" i="4"/>
  <c r="D353" i="50" s="1"/>
  <c r="R38" i="4"/>
  <c r="D378" i="50" s="1"/>
  <c r="S38" i="4"/>
  <c r="D403" i="50" s="1"/>
  <c r="T38" i="4"/>
  <c r="D428" i="50" s="1"/>
  <c r="U38" i="4"/>
  <c r="D453" i="50" s="1"/>
  <c r="V38" i="4"/>
  <c r="D478" i="50" s="1"/>
  <c r="W38" i="4"/>
  <c r="D503" i="50" s="1"/>
  <c r="X38" i="4"/>
  <c r="D528" i="50" s="1"/>
  <c r="Y38" i="4"/>
  <c r="D553" i="50" s="1"/>
  <c r="Z38" i="4"/>
  <c r="D578" i="50" s="1"/>
  <c r="AA38" i="4"/>
  <c r="D603" i="50" s="1"/>
  <c r="C39" i="4"/>
  <c r="D4" i="50" s="1"/>
  <c r="D39" i="4"/>
  <c r="D29" i="50" s="1"/>
  <c r="E39" i="4"/>
  <c r="D54" i="50" s="1"/>
  <c r="F39" i="4"/>
  <c r="D79" i="50" s="1"/>
  <c r="G39" i="4"/>
  <c r="D104" i="50" s="1"/>
  <c r="H39" i="4"/>
  <c r="D129" i="50" s="1"/>
  <c r="I39" i="4"/>
  <c r="D154" i="50" s="1"/>
  <c r="J39" i="4"/>
  <c r="D179" i="50" s="1"/>
  <c r="K39" i="4"/>
  <c r="D204" i="50" s="1"/>
  <c r="L39" i="4"/>
  <c r="D229" i="50" s="1"/>
  <c r="M39" i="4"/>
  <c r="D254" i="50" s="1"/>
  <c r="N39" i="4"/>
  <c r="D279" i="50" s="1"/>
  <c r="O39" i="4"/>
  <c r="D304" i="50" s="1"/>
  <c r="P39" i="4"/>
  <c r="D329" i="50" s="1"/>
  <c r="Q39" i="4"/>
  <c r="D354" i="50" s="1"/>
  <c r="R39" i="4"/>
  <c r="D379" i="50" s="1"/>
  <c r="S39" i="4"/>
  <c r="D404" i="50" s="1"/>
  <c r="T39" i="4"/>
  <c r="D429" i="50" s="1"/>
  <c r="U39" i="4"/>
  <c r="D454" i="50" s="1"/>
  <c r="V39" i="4"/>
  <c r="D479" i="50" s="1"/>
  <c r="W39" i="4"/>
  <c r="D504" i="50" s="1"/>
  <c r="X39" i="4"/>
  <c r="D529" i="50" s="1"/>
  <c r="Y39" i="4"/>
  <c r="D554" i="50" s="1"/>
  <c r="Z39" i="4"/>
  <c r="D579" i="50" s="1"/>
  <c r="AA39" i="4"/>
  <c r="D604" i="50" s="1"/>
  <c r="C40" i="4"/>
  <c r="D5" i="50" s="1"/>
  <c r="D40" i="4"/>
  <c r="D30" i="50" s="1"/>
  <c r="E40" i="4"/>
  <c r="D55" i="50" s="1"/>
  <c r="F40" i="4"/>
  <c r="D80" i="50" s="1"/>
  <c r="G40" i="4"/>
  <c r="D105" i="50" s="1"/>
  <c r="H40" i="4"/>
  <c r="D130" i="50" s="1"/>
  <c r="I40" i="4"/>
  <c r="D155" i="50" s="1"/>
  <c r="J40" i="4"/>
  <c r="D180" i="50" s="1"/>
  <c r="K40" i="4"/>
  <c r="D205" i="50" s="1"/>
  <c r="L40" i="4"/>
  <c r="D230" i="50" s="1"/>
  <c r="M40" i="4"/>
  <c r="D255" i="50" s="1"/>
  <c r="N40" i="4"/>
  <c r="D280" i="50" s="1"/>
  <c r="O40" i="4"/>
  <c r="D305" i="50" s="1"/>
  <c r="P40" i="4"/>
  <c r="D330" i="50" s="1"/>
  <c r="Q40" i="4"/>
  <c r="D355" i="50" s="1"/>
  <c r="R40" i="4"/>
  <c r="D380" i="50" s="1"/>
  <c r="S40" i="4"/>
  <c r="D405" i="50" s="1"/>
  <c r="T40" i="4"/>
  <c r="D430" i="50" s="1"/>
  <c r="U40" i="4"/>
  <c r="D455" i="50" s="1"/>
  <c r="V40" i="4"/>
  <c r="D480" i="50" s="1"/>
  <c r="W40" i="4"/>
  <c r="D505" i="50" s="1"/>
  <c r="X40" i="4"/>
  <c r="D530" i="50" s="1"/>
  <c r="Y40" i="4"/>
  <c r="D555" i="50" s="1"/>
  <c r="Z40" i="4"/>
  <c r="D580" i="50" s="1"/>
  <c r="AA40" i="4"/>
  <c r="D605" i="50" s="1"/>
  <c r="C41" i="4"/>
  <c r="D6" i="50" s="1"/>
  <c r="D41" i="4"/>
  <c r="D31" i="50" s="1"/>
  <c r="E41" i="4"/>
  <c r="D56" i="50" s="1"/>
  <c r="F41" i="4"/>
  <c r="D81" i="50" s="1"/>
  <c r="G41" i="4"/>
  <c r="D106" i="50" s="1"/>
  <c r="H41" i="4"/>
  <c r="D131" i="50" s="1"/>
  <c r="I41" i="4"/>
  <c r="D156" i="50" s="1"/>
  <c r="J41" i="4"/>
  <c r="D181" i="50" s="1"/>
  <c r="K41" i="4"/>
  <c r="D206" i="50" s="1"/>
  <c r="L41" i="4"/>
  <c r="D231" i="50" s="1"/>
  <c r="M41" i="4"/>
  <c r="D256" i="50" s="1"/>
  <c r="N41" i="4"/>
  <c r="D281" i="50" s="1"/>
  <c r="O41" i="4"/>
  <c r="D306" i="50" s="1"/>
  <c r="P41" i="4"/>
  <c r="D331" i="50" s="1"/>
  <c r="Q41" i="4"/>
  <c r="D356" i="50" s="1"/>
  <c r="R41" i="4"/>
  <c r="D381" i="50" s="1"/>
  <c r="S41" i="4"/>
  <c r="D406" i="50" s="1"/>
  <c r="T41" i="4"/>
  <c r="D431" i="50" s="1"/>
  <c r="U41" i="4"/>
  <c r="D456" i="50" s="1"/>
  <c r="V41" i="4"/>
  <c r="D481" i="50" s="1"/>
  <c r="W41" i="4"/>
  <c r="D506" i="50" s="1"/>
  <c r="X41" i="4"/>
  <c r="D531" i="50" s="1"/>
  <c r="Y41" i="4"/>
  <c r="D556" i="50" s="1"/>
  <c r="Z41" i="4"/>
  <c r="D581" i="50" s="1"/>
  <c r="AA41" i="4"/>
  <c r="D606" i="50" s="1"/>
  <c r="C42" i="4"/>
  <c r="D7" i="50" s="1"/>
  <c r="D42" i="4"/>
  <c r="D32" i="50" s="1"/>
  <c r="E42" i="4"/>
  <c r="D57" i="50" s="1"/>
  <c r="F42" i="4"/>
  <c r="D82" i="50" s="1"/>
  <c r="G42" i="4"/>
  <c r="D107" i="50" s="1"/>
  <c r="H42" i="4"/>
  <c r="D132" i="50" s="1"/>
  <c r="I42" i="4"/>
  <c r="D157" i="50" s="1"/>
  <c r="J42" i="4"/>
  <c r="D182" i="50" s="1"/>
  <c r="K42" i="4"/>
  <c r="D207" i="50" s="1"/>
  <c r="L42" i="4"/>
  <c r="D232" i="50" s="1"/>
  <c r="M42" i="4"/>
  <c r="D257" i="50" s="1"/>
  <c r="N42" i="4"/>
  <c r="D282" i="50" s="1"/>
  <c r="O42" i="4"/>
  <c r="D307" i="50" s="1"/>
  <c r="P42" i="4"/>
  <c r="D332" i="50" s="1"/>
  <c r="Q42" i="4"/>
  <c r="D357" i="50" s="1"/>
  <c r="R42" i="4"/>
  <c r="D382" i="50" s="1"/>
  <c r="S42" i="4"/>
  <c r="D407" i="50" s="1"/>
  <c r="T42" i="4"/>
  <c r="D432" i="50" s="1"/>
  <c r="U42" i="4"/>
  <c r="D457" i="50" s="1"/>
  <c r="V42" i="4"/>
  <c r="D482" i="50" s="1"/>
  <c r="W42" i="4"/>
  <c r="D507" i="50" s="1"/>
  <c r="X42" i="4"/>
  <c r="D532" i="50" s="1"/>
  <c r="Y42" i="4"/>
  <c r="D557" i="50" s="1"/>
  <c r="Z42" i="4"/>
  <c r="D582" i="50" s="1"/>
  <c r="AA42" i="4"/>
  <c r="D607" i="50" s="1"/>
  <c r="C43" i="4"/>
  <c r="D8" i="50" s="1"/>
  <c r="D43" i="4"/>
  <c r="D33" i="50" s="1"/>
  <c r="E43" i="4"/>
  <c r="D58" i="50" s="1"/>
  <c r="F43" i="4"/>
  <c r="D83" i="50" s="1"/>
  <c r="G43" i="4"/>
  <c r="D108" i="50" s="1"/>
  <c r="H43" i="4"/>
  <c r="D133" i="50" s="1"/>
  <c r="I43" i="4"/>
  <c r="D158" i="50" s="1"/>
  <c r="J43" i="4"/>
  <c r="D183" i="50" s="1"/>
  <c r="K43" i="4"/>
  <c r="D208" i="50" s="1"/>
  <c r="L43" i="4"/>
  <c r="D233" i="50" s="1"/>
  <c r="M43" i="4"/>
  <c r="D258" i="50" s="1"/>
  <c r="N43" i="4"/>
  <c r="D283" i="50" s="1"/>
  <c r="O43" i="4"/>
  <c r="D308" i="50" s="1"/>
  <c r="P43" i="4"/>
  <c r="D333" i="50" s="1"/>
  <c r="Q43" i="4"/>
  <c r="D358" i="50" s="1"/>
  <c r="R43" i="4"/>
  <c r="D383" i="50" s="1"/>
  <c r="S43" i="4"/>
  <c r="D408" i="50" s="1"/>
  <c r="T43" i="4"/>
  <c r="D433" i="50" s="1"/>
  <c r="U43" i="4"/>
  <c r="D458" i="50" s="1"/>
  <c r="V43" i="4"/>
  <c r="D483" i="50" s="1"/>
  <c r="W43" i="4"/>
  <c r="D508" i="50" s="1"/>
  <c r="X43" i="4"/>
  <c r="D533" i="50" s="1"/>
  <c r="Y43" i="4"/>
  <c r="D558" i="50" s="1"/>
  <c r="Z43" i="4"/>
  <c r="D583" i="50" s="1"/>
  <c r="AA43" i="4"/>
  <c r="D608" i="50" s="1"/>
  <c r="C44" i="4"/>
  <c r="D9" i="50" s="1"/>
  <c r="D44" i="4"/>
  <c r="D34" i="50" s="1"/>
  <c r="E44" i="4"/>
  <c r="D59" i="50" s="1"/>
  <c r="F44" i="4"/>
  <c r="D84" i="50" s="1"/>
  <c r="G44" i="4"/>
  <c r="D109" i="50" s="1"/>
  <c r="H44" i="4"/>
  <c r="D134" i="50" s="1"/>
  <c r="I44" i="4"/>
  <c r="D159" i="50" s="1"/>
  <c r="J44" i="4"/>
  <c r="D184" i="50" s="1"/>
  <c r="K44" i="4"/>
  <c r="D209" i="50" s="1"/>
  <c r="L44" i="4"/>
  <c r="D234" i="50" s="1"/>
  <c r="M44" i="4"/>
  <c r="D259" i="50" s="1"/>
  <c r="N44" i="4"/>
  <c r="D284" i="50" s="1"/>
  <c r="O44" i="4"/>
  <c r="D309" i="50" s="1"/>
  <c r="P44" i="4"/>
  <c r="D334" i="50" s="1"/>
  <c r="Q44" i="4"/>
  <c r="D359" i="50" s="1"/>
  <c r="R44" i="4"/>
  <c r="D384" i="50" s="1"/>
  <c r="S44" i="4"/>
  <c r="D409" i="50" s="1"/>
  <c r="T44" i="4"/>
  <c r="D434" i="50" s="1"/>
  <c r="U44" i="4"/>
  <c r="D459" i="50" s="1"/>
  <c r="V44" i="4"/>
  <c r="D484" i="50" s="1"/>
  <c r="W44" i="4"/>
  <c r="D509" i="50" s="1"/>
  <c r="X44" i="4"/>
  <c r="D534" i="50" s="1"/>
  <c r="Y44" i="4"/>
  <c r="D559" i="50" s="1"/>
  <c r="Z44" i="4"/>
  <c r="D584" i="50" s="1"/>
  <c r="AA44" i="4"/>
  <c r="D609" i="50" s="1"/>
  <c r="C45" i="4"/>
  <c r="D10" i="50" s="1"/>
  <c r="D45" i="4"/>
  <c r="D35" i="50" s="1"/>
  <c r="E45" i="4"/>
  <c r="D60" i="50" s="1"/>
  <c r="F45" i="4"/>
  <c r="D85" i="50" s="1"/>
  <c r="G45" i="4"/>
  <c r="D110" i="50" s="1"/>
  <c r="H45" i="4"/>
  <c r="D135" i="50" s="1"/>
  <c r="I45" i="4"/>
  <c r="D160" i="50" s="1"/>
  <c r="J45" i="4"/>
  <c r="D185" i="50" s="1"/>
  <c r="K45" i="4"/>
  <c r="D210" i="50" s="1"/>
  <c r="L45" i="4"/>
  <c r="D235" i="50" s="1"/>
  <c r="M45" i="4"/>
  <c r="D260" i="50" s="1"/>
  <c r="N45" i="4"/>
  <c r="D285" i="50" s="1"/>
  <c r="O45" i="4"/>
  <c r="D310" i="50" s="1"/>
  <c r="P45" i="4"/>
  <c r="D335" i="50" s="1"/>
  <c r="Q45" i="4"/>
  <c r="D360" i="50" s="1"/>
  <c r="R45" i="4"/>
  <c r="D385" i="50" s="1"/>
  <c r="S45" i="4"/>
  <c r="D410" i="50" s="1"/>
  <c r="T45" i="4"/>
  <c r="D435" i="50" s="1"/>
  <c r="U45" i="4"/>
  <c r="D460" i="50" s="1"/>
  <c r="V45" i="4"/>
  <c r="D485" i="50" s="1"/>
  <c r="W45" i="4"/>
  <c r="D510" i="50" s="1"/>
  <c r="X45" i="4"/>
  <c r="D535" i="50" s="1"/>
  <c r="Y45" i="4"/>
  <c r="D560" i="50" s="1"/>
  <c r="Z45" i="4"/>
  <c r="D585" i="50" s="1"/>
  <c r="AA45" i="4"/>
  <c r="D610" i="50" s="1"/>
  <c r="C46" i="4"/>
  <c r="D11" i="50" s="1"/>
  <c r="D46" i="4"/>
  <c r="D36" i="50" s="1"/>
  <c r="E46" i="4"/>
  <c r="D61" i="50" s="1"/>
  <c r="F46" i="4"/>
  <c r="D86" i="50" s="1"/>
  <c r="G46" i="4"/>
  <c r="D111" i="50" s="1"/>
  <c r="H46" i="4"/>
  <c r="D136" i="50" s="1"/>
  <c r="I46" i="4"/>
  <c r="D161" i="50" s="1"/>
  <c r="J46" i="4"/>
  <c r="D186" i="50" s="1"/>
  <c r="K46" i="4"/>
  <c r="D211" i="50" s="1"/>
  <c r="L46" i="4"/>
  <c r="D236" i="50" s="1"/>
  <c r="M46" i="4"/>
  <c r="D261" i="50" s="1"/>
  <c r="N46" i="4"/>
  <c r="D286" i="50" s="1"/>
  <c r="O46" i="4"/>
  <c r="D311" i="50" s="1"/>
  <c r="P46" i="4"/>
  <c r="D336" i="50" s="1"/>
  <c r="Q46" i="4"/>
  <c r="D361" i="50" s="1"/>
  <c r="R46" i="4"/>
  <c r="D386" i="50" s="1"/>
  <c r="S46" i="4"/>
  <c r="D411" i="50" s="1"/>
  <c r="T46" i="4"/>
  <c r="D436" i="50" s="1"/>
  <c r="U46" i="4"/>
  <c r="D461" i="50" s="1"/>
  <c r="V46" i="4"/>
  <c r="D486" i="50" s="1"/>
  <c r="W46" i="4"/>
  <c r="D511" i="50" s="1"/>
  <c r="X46" i="4"/>
  <c r="D536" i="50" s="1"/>
  <c r="Y46" i="4"/>
  <c r="D561" i="50" s="1"/>
  <c r="Z46" i="4"/>
  <c r="D586" i="50" s="1"/>
  <c r="AA46" i="4"/>
  <c r="D611" i="50" s="1"/>
  <c r="C47" i="4"/>
  <c r="D12" i="50" s="1"/>
  <c r="D47" i="4"/>
  <c r="D37" i="50" s="1"/>
  <c r="E47" i="4"/>
  <c r="D62" i="50" s="1"/>
  <c r="F47" i="4"/>
  <c r="D87" i="50" s="1"/>
  <c r="G47" i="4"/>
  <c r="D112" i="50" s="1"/>
  <c r="H47" i="4"/>
  <c r="D137" i="50" s="1"/>
  <c r="I47" i="4"/>
  <c r="D162" i="50" s="1"/>
  <c r="J47" i="4"/>
  <c r="D187" i="50" s="1"/>
  <c r="K47" i="4"/>
  <c r="D212" i="50" s="1"/>
  <c r="L47" i="4"/>
  <c r="D237" i="50" s="1"/>
  <c r="M47" i="4"/>
  <c r="D262" i="50" s="1"/>
  <c r="N47" i="4"/>
  <c r="D287" i="50" s="1"/>
  <c r="O47" i="4"/>
  <c r="D312" i="50" s="1"/>
  <c r="P47" i="4"/>
  <c r="D337" i="50" s="1"/>
  <c r="Q47" i="4"/>
  <c r="D362" i="50" s="1"/>
  <c r="R47" i="4"/>
  <c r="D387" i="50" s="1"/>
  <c r="S47" i="4"/>
  <c r="D412" i="50" s="1"/>
  <c r="T47" i="4"/>
  <c r="D437" i="50" s="1"/>
  <c r="U47" i="4"/>
  <c r="D462" i="50" s="1"/>
  <c r="V47" i="4"/>
  <c r="D487" i="50" s="1"/>
  <c r="W47" i="4"/>
  <c r="D512" i="50" s="1"/>
  <c r="X47" i="4"/>
  <c r="D537" i="50" s="1"/>
  <c r="Y47" i="4"/>
  <c r="D562" i="50" s="1"/>
  <c r="Z47" i="4"/>
  <c r="D587" i="50" s="1"/>
  <c r="AA47" i="4"/>
  <c r="D612" i="50" s="1"/>
  <c r="C48" i="4"/>
  <c r="D13" i="50" s="1"/>
  <c r="D48" i="4"/>
  <c r="D38" i="50" s="1"/>
  <c r="E48" i="4"/>
  <c r="D63" i="50" s="1"/>
  <c r="F48" i="4"/>
  <c r="D88" i="50" s="1"/>
  <c r="G48" i="4"/>
  <c r="D113" i="50" s="1"/>
  <c r="H48" i="4"/>
  <c r="D138" i="50" s="1"/>
  <c r="I48" i="4"/>
  <c r="D163" i="50" s="1"/>
  <c r="J48" i="4"/>
  <c r="D188" i="50" s="1"/>
  <c r="K48" i="4"/>
  <c r="D213" i="50" s="1"/>
  <c r="L48" i="4"/>
  <c r="D238" i="50" s="1"/>
  <c r="M48" i="4"/>
  <c r="D263" i="50" s="1"/>
  <c r="N48" i="4"/>
  <c r="D288" i="50" s="1"/>
  <c r="O48" i="4"/>
  <c r="D313" i="50" s="1"/>
  <c r="P48" i="4"/>
  <c r="D338" i="50" s="1"/>
  <c r="Q48" i="4"/>
  <c r="D363" i="50" s="1"/>
  <c r="R48" i="4"/>
  <c r="D388" i="50" s="1"/>
  <c r="S48" i="4"/>
  <c r="D413" i="50" s="1"/>
  <c r="T48" i="4"/>
  <c r="D438" i="50" s="1"/>
  <c r="U48" i="4"/>
  <c r="D463" i="50" s="1"/>
  <c r="V48" i="4"/>
  <c r="D488" i="50" s="1"/>
  <c r="W48" i="4"/>
  <c r="D513" i="50" s="1"/>
  <c r="X48" i="4"/>
  <c r="D538" i="50" s="1"/>
  <c r="Y48" i="4"/>
  <c r="D563" i="50" s="1"/>
  <c r="Z48" i="4"/>
  <c r="D588" i="50" s="1"/>
  <c r="AA48" i="4"/>
  <c r="D613" i="50" s="1"/>
  <c r="C49" i="4"/>
  <c r="D14" i="50" s="1"/>
  <c r="D49" i="4"/>
  <c r="D39" i="50" s="1"/>
  <c r="E49" i="4"/>
  <c r="D64" i="50" s="1"/>
  <c r="F49" i="4"/>
  <c r="D89" i="50" s="1"/>
  <c r="G49" i="4"/>
  <c r="D114" i="50" s="1"/>
  <c r="H49" i="4"/>
  <c r="D139" i="50" s="1"/>
  <c r="I49" i="4"/>
  <c r="D164" i="50" s="1"/>
  <c r="J49" i="4"/>
  <c r="D189" i="50" s="1"/>
  <c r="K49" i="4"/>
  <c r="D214" i="50" s="1"/>
  <c r="L49" i="4"/>
  <c r="D239" i="50" s="1"/>
  <c r="M49" i="4"/>
  <c r="D264" i="50" s="1"/>
  <c r="N49" i="4"/>
  <c r="D289" i="50" s="1"/>
  <c r="O49" i="4"/>
  <c r="D314" i="50" s="1"/>
  <c r="P49" i="4"/>
  <c r="D339" i="50" s="1"/>
  <c r="Q49" i="4"/>
  <c r="D364" i="50" s="1"/>
  <c r="R49" i="4"/>
  <c r="D389" i="50" s="1"/>
  <c r="S49" i="4"/>
  <c r="D414" i="50" s="1"/>
  <c r="T49" i="4"/>
  <c r="D439" i="50" s="1"/>
  <c r="U49" i="4"/>
  <c r="D464" i="50" s="1"/>
  <c r="V49" i="4"/>
  <c r="D489" i="50" s="1"/>
  <c r="W49" i="4"/>
  <c r="D514" i="50" s="1"/>
  <c r="X49" i="4"/>
  <c r="D539" i="50" s="1"/>
  <c r="Y49" i="4"/>
  <c r="D564" i="50" s="1"/>
  <c r="Z49" i="4"/>
  <c r="D589" i="50" s="1"/>
  <c r="AA49" i="4"/>
  <c r="D614" i="50" s="1"/>
  <c r="C50" i="4"/>
  <c r="D15" i="50" s="1"/>
  <c r="D50" i="4"/>
  <c r="D40" i="50" s="1"/>
  <c r="E50" i="4"/>
  <c r="D65" i="50" s="1"/>
  <c r="F50" i="4"/>
  <c r="D90" i="50" s="1"/>
  <c r="G50" i="4"/>
  <c r="D115" i="50" s="1"/>
  <c r="H50" i="4"/>
  <c r="D140" i="50" s="1"/>
  <c r="I50" i="4"/>
  <c r="D165" i="50" s="1"/>
  <c r="J50" i="4"/>
  <c r="D190" i="50" s="1"/>
  <c r="K50" i="4"/>
  <c r="D215" i="50" s="1"/>
  <c r="L50" i="4"/>
  <c r="D240" i="50" s="1"/>
  <c r="M50" i="4"/>
  <c r="D265" i="50" s="1"/>
  <c r="N50" i="4"/>
  <c r="D290" i="50" s="1"/>
  <c r="O50" i="4"/>
  <c r="D315" i="50" s="1"/>
  <c r="P50" i="4"/>
  <c r="D340" i="50" s="1"/>
  <c r="Q50" i="4"/>
  <c r="D365" i="50" s="1"/>
  <c r="R50" i="4"/>
  <c r="D390" i="50" s="1"/>
  <c r="S50" i="4"/>
  <c r="D415" i="50" s="1"/>
  <c r="T50" i="4"/>
  <c r="D440" i="50" s="1"/>
  <c r="U50" i="4"/>
  <c r="D465" i="50" s="1"/>
  <c r="V50" i="4"/>
  <c r="D490" i="50" s="1"/>
  <c r="W50" i="4"/>
  <c r="D515" i="50" s="1"/>
  <c r="X50" i="4"/>
  <c r="D540" i="50" s="1"/>
  <c r="Y50" i="4"/>
  <c r="D565" i="50" s="1"/>
  <c r="Z50" i="4"/>
  <c r="D590" i="50" s="1"/>
  <c r="AA50" i="4"/>
  <c r="D615" i="50" s="1"/>
  <c r="C51" i="4"/>
  <c r="D16" i="50" s="1"/>
  <c r="D51" i="4"/>
  <c r="D41" i="50" s="1"/>
  <c r="E51" i="4"/>
  <c r="D66" i="50" s="1"/>
  <c r="F51" i="4"/>
  <c r="D91" i="50" s="1"/>
  <c r="G51" i="4"/>
  <c r="D116" i="50" s="1"/>
  <c r="H51" i="4"/>
  <c r="D141" i="50" s="1"/>
  <c r="I51" i="4"/>
  <c r="D166" i="50" s="1"/>
  <c r="J51" i="4"/>
  <c r="D191" i="50" s="1"/>
  <c r="K51" i="4"/>
  <c r="D216" i="50" s="1"/>
  <c r="L51" i="4"/>
  <c r="D241" i="50" s="1"/>
  <c r="M51" i="4"/>
  <c r="D266" i="50" s="1"/>
  <c r="N51" i="4"/>
  <c r="D291" i="50" s="1"/>
  <c r="O51" i="4"/>
  <c r="D316" i="50" s="1"/>
  <c r="P51" i="4"/>
  <c r="D341" i="50" s="1"/>
  <c r="Q51" i="4"/>
  <c r="D366" i="50" s="1"/>
  <c r="R51" i="4"/>
  <c r="D391" i="50" s="1"/>
  <c r="S51" i="4"/>
  <c r="D416" i="50" s="1"/>
  <c r="T51" i="4"/>
  <c r="D441" i="50" s="1"/>
  <c r="U51" i="4"/>
  <c r="D466" i="50" s="1"/>
  <c r="V51" i="4"/>
  <c r="D491" i="50" s="1"/>
  <c r="W51" i="4"/>
  <c r="D516" i="50" s="1"/>
  <c r="X51" i="4"/>
  <c r="D541" i="50" s="1"/>
  <c r="Y51" i="4"/>
  <c r="D566" i="50" s="1"/>
  <c r="Z51" i="4"/>
  <c r="D591" i="50" s="1"/>
  <c r="AA51" i="4"/>
  <c r="D616" i="50" s="1"/>
  <c r="C52" i="4"/>
  <c r="D17" i="50" s="1"/>
  <c r="D52" i="4"/>
  <c r="D42" i="50" s="1"/>
  <c r="E52" i="4"/>
  <c r="D67" i="50" s="1"/>
  <c r="F52" i="4"/>
  <c r="D92" i="50" s="1"/>
  <c r="G52" i="4"/>
  <c r="D117" i="50" s="1"/>
  <c r="H52" i="4"/>
  <c r="D142" i="50" s="1"/>
  <c r="I52" i="4"/>
  <c r="D167" i="50" s="1"/>
  <c r="J52" i="4"/>
  <c r="D192" i="50" s="1"/>
  <c r="K52" i="4"/>
  <c r="D217" i="50" s="1"/>
  <c r="L52" i="4"/>
  <c r="D242" i="50" s="1"/>
  <c r="M52" i="4"/>
  <c r="D267" i="50" s="1"/>
  <c r="N52" i="4"/>
  <c r="D292" i="50" s="1"/>
  <c r="O52" i="4"/>
  <c r="D317" i="50" s="1"/>
  <c r="P52" i="4"/>
  <c r="D342" i="50" s="1"/>
  <c r="Q52" i="4"/>
  <c r="D367" i="50" s="1"/>
  <c r="R52" i="4"/>
  <c r="D392" i="50" s="1"/>
  <c r="S52" i="4"/>
  <c r="D417" i="50" s="1"/>
  <c r="T52" i="4"/>
  <c r="D442" i="50" s="1"/>
  <c r="U52" i="4"/>
  <c r="D467" i="50" s="1"/>
  <c r="V52" i="4"/>
  <c r="D492" i="50" s="1"/>
  <c r="W52" i="4"/>
  <c r="D517" i="50" s="1"/>
  <c r="X52" i="4"/>
  <c r="D542" i="50" s="1"/>
  <c r="Y52" i="4"/>
  <c r="D567" i="50" s="1"/>
  <c r="Z52" i="4"/>
  <c r="D592" i="50" s="1"/>
  <c r="AA52" i="4"/>
  <c r="D617" i="50" s="1"/>
  <c r="C53" i="4"/>
  <c r="D18" i="50" s="1"/>
  <c r="D53" i="4"/>
  <c r="D43" i="50" s="1"/>
  <c r="E53" i="4"/>
  <c r="D68" i="50" s="1"/>
  <c r="F53" i="4"/>
  <c r="D93" i="50" s="1"/>
  <c r="G53" i="4"/>
  <c r="D118" i="50" s="1"/>
  <c r="H53" i="4"/>
  <c r="D143" i="50" s="1"/>
  <c r="I53" i="4"/>
  <c r="D168" i="50" s="1"/>
  <c r="J53" i="4"/>
  <c r="D193" i="50" s="1"/>
  <c r="K53" i="4"/>
  <c r="D218" i="50" s="1"/>
  <c r="L53" i="4"/>
  <c r="D243" i="50" s="1"/>
  <c r="M53" i="4"/>
  <c r="D268" i="50" s="1"/>
  <c r="N53" i="4"/>
  <c r="D293" i="50" s="1"/>
  <c r="O53" i="4"/>
  <c r="D318" i="50" s="1"/>
  <c r="P53" i="4"/>
  <c r="D343" i="50" s="1"/>
  <c r="Q53" i="4"/>
  <c r="D368" i="50" s="1"/>
  <c r="R53" i="4"/>
  <c r="D393" i="50" s="1"/>
  <c r="S53" i="4"/>
  <c r="D418" i="50" s="1"/>
  <c r="T53" i="4"/>
  <c r="D443" i="50" s="1"/>
  <c r="U53" i="4"/>
  <c r="D468" i="50" s="1"/>
  <c r="V53" i="4"/>
  <c r="D493" i="50" s="1"/>
  <c r="W53" i="4"/>
  <c r="D518" i="50" s="1"/>
  <c r="X53" i="4"/>
  <c r="D543" i="50" s="1"/>
  <c r="Y53" i="4"/>
  <c r="D568" i="50" s="1"/>
  <c r="Z53" i="4"/>
  <c r="D593" i="50" s="1"/>
  <c r="AA53" i="4"/>
  <c r="D618" i="50" s="1"/>
  <c r="C54" i="4"/>
  <c r="D19" i="50" s="1"/>
  <c r="D54" i="4"/>
  <c r="D44" i="50" s="1"/>
  <c r="E54" i="4"/>
  <c r="D69" i="50" s="1"/>
  <c r="F54" i="4"/>
  <c r="D94" i="50" s="1"/>
  <c r="G54" i="4"/>
  <c r="D119" i="50" s="1"/>
  <c r="H54" i="4"/>
  <c r="D144" i="50" s="1"/>
  <c r="I54" i="4"/>
  <c r="D169" i="50" s="1"/>
  <c r="J54" i="4"/>
  <c r="D194" i="50" s="1"/>
  <c r="K54" i="4"/>
  <c r="D219" i="50" s="1"/>
  <c r="L54" i="4"/>
  <c r="D244" i="50" s="1"/>
  <c r="M54" i="4"/>
  <c r="D269" i="50" s="1"/>
  <c r="N54" i="4"/>
  <c r="D294" i="50" s="1"/>
  <c r="O54" i="4"/>
  <c r="D319" i="50" s="1"/>
  <c r="P54" i="4"/>
  <c r="D344" i="50" s="1"/>
  <c r="Q54" i="4"/>
  <c r="D369" i="50" s="1"/>
  <c r="R54" i="4"/>
  <c r="D394" i="50" s="1"/>
  <c r="S54" i="4"/>
  <c r="D419" i="50" s="1"/>
  <c r="T54" i="4"/>
  <c r="D444" i="50" s="1"/>
  <c r="U54" i="4"/>
  <c r="D469" i="50" s="1"/>
  <c r="V54" i="4"/>
  <c r="D494" i="50" s="1"/>
  <c r="W54" i="4"/>
  <c r="D519" i="50" s="1"/>
  <c r="X54" i="4"/>
  <c r="D544" i="50" s="1"/>
  <c r="Y54" i="4"/>
  <c r="D569" i="50" s="1"/>
  <c r="Z54" i="4"/>
  <c r="D594" i="50" s="1"/>
  <c r="AA54" i="4"/>
  <c r="D619" i="50" s="1"/>
  <c r="C55" i="4"/>
  <c r="D20" i="50" s="1"/>
  <c r="D55" i="4"/>
  <c r="D45" i="50" s="1"/>
  <c r="E55" i="4"/>
  <c r="D70" i="50" s="1"/>
  <c r="F55" i="4"/>
  <c r="D95" i="50" s="1"/>
  <c r="G55" i="4"/>
  <c r="D120" i="50" s="1"/>
  <c r="H55" i="4"/>
  <c r="D145" i="50" s="1"/>
  <c r="I55" i="4"/>
  <c r="D170" i="50" s="1"/>
  <c r="J55" i="4"/>
  <c r="D195" i="50" s="1"/>
  <c r="K55" i="4"/>
  <c r="D220" i="50" s="1"/>
  <c r="L55" i="4"/>
  <c r="D245" i="50" s="1"/>
  <c r="M55" i="4"/>
  <c r="D270" i="50" s="1"/>
  <c r="N55" i="4"/>
  <c r="D295" i="50" s="1"/>
  <c r="O55" i="4"/>
  <c r="D320" i="50" s="1"/>
  <c r="P55" i="4"/>
  <c r="D345" i="50" s="1"/>
  <c r="Q55" i="4"/>
  <c r="D370" i="50" s="1"/>
  <c r="R55" i="4"/>
  <c r="D395" i="50" s="1"/>
  <c r="S55" i="4"/>
  <c r="D420" i="50" s="1"/>
  <c r="T55" i="4"/>
  <c r="D445" i="50" s="1"/>
  <c r="U55" i="4"/>
  <c r="D470" i="50" s="1"/>
  <c r="V55" i="4"/>
  <c r="D495" i="50" s="1"/>
  <c r="W55" i="4"/>
  <c r="D520" i="50" s="1"/>
  <c r="X55" i="4"/>
  <c r="D545" i="50" s="1"/>
  <c r="Y55" i="4"/>
  <c r="D570" i="50" s="1"/>
  <c r="Z55" i="4"/>
  <c r="D595" i="50" s="1"/>
  <c r="AA55" i="4"/>
  <c r="D620" i="50" s="1"/>
  <c r="C56" i="4"/>
  <c r="D21" i="50" s="1"/>
  <c r="D56" i="4"/>
  <c r="D46" i="50" s="1"/>
  <c r="E56" i="4"/>
  <c r="D71" i="50" s="1"/>
  <c r="F56" i="4"/>
  <c r="D96" i="50" s="1"/>
  <c r="G56" i="4"/>
  <c r="D121" i="50" s="1"/>
  <c r="H56" i="4"/>
  <c r="D146" i="50" s="1"/>
  <c r="I56" i="4"/>
  <c r="D171" i="50" s="1"/>
  <c r="J56" i="4"/>
  <c r="D196" i="50" s="1"/>
  <c r="K56" i="4"/>
  <c r="D221" i="50" s="1"/>
  <c r="L56" i="4"/>
  <c r="D246" i="50" s="1"/>
  <c r="M56" i="4"/>
  <c r="D271" i="50" s="1"/>
  <c r="N56" i="4"/>
  <c r="D296" i="50" s="1"/>
  <c r="O56" i="4"/>
  <c r="D321" i="50" s="1"/>
  <c r="P56" i="4"/>
  <c r="D346" i="50" s="1"/>
  <c r="Q56" i="4"/>
  <c r="D371" i="50" s="1"/>
  <c r="R56" i="4"/>
  <c r="D396" i="50" s="1"/>
  <c r="S56" i="4"/>
  <c r="D421" i="50" s="1"/>
  <c r="T56" i="4"/>
  <c r="D446" i="50" s="1"/>
  <c r="U56" i="4"/>
  <c r="D471" i="50" s="1"/>
  <c r="V56" i="4"/>
  <c r="D496" i="50" s="1"/>
  <c r="W56" i="4"/>
  <c r="D521" i="50" s="1"/>
  <c r="X56" i="4"/>
  <c r="D546" i="50" s="1"/>
  <c r="Y56" i="4"/>
  <c r="D571" i="50" s="1"/>
  <c r="Z56" i="4"/>
  <c r="D596" i="50" s="1"/>
  <c r="AA56" i="4"/>
  <c r="D621" i="50" s="1"/>
  <c r="C57" i="4"/>
  <c r="D22" i="50" s="1"/>
  <c r="D57" i="4"/>
  <c r="D47" i="50" s="1"/>
  <c r="E57" i="4"/>
  <c r="D72" i="50" s="1"/>
  <c r="F57" i="4"/>
  <c r="D97" i="50" s="1"/>
  <c r="G57" i="4"/>
  <c r="D122" i="50" s="1"/>
  <c r="H57" i="4"/>
  <c r="D147" i="50" s="1"/>
  <c r="I57" i="4"/>
  <c r="D172" i="50" s="1"/>
  <c r="J57" i="4"/>
  <c r="D197" i="50" s="1"/>
  <c r="K57" i="4"/>
  <c r="D222" i="50" s="1"/>
  <c r="L57" i="4"/>
  <c r="D247" i="50" s="1"/>
  <c r="M57" i="4"/>
  <c r="D272" i="50" s="1"/>
  <c r="N57" i="4"/>
  <c r="D297" i="50" s="1"/>
  <c r="O57" i="4"/>
  <c r="D322" i="50" s="1"/>
  <c r="P57" i="4"/>
  <c r="D347" i="50" s="1"/>
  <c r="Q57" i="4"/>
  <c r="D372" i="50" s="1"/>
  <c r="R57" i="4"/>
  <c r="D397" i="50" s="1"/>
  <c r="S57" i="4"/>
  <c r="D422" i="50" s="1"/>
  <c r="T57" i="4"/>
  <c r="D447" i="50" s="1"/>
  <c r="U57" i="4"/>
  <c r="D472" i="50" s="1"/>
  <c r="V57" i="4"/>
  <c r="D497" i="50" s="1"/>
  <c r="W57" i="4"/>
  <c r="D522" i="50" s="1"/>
  <c r="X57" i="4"/>
  <c r="D547" i="50" s="1"/>
  <c r="Y57" i="4"/>
  <c r="D572" i="50" s="1"/>
  <c r="Z57" i="4"/>
  <c r="D597" i="50" s="1"/>
  <c r="AA57" i="4"/>
  <c r="D622" i="50" s="1"/>
  <c r="C58" i="4"/>
  <c r="D23" i="50" s="1"/>
  <c r="D58" i="4"/>
  <c r="D48" i="50" s="1"/>
  <c r="E58" i="4"/>
  <c r="D73" i="50" s="1"/>
  <c r="F58" i="4"/>
  <c r="D98" i="50" s="1"/>
  <c r="G58" i="4"/>
  <c r="D123" i="50" s="1"/>
  <c r="H58" i="4"/>
  <c r="D148" i="50" s="1"/>
  <c r="I58" i="4"/>
  <c r="D173" i="50" s="1"/>
  <c r="J58" i="4"/>
  <c r="D198" i="50" s="1"/>
  <c r="K58" i="4"/>
  <c r="D223" i="50" s="1"/>
  <c r="L58" i="4"/>
  <c r="D248" i="50" s="1"/>
  <c r="M58" i="4"/>
  <c r="D273" i="50" s="1"/>
  <c r="N58" i="4"/>
  <c r="D298" i="50" s="1"/>
  <c r="O58" i="4"/>
  <c r="D323" i="50" s="1"/>
  <c r="P58" i="4"/>
  <c r="D348" i="50" s="1"/>
  <c r="Q58" i="4"/>
  <c r="D373" i="50" s="1"/>
  <c r="R58" i="4"/>
  <c r="D398" i="50" s="1"/>
  <c r="S58" i="4"/>
  <c r="D423" i="50" s="1"/>
  <c r="T58" i="4"/>
  <c r="D448" i="50" s="1"/>
  <c r="U58" i="4"/>
  <c r="D473" i="50" s="1"/>
  <c r="V58" i="4"/>
  <c r="D498" i="50" s="1"/>
  <c r="W58" i="4"/>
  <c r="D523" i="50" s="1"/>
  <c r="X58" i="4"/>
  <c r="D548" i="50" s="1"/>
  <c r="Y58" i="4"/>
  <c r="D573" i="50" s="1"/>
  <c r="Z58" i="4"/>
  <c r="D598" i="50" s="1"/>
  <c r="AA58" i="4"/>
  <c r="D623" i="50" s="1"/>
  <c r="C59" i="4"/>
  <c r="D24" i="50" s="1"/>
  <c r="D59" i="4"/>
  <c r="D49" i="50" s="1"/>
  <c r="E59" i="4"/>
  <c r="D74" i="50" s="1"/>
  <c r="F59" i="4"/>
  <c r="D99" i="50" s="1"/>
  <c r="G59" i="4"/>
  <c r="D124" i="50" s="1"/>
  <c r="H59" i="4"/>
  <c r="D149" i="50" s="1"/>
  <c r="I59" i="4"/>
  <c r="D174" i="50" s="1"/>
  <c r="J59" i="4"/>
  <c r="D199" i="50" s="1"/>
  <c r="K59" i="4"/>
  <c r="D224" i="50" s="1"/>
  <c r="L59" i="4"/>
  <c r="D249" i="50" s="1"/>
  <c r="M59" i="4"/>
  <c r="D274" i="50" s="1"/>
  <c r="N59" i="4"/>
  <c r="D299" i="50" s="1"/>
  <c r="O59" i="4"/>
  <c r="D324" i="50" s="1"/>
  <c r="P59" i="4"/>
  <c r="D349" i="50" s="1"/>
  <c r="Q59" i="4"/>
  <c r="D374" i="50" s="1"/>
  <c r="R59" i="4"/>
  <c r="D399" i="50" s="1"/>
  <c r="S59" i="4"/>
  <c r="D424" i="50" s="1"/>
  <c r="T59" i="4"/>
  <c r="D449" i="50" s="1"/>
  <c r="U59" i="4"/>
  <c r="D474" i="50" s="1"/>
  <c r="V59" i="4"/>
  <c r="D499" i="50" s="1"/>
  <c r="W59" i="4"/>
  <c r="D524" i="50" s="1"/>
  <c r="X59" i="4"/>
  <c r="D549" i="50" s="1"/>
  <c r="Y59" i="4"/>
  <c r="D574" i="50" s="1"/>
  <c r="Z59" i="4"/>
  <c r="D599" i="50" s="1"/>
  <c r="AA59" i="4"/>
  <c r="D624" i="50" s="1"/>
  <c r="C60" i="4"/>
  <c r="D25" i="50" s="1"/>
  <c r="D60" i="4"/>
  <c r="D50" i="50" s="1"/>
  <c r="E60" i="4"/>
  <c r="D75" i="50" s="1"/>
  <c r="F60" i="4"/>
  <c r="D100" i="50" s="1"/>
  <c r="G60" i="4"/>
  <c r="D125" i="50" s="1"/>
  <c r="H60" i="4"/>
  <c r="D150" i="50" s="1"/>
  <c r="I60" i="4"/>
  <c r="D175" i="50" s="1"/>
  <c r="J60" i="4"/>
  <c r="D200" i="50" s="1"/>
  <c r="K60" i="4"/>
  <c r="D225" i="50" s="1"/>
  <c r="L60" i="4"/>
  <c r="D250" i="50" s="1"/>
  <c r="M60" i="4"/>
  <c r="D275" i="50" s="1"/>
  <c r="N60" i="4"/>
  <c r="D300" i="50" s="1"/>
  <c r="O60" i="4"/>
  <c r="D325" i="50" s="1"/>
  <c r="P60" i="4"/>
  <c r="D350" i="50" s="1"/>
  <c r="Q60" i="4"/>
  <c r="D375" i="50" s="1"/>
  <c r="R60" i="4"/>
  <c r="D400" i="50" s="1"/>
  <c r="S60" i="4"/>
  <c r="D425" i="50" s="1"/>
  <c r="T60" i="4"/>
  <c r="D450" i="50" s="1"/>
  <c r="U60" i="4"/>
  <c r="D475" i="50" s="1"/>
  <c r="V60" i="4"/>
  <c r="D500" i="50" s="1"/>
  <c r="W60" i="4"/>
  <c r="D525" i="50" s="1"/>
  <c r="X60" i="4"/>
  <c r="D550" i="50" s="1"/>
  <c r="Y60" i="4"/>
  <c r="D575" i="50" s="1"/>
  <c r="Z60" i="4"/>
  <c r="D600" i="50" s="1"/>
  <c r="AA60" i="4"/>
  <c r="D625" i="50" s="1"/>
  <c r="C61" i="4"/>
  <c r="D26" i="50" s="1"/>
  <c r="D61" i="4"/>
  <c r="D51" i="50" s="1"/>
  <c r="E61" i="4"/>
  <c r="D76" i="50" s="1"/>
  <c r="F61" i="4"/>
  <c r="D101" i="50" s="1"/>
  <c r="G61" i="4"/>
  <c r="D126" i="50" s="1"/>
  <c r="H61" i="4"/>
  <c r="D151" i="50" s="1"/>
  <c r="I61" i="4"/>
  <c r="D176" i="50" s="1"/>
  <c r="J61" i="4"/>
  <c r="D201" i="50" s="1"/>
  <c r="K61" i="4"/>
  <c r="D226" i="50" s="1"/>
  <c r="L61" i="4"/>
  <c r="D251" i="50" s="1"/>
  <c r="M61" i="4"/>
  <c r="D276" i="50" s="1"/>
  <c r="N61" i="4"/>
  <c r="D301" i="50" s="1"/>
  <c r="O61" i="4"/>
  <c r="D326" i="50" s="1"/>
  <c r="P61" i="4"/>
  <c r="D351" i="50" s="1"/>
  <c r="Q61" i="4"/>
  <c r="D376" i="50" s="1"/>
  <c r="R61" i="4"/>
  <c r="D401" i="50" s="1"/>
  <c r="S61" i="4"/>
  <c r="D426" i="50" s="1"/>
  <c r="T61" i="4"/>
  <c r="D451" i="50" s="1"/>
  <c r="U61" i="4"/>
  <c r="D476" i="50" s="1"/>
  <c r="V61" i="4"/>
  <c r="D501" i="50" s="1"/>
  <c r="W61" i="4"/>
  <c r="D526" i="50" s="1"/>
  <c r="X61" i="4"/>
  <c r="D551" i="50" s="1"/>
  <c r="Y61" i="4"/>
  <c r="D576" i="50" s="1"/>
  <c r="Z61" i="4"/>
  <c r="D601" i="50" s="1"/>
  <c r="AA61" i="4"/>
  <c r="D626" i="50" s="1"/>
  <c r="D37" i="4"/>
  <c r="D27" i="50" s="1"/>
  <c r="E37" i="4"/>
  <c r="D52" i="50" s="1"/>
  <c r="F37" i="4"/>
  <c r="D77" i="50" s="1"/>
  <c r="G37" i="4"/>
  <c r="D102" i="50" s="1"/>
  <c r="H37" i="4"/>
  <c r="D127" i="50" s="1"/>
  <c r="I37" i="4"/>
  <c r="D152" i="50" s="1"/>
  <c r="J37" i="4"/>
  <c r="D177" i="50" s="1"/>
  <c r="K37" i="4"/>
  <c r="D202" i="50" s="1"/>
  <c r="L37" i="4"/>
  <c r="D227" i="50" s="1"/>
  <c r="M37" i="4"/>
  <c r="D252" i="50" s="1"/>
  <c r="N37" i="4"/>
  <c r="D277" i="50" s="1"/>
  <c r="O37" i="4"/>
  <c r="D302" i="50" s="1"/>
  <c r="P37" i="4"/>
  <c r="D327" i="50" s="1"/>
  <c r="Q37" i="4"/>
  <c r="D352" i="50" s="1"/>
  <c r="R37" i="4"/>
  <c r="D377" i="50" s="1"/>
  <c r="S37" i="4"/>
  <c r="D402" i="50" s="1"/>
  <c r="T37" i="4"/>
  <c r="D427" i="50" s="1"/>
  <c r="U37" i="4"/>
  <c r="D452" i="50" s="1"/>
  <c r="V37" i="4"/>
  <c r="D477" i="50" s="1"/>
  <c r="W37" i="4"/>
  <c r="D502" i="50" s="1"/>
  <c r="X37" i="4"/>
  <c r="D527" i="50" s="1"/>
  <c r="Y37" i="4"/>
  <c r="D552" i="50" s="1"/>
  <c r="Z37" i="4"/>
  <c r="D577" i="50" s="1"/>
  <c r="AA37" i="4"/>
  <c r="D602" i="50" s="1"/>
  <c r="C37" i="4"/>
  <c r="D2" i="50" s="1"/>
  <c r="F82" i="4" l="1"/>
  <c r="U75" i="4"/>
  <c r="D76" i="4"/>
  <c r="N90" i="4"/>
  <c r="O69" i="4"/>
  <c r="K89" i="4"/>
  <c r="L80" i="4"/>
  <c r="V78" i="4"/>
  <c r="L72" i="4"/>
  <c r="T85" i="4"/>
  <c r="N83" i="4"/>
  <c r="N112" i="4" s="1"/>
  <c r="N75" i="4"/>
  <c r="H73" i="4"/>
  <c r="E68" i="4"/>
  <c r="T91" i="4"/>
  <c r="N89" i="4"/>
  <c r="N81" i="4"/>
  <c r="H79" i="4"/>
  <c r="H71" i="4"/>
  <c r="AA68" i="4"/>
  <c r="S68" i="4"/>
  <c r="S97" i="4" s="1"/>
  <c r="Z84" i="4"/>
  <c r="T74" i="4"/>
  <c r="Z67" i="4"/>
  <c r="Z96" i="4" s="1"/>
  <c r="S90" i="4"/>
  <c r="S82" i="4"/>
  <c r="S111" i="4" s="1"/>
  <c r="M80" i="4"/>
  <c r="M72" i="4"/>
  <c r="G70" i="4"/>
  <c r="X68" i="4"/>
  <c r="P68" i="4"/>
  <c r="E70" i="4"/>
  <c r="Q75" i="4"/>
  <c r="Q104" i="4" s="1"/>
  <c r="V84" i="4"/>
  <c r="V113" i="4" s="1"/>
  <c r="P74" i="4"/>
  <c r="M69" i="4"/>
  <c r="E69" i="4"/>
  <c r="N68" i="4"/>
  <c r="F90" i="45"/>
  <c r="F119" i="45" s="1"/>
  <c r="D90" i="45"/>
  <c r="AB22" i="45"/>
  <c r="D32" i="45"/>
  <c r="AE77" i="45"/>
  <c r="BD77" i="45" s="1"/>
  <c r="BD19" i="45"/>
  <c r="AB26" i="45"/>
  <c r="BD23" i="45"/>
  <c r="AE81" i="45"/>
  <c r="BD81" i="45" s="1"/>
  <c r="H32" i="45"/>
  <c r="AE79" i="45"/>
  <c r="BD79" i="45" s="1"/>
  <c r="BD21" i="45"/>
  <c r="BA24" i="45"/>
  <c r="BA82" i="45" s="1"/>
  <c r="AS24" i="45"/>
  <c r="AS82" i="45" s="1"/>
  <c r="AK24" i="45"/>
  <c r="AK82" i="45" s="1"/>
  <c r="AJ24" i="45"/>
  <c r="AJ82" i="45" s="1"/>
  <c r="AO24" i="45"/>
  <c r="AO82" i="45" s="1"/>
  <c r="AE24" i="45"/>
  <c r="AY24" i="45"/>
  <c r="AY82" i="45" s="1"/>
  <c r="AG24" i="45"/>
  <c r="AG82" i="45" s="1"/>
  <c r="BB24" i="45"/>
  <c r="BB82" i="45" s="1"/>
  <c r="AQ24" i="45"/>
  <c r="AQ82" i="45" s="1"/>
  <c r="AV24" i="45"/>
  <c r="AV82" i="45" s="1"/>
  <c r="AT24" i="45"/>
  <c r="AT82" i="45" s="1"/>
  <c r="AI24" i="45"/>
  <c r="AI82" i="45" s="1"/>
  <c r="AN24" i="45"/>
  <c r="AN82" i="45" s="1"/>
  <c r="AL24" i="45"/>
  <c r="AL82" i="45" s="1"/>
  <c r="AX24" i="45"/>
  <c r="AX82" i="45" s="1"/>
  <c r="AF24" i="45"/>
  <c r="AF82" i="45" s="1"/>
  <c r="AP24" i="45"/>
  <c r="AP82" i="45" s="1"/>
  <c r="BC24" i="45"/>
  <c r="BC82" i="45" s="1"/>
  <c r="AZ24" i="45"/>
  <c r="AZ82" i="45" s="1"/>
  <c r="AH24" i="45"/>
  <c r="AH82" i="45" s="1"/>
  <c r="AU24" i="45"/>
  <c r="AU82" i="45" s="1"/>
  <c r="AR24" i="45"/>
  <c r="AR82" i="45" s="1"/>
  <c r="AW24" i="45"/>
  <c r="AW82" i="45" s="1"/>
  <c r="AM24" i="45"/>
  <c r="AM82" i="45" s="1"/>
  <c r="W57" i="6"/>
  <c r="W48" i="6"/>
  <c r="W39" i="6"/>
  <c r="AT76" i="42"/>
  <c r="AB45" i="4"/>
  <c r="AB46" i="4"/>
  <c r="AB56" i="4"/>
  <c r="F62" i="4"/>
  <c r="C68" i="4"/>
  <c r="D68" i="4"/>
  <c r="G68" i="4"/>
  <c r="H68" i="4"/>
  <c r="M68" i="4"/>
  <c r="V68" i="4"/>
  <c r="D69" i="4"/>
  <c r="I69" i="4"/>
  <c r="N69" i="4"/>
  <c r="Q69" i="4"/>
  <c r="V69" i="4"/>
  <c r="X69" i="4"/>
  <c r="D70" i="4"/>
  <c r="P71" i="4"/>
  <c r="V73" i="4"/>
  <c r="H74" i="4"/>
  <c r="L74" i="4"/>
  <c r="AA74" i="4"/>
  <c r="E75" i="4"/>
  <c r="J75" i="4"/>
  <c r="U104" i="4"/>
  <c r="E77" i="4"/>
  <c r="I77" i="4"/>
  <c r="P77" i="4"/>
  <c r="Y78" i="4"/>
  <c r="O79" i="4"/>
  <c r="E80" i="4"/>
  <c r="F111" i="4"/>
  <c r="C84" i="4"/>
  <c r="N84" i="4"/>
  <c r="R113" i="4"/>
  <c r="H85" i="4"/>
  <c r="P85" i="4"/>
  <c r="K87" i="4"/>
  <c r="O87" i="4"/>
  <c r="V87" i="4"/>
  <c r="C88" i="4"/>
  <c r="K118" i="4"/>
  <c r="U118" i="4"/>
  <c r="Q90" i="4"/>
  <c r="Y90" i="4"/>
  <c r="D67" i="4"/>
  <c r="K67" i="4"/>
  <c r="O98" i="4" l="1"/>
  <c r="AA88" i="4"/>
  <c r="AA117" i="4" s="1"/>
  <c r="D87" i="4"/>
  <c r="D116" i="4" s="1"/>
  <c r="G84" i="4"/>
  <c r="G113" i="4" s="1"/>
  <c r="W67" i="4"/>
  <c r="W96" i="4" s="1"/>
  <c r="X90" i="4"/>
  <c r="X119" i="4" s="1"/>
  <c r="AA91" i="4"/>
  <c r="AA120" i="4" s="1"/>
  <c r="K91" i="4"/>
  <c r="K120" i="4" s="1"/>
  <c r="T90" i="4"/>
  <c r="T119" i="4" s="1"/>
  <c r="M89" i="4"/>
  <c r="M118" i="4" s="1"/>
  <c r="E89" i="4"/>
  <c r="E118" i="4" s="1"/>
  <c r="N88" i="4"/>
  <c r="N117" i="4" s="1"/>
  <c r="W87" i="4"/>
  <c r="W116" i="4" s="1"/>
  <c r="P86" i="4"/>
  <c r="P115" i="4" s="1"/>
  <c r="Y85" i="4"/>
  <c r="Y114" i="4" s="1"/>
  <c r="Q85" i="4"/>
  <c r="Q114" i="4" s="1"/>
  <c r="I85" i="4"/>
  <c r="I114" i="4" s="1"/>
  <c r="AA83" i="4"/>
  <c r="AA112" i="4" s="1"/>
  <c r="K83" i="4"/>
  <c r="K112" i="4" s="1"/>
  <c r="T82" i="4"/>
  <c r="T111" i="4" s="1"/>
  <c r="M81" i="4"/>
  <c r="M110" i="4" s="1"/>
  <c r="E81" i="4"/>
  <c r="E110" i="4" s="1"/>
  <c r="N80" i="4"/>
  <c r="N109" i="4" s="1"/>
  <c r="G79" i="4"/>
  <c r="G108" i="4" s="1"/>
  <c r="H78" i="4"/>
  <c r="Y77" i="4"/>
  <c r="Y106" i="4" s="1"/>
  <c r="Q77" i="4"/>
  <c r="Q106" i="4" s="1"/>
  <c r="R76" i="4"/>
  <c r="R105" i="4" s="1"/>
  <c r="AA75" i="4"/>
  <c r="AA104" i="4" s="1"/>
  <c r="K75" i="4"/>
  <c r="K104" i="4" s="1"/>
  <c r="C75" i="4"/>
  <c r="C104" i="4" s="1"/>
  <c r="D74" i="4"/>
  <c r="D103" i="4" s="1"/>
  <c r="M73" i="4"/>
  <c r="O71" i="4"/>
  <c r="O100" i="4" s="1"/>
  <c r="X70" i="4"/>
  <c r="X99" i="4" s="1"/>
  <c r="Y69" i="4"/>
  <c r="Y98" i="4" s="1"/>
  <c r="Y81" i="4"/>
  <c r="Y110" i="4" s="1"/>
  <c r="H75" i="4"/>
  <c r="H104" i="4" s="1"/>
  <c r="Y67" i="4"/>
  <c r="Y96" i="4" s="1"/>
  <c r="Q67" i="4"/>
  <c r="Q96" i="4" s="1"/>
  <c r="I67" i="4"/>
  <c r="I96" i="4" s="1"/>
  <c r="Y91" i="4"/>
  <c r="Y120" i="4" s="1"/>
  <c r="Q91" i="4"/>
  <c r="Q120" i="4" s="1"/>
  <c r="I91" i="4"/>
  <c r="I120" i="4" s="1"/>
  <c r="Z90" i="4"/>
  <c r="Z119" i="4" s="1"/>
  <c r="J90" i="4"/>
  <c r="J119" i="4" s="1"/>
  <c r="AA89" i="4"/>
  <c r="AA118" i="4" s="1"/>
  <c r="C89" i="4"/>
  <c r="C118" i="4" s="1"/>
  <c r="D88" i="4"/>
  <c r="D117" i="4" s="1"/>
  <c r="U116" i="4"/>
  <c r="U87" i="4"/>
  <c r="E87" i="4"/>
  <c r="E116" i="4" s="1"/>
  <c r="V86" i="4"/>
  <c r="V115" i="4" s="1"/>
  <c r="N86" i="4"/>
  <c r="N115" i="4" s="1"/>
  <c r="F86" i="4"/>
  <c r="F115" i="4" s="1"/>
  <c r="W85" i="4"/>
  <c r="W114" i="4" s="1"/>
  <c r="O85" i="4"/>
  <c r="O114" i="4" s="1"/>
  <c r="X84" i="4"/>
  <c r="X113" i="4" s="1"/>
  <c r="P84" i="4"/>
  <c r="P113" i="4" s="1"/>
  <c r="H84" i="4"/>
  <c r="H113" i="4" s="1"/>
  <c r="Q83" i="4"/>
  <c r="Q112" i="4" s="1"/>
  <c r="I83" i="4"/>
  <c r="I112" i="4" s="1"/>
  <c r="Z82" i="4"/>
  <c r="Z111" i="4" s="1"/>
  <c r="R82" i="4"/>
  <c r="R111" i="4" s="1"/>
  <c r="J82" i="4"/>
  <c r="J111" i="4" s="1"/>
  <c r="AA81" i="4"/>
  <c r="AA110" i="4" s="1"/>
  <c r="S81" i="4"/>
  <c r="S110" i="4" s="1"/>
  <c r="K81" i="4"/>
  <c r="K110" i="4" s="1"/>
  <c r="C81" i="4"/>
  <c r="C110" i="4" s="1"/>
  <c r="T80" i="4"/>
  <c r="T109" i="4" s="1"/>
  <c r="L109" i="4"/>
  <c r="D80" i="4"/>
  <c r="D109" i="4" s="1"/>
  <c r="E79" i="4"/>
  <c r="E108" i="4" s="1"/>
  <c r="V107" i="4"/>
  <c r="N78" i="4"/>
  <c r="N107" i="4" s="1"/>
  <c r="F78" i="4"/>
  <c r="F107" i="4" s="1"/>
  <c r="W77" i="4"/>
  <c r="W106" i="4" s="1"/>
  <c r="O77" i="4"/>
  <c r="O106" i="4" s="1"/>
  <c r="G77" i="4"/>
  <c r="G106" i="4" s="1"/>
  <c r="X76" i="4"/>
  <c r="X105" i="4" s="1"/>
  <c r="P76" i="4"/>
  <c r="P105" i="4" s="1"/>
  <c r="H76" i="4"/>
  <c r="H105" i="4" s="1"/>
  <c r="Y75" i="4"/>
  <c r="Y104" i="4" s="1"/>
  <c r="I75" i="4"/>
  <c r="I104" i="4" s="1"/>
  <c r="Z74" i="4"/>
  <c r="Z103" i="4" s="1"/>
  <c r="J74" i="4"/>
  <c r="J103" i="4" s="1"/>
  <c r="AA73" i="4"/>
  <c r="AA102" i="4" s="1"/>
  <c r="S73" i="4"/>
  <c r="S102" i="4" s="1"/>
  <c r="K73" i="4"/>
  <c r="K102" i="4" s="1"/>
  <c r="C73" i="4"/>
  <c r="C102" i="4" s="1"/>
  <c r="T72" i="4"/>
  <c r="T101" i="4" s="1"/>
  <c r="L101" i="4"/>
  <c r="U71" i="4"/>
  <c r="U100" i="4" s="1"/>
  <c r="M71" i="4"/>
  <c r="M100" i="4" s="1"/>
  <c r="V70" i="4"/>
  <c r="V99" i="4" s="1"/>
  <c r="N70" i="4"/>
  <c r="W69" i="4"/>
  <c r="W98" i="4" s="1"/>
  <c r="R74" i="4"/>
  <c r="R103" i="4" s="1"/>
  <c r="V77" i="4"/>
  <c r="V106" i="4" s="1"/>
  <c r="K90" i="4"/>
  <c r="K119" i="4" s="1"/>
  <c r="R84" i="4"/>
  <c r="F89" i="4"/>
  <c r="F118" i="4" s="1"/>
  <c r="Y72" i="4"/>
  <c r="Y101" i="4" s="1"/>
  <c r="F83" i="4"/>
  <c r="F112" i="4" s="1"/>
  <c r="D72" i="4"/>
  <c r="D101" i="4" s="1"/>
  <c r="U79" i="4"/>
  <c r="U108" i="4" s="1"/>
  <c r="G89" i="4"/>
  <c r="G118" i="4" s="1"/>
  <c r="X67" i="4"/>
  <c r="X96" i="4" s="1"/>
  <c r="H67" i="4"/>
  <c r="H96" i="4" s="1"/>
  <c r="H91" i="4"/>
  <c r="H120" i="4" s="1"/>
  <c r="R118" i="4"/>
  <c r="R89" i="4"/>
  <c r="T87" i="4"/>
  <c r="T116" i="4" s="1"/>
  <c r="M86" i="4"/>
  <c r="M115" i="4" s="1"/>
  <c r="U78" i="4"/>
  <c r="U107" i="4" s="1"/>
  <c r="F77" i="4"/>
  <c r="F106" i="4" s="1"/>
  <c r="Y74" i="4"/>
  <c r="Y103" i="4" s="1"/>
  <c r="L71" i="4"/>
  <c r="L100" i="4" s="1"/>
  <c r="G91" i="4"/>
  <c r="G120" i="4" s="1"/>
  <c r="R88" i="4"/>
  <c r="R117" i="4" s="1"/>
  <c r="AA87" i="4"/>
  <c r="AA116" i="4" s="1"/>
  <c r="S87" i="4"/>
  <c r="S116" i="4" s="1"/>
  <c r="T86" i="4"/>
  <c r="T115" i="4" s="1"/>
  <c r="U85" i="4"/>
  <c r="U114" i="4" s="1"/>
  <c r="E85" i="4"/>
  <c r="E114" i="4" s="1"/>
  <c r="F84" i="4"/>
  <c r="G83" i="4"/>
  <c r="G112" i="4" s="1"/>
  <c r="Z80" i="4"/>
  <c r="Z109" i="4" s="1"/>
  <c r="J80" i="4"/>
  <c r="J109" i="4" s="1"/>
  <c r="AA79" i="4"/>
  <c r="AA108" i="4" s="1"/>
  <c r="C79" i="4"/>
  <c r="C108" i="4" s="1"/>
  <c r="D78" i="4"/>
  <c r="D107" i="4" s="1"/>
  <c r="W75" i="4"/>
  <c r="W104" i="4" s="1"/>
  <c r="P103" i="4"/>
  <c r="I73" i="4"/>
  <c r="I102" i="4" s="1"/>
  <c r="C71" i="4"/>
  <c r="C100" i="4" s="1"/>
  <c r="V76" i="4"/>
  <c r="V105" i="4" s="1"/>
  <c r="K80" i="4"/>
  <c r="K109" i="4" s="1"/>
  <c r="V67" i="4"/>
  <c r="V96" i="4" s="1"/>
  <c r="N67" i="4"/>
  <c r="N96" i="4" s="1"/>
  <c r="F67" i="4"/>
  <c r="F96" i="4" s="1"/>
  <c r="V91" i="4"/>
  <c r="V120" i="4" s="1"/>
  <c r="N91" i="4"/>
  <c r="N120" i="4" s="1"/>
  <c r="O90" i="4"/>
  <c r="O119" i="4" s="1"/>
  <c r="G90" i="4"/>
  <c r="G119" i="4" s="1"/>
  <c r="X89" i="4"/>
  <c r="X118" i="4" s="1"/>
  <c r="P89" i="4"/>
  <c r="P118" i="4" s="1"/>
  <c r="H89" i="4"/>
  <c r="H118" i="4" s="1"/>
  <c r="Y88" i="4"/>
  <c r="Y117" i="4" s="1"/>
  <c r="Z87" i="4"/>
  <c r="Z116" i="4" s="1"/>
  <c r="R87" i="4"/>
  <c r="R116" i="4" s="1"/>
  <c r="J87" i="4"/>
  <c r="J116" i="4" s="1"/>
  <c r="AA86" i="4"/>
  <c r="AA115" i="4" s="1"/>
  <c r="S86" i="4"/>
  <c r="S115" i="4" s="1"/>
  <c r="K86" i="4"/>
  <c r="K115" i="4" s="1"/>
  <c r="T114" i="4"/>
  <c r="L85" i="4"/>
  <c r="L114" i="4" s="1"/>
  <c r="D85" i="4"/>
  <c r="D114" i="4" s="1"/>
  <c r="U84" i="4"/>
  <c r="U113" i="4" s="1"/>
  <c r="M84" i="4"/>
  <c r="M113" i="4" s="1"/>
  <c r="E84" i="4"/>
  <c r="E113" i="4" s="1"/>
  <c r="V83" i="4"/>
  <c r="V112" i="4" s="1"/>
  <c r="W82" i="4"/>
  <c r="W111" i="4" s="1"/>
  <c r="O82" i="4"/>
  <c r="O111" i="4" s="1"/>
  <c r="G82" i="4"/>
  <c r="G111" i="4" s="1"/>
  <c r="X81" i="4"/>
  <c r="X110" i="4" s="1"/>
  <c r="P81" i="4"/>
  <c r="P110" i="4" s="1"/>
  <c r="H81" i="4"/>
  <c r="H110" i="4" s="1"/>
  <c r="I80" i="4"/>
  <c r="I109" i="4" s="1"/>
  <c r="Z79" i="4"/>
  <c r="Z108" i="4" s="1"/>
  <c r="R79" i="4"/>
  <c r="R108" i="4" s="1"/>
  <c r="J79" i="4"/>
  <c r="J108" i="4" s="1"/>
  <c r="AA78" i="4"/>
  <c r="AA107" i="4" s="1"/>
  <c r="S78" i="4"/>
  <c r="S107" i="4" s="1"/>
  <c r="T77" i="4"/>
  <c r="T106" i="4" s="1"/>
  <c r="L77" i="4"/>
  <c r="L106" i="4" s="1"/>
  <c r="D77" i="4"/>
  <c r="D106" i="4" s="1"/>
  <c r="U76" i="4"/>
  <c r="U105" i="4" s="1"/>
  <c r="M76" i="4"/>
  <c r="M105" i="4" s="1"/>
  <c r="E76" i="4"/>
  <c r="E105" i="4" s="1"/>
  <c r="N104" i="4"/>
  <c r="F75" i="4"/>
  <c r="F104" i="4" s="1"/>
  <c r="W74" i="4"/>
  <c r="W103" i="4" s="1"/>
  <c r="O74" i="4"/>
  <c r="O103" i="4" s="1"/>
  <c r="G74" i="4"/>
  <c r="G103" i="4" s="1"/>
  <c r="X73" i="4"/>
  <c r="X102" i="4" s="1"/>
  <c r="P73" i="4"/>
  <c r="P102" i="4" s="1"/>
  <c r="H102" i="4"/>
  <c r="Q72" i="4"/>
  <c r="Q101" i="4" s="1"/>
  <c r="I72" i="4"/>
  <c r="I101" i="4" s="1"/>
  <c r="Z71" i="4"/>
  <c r="Z100" i="4" s="1"/>
  <c r="R71" i="4"/>
  <c r="R100" i="4" s="1"/>
  <c r="J71" i="4"/>
  <c r="J100" i="4" s="1"/>
  <c r="AA70" i="4"/>
  <c r="AA99" i="4" s="1"/>
  <c r="C70" i="4"/>
  <c r="C99" i="4" s="1"/>
  <c r="M70" i="4"/>
  <c r="M99" i="4" s="1"/>
  <c r="S80" i="4"/>
  <c r="S109" i="4" s="1"/>
  <c r="U72" i="4"/>
  <c r="U101" i="4" s="1"/>
  <c r="AA82" i="4"/>
  <c r="AA111" i="4" s="1"/>
  <c r="V81" i="4"/>
  <c r="V110" i="4" s="1"/>
  <c r="V75" i="4"/>
  <c r="V104" i="4" s="1"/>
  <c r="C86" i="4"/>
  <c r="M79" i="4"/>
  <c r="M108" i="4" s="1"/>
  <c r="R90" i="4"/>
  <c r="R119" i="4" s="1"/>
  <c r="T76" i="4"/>
  <c r="T105" i="4" s="1"/>
  <c r="V82" i="4"/>
  <c r="V111" i="4" s="1"/>
  <c r="Y119" i="4"/>
  <c r="J89" i="4"/>
  <c r="J118" i="4" s="1"/>
  <c r="U86" i="4"/>
  <c r="U115" i="4" s="1"/>
  <c r="AA80" i="4"/>
  <c r="AA109" i="4" s="1"/>
  <c r="O76" i="4"/>
  <c r="O105" i="4" s="1"/>
  <c r="Z73" i="4"/>
  <c r="Z102" i="4" s="1"/>
  <c r="T71" i="4"/>
  <c r="T100" i="4" s="1"/>
  <c r="W91" i="4"/>
  <c r="W120" i="4" s="1"/>
  <c r="H90" i="4"/>
  <c r="H119" i="4" s="1"/>
  <c r="I89" i="4"/>
  <c r="I118" i="4" s="1"/>
  <c r="D86" i="4"/>
  <c r="D115" i="4" s="1"/>
  <c r="N113" i="4"/>
  <c r="O83" i="4"/>
  <c r="O112" i="4" s="1"/>
  <c r="X82" i="4"/>
  <c r="X111" i="4" s="1"/>
  <c r="P82" i="4"/>
  <c r="P111" i="4" s="1"/>
  <c r="Q81" i="4"/>
  <c r="Q110" i="4" s="1"/>
  <c r="R109" i="4"/>
  <c r="R80" i="4"/>
  <c r="L78" i="4"/>
  <c r="L107" i="4" s="1"/>
  <c r="U77" i="4"/>
  <c r="U106" i="4" s="1"/>
  <c r="M77" i="4"/>
  <c r="M106" i="4" s="1"/>
  <c r="N76" i="4"/>
  <c r="N105" i="4" s="1"/>
  <c r="O75" i="4"/>
  <c r="O104" i="4" s="1"/>
  <c r="X74" i="4"/>
  <c r="X103" i="4" s="1"/>
  <c r="Y73" i="4"/>
  <c r="Y102" i="4" s="1"/>
  <c r="Z72" i="4"/>
  <c r="Z101" i="4" s="1"/>
  <c r="R72" i="4"/>
  <c r="R101" i="4" s="1"/>
  <c r="K71" i="4"/>
  <c r="K100" i="4" s="1"/>
  <c r="C87" i="4"/>
  <c r="Z76" i="4"/>
  <c r="Z105" i="4" s="1"/>
  <c r="M67" i="4"/>
  <c r="U91" i="4"/>
  <c r="U120" i="4" s="1"/>
  <c r="M91" i="4"/>
  <c r="M120" i="4" s="1"/>
  <c r="E91" i="4"/>
  <c r="E120" i="4" s="1"/>
  <c r="V90" i="4"/>
  <c r="V119" i="4" s="1"/>
  <c r="N119" i="4"/>
  <c r="F90" i="4"/>
  <c r="F119" i="4" s="1"/>
  <c r="O89" i="4"/>
  <c r="O118" i="4" s="1"/>
  <c r="X88" i="4"/>
  <c r="X117" i="4" s="1"/>
  <c r="H88" i="4"/>
  <c r="H117" i="4" s="1"/>
  <c r="Y87" i="4"/>
  <c r="Y116" i="4" s="1"/>
  <c r="Q87" i="4"/>
  <c r="Q116" i="4" s="1"/>
  <c r="Z86" i="4"/>
  <c r="Z115" i="4" s="1"/>
  <c r="R86" i="4"/>
  <c r="R115" i="4" s="1"/>
  <c r="J86" i="4"/>
  <c r="J115" i="4" s="1"/>
  <c r="AA85" i="4"/>
  <c r="AA114" i="4" s="1"/>
  <c r="S85" i="4"/>
  <c r="S114" i="4" s="1"/>
  <c r="K85" i="4"/>
  <c r="K114" i="4" s="1"/>
  <c r="T84" i="4"/>
  <c r="T113" i="4" s="1"/>
  <c r="L84" i="4"/>
  <c r="L113" i="4" s="1"/>
  <c r="D84" i="4"/>
  <c r="D113" i="4" s="1"/>
  <c r="U83" i="4"/>
  <c r="U112" i="4" s="1"/>
  <c r="M83" i="4"/>
  <c r="M112" i="4" s="1"/>
  <c r="E83" i="4"/>
  <c r="E112" i="4" s="1"/>
  <c r="O81" i="4"/>
  <c r="O110" i="4" s="1"/>
  <c r="G81" i="4"/>
  <c r="G110" i="4" s="1"/>
  <c r="P80" i="4"/>
  <c r="P109" i="4" s="1"/>
  <c r="H80" i="4"/>
  <c r="H109" i="4" s="1"/>
  <c r="Y79" i="4"/>
  <c r="Y108" i="4" s="1"/>
  <c r="Q79" i="4"/>
  <c r="Q108" i="4" s="1"/>
  <c r="I79" i="4"/>
  <c r="I108" i="4" s="1"/>
  <c r="Z78" i="4"/>
  <c r="Z107" i="4" s="1"/>
  <c r="R78" i="4"/>
  <c r="R107" i="4" s="1"/>
  <c r="J78" i="4"/>
  <c r="J107" i="4" s="1"/>
  <c r="AA77" i="4"/>
  <c r="AA106" i="4" s="1"/>
  <c r="S77" i="4"/>
  <c r="S106" i="4" s="1"/>
  <c r="K77" i="4"/>
  <c r="K106" i="4" s="1"/>
  <c r="C77" i="4"/>
  <c r="C106" i="4" s="1"/>
  <c r="L76" i="4"/>
  <c r="L105" i="4" s="1"/>
  <c r="D105" i="4"/>
  <c r="M75" i="4"/>
  <c r="M104" i="4" s="1"/>
  <c r="E104" i="4"/>
  <c r="V74" i="4"/>
  <c r="V103" i="4" s="1"/>
  <c r="N74" i="4"/>
  <c r="N103" i="4" s="1"/>
  <c r="F74" i="4"/>
  <c r="F103" i="4" s="1"/>
  <c r="W73" i="4"/>
  <c r="W102" i="4" s="1"/>
  <c r="O73" i="4"/>
  <c r="O102" i="4" s="1"/>
  <c r="G73" i="4"/>
  <c r="G102" i="4" s="1"/>
  <c r="X72" i="4"/>
  <c r="X101" i="4" s="1"/>
  <c r="P72" i="4"/>
  <c r="P101" i="4" s="1"/>
  <c r="Y71" i="4"/>
  <c r="Y100" i="4" s="1"/>
  <c r="Q71" i="4"/>
  <c r="Q100" i="4" s="1"/>
  <c r="I71" i="4"/>
  <c r="I100" i="4" s="1"/>
  <c r="Z70" i="4"/>
  <c r="Z99" i="4" s="1"/>
  <c r="J70" i="4"/>
  <c r="J99" i="4" s="1"/>
  <c r="AA69" i="4"/>
  <c r="AA98" i="4" s="1"/>
  <c r="S69" i="4"/>
  <c r="S98" i="4" s="1"/>
  <c r="K69" i="4"/>
  <c r="K98" i="4" s="1"/>
  <c r="C69" i="4"/>
  <c r="C98" i="4" s="1"/>
  <c r="T68" i="4"/>
  <c r="T97" i="4" s="1"/>
  <c r="L68" i="4"/>
  <c r="L97" i="4" s="1"/>
  <c r="D97" i="4"/>
  <c r="K79" i="4"/>
  <c r="K108" i="4" s="1"/>
  <c r="Q89" i="4"/>
  <c r="Q118" i="4" s="1"/>
  <c r="S72" i="4"/>
  <c r="S101" i="4" s="1"/>
  <c r="Y82" i="4"/>
  <c r="Y111" i="4" s="1"/>
  <c r="F70" i="4"/>
  <c r="F99" i="4" s="1"/>
  <c r="U89" i="4"/>
  <c r="R70" i="4"/>
  <c r="R99" i="4" s="1"/>
  <c r="C78" i="4"/>
  <c r="C107" i="4" s="1"/>
  <c r="I88" i="4"/>
  <c r="I117" i="4" s="1"/>
  <c r="M87" i="4"/>
  <c r="M116" i="4" s="1"/>
  <c r="W89" i="4"/>
  <c r="W118" i="4" s="1"/>
  <c r="W81" i="4"/>
  <c r="W110" i="4" s="1"/>
  <c r="Y83" i="4"/>
  <c r="Y112" i="4" s="1"/>
  <c r="P91" i="4"/>
  <c r="P120" i="4" s="1"/>
  <c r="Z89" i="4"/>
  <c r="Z118" i="4" s="1"/>
  <c r="L87" i="4"/>
  <c r="L116" i="4" s="1"/>
  <c r="E86" i="4"/>
  <c r="E115" i="4" s="1"/>
  <c r="W84" i="4"/>
  <c r="W113" i="4" s="1"/>
  <c r="P83" i="4"/>
  <c r="P112" i="4" s="1"/>
  <c r="I82" i="4"/>
  <c r="I111" i="4" s="1"/>
  <c r="J81" i="4"/>
  <c r="J110" i="4" s="1"/>
  <c r="L79" i="4"/>
  <c r="L108" i="4" s="1"/>
  <c r="N77" i="4"/>
  <c r="N106" i="4" s="1"/>
  <c r="Q74" i="4"/>
  <c r="Q103" i="4" s="1"/>
  <c r="R73" i="4"/>
  <c r="R102" i="4" s="1"/>
  <c r="K72" i="4"/>
  <c r="U99" i="4"/>
  <c r="U70" i="4"/>
  <c r="O91" i="4"/>
  <c r="O120" i="4" s="1"/>
  <c r="Z88" i="4"/>
  <c r="Z117" i="4" s="1"/>
  <c r="J88" i="4"/>
  <c r="J117" i="4" s="1"/>
  <c r="K116" i="4"/>
  <c r="L86" i="4"/>
  <c r="L115" i="4" s="1"/>
  <c r="M85" i="4"/>
  <c r="M114" i="4" s="1"/>
  <c r="W83" i="4"/>
  <c r="W112" i="4" s="1"/>
  <c r="I81" i="4"/>
  <c r="I110" i="4" s="1"/>
  <c r="T78" i="4"/>
  <c r="T107" i="4" s="1"/>
  <c r="E106" i="4"/>
  <c r="F76" i="4"/>
  <c r="F105" i="4" s="1"/>
  <c r="G75" i="4"/>
  <c r="G104" i="4" s="1"/>
  <c r="H103" i="4"/>
  <c r="Q73" i="4"/>
  <c r="Q102" i="4" s="1"/>
  <c r="J72" i="4"/>
  <c r="J101" i="4" s="1"/>
  <c r="T70" i="4"/>
  <c r="T99" i="4" s="1"/>
  <c r="G87" i="4"/>
  <c r="G116" i="4" s="1"/>
  <c r="E67" i="4"/>
  <c r="E96" i="4" s="1"/>
  <c r="C67" i="4"/>
  <c r="C96" i="4" s="1"/>
  <c r="T67" i="4"/>
  <c r="T96" i="4" s="1"/>
  <c r="L67" i="4"/>
  <c r="L96" i="4" s="1"/>
  <c r="D96" i="4"/>
  <c r="T120" i="4"/>
  <c r="L91" i="4"/>
  <c r="L120" i="4" s="1"/>
  <c r="D91" i="4"/>
  <c r="D120" i="4" s="1"/>
  <c r="U90" i="4"/>
  <c r="U119" i="4" s="1"/>
  <c r="M90" i="4"/>
  <c r="M119" i="4" s="1"/>
  <c r="E90" i="4"/>
  <c r="E119" i="4" s="1"/>
  <c r="V89" i="4"/>
  <c r="V118" i="4" s="1"/>
  <c r="N118" i="4"/>
  <c r="W88" i="4"/>
  <c r="W117" i="4" s="1"/>
  <c r="O88" i="4"/>
  <c r="O117" i="4" s="1"/>
  <c r="G88" i="4"/>
  <c r="G117" i="4" s="1"/>
  <c r="X87" i="4"/>
  <c r="X116" i="4" s="1"/>
  <c r="P87" i="4"/>
  <c r="P116" i="4" s="1"/>
  <c r="H87" i="4"/>
  <c r="H116" i="4" s="1"/>
  <c r="I86" i="4"/>
  <c r="I115" i="4" s="1"/>
  <c r="Z85" i="4"/>
  <c r="Z114" i="4" s="1"/>
  <c r="R114" i="4"/>
  <c r="R85" i="4"/>
  <c r="J85" i="4"/>
  <c r="J114" i="4" s="1"/>
  <c r="AA84" i="4"/>
  <c r="AA113" i="4" s="1"/>
  <c r="S84" i="4"/>
  <c r="S113" i="4" s="1"/>
  <c r="C113" i="4"/>
  <c r="T83" i="4"/>
  <c r="T112" i="4" s="1"/>
  <c r="L83" i="4"/>
  <c r="L112" i="4" s="1"/>
  <c r="D83" i="4"/>
  <c r="D112" i="4" s="1"/>
  <c r="U82" i="4"/>
  <c r="U111" i="4" s="1"/>
  <c r="M82" i="4"/>
  <c r="M111" i="4" s="1"/>
  <c r="E82" i="4"/>
  <c r="E111" i="4" s="1"/>
  <c r="N110" i="4"/>
  <c r="F81" i="4"/>
  <c r="F110" i="4" s="1"/>
  <c r="W80" i="4"/>
  <c r="W109" i="4" s="1"/>
  <c r="O80" i="4"/>
  <c r="O109" i="4" s="1"/>
  <c r="G80" i="4"/>
  <c r="G109" i="4" s="1"/>
  <c r="X79" i="4"/>
  <c r="X108" i="4" s="1"/>
  <c r="P79" i="4"/>
  <c r="P108" i="4" s="1"/>
  <c r="H108" i="4"/>
  <c r="Y107" i="4"/>
  <c r="Q78" i="4"/>
  <c r="Q107" i="4" s="1"/>
  <c r="I78" i="4"/>
  <c r="I107" i="4" s="1"/>
  <c r="Z77" i="4"/>
  <c r="Z106" i="4" s="1"/>
  <c r="R77" i="4"/>
  <c r="R106" i="4" s="1"/>
  <c r="J77" i="4"/>
  <c r="J106" i="4" s="1"/>
  <c r="AA76" i="4"/>
  <c r="AA105" i="4" s="1"/>
  <c r="C76" i="4"/>
  <c r="C105" i="4" s="1"/>
  <c r="T75" i="4"/>
  <c r="T104" i="4" s="1"/>
  <c r="L75" i="4"/>
  <c r="L104" i="4" s="1"/>
  <c r="D75" i="4"/>
  <c r="D104" i="4" s="1"/>
  <c r="U74" i="4"/>
  <c r="U103" i="4" s="1"/>
  <c r="M74" i="4"/>
  <c r="M103" i="4" s="1"/>
  <c r="V102" i="4"/>
  <c r="N73" i="4"/>
  <c r="N102" i="4" s="1"/>
  <c r="F73" i="4"/>
  <c r="F102" i="4" s="1"/>
  <c r="W72" i="4"/>
  <c r="W101" i="4" s="1"/>
  <c r="O72" i="4"/>
  <c r="O101" i="4" s="1"/>
  <c r="G72" i="4"/>
  <c r="G101" i="4" s="1"/>
  <c r="X71" i="4"/>
  <c r="X100" i="4" s="1"/>
  <c r="P100" i="4"/>
  <c r="H100" i="4"/>
  <c r="Y70" i="4"/>
  <c r="Y99" i="4" s="1"/>
  <c r="Q70" i="4"/>
  <c r="Q99" i="4" s="1"/>
  <c r="I70" i="4"/>
  <c r="I99" i="4" s="1"/>
  <c r="Z69" i="4"/>
  <c r="Z98" i="4" s="1"/>
  <c r="S79" i="4"/>
  <c r="S108" i="4" s="1"/>
  <c r="Y89" i="4"/>
  <c r="Y118" i="4" s="1"/>
  <c r="AA72" i="4"/>
  <c r="AA101" i="4" s="1"/>
  <c r="H83" i="4"/>
  <c r="H112" i="4" s="1"/>
  <c r="E71" i="4"/>
  <c r="E100" i="4" s="1"/>
  <c r="W79" i="4"/>
  <c r="W108" i="4" s="1"/>
  <c r="D90" i="4"/>
  <c r="D119" i="4" s="1"/>
  <c r="E74" i="4"/>
  <c r="E103" i="4" s="1"/>
  <c r="K84" i="4"/>
  <c r="K113" i="4" s="1"/>
  <c r="K78" i="4"/>
  <c r="K107" i="4" s="1"/>
  <c r="Q88" i="4"/>
  <c r="Q117" i="4" s="1"/>
  <c r="T88" i="4"/>
  <c r="T117" i="4" s="1"/>
  <c r="N82" i="4"/>
  <c r="N111" i="4" s="1"/>
  <c r="G85" i="4"/>
  <c r="G114" i="4" s="1"/>
  <c r="P67" i="4"/>
  <c r="P96" i="4" s="1"/>
  <c r="Q119" i="4"/>
  <c r="C117" i="4"/>
  <c r="O84" i="4"/>
  <c r="O113" i="4" s="1"/>
  <c r="Z81" i="4"/>
  <c r="Z110" i="4" s="1"/>
  <c r="T79" i="4"/>
  <c r="T108" i="4" s="1"/>
  <c r="G76" i="4"/>
  <c r="G105" i="4" s="1"/>
  <c r="F80" i="4"/>
  <c r="F109" i="4" s="1"/>
  <c r="X78" i="4"/>
  <c r="X107" i="4" s="1"/>
  <c r="I106" i="4"/>
  <c r="J76" i="4"/>
  <c r="J105" i="4" s="1"/>
  <c r="T103" i="4"/>
  <c r="U73" i="4"/>
  <c r="U102" i="4" s="1"/>
  <c r="E73" i="4"/>
  <c r="E102" i="4" s="1"/>
  <c r="N72" i="4"/>
  <c r="N101" i="4" s="1"/>
  <c r="Q98" i="4"/>
  <c r="W71" i="4"/>
  <c r="W100" i="4" s="1"/>
  <c r="D82" i="4"/>
  <c r="D111" i="4" s="1"/>
  <c r="K76" i="4"/>
  <c r="K105" i="4" s="1"/>
  <c r="Q86" i="4"/>
  <c r="Q115" i="4" s="1"/>
  <c r="K70" i="4"/>
  <c r="K99" i="4" s="1"/>
  <c r="Q80" i="4"/>
  <c r="Q109" i="4" s="1"/>
  <c r="W90" i="4"/>
  <c r="W119" i="4" s="1"/>
  <c r="I87" i="4"/>
  <c r="I116" i="4" s="1"/>
  <c r="L88" i="4"/>
  <c r="L117" i="4" s="1"/>
  <c r="U67" i="4"/>
  <c r="U96" i="4" s="1"/>
  <c r="X80" i="4"/>
  <c r="X109" i="4" s="1"/>
  <c r="X91" i="4"/>
  <c r="X120" i="4" s="1"/>
  <c r="I90" i="4"/>
  <c r="I119" i="4" s="1"/>
  <c r="S88" i="4"/>
  <c r="S117" i="4" s="1"/>
  <c r="F85" i="4"/>
  <c r="F114" i="4" s="1"/>
  <c r="X83" i="4"/>
  <c r="X112" i="4" s="1"/>
  <c r="Q82" i="4"/>
  <c r="Q111" i="4" s="1"/>
  <c r="R110" i="4"/>
  <c r="R81" i="4"/>
  <c r="C80" i="4"/>
  <c r="C109" i="4" s="1"/>
  <c r="D79" i="4"/>
  <c r="D108" i="4" s="1"/>
  <c r="M78" i="4"/>
  <c r="M107" i="4" s="1"/>
  <c r="W76" i="4"/>
  <c r="W105" i="4" s="1"/>
  <c r="X75" i="4"/>
  <c r="X104" i="4" s="1"/>
  <c r="I74" i="4"/>
  <c r="I103" i="4" s="1"/>
  <c r="J73" i="4"/>
  <c r="J102" i="4" s="1"/>
  <c r="C72" i="4"/>
  <c r="C101" i="4" s="1"/>
  <c r="D71" i="4"/>
  <c r="D100" i="4" s="1"/>
  <c r="E78" i="4"/>
  <c r="E107" i="4" s="1"/>
  <c r="K88" i="4"/>
  <c r="K117" i="4" s="1"/>
  <c r="P90" i="4"/>
  <c r="P119" i="4" s="1"/>
  <c r="AA67" i="4"/>
  <c r="AA96" i="4" s="1"/>
  <c r="K96" i="4"/>
  <c r="S91" i="4"/>
  <c r="S120" i="4" s="1"/>
  <c r="C91" i="4"/>
  <c r="C120" i="4" s="1"/>
  <c r="L90" i="4"/>
  <c r="V88" i="4"/>
  <c r="V117" i="4" s="1"/>
  <c r="F88" i="4"/>
  <c r="F117" i="4" s="1"/>
  <c r="O116" i="4"/>
  <c r="X86" i="4"/>
  <c r="X115" i="4" s="1"/>
  <c r="H86" i="4"/>
  <c r="H115" i="4" s="1"/>
  <c r="Z113" i="4"/>
  <c r="J84" i="4"/>
  <c r="J113" i="4" s="1"/>
  <c r="S83" i="4"/>
  <c r="S112" i="4" s="1"/>
  <c r="C83" i="4"/>
  <c r="C112" i="4" s="1"/>
  <c r="U81" i="4"/>
  <c r="U110" i="4" s="1"/>
  <c r="V80" i="4"/>
  <c r="V109" i="4" s="1"/>
  <c r="O108" i="4"/>
  <c r="P78" i="4"/>
  <c r="P107" i="4" s="1"/>
  <c r="S75" i="4"/>
  <c r="S104" i="4" s="1"/>
  <c r="L103" i="4"/>
  <c r="V72" i="4"/>
  <c r="V101" i="4" s="1"/>
  <c r="G71" i="4"/>
  <c r="G100" i="4" s="1"/>
  <c r="P70" i="4"/>
  <c r="P99" i="4" s="1"/>
  <c r="H70" i="4"/>
  <c r="H99" i="4" s="1"/>
  <c r="I98" i="4"/>
  <c r="Z68" i="4"/>
  <c r="Z97" i="4" s="1"/>
  <c r="R68" i="4"/>
  <c r="R97" i="4" s="1"/>
  <c r="J68" i="4"/>
  <c r="J97" i="4" s="1"/>
  <c r="S71" i="4"/>
  <c r="S100" i="4" s="1"/>
  <c r="G67" i="4"/>
  <c r="G96" i="4" s="1"/>
  <c r="N85" i="4"/>
  <c r="N114" i="4" s="1"/>
  <c r="R67" i="4"/>
  <c r="R96" i="4" s="1"/>
  <c r="J67" i="4"/>
  <c r="Z91" i="4"/>
  <c r="Z120" i="4" s="1"/>
  <c r="R91" i="4"/>
  <c r="R120" i="4" s="1"/>
  <c r="J91" i="4"/>
  <c r="J120" i="4" s="1"/>
  <c r="AA90" i="4"/>
  <c r="AA119" i="4" s="1"/>
  <c r="S119" i="4"/>
  <c r="C90" i="4"/>
  <c r="C119" i="4" s="1"/>
  <c r="T89" i="4"/>
  <c r="T118" i="4" s="1"/>
  <c r="L89" i="4"/>
  <c r="L118" i="4" s="1"/>
  <c r="D89" i="4"/>
  <c r="D118" i="4" s="1"/>
  <c r="U117" i="4"/>
  <c r="U88" i="4"/>
  <c r="M88" i="4"/>
  <c r="M117" i="4" s="1"/>
  <c r="V116" i="4"/>
  <c r="N87" i="4"/>
  <c r="N116" i="4" s="1"/>
  <c r="F87" i="4"/>
  <c r="F116" i="4" s="1"/>
  <c r="W86" i="4"/>
  <c r="W115" i="4" s="1"/>
  <c r="O86" i="4"/>
  <c r="O115" i="4" s="1"/>
  <c r="G86" i="4"/>
  <c r="G115" i="4" s="1"/>
  <c r="X85" i="4"/>
  <c r="X114" i="4" s="1"/>
  <c r="P114" i="4"/>
  <c r="H114" i="4"/>
  <c r="Y84" i="4"/>
  <c r="Y113" i="4" s="1"/>
  <c r="Q84" i="4"/>
  <c r="Q113" i="4" s="1"/>
  <c r="I84" i="4"/>
  <c r="I113" i="4" s="1"/>
  <c r="Z83" i="4"/>
  <c r="Z112" i="4" s="1"/>
  <c r="R83" i="4"/>
  <c r="R112" i="4" s="1"/>
  <c r="J83" i="4"/>
  <c r="J112" i="4" s="1"/>
  <c r="K82" i="4"/>
  <c r="K111" i="4" s="1"/>
  <c r="C82" i="4"/>
  <c r="C111" i="4" s="1"/>
  <c r="T81" i="4"/>
  <c r="T110" i="4" s="1"/>
  <c r="L81" i="4"/>
  <c r="L110" i="4" s="1"/>
  <c r="D81" i="4"/>
  <c r="D110" i="4" s="1"/>
  <c r="U80" i="4"/>
  <c r="U109" i="4" s="1"/>
  <c r="M109" i="4"/>
  <c r="E109" i="4"/>
  <c r="V79" i="4"/>
  <c r="V108" i="4" s="1"/>
  <c r="N79" i="4"/>
  <c r="N108" i="4" s="1"/>
  <c r="F79" i="4"/>
  <c r="F108" i="4" s="1"/>
  <c r="W78" i="4"/>
  <c r="W107" i="4" s="1"/>
  <c r="O78" i="4"/>
  <c r="O107" i="4" s="1"/>
  <c r="G78" i="4"/>
  <c r="G107" i="4" s="1"/>
  <c r="P106" i="4"/>
  <c r="H77" i="4"/>
  <c r="H106" i="4" s="1"/>
  <c r="Y76" i="4"/>
  <c r="Y105" i="4" s="1"/>
  <c r="Q76" i="4"/>
  <c r="Q105" i="4" s="1"/>
  <c r="I76" i="4"/>
  <c r="I105" i="4" s="1"/>
  <c r="Z75" i="4"/>
  <c r="Z104" i="4" s="1"/>
  <c r="R75" i="4"/>
  <c r="R104" i="4" s="1"/>
  <c r="J104" i="4"/>
  <c r="AA103" i="4"/>
  <c r="S74" i="4"/>
  <c r="S103" i="4" s="1"/>
  <c r="K74" i="4"/>
  <c r="K103" i="4" s="1"/>
  <c r="C74" i="4"/>
  <c r="C103" i="4" s="1"/>
  <c r="T73" i="4"/>
  <c r="T102" i="4" s="1"/>
  <c r="L73" i="4"/>
  <c r="L102" i="4" s="1"/>
  <c r="D73" i="4"/>
  <c r="D102" i="4" s="1"/>
  <c r="M101" i="4"/>
  <c r="E72" i="4"/>
  <c r="E101" i="4" s="1"/>
  <c r="V71" i="4"/>
  <c r="N71" i="4"/>
  <c r="N100" i="4" s="1"/>
  <c r="F71" i="4"/>
  <c r="F100" i="4" s="1"/>
  <c r="W70" i="4"/>
  <c r="W99" i="4" s="1"/>
  <c r="O70" i="4"/>
  <c r="O99" i="4" s="1"/>
  <c r="G99" i="4"/>
  <c r="X98" i="4"/>
  <c r="P69" i="4"/>
  <c r="P98" i="4" s="1"/>
  <c r="H69" i="4"/>
  <c r="H98" i="4" s="1"/>
  <c r="Y68" i="4"/>
  <c r="Y97" i="4" s="1"/>
  <c r="Q68" i="4"/>
  <c r="Q97" i="4" s="1"/>
  <c r="I68" i="4"/>
  <c r="I97" i="4" s="1"/>
  <c r="AA71" i="4"/>
  <c r="AA100" i="4" s="1"/>
  <c r="H82" i="4"/>
  <c r="H111" i="4" s="1"/>
  <c r="O67" i="4"/>
  <c r="O96" i="4" s="1"/>
  <c r="P75" i="4"/>
  <c r="P104" i="4" s="1"/>
  <c r="V85" i="4"/>
  <c r="V114" i="4" s="1"/>
  <c r="X77" i="4"/>
  <c r="X106" i="4" s="1"/>
  <c r="E88" i="4"/>
  <c r="E117" i="4" s="1"/>
  <c r="F72" i="4"/>
  <c r="F101" i="4" s="1"/>
  <c r="L82" i="4"/>
  <c r="L111" i="4" s="1"/>
  <c r="S67" i="4"/>
  <c r="S96" i="4" s="1"/>
  <c r="S76" i="4"/>
  <c r="S105" i="4" s="1"/>
  <c r="Y86" i="4"/>
  <c r="Y115" i="4" s="1"/>
  <c r="S70" i="4"/>
  <c r="S99" i="4" s="1"/>
  <c r="Y80" i="4"/>
  <c r="Y109" i="4" s="1"/>
  <c r="F91" i="4"/>
  <c r="F120" i="4" s="1"/>
  <c r="P88" i="4"/>
  <c r="P117" i="4" s="1"/>
  <c r="S89" i="4"/>
  <c r="S118" i="4" s="1"/>
  <c r="H72" i="4"/>
  <c r="H101" i="4" s="1"/>
  <c r="C85" i="4"/>
  <c r="C114" i="4" s="1"/>
  <c r="T69" i="4"/>
  <c r="T98" i="4" s="1"/>
  <c r="AA97" i="4"/>
  <c r="C97" i="4"/>
  <c r="K68" i="4"/>
  <c r="K97" i="4" s="1"/>
  <c r="X97" i="4"/>
  <c r="P97" i="4"/>
  <c r="H97" i="4"/>
  <c r="U69" i="4"/>
  <c r="U98" i="4" s="1"/>
  <c r="G69" i="4"/>
  <c r="G98" i="4" s="1"/>
  <c r="J69" i="4"/>
  <c r="J98" i="4" s="1"/>
  <c r="E99" i="4"/>
  <c r="V98" i="4"/>
  <c r="N98" i="4"/>
  <c r="G97" i="4"/>
  <c r="O68" i="4"/>
  <c r="O97" i="4" s="1"/>
  <c r="R69" i="4"/>
  <c r="R98" i="4" s="1"/>
  <c r="U68" i="4"/>
  <c r="U97" i="4" s="1"/>
  <c r="D99" i="4"/>
  <c r="M98" i="4"/>
  <c r="E98" i="4"/>
  <c r="V97" i="4"/>
  <c r="N97" i="4"/>
  <c r="L70" i="4"/>
  <c r="L99" i="4" s="1"/>
  <c r="W68" i="4"/>
  <c r="W97" i="4" s="1"/>
  <c r="D98" i="4"/>
  <c r="M97" i="4"/>
  <c r="E97" i="4"/>
  <c r="F68" i="4"/>
  <c r="F97" i="4" s="1"/>
  <c r="F69" i="4"/>
  <c r="L69" i="4"/>
  <c r="L98" i="4" s="1"/>
  <c r="D119" i="45"/>
  <c r="AO22" i="45"/>
  <c r="AO80" i="45" s="1"/>
  <c r="AB109" i="45"/>
  <c r="H90" i="45"/>
  <c r="H119" i="45" s="1"/>
  <c r="AB80" i="45"/>
  <c r="AQ22" i="45"/>
  <c r="AQ80" i="45" s="1"/>
  <c r="BB22" i="45"/>
  <c r="BB80" i="45" s="1"/>
  <c r="AR22" i="45"/>
  <c r="AR80" i="45" s="1"/>
  <c r="AU22" i="45"/>
  <c r="AU80" i="45" s="1"/>
  <c r="AH22" i="45"/>
  <c r="AH80" i="45" s="1"/>
  <c r="AF22" i="45"/>
  <c r="AF80" i="45" s="1"/>
  <c r="AZ22" i="45"/>
  <c r="AZ80" i="45" s="1"/>
  <c r="J32" i="45"/>
  <c r="AN22" i="45"/>
  <c r="AN80" i="45" s="1"/>
  <c r="AK22" i="45"/>
  <c r="AK80" i="45" s="1"/>
  <c r="AI22" i="45"/>
  <c r="AI80" i="45" s="1"/>
  <c r="AB84" i="45"/>
  <c r="AB113" i="45" s="1"/>
  <c r="AY22" i="45"/>
  <c r="AY80" i="45" s="1"/>
  <c r="AP22" i="45"/>
  <c r="AP80" i="45" s="1"/>
  <c r="AE22" i="45"/>
  <c r="AE80" i="45" s="1"/>
  <c r="AL22" i="45"/>
  <c r="AL80" i="45" s="1"/>
  <c r="AW22" i="45"/>
  <c r="AW80" i="45" s="1"/>
  <c r="AT22" i="45"/>
  <c r="AT80" i="45" s="1"/>
  <c r="AJ22" i="45"/>
  <c r="AJ80" i="45" s="1"/>
  <c r="AS22" i="45"/>
  <c r="AS80" i="45" s="1"/>
  <c r="BC22" i="45"/>
  <c r="BC80" i="45" s="1"/>
  <c r="AV22" i="45"/>
  <c r="AV80" i="45" s="1"/>
  <c r="AM22" i="45"/>
  <c r="AM80" i="45" s="1"/>
  <c r="BA22" i="45"/>
  <c r="BA80" i="45" s="1"/>
  <c r="AX22" i="45"/>
  <c r="AX80" i="45" s="1"/>
  <c r="AG22" i="45"/>
  <c r="AG80" i="45" s="1"/>
  <c r="M32" i="45"/>
  <c r="N32" i="45"/>
  <c r="K32" i="45"/>
  <c r="G32" i="45"/>
  <c r="L32" i="45"/>
  <c r="AB27" i="45"/>
  <c r="AB82" i="45"/>
  <c r="AB111" i="45" s="1"/>
  <c r="I32" i="45"/>
  <c r="BC26" i="45"/>
  <c r="BC84" i="45" s="1"/>
  <c r="AH26" i="45"/>
  <c r="AH84" i="45" s="1"/>
  <c r="AO26" i="45"/>
  <c r="AO84" i="45" s="1"/>
  <c r="AT26" i="45"/>
  <c r="AT84" i="45" s="1"/>
  <c r="AU26" i="45"/>
  <c r="AU84" i="45" s="1"/>
  <c r="BB26" i="45"/>
  <c r="BB84" i="45" s="1"/>
  <c r="AX26" i="45"/>
  <c r="AX84" i="45" s="1"/>
  <c r="AM26" i="45"/>
  <c r="AM84" i="45" s="1"/>
  <c r="AR26" i="45"/>
  <c r="AR84" i="45" s="1"/>
  <c r="AN26" i="45"/>
  <c r="AN84" i="45" s="1"/>
  <c r="AE26" i="45"/>
  <c r="AG26" i="45"/>
  <c r="AG84" i="45" s="1"/>
  <c r="AW26" i="45"/>
  <c r="AW84" i="45" s="1"/>
  <c r="AY26" i="45"/>
  <c r="AY84" i="45" s="1"/>
  <c r="BA26" i="45"/>
  <c r="BA84" i="45" s="1"/>
  <c r="AL26" i="45"/>
  <c r="AL84" i="45" s="1"/>
  <c r="AQ26" i="45"/>
  <c r="AQ84" i="45" s="1"/>
  <c r="AP26" i="45"/>
  <c r="AP84" i="45" s="1"/>
  <c r="AV26" i="45"/>
  <c r="AV84" i="45" s="1"/>
  <c r="AI26" i="45"/>
  <c r="AI84" i="45" s="1"/>
  <c r="AF26" i="45"/>
  <c r="AF84" i="45" s="1"/>
  <c r="AK26" i="45"/>
  <c r="AK84" i="45" s="1"/>
  <c r="AS26" i="45"/>
  <c r="AS84" i="45" s="1"/>
  <c r="AZ26" i="45"/>
  <c r="AZ84" i="45" s="1"/>
  <c r="AJ26" i="45"/>
  <c r="AJ84" i="45" s="1"/>
  <c r="BD24" i="45"/>
  <c r="AE82" i="45"/>
  <c r="BD82" i="45" s="1"/>
  <c r="W31" i="4"/>
  <c r="W33" i="4" s="1"/>
  <c r="AB25" i="4"/>
  <c r="AB16" i="4"/>
  <c r="BA56" i="4"/>
  <c r="AS56" i="4"/>
  <c r="AK56" i="4"/>
  <c r="AZ56" i="4"/>
  <c r="AR56" i="4"/>
  <c r="AJ56" i="4"/>
  <c r="AX56" i="4"/>
  <c r="AP56" i="4"/>
  <c r="AH56" i="4"/>
  <c r="AW56" i="4"/>
  <c r="AO56" i="4"/>
  <c r="AG56" i="4"/>
  <c r="AV56" i="4"/>
  <c r="AN56" i="4"/>
  <c r="AF56" i="4"/>
  <c r="AU56" i="4"/>
  <c r="AT56" i="4"/>
  <c r="AQ56" i="4"/>
  <c r="AM56" i="4"/>
  <c r="BC56" i="4"/>
  <c r="AI56" i="4"/>
  <c r="BB56" i="4"/>
  <c r="AE56" i="4"/>
  <c r="AY56" i="4"/>
  <c r="AL56" i="4"/>
  <c r="BC46" i="4"/>
  <c r="AU46" i="4"/>
  <c r="AM46" i="4"/>
  <c r="AE46" i="4"/>
  <c r="BB46" i="4"/>
  <c r="AT46" i="4"/>
  <c r="AL46" i="4"/>
  <c r="AZ46" i="4"/>
  <c r="AR46" i="4"/>
  <c r="AJ46" i="4"/>
  <c r="AY46" i="4"/>
  <c r="AQ46" i="4"/>
  <c r="AI46" i="4"/>
  <c r="AX46" i="4"/>
  <c r="AP46" i="4"/>
  <c r="AH46" i="4"/>
  <c r="AO46" i="4"/>
  <c r="AN46" i="4"/>
  <c r="AK46" i="4"/>
  <c r="AG46" i="4"/>
  <c r="AW46" i="4"/>
  <c r="AV46" i="4"/>
  <c r="BA46" i="4"/>
  <c r="AS46" i="4"/>
  <c r="AF46" i="4"/>
  <c r="AV45" i="4"/>
  <c r="AN45" i="4"/>
  <c r="BC45" i="4"/>
  <c r="AU45" i="4"/>
  <c r="AM45" i="4"/>
  <c r="BA45" i="4"/>
  <c r="AS45" i="4"/>
  <c r="AK45" i="4"/>
  <c r="AZ45" i="4"/>
  <c r="AR45" i="4"/>
  <c r="AJ45" i="4"/>
  <c r="AY45" i="4"/>
  <c r="AQ45" i="4"/>
  <c r="AT45" i="4"/>
  <c r="AE45" i="4"/>
  <c r="AP45" i="4"/>
  <c r="AO45" i="4"/>
  <c r="AL45" i="4"/>
  <c r="BB45" i="4"/>
  <c r="AH45" i="4"/>
  <c r="AX45" i="4"/>
  <c r="AG45" i="4"/>
  <c r="AW45" i="4"/>
  <c r="AI45" i="4"/>
  <c r="AF45" i="4"/>
  <c r="AB61" i="4"/>
  <c r="AB60" i="4"/>
  <c r="AB59" i="4"/>
  <c r="AB58" i="4"/>
  <c r="AB57" i="4"/>
  <c r="AB55" i="4"/>
  <c r="AB54" i="4"/>
  <c r="AB52" i="4"/>
  <c r="AB51" i="4"/>
  <c r="AB50" i="4"/>
  <c r="AB49" i="4"/>
  <c r="AB48" i="4"/>
  <c r="AB47" i="4"/>
  <c r="C62" i="4"/>
  <c r="T62" i="4"/>
  <c r="L62" i="4"/>
  <c r="D62" i="4"/>
  <c r="U62" i="4"/>
  <c r="M62" i="4"/>
  <c r="E62" i="4"/>
  <c r="V62" i="4"/>
  <c r="N62" i="4"/>
  <c r="W62" i="4"/>
  <c r="O62" i="4"/>
  <c r="X62" i="4"/>
  <c r="P62" i="4"/>
  <c r="Y62" i="4"/>
  <c r="Q62" i="4"/>
  <c r="I62" i="4"/>
  <c r="AB38" i="4"/>
  <c r="AB44" i="4"/>
  <c r="AB43" i="4"/>
  <c r="AB41" i="4"/>
  <c r="AB42" i="4"/>
  <c r="AB53" i="4"/>
  <c r="H62" i="4"/>
  <c r="G62" i="4"/>
  <c r="AA62" i="4"/>
  <c r="S62" i="4"/>
  <c r="AB39" i="4"/>
  <c r="K62" i="4"/>
  <c r="AB40" i="4"/>
  <c r="J62" i="4"/>
  <c r="R62" i="4"/>
  <c r="Z62" i="4"/>
  <c r="AB37" i="4"/>
  <c r="AB30" i="4"/>
  <c r="AB27" i="4"/>
  <c r="AB24" i="4"/>
  <c r="AB22" i="4"/>
  <c r="AB15" i="4"/>
  <c r="AB14" i="4"/>
  <c r="O31" i="4"/>
  <c r="O33" i="4" s="1"/>
  <c r="AB29" i="4"/>
  <c r="AB28" i="4"/>
  <c r="AB26" i="4"/>
  <c r="AB23" i="4"/>
  <c r="AB21" i="4"/>
  <c r="AB20" i="4"/>
  <c r="AB19" i="4"/>
  <c r="AB18" i="4"/>
  <c r="AB17" i="4"/>
  <c r="AB13" i="4"/>
  <c r="L31" i="4"/>
  <c r="L33" i="4" s="1"/>
  <c r="AB12" i="4"/>
  <c r="M31" i="4"/>
  <c r="M33" i="4" s="1"/>
  <c r="V31" i="4"/>
  <c r="V33" i="4" s="1"/>
  <c r="N31" i="4"/>
  <c r="N33" i="4" s="1"/>
  <c r="AB10" i="4"/>
  <c r="AB9" i="4"/>
  <c r="X31" i="4"/>
  <c r="X33" i="4" s="1"/>
  <c r="Y31" i="4"/>
  <c r="Y33" i="4" s="1"/>
  <c r="Q31" i="4"/>
  <c r="Q33" i="4" s="1"/>
  <c r="I31" i="4"/>
  <c r="I33" i="4" s="1"/>
  <c r="AB6" i="4"/>
  <c r="G31" i="4"/>
  <c r="G33" i="4" s="1"/>
  <c r="AB8" i="4"/>
  <c r="S31" i="4"/>
  <c r="S33" i="4" s="1"/>
  <c r="U31" i="4"/>
  <c r="U33" i="4" s="1"/>
  <c r="E31" i="4"/>
  <c r="E33" i="4" s="1"/>
  <c r="Z31" i="4"/>
  <c r="Z33" i="4" s="1"/>
  <c r="R31" i="4"/>
  <c r="J31" i="4"/>
  <c r="J33" i="4" s="1"/>
  <c r="AB11" i="4"/>
  <c r="H31" i="4"/>
  <c r="H33" i="4" s="1"/>
  <c r="AA31" i="4"/>
  <c r="AA33" i="4" s="1"/>
  <c r="D31" i="4"/>
  <c r="D33" i="4" s="1"/>
  <c r="P31" i="4"/>
  <c r="P33" i="4" s="1"/>
  <c r="F31" i="4"/>
  <c r="F33" i="4" s="1"/>
  <c r="AB7" i="4"/>
  <c r="T31" i="4"/>
  <c r="T33" i="4" s="1"/>
  <c r="K31" i="4"/>
  <c r="K33" i="4" s="1"/>
  <c r="C31" i="4"/>
  <c r="C33" i="4" s="1"/>
  <c r="R33" i="4" l="1"/>
  <c r="AB81" i="4"/>
  <c r="AB110" i="4" s="1"/>
  <c r="T92" i="4"/>
  <c r="T121" i="4" s="1"/>
  <c r="W92" i="4"/>
  <c r="W121" i="4" s="1"/>
  <c r="AB72" i="4"/>
  <c r="AB101" i="4" s="1"/>
  <c r="S92" i="4"/>
  <c r="S121" i="4" s="1"/>
  <c r="AB74" i="4"/>
  <c r="AB103" i="4" s="1"/>
  <c r="AB71" i="4"/>
  <c r="AB100" i="4" s="1"/>
  <c r="F92" i="4"/>
  <c r="F121" i="4" s="1"/>
  <c r="AB70" i="4"/>
  <c r="AB99" i="4" s="1"/>
  <c r="Q92" i="4"/>
  <c r="Q121" i="4" s="1"/>
  <c r="AB79" i="4"/>
  <c r="AB108" i="4" s="1"/>
  <c r="AB85" i="4"/>
  <c r="AB114" i="4" s="1"/>
  <c r="E92" i="4"/>
  <c r="E121" i="4" s="1"/>
  <c r="AB80" i="4"/>
  <c r="AB109" i="4" s="1"/>
  <c r="F98" i="4"/>
  <c r="AB90" i="4"/>
  <c r="AB119" i="4" s="1"/>
  <c r="AB86" i="4"/>
  <c r="AB115" i="4" s="1"/>
  <c r="AB73" i="4"/>
  <c r="AB102" i="4" s="1"/>
  <c r="P92" i="4"/>
  <c r="P121" i="4" s="1"/>
  <c r="N92" i="4"/>
  <c r="N121" i="4" s="1"/>
  <c r="AB83" i="4"/>
  <c r="AB112" i="4" s="1"/>
  <c r="AB89" i="4"/>
  <c r="AB118" i="4" s="1"/>
  <c r="H92" i="4"/>
  <c r="H121" i="4" s="1"/>
  <c r="Y92" i="4"/>
  <c r="Y121" i="4" s="1"/>
  <c r="AB76" i="4"/>
  <c r="AB105" i="4" s="1"/>
  <c r="K92" i="4"/>
  <c r="K121" i="4" s="1"/>
  <c r="M92" i="4"/>
  <c r="M121" i="4" s="1"/>
  <c r="AB84" i="4"/>
  <c r="AB113" i="4" s="1"/>
  <c r="AA92" i="4"/>
  <c r="AA121" i="4" s="1"/>
  <c r="AB91" i="4"/>
  <c r="AB120" i="4" s="1"/>
  <c r="R92" i="4"/>
  <c r="R121" i="4" s="1"/>
  <c r="X92" i="4"/>
  <c r="X121" i="4" s="1"/>
  <c r="V92" i="4"/>
  <c r="V121" i="4" s="1"/>
  <c r="J92" i="4"/>
  <c r="J121" i="4" s="1"/>
  <c r="AB82" i="4"/>
  <c r="AB111" i="4" s="1"/>
  <c r="AB87" i="4"/>
  <c r="AB116" i="4" s="1"/>
  <c r="L92" i="4"/>
  <c r="L121" i="4" s="1"/>
  <c r="Z92" i="4"/>
  <c r="Z121" i="4" s="1"/>
  <c r="U92" i="4"/>
  <c r="U121" i="4" s="1"/>
  <c r="D92" i="4"/>
  <c r="D121" i="4" s="1"/>
  <c r="I92" i="4"/>
  <c r="I121" i="4" s="1"/>
  <c r="C116" i="4"/>
  <c r="AB88" i="4"/>
  <c r="AB117" i="4" s="1"/>
  <c r="AB69" i="4"/>
  <c r="AB98" i="4" s="1"/>
  <c r="AB75" i="4"/>
  <c r="AB104" i="4" s="1"/>
  <c r="AB78" i="4"/>
  <c r="AB107" i="4" s="1"/>
  <c r="V100" i="4"/>
  <c r="K101" i="4"/>
  <c r="M96" i="4"/>
  <c r="C115" i="4"/>
  <c r="N99" i="4"/>
  <c r="M102" i="4"/>
  <c r="H107" i="4"/>
  <c r="G92" i="4"/>
  <c r="G121" i="4" s="1"/>
  <c r="C92" i="4"/>
  <c r="C121" i="4" s="1"/>
  <c r="AB68" i="4"/>
  <c r="AB97" i="4" s="1"/>
  <c r="J96" i="4"/>
  <c r="L119" i="4"/>
  <c r="F113" i="4"/>
  <c r="O92" i="4"/>
  <c r="O121" i="4" s="1"/>
  <c r="O90" i="45"/>
  <c r="L90" i="45"/>
  <c r="L119" i="45" s="1"/>
  <c r="I90" i="45"/>
  <c r="I119" i="45" s="1"/>
  <c r="K90" i="45"/>
  <c r="K119" i="45" s="1"/>
  <c r="N90" i="45"/>
  <c r="N119" i="45" s="1"/>
  <c r="BD80" i="45"/>
  <c r="O32" i="45"/>
  <c r="AB25" i="45"/>
  <c r="BD22" i="45"/>
  <c r="AB83" i="45"/>
  <c r="AB29" i="45"/>
  <c r="G90" i="45"/>
  <c r="G119" i="45" s="1"/>
  <c r="AB87" i="45"/>
  <c r="AE84" i="45"/>
  <c r="BD84" i="45" s="1"/>
  <c r="BD26" i="45"/>
  <c r="AB85" i="45"/>
  <c r="AB114" i="45" s="1"/>
  <c r="Q32" i="45"/>
  <c r="AX27" i="45"/>
  <c r="AX85" i="45" s="1"/>
  <c r="BC27" i="45"/>
  <c r="BC85" i="45" s="1"/>
  <c r="AT27" i="45"/>
  <c r="AT85" i="45" s="1"/>
  <c r="AP27" i="45"/>
  <c r="AP85" i="45" s="1"/>
  <c r="AU27" i="45"/>
  <c r="AU85" i="45" s="1"/>
  <c r="AJ27" i="45"/>
  <c r="AJ85" i="45" s="1"/>
  <c r="AF27" i="45"/>
  <c r="AF85" i="45" s="1"/>
  <c r="AM27" i="45"/>
  <c r="AM85" i="45" s="1"/>
  <c r="AS27" i="45"/>
  <c r="AS85" i="45" s="1"/>
  <c r="AZ27" i="45"/>
  <c r="AZ85" i="45" s="1"/>
  <c r="AN27" i="45"/>
  <c r="AN85" i="45" s="1"/>
  <c r="AE27" i="45"/>
  <c r="AH27" i="45"/>
  <c r="AH85" i="45" s="1"/>
  <c r="AO27" i="45"/>
  <c r="AO85" i="45" s="1"/>
  <c r="AW27" i="45"/>
  <c r="AW85" i="45" s="1"/>
  <c r="BB27" i="45"/>
  <c r="BB85" i="45" s="1"/>
  <c r="AY27" i="45"/>
  <c r="AY85" i="45" s="1"/>
  <c r="AL27" i="45"/>
  <c r="AL85" i="45" s="1"/>
  <c r="AR27" i="45"/>
  <c r="AR85" i="45" s="1"/>
  <c r="AQ27" i="45"/>
  <c r="AQ85" i="45" s="1"/>
  <c r="AV27" i="45"/>
  <c r="AV85" i="45" s="1"/>
  <c r="AG27" i="45"/>
  <c r="AG85" i="45" s="1"/>
  <c r="AK27" i="45"/>
  <c r="AK85" i="45" s="1"/>
  <c r="BA27" i="45"/>
  <c r="BA85" i="45" s="1"/>
  <c r="AI27" i="45"/>
  <c r="AI85" i="45" s="1"/>
  <c r="AI21" i="4"/>
  <c r="AQ21" i="4"/>
  <c r="AY21" i="4"/>
  <c r="AJ21" i="4"/>
  <c r="AR21" i="4"/>
  <c r="AZ21" i="4"/>
  <c r="AL21" i="4"/>
  <c r="AT21" i="4"/>
  <c r="BB21" i="4"/>
  <c r="AE21" i="4"/>
  <c r="AM21" i="4"/>
  <c r="AU21" i="4"/>
  <c r="BC21" i="4"/>
  <c r="AF21" i="4"/>
  <c r="AN21" i="4"/>
  <c r="AV21" i="4"/>
  <c r="AH21" i="4"/>
  <c r="AP21" i="4"/>
  <c r="AX21" i="4"/>
  <c r="AG21" i="4"/>
  <c r="AK21" i="4"/>
  <c r="AO21" i="4"/>
  <c r="AS21" i="4"/>
  <c r="AW21" i="4"/>
  <c r="BA21" i="4"/>
  <c r="AJ12" i="4"/>
  <c r="AR12" i="4"/>
  <c r="AZ12" i="4"/>
  <c r="AK12" i="4"/>
  <c r="AS12" i="4"/>
  <c r="BA12" i="4"/>
  <c r="AE12" i="4"/>
  <c r="AM12" i="4"/>
  <c r="AU12" i="4"/>
  <c r="BC12" i="4"/>
  <c r="AF12" i="4"/>
  <c r="AN12" i="4"/>
  <c r="AV12" i="4"/>
  <c r="AG12" i="4"/>
  <c r="AO12" i="4"/>
  <c r="AW12" i="4"/>
  <c r="AI12" i="4"/>
  <c r="AQ12" i="4"/>
  <c r="AY12" i="4"/>
  <c r="AH12" i="4"/>
  <c r="AL12" i="4"/>
  <c r="AP12" i="4"/>
  <c r="AT12" i="4"/>
  <c r="AX12" i="4"/>
  <c r="BB12" i="4"/>
  <c r="AG23" i="4"/>
  <c r="AO23" i="4"/>
  <c r="AW23" i="4"/>
  <c r="AH23" i="4"/>
  <c r="AP23" i="4"/>
  <c r="AX23" i="4"/>
  <c r="AJ23" i="4"/>
  <c r="AR23" i="4"/>
  <c r="AZ23" i="4"/>
  <c r="AK23" i="4"/>
  <c r="AS23" i="4"/>
  <c r="BA23" i="4"/>
  <c r="AL23" i="4"/>
  <c r="AT23" i="4"/>
  <c r="BB23" i="4"/>
  <c r="AF23" i="4"/>
  <c r="AN23" i="4"/>
  <c r="AV23" i="4"/>
  <c r="AM23" i="4"/>
  <c r="AQ23" i="4"/>
  <c r="AU23" i="4"/>
  <c r="AY23" i="4"/>
  <c r="BC23" i="4"/>
  <c r="AE23" i="4"/>
  <c r="AI23" i="4"/>
  <c r="AF24" i="4"/>
  <c r="AN24" i="4"/>
  <c r="AV24" i="4"/>
  <c r="AG24" i="4"/>
  <c r="AO24" i="4"/>
  <c r="AW24" i="4"/>
  <c r="AI24" i="4"/>
  <c r="AQ24" i="4"/>
  <c r="AY24" i="4"/>
  <c r="AR24" i="4"/>
  <c r="AZ24" i="4"/>
  <c r="AJ24" i="4"/>
  <c r="AK24" i="4"/>
  <c r="AS24" i="4"/>
  <c r="BA24" i="4"/>
  <c r="AE24" i="4"/>
  <c r="AM24" i="4"/>
  <c r="AU24" i="4"/>
  <c r="BC24" i="4"/>
  <c r="AT24" i="4"/>
  <c r="AX24" i="4"/>
  <c r="BB24" i="4"/>
  <c r="AH24" i="4"/>
  <c r="AL24" i="4"/>
  <c r="AP24" i="4"/>
  <c r="AF16" i="4"/>
  <c r="AN16" i="4"/>
  <c r="AV16" i="4"/>
  <c r="AG16" i="4"/>
  <c r="AO16" i="4"/>
  <c r="AW16" i="4"/>
  <c r="AI16" i="4"/>
  <c r="AQ16" i="4"/>
  <c r="AY16" i="4"/>
  <c r="AJ16" i="4"/>
  <c r="AR16" i="4"/>
  <c r="AZ16" i="4"/>
  <c r="AK16" i="4"/>
  <c r="AS16" i="4"/>
  <c r="BA16" i="4"/>
  <c r="AE16" i="4"/>
  <c r="AM16" i="4"/>
  <c r="AU16" i="4"/>
  <c r="BC16" i="4"/>
  <c r="BB16" i="4"/>
  <c r="AH16" i="4"/>
  <c r="AL16" i="4"/>
  <c r="AP16" i="4"/>
  <c r="AT16" i="4"/>
  <c r="AX16" i="4"/>
  <c r="AG7" i="4"/>
  <c r="AO7" i="4"/>
  <c r="AW7" i="4"/>
  <c r="AH7" i="4"/>
  <c r="AP7" i="4"/>
  <c r="AX7" i="4"/>
  <c r="AJ7" i="4"/>
  <c r="AR7" i="4"/>
  <c r="AZ7" i="4"/>
  <c r="AK7" i="4"/>
  <c r="AS7" i="4"/>
  <c r="BA7" i="4"/>
  <c r="AL7" i="4"/>
  <c r="AT7" i="4"/>
  <c r="BB7" i="4"/>
  <c r="AF7" i="4"/>
  <c r="AN7" i="4"/>
  <c r="AV7" i="4"/>
  <c r="AY7" i="4"/>
  <c r="BC7" i="4"/>
  <c r="AE7" i="4"/>
  <c r="AI7" i="4"/>
  <c r="AM7" i="4"/>
  <c r="AQ7" i="4"/>
  <c r="AU7" i="4"/>
  <c r="AL26" i="4"/>
  <c r="AT26" i="4"/>
  <c r="BB26" i="4"/>
  <c r="AE26" i="4"/>
  <c r="AM26" i="4"/>
  <c r="AU26" i="4"/>
  <c r="BC26" i="4"/>
  <c r="AG26" i="4"/>
  <c r="AO26" i="4"/>
  <c r="AW26" i="4"/>
  <c r="AI26" i="4"/>
  <c r="AQ26" i="4"/>
  <c r="AY26" i="4"/>
  <c r="AK26" i="4"/>
  <c r="AS26" i="4"/>
  <c r="BA26" i="4"/>
  <c r="AV26" i="4"/>
  <c r="AX26" i="4"/>
  <c r="AF26" i="4"/>
  <c r="AZ26" i="4"/>
  <c r="AJ26" i="4"/>
  <c r="AN26" i="4"/>
  <c r="AP26" i="4"/>
  <c r="AR26" i="4"/>
  <c r="AH26" i="4"/>
  <c r="AK27" i="4"/>
  <c r="AS27" i="4"/>
  <c r="BA27" i="4"/>
  <c r="AL27" i="4"/>
  <c r="AT27" i="4"/>
  <c r="BB27" i="4"/>
  <c r="AF27" i="4"/>
  <c r="AN27" i="4"/>
  <c r="AV27" i="4"/>
  <c r="AH27" i="4"/>
  <c r="AP27" i="4"/>
  <c r="AX27" i="4"/>
  <c r="AJ27" i="4"/>
  <c r="AR27" i="4"/>
  <c r="AZ27" i="4"/>
  <c r="AQ27" i="4"/>
  <c r="AU27" i="4"/>
  <c r="AW27" i="4"/>
  <c r="AE27" i="4"/>
  <c r="AY27" i="4"/>
  <c r="AG27" i="4"/>
  <c r="BC27" i="4"/>
  <c r="AI27" i="4"/>
  <c r="AM27" i="4"/>
  <c r="AO27" i="4"/>
  <c r="AE25" i="4"/>
  <c r="AE86" i="4" s="1"/>
  <c r="AM25" i="4"/>
  <c r="AM86" i="4" s="1"/>
  <c r="AU25" i="4"/>
  <c r="AU86" i="4" s="1"/>
  <c r="BC25" i="4"/>
  <c r="BC86" i="4" s="1"/>
  <c r="AF25" i="4"/>
  <c r="AF86" i="4" s="1"/>
  <c r="AN25" i="4"/>
  <c r="AN86" i="4" s="1"/>
  <c r="AV25" i="4"/>
  <c r="AV86" i="4" s="1"/>
  <c r="AH25" i="4"/>
  <c r="AH86" i="4" s="1"/>
  <c r="AP25" i="4"/>
  <c r="AP86" i="4" s="1"/>
  <c r="AX25" i="4"/>
  <c r="AX86" i="4" s="1"/>
  <c r="AI25" i="4"/>
  <c r="AQ25" i="4"/>
  <c r="AQ86" i="4" s="1"/>
  <c r="AJ25" i="4"/>
  <c r="AJ86" i="4" s="1"/>
  <c r="AR25" i="4"/>
  <c r="AR86" i="4" s="1"/>
  <c r="AZ25" i="4"/>
  <c r="AZ86" i="4" s="1"/>
  <c r="AL25" i="4"/>
  <c r="AL86" i="4" s="1"/>
  <c r="AT25" i="4"/>
  <c r="AT86" i="4" s="1"/>
  <c r="BB25" i="4"/>
  <c r="BB86" i="4" s="1"/>
  <c r="AY25" i="4"/>
  <c r="BA25" i="4"/>
  <c r="BA86" i="4" s="1"/>
  <c r="AG25" i="4"/>
  <c r="AG86" i="4" s="1"/>
  <c r="AK25" i="4"/>
  <c r="AK86" i="4" s="1"/>
  <c r="AO25" i="4"/>
  <c r="AO86" i="4" s="1"/>
  <c r="AS25" i="4"/>
  <c r="AS86" i="4" s="1"/>
  <c r="AW25" i="4"/>
  <c r="AW86" i="4" s="1"/>
  <c r="AI13" i="4"/>
  <c r="AQ13" i="4"/>
  <c r="AY13" i="4"/>
  <c r="AJ13" i="4"/>
  <c r="AR13" i="4"/>
  <c r="AZ13" i="4"/>
  <c r="AL13" i="4"/>
  <c r="AT13" i="4"/>
  <c r="BB13" i="4"/>
  <c r="AE13" i="4"/>
  <c r="AM13" i="4"/>
  <c r="AU13" i="4"/>
  <c r="BC13" i="4"/>
  <c r="AF13" i="4"/>
  <c r="AN13" i="4"/>
  <c r="AV13" i="4"/>
  <c r="AH13" i="4"/>
  <c r="AP13" i="4"/>
  <c r="AX13" i="4"/>
  <c r="AG13" i="4"/>
  <c r="AO13" i="4"/>
  <c r="AK13" i="4"/>
  <c r="AS13" i="4"/>
  <c r="AW13" i="4"/>
  <c r="BA13" i="4"/>
  <c r="AJ28" i="4"/>
  <c r="AR28" i="4"/>
  <c r="AZ28" i="4"/>
  <c r="AK28" i="4"/>
  <c r="AS28" i="4"/>
  <c r="BA28" i="4"/>
  <c r="AE28" i="4"/>
  <c r="AM28" i="4"/>
  <c r="AU28" i="4"/>
  <c r="BC28" i="4"/>
  <c r="AG28" i="4"/>
  <c r="AO28" i="4"/>
  <c r="AW28" i="4"/>
  <c r="AL28" i="4"/>
  <c r="BB28" i="4"/>
  <c r="AN28" i="4"/>
  <c r="AT28" i="4"/>
  <c r="AF28" i="4"/>
  <c r="AV28" i="4"/>
  <c r="AY28" i="4"/>
  <c r="AP28" i="4"/>
  <c r="AH28" i="4"/>
  <c r="AX28" i="4"/>
  <c r="AI28" i="4"/>
  <c r="AQ28" i="4"/>
  <c r="AH30" i="4"/>
  <c r="AP30" i="4"/>
  <c r="AX30" i="4"/>
  <c r="AI30" i="4"/>
  <c r="AQ30" i="4"/>
  <c r="AY30" i="4"/>
  <c r="AK30" i="4"/>
  <c r="AS30" i="4"/>
  <c r="BA30" i="4"/>
  <c r="AE30" i="4"/>
  <c r="AM30" i="4"/>
  <c r="AU30" i="4"/>
  <c r="BC30" i="4"/>
  <c r="AJ30" i="4"/>
  <c r="AZ30" i="4"/>
  <c r="AL30" i="4"/>
  <c r="BB30" i="4"/>
  <c r="AR30" i="4"/>
  <c r="AT30" i="4"/>
  <c r="AG30" i="4"/>
  <c r="AO30" i="4"/>
  <c r="AF30" i="4"/>
  <c r="AV30" i="4"/>
  <c r="AW30" i="4"/>
  <c r="AN30" i="4"/>
  <c r="AB67" i="4"/>
  <c r="AB96" i="4" s="1"/>
  <c r="AB77" i="4"/>
  <c r="AB106" i="4" s="1"/>
  <c r="AE9" i="4"/>
  <c r="AM9" i="4"/>
  <c r="AU9" i="4"/>
  <c r="BC9" i="4"/>
  <c r="AF9" i="4"/>
  <c r="AN9" i="4"/>
  <c r="AV9" i="4"/>
  <c r="AH9" i="4"/>
  <c r="AP9" i="4"/>
  <c r="AX9" i="4"/>
  <c r="AI9" i="4"/>
  <c r="AQ9" i="4"/>
  <c r="AY9" i="4"/>
  <c r="AJ9" i="4"/>
  <c r="AR9" i="4"/>
  <c r="AZ9" i="4"/>
  <c r="AL9" i="4"/>
  <c r="AT9" i="4"/>
  <c r="BB9" i="4"/>
  <c r="AG9" i="4"/>
  <c r="AK9" i="4"/>
  <c r="AO9" i="4"/>
  <c r="AS9" i="4"/>
  <c r="AW9" i="4"/>
  <c r="BA9" i="4"/>
  <c r="AE17" i="4"/>
  <c r="AM17" i="4"/>
  <c r="AU17" i="4"/>
  <c r="BC17" i="4"/>
  <c r="AF17" i="4"/>
  <c r="AN17" i="4"/>
  <c r="AV17" i="4"/>
  <c r="AH17" i="4"/>
  <c r="AP17" i="4"/>
  <c r="AX17" i="4"/>
  <c r="AI17" i="4"/>
  <c r="AQ17" i="4"/>
  <c r="AY17" i="4"/>
  <c r="AJ17" i="4"/>
  <c r="AR17" i="4"/>
  <c r="AZ17" i="4"/>
  <c r="AL17" i="4"/>
  <c r="AT17" i="4"/>
  <c r="BB17" i="4"/>
  <c r="AG17" i="4"/>
  <c r="AK17" i="4"/>
  <c r="AO17" i="4"/>
  <c r="AS17" i="4"/>
  <c r="AW17" i="4"/>
  <c r="BA17" i="4"/>
  <c r="AI29" i="4"/>
  <c r="AQ29" i="4"/>
  <c r="AY29" i="4"/>
  <c r="AJ29" i="4"/>
  <c r="AR29" i="4"/>
  <c r="AZ29" i="4"/>
  <c r="AL29" i="4"/>
  <c r="AT29" i="4"/>
  <c r="BB29" i="4"/>
  <c r="AF29" i="4"/>
  <c r="AN29" i="4"/>
  <c r="AV29" i="4"/>
  <c r="AS29" i="4"/>
  <c r="AU29" i="4"/>
  <c r="AW29" i="4"/>
  <c r="AH29" i="4"/>
  <c r="AE29" i="4"/>
  <c r="AG29" i="4"/>
  <c r="AX29" i="4"/>
  <c r="AK29" i="4"/>
  <c r="BA29" i="4"/>
  <c r="AM29" i="4"/>
  <c r="BC29" i="4"/>
  <c r="AO29" i="4"/>
  <c r="AP29" i="4"/>
  <c r="AF8" i="4"/>
  <c r="AN8" i="4"/>
  <c r="AV8" i="4"/>
  <c r="AG8" i="4"/>
  <c r="AO8" i="4"/>
  <c r="AW8" i="4"/>
  <c r="AI8" i="4"/>
  <c r="AQ8" i="4"/>
  <c r="AY8" i="4"/>
  <c r="AJ8" i="4"/>
  <c r="AR8" i="4"/>
  <c r="AZ8" i="4"/>
  <c r="AK8" i="4"/>
  <c r="AS8" i="4"/>
  <c r="BA8" i="4"/>
  <c r="AE8" i="4"/>
  <c r="AM8" i="4"/>
  <c r="AU8" i="4"/>
  <c r="BC8" i="4"/>
  <c r="AL8" i="4"/>
  <c r="AH8" i="4"/>
  <c r="AP8" i="4"/>
  <c r="AT8" i="4"/>
  <c r="AX8" i="4"/>
  <c r="BB8" i="4"/>
  <c r="AL10" i="4"/>
  <c r="AT10" i="4"/>
  <c r="BB10" i="4"/>
  <c r="AE10" i="4"/>
  <c r="AM10" i="4"/>
  <c r="AU10" i="4"/>
  <c r="BC10" i="4"/>
  <c r="AG10" i="4"/>
  <c r="AO10" i="4"/>
  <c r="AW10" i="4"/>
  <c r="AH10" i="4"/>
  <c r="AP10" i="4"/>
  <c r="AX10" i="4"/>
  <c r="AI10" i="4"/>
  <c r="AQ10" i="4"/>
  <c r="AY10" i="4"/>
  <c r="AK10" i="4"/>
  <c r="AS10" i="4"/>
  <c r="BA10" i="4"/>
  <c r="AN10" i="4"/>
  <c r="AR10" i="4"/>
  <c r="AV10" i="4"/>
  <c r="AZ10" i="4"/>
  <c r="AF10" i="4"/>
  <c r="AJ10" i="4"/>
  <c r="AL18" i="4"/>
  <c r="AT18" i="4"/>
  <c r="BB18" i="4"/>
  <c r="AE18" i="4"/>
  <c r="AM18" i="4"/>
  <c r="AU18" i="4"/>
  <c r="BC18" i="4"/>
  <c r="AG18" i="4"/>
  <c r="AO18" i="4"/>
  <c r="AW18" i="4"/>
  <c r="AH18" i="4"/>
  <c r="AP18" i="4"/>
  <c r="AX18" i="4"/>
  <c r="AI18" i="4"/>
  <c r="AQ18" i="4"/>
  <c r="AY18" i="4"/>
  <c r="AK18" i="4"/>
  <c r="AS18" i="4"/>
  <c r="BA18" i="4"/>
  <c r="AJ18" i="4"/>
  <c r="AR18" i="4"/>
  <c r="AN18" i="4"/>
  <c r="AV18" i="4"/>
  <c r="AZ18" i="4"/>
  <c r="AF18" i="4"/>
  <c r="AY86" i="4"/>
  <c r="AK11" i="4"/>
  <c r="AS11" i="4"/>
  <c r="BA11" i="4"/>
  <c r="AL11" i="4"/>
  <c r="AT11" i="4"/>
  <c r="BB11" i="4"/>
  <c r="AF11" i="4"/>
  <c r="AN11" i="4"/>
  <c r="AV11" i="4"/>
  <c r="AG11" i="4"/>
  <c r="AO11" i="4"/>
  <c r="AW11" i="4"/>
  <c r="AH11" i="4"/>
  <c r="AP11" i="4"/>
  <c r="AX11" i="4"/>
  <c r="AJ11" i="4"/>
  <c r="AR11" i="4"/>
  <c r="AZ11" i="4"/>
  <c r="AY11" i="4"/>
  <c r="BC11" i="4"/>
  <c r="AE11" i="4"/>
  <c r="AI11" i="4"/>
  <c r="AM11" i="4"/>
  <c r="AQ11" i="4"/>
  <c r="AU11" i="4"/>
  <c r="AK19" i="4"/>
  <c r="AS19" i="4"/>
  <c r="BA19" i="4"/>
  <c r="AL19" i="4"/>
  <c r="AT19" i="4"/>
  <c r="BB19" i="4"/>
  <c r="AF19" i="4"/>
  <c r="AN19" i="4"/>
  <c r="AV19" i="4"/>
  <c r="AG19" i="4"/>
  <c r="AO19" i="4"/>
  <c r="AW19" i="4"/>
  <c r="AH19" i="4"/>
  <c r="AP19" i="4"/>
  <c r="AX19" i="4"/>
  <c r="AJ19" i="4"/>
  <c r="AR19" i="4"/>
  <c r="AZ19" i="4"/>
  <c r="AQ19" i="4"/>
  <c r="AU19" i="4"/>
  <c r="AY19" i="4"/>
  <c r="BC19" i="4"/>
  <c r="AE19" i="4"/>
  <c r="AI19" i="4"/>
  <c r="AM19" i="4"/>
  <c r="AH14" i="4"/>
  <c r="AH75" i="4" s="1"/>
  <c r="AP14" i="4"/>
  <c r="AP75" i="4" s="1"/>
  <c r="AX14" i="4"/>
  <c r="AX75" i="4" s="1"/>
  <c r="AI14" i="4"/>
  <c r="AI75" i="4" s="1"/>
  <c r="AQ14" i="4"/>
  <c r="AQ75" i="4" s="1"/>
  <c r="AY14" i="4"/>
  <c r="AY75" i="4" s="1"/>
  <c r="AK14" i="4"/>
  <c r="AK75" i="4" s="1"/>
  <c r="AS14" i="4"/>
  <c r="AS75" i="4" s="1"/>
  <c r="BA14" i="4"/>
  <c r="BA75" i="4" s="1"/>
  <c r="AL14" i="4"/>
  <c r="AL75" i="4" s="1"/>
  <c r="AT14" i="4"/>
  <c r="AT75" i="4" s="1"/>
  <c r="BB14" i="4"/>
  <c r="BB75" i="4" s="1"/>
  <c r="AE14" i="4"/>
  <c r="AM14" i="4"/>
  <c r="AM75" i="4" s="1"/>
  <c r="AU14" i="4"/>
  <c r="AU75" i="4" s="1"/>
  <c r="BC14" i="4"/>
  <c r="BC75" i="4" s="1"/>
  <c r="AG14" i="4"/>
  <c r="AG75" i="4" s="1"/>
  <c r="AO14" i="4"/>
  <c r="AO75" i="4" s="1"/>
  <c r="AW14" i="4"/>
  <c r="AW75" i="4" s="1"/>
  <c r="AN14" i="4"/>
  <c r="AN75" i="4" s="1"/>
  <c r="AR14" i="4"/>
  <c r="AR75" i="4" s="1"/>
  <c r="AV14" i="4"/>
  <c r="AV75" i="4" s="1"/>
  <c r="AZ14" i="4"/>
  <c r="AZ75" i="4" s="1"/>
  <c r="AF14" i="4"/>
  <c r="AF75" i="4" s="1"/>
  <c r="AJ14" i="4"/>
  <c r="AJ75" i="4" s="1"/>
  <c r="AH22" i="4"/>
  <c r="AP22" i="4"/>
  <c r="AX22" i="4"/>
  <c r="AI22" i="4"/>
  <c r="AQ22" i="4"/>
  <c r="AY22" i="4"/>
  <c r="AK22" i="4"/>
  <c r="AS22" i="4"/>
  <c r="BA22" i="4"/>
  <c r="AL22" i="4"/>
  <c r="AT22" i="4"/>
  <c r="BB22" i="4"/>
  <c r="AE22" i="4"/>
  <c r="AM22" i="4"/>
  <c r="AU22" i="4"/>
  <c r="BC22" i="4"/>
  <c r="AG22" i="4"/>
  <c r="AO22" i="4"/>
  <c r="AW22" i="4"/>
  <c r="AF22" i="4"/>
  <c r="AJ22" i="4"/>
  <c r="AN22" i="4"/>
  <c r="AV22" i="4"/>
  <c r="AZ22" i="4"/>
  <c r="AR22" i="4"/>
  <c r="AI86" i="4"/>
  <c r="AF6" i="4"/>
  <c r="AN6" i="4"/>
  <c r="AV6" i="4"/>
  <c r="AE6" i="4"/>
  <c r="AH6" i="4"/>
  <c r="AP6" i="4"/>
  <c r="AX6" i="4"/>
  <c r="AJ6" i="4"/>
  <c r="AR6" i="4"/>
  <c r="AZ6" i="4"/>
  <c r="AM6" i="4"/>
  <c r="BA6" i="4"/>
  <c r="AO6" i="4"/>
  <c r="BC6" i="4"/>
  <c r="AS6" i="4"/>
  <c r="BB6" i="4"/>
  <c r="AQ6" i="4"/>
  <c r="AG6" i="4"/>
  <c r="AT6" i="4"/>
  <c r="AI6" i="4"/>
  <c r="AU6" i="4"/>
  <c r="AL6" i="4"/>
  <c r="AK6" i="4"/>
  <c r="AW6" i="4"/>
  <c r="AY6" i="4"/>
  <c r="AJ20" i="4"/>
  <c r="AR20" i="4"/>
  <c r="AZ20" i="4"/>
  <c r="AK20" i="4"/>
  <c r="AS20" i="4"/>
  <c r="BA20" i="4"/>
  <c r="AE20" i="4"/>
  <c r="AM20" i="4"/>
  <c r="AU20" i="4"/>
  <c r="BC20" i="4"/>
  <c r="AF20" i="4"/>
  <c r="AN20" i="4"/>
  <c r="AV20" i="4"/>
  <c r="AG20" i="4"/>
  <c r="AO20" i="4"/>
  <c r="AW20" i="4"/>
  <c r="AI20" i="4"/>
  <c r="AQ20" i="4"/>
  <c r="AY20" i="4"/>
  <c r="AX20" i="4"/>
  <c r="BB20" i="4"/>
  <c r="AH20" i="4"/>
  <c r="AL20" i="4"/>
  <c r="AP20" i="4"/>
  <c r="AT20" i="4"/>
  <c r="AG15" i="4"/>
  <c r="AG76" i="4" s="1"/>
  <c r="AO15" i="4"/>
  <c r="AO76" i="4" s="1"/>
  <c r="AW15" i="4"/>
  <c r="AW76" i="4" s="1"/>
  <c r="AH15" i="4"/>
  <c r="AH76" i="4" s="1"/>
  <c r="AP15" i="4"/>
  <c r="AP76" i="4" s="1"/>
  <c r="AX15" i="4"/>
  <c r="AX76" i="4" s="1"/>
  <c r="AJ15" i="4"/>
  <c r="AJ76" i="4" s="1"/>
  <c r="AR15" i="4"/>
  <c r="AR76" i="4" s="1"/>
  <c r="AZ15" i="4"/>
  <c r="AZ76" i="4" s="1"/>
  <c r="AK15" i="4"/>
  <c r="AK76" i="4" s="1"/>
  <c r="AS15" i="4"/>
  <c r="AS76" i="4" s="1"/>
  <c r="BA15" i="4"/>
  <c r="BA76" i="4" s="1"/>
  <c r="AL15" i="4"/>
  <c r="AT15" i="4"/>
  <c r="AT76" i="4" s="1"/>
  <c r="BB15" i="4"/>
  <c r="BB76" i="4" s="1"/>
  <c r="AF15" i="4"/>
  <c r="AF76" i="4" s="1"/>
  <c r="AN15" i="4"/>
  <c r="AN76" i="4" s="1"/>
  <c r="AV15" i="4"/>
  <c r="AV76" i="4" s="1"/>
  <c r="AU15" i="4"/>
  <c r="AU76" i="4" s="1"/>
  <c r="BC15" i="4"/>
  <c r="BC76" i="4" s="1"/>
  <c r="AY15" i="4"/>
  <c r="AY76" i="4" s="1"/>
  <c r="AE15" i="4"/>
  <c r="AE76" i="4" s="1"/>
  <c r="AI15" i="4"/>
  <c r="AI76" i="4" s="1"/>
  <c r="AM15" i="4"/>
  <c r="AM76" i="4" s="1"/>
  <c r="AQ15" i="4"/>
  <c r="AQ76" i="4" s="1"/>
  <c r="AV53" i="4"/>
  <c r="AN53" i="4"/>
  <c r="AF53" i="4"/>
  <c r="BC53" i="4"/>
  <c r="AU53" i="4"/>
  <c r="AM53" i="4"/>
  <c r="AE53" i="4"/>
  <c r="BA53" i="4"/>
  <c r="AS53" i="4"/>
  <c r="AK53" i="4"/>
  <c r="AZ53" i="4"/>
  <c r="AR53" i="4"/>
  <c r="AJ53" i="4"/>
  <c r="AY53" i="4"/>
  <c r="AQ53" i="4"/>
  <c r="AI53" i="4"/>
  <c r="AL53" i="4"/>
  <c r="AH53" i="4"/>
  <c r="AH83" i="4" s="1"/>
  <c r="BB53" i="4"/>
  <c r="AG53" i="4"/>
  <c r="AX53" i="4"/>
  <c r="AT53" i="4"/>
  <c r="AP53" i="4"/>
  <c r="AW53" i="4"/>
  <c r="AO53" i="4"/>
  <c r="AO83" i="4" s="1"/>
  <c r="BA48" i="4"/>
  <c r="AS48" i="4"/>
  <c r="AK48" i="4"/>
  <c r="AZ48" i="4"/>
  <c r="AR48" i="4"/>
  <c r="AJ48" i="4"/>
  <c r="AX48" i="4"/>
  <c r="AP48" i="4"/>
  <c r="AH48" i="4"/>
  <c r="AW48" i="4"/>
  <c r="AO48" i="4"/>
  <c r="AG48" i="4"/>
  <c r="AV48" i="4"/>
  <c r="AN48" i="4"/>
  <c r="AN78" i="4" s="1"/>
  <c r="AF48" i="4"/>
  <c r="BC48" i="4"/>
  <c r="AI48" i="4"/>
  <c r="AI78" i="4" s="1"/>
  <c r="BB48" i="4"/>
  <c r="BB78" i="4" s="1"/>
  <c r="AE48" i="4"/>
  <c r="AY48" i="4"/>
  <c r="AU48" i="4"/>
  <c r="AU78" i="4" s="1"/>
  <c r="AQ48" i="4"/>
  <c r="AQ78" i="4" s="1"/>
  <c r="AM48" i="4"/>
  <c r="AT48" i="4"/>
  <c r="AL48" i="4"/>
  <c r="AY58" i="4"/>
  <c r="AQ58" i="4"/>
  <c r="AI58" i="4"/>
  <c r="AX58" i="4"/>
  <c r="AP58" i="4"/>
  <c r="AH58" i="4"/>
  <c r="AV58" i="4"/>
  <c r="AN58" i="4"/>
  <c r="AF58" i="4"/>
  <c r="BC58" i="4"/>
  <c r="AU58" i="4"/>
  <c r="AM58" i="4"/>
  <c r="AM88" i="4" s="1"/>
  <c r="AE58" i="4"/>
  <c r="BB58" i="4"/>
  <c r="AT58" i="4"/>
  <c r="AT88" i="4" s="1"/>
  <c r="AL58" i="4"/>
  <c r="AO58" i="4"/>
  <c r="AK58" i="4"/>
  <c r="AJ58" i="4"/>
  <c r="AJ88" i="4" s="1"/>
  <c r="BA58" i="4"/>
  <c r="AG58" i="4"/>
  <c r="AG88" i="4" s="1"/>
  <c r="AW58" i="4"/>
  <c r="AS58" i="4"/>
  <c r="AZ58" i="4"/>
  <c r="AR58" i="4"/>
  <c r="BD56" i="4"/>
  <c r="AZ49" i="4"/>
  <c r="AR49" i="4"/>
  <c r="AJ49" i="4"/>
  <c r="AJ79" i="4" s="1"/>
  <c r="AY49" i="4"/>
  <c r="AQ49" i="4"/>
  <c r="AI49" i="4"/>
  <c r="AW49" i="4"/>
  <c r="AO49" i="4"/>
  <c r="AG49" i="4"/>
  <c r="AV49" i="4"/>
  <c r="AN49" i="4"/>
  <c r="AF49" i="4"/>
  <c r="BC49" i="4"/>
  <c r="AU49" i="4"/>
  <c r="AM49" i="4"/>
  <c r="AE49" i="4"/>
  <c r="BA49" i="4"/>
  <c r="AX49" i="4"/>
  <c r="AT49" i="4"/>
  <c r="AS49" i="4"/>
  <c r="AS79" i="4" s="1"/>
  <c r="AL49" i="4"/>
  <c r="AK49" i="4"/>
  <c r="BB49" i="4"/>
  <c r="BB79" i="4" s="1"/>
  <c r="AP49" i="4"/>
  <c r="AH49" i="4"/>
  <c r="AH79" i="4" s="1"/>
  <c r="AW60" i="4"/>
  <c r="AO60" i="4"/>
  <c r="AG60" i="4"/>
  <c r="AG90" i="4" s="1"/>
  <c r="AV60" i="4"/>
  <c r="AN60" i="4"/>
  <c r="AN90" i="4" s="1"/>
  <c r="AF60" i="4"/>
  <c r="AF90" i="4" s="1"/>
  <c r="BB60" i="4"/>
  <c r="AT60" i="4"/>
  <c r="AL60" i="4"/>
  <c r="AL90" i="4" s="1"/>
  <c r="BA60" i="4"/>
  <c r="AS60" i="4"/>
  <c r="AK60" i="4"/>
  <c r="AZ60" i="4"/>
  <c r="AR60" i="4"/>
  <c r="AJ60" i="4"/>
  <c r="BC60" i="4"/>
  <c r="AH60" i="4"/>
  <c r="AY60" i="4"/>
  <c r="AY90" i="4" s="1"/>
  <c r="AE60" i="4"/>
  <c r="AX60" i="4"/>
  <c r="AU60" i="4"/>
  <c r="AP60" i="4"/>
  <c r="AM60" i="4"/>
  <c r="AQ60" i="4"/>
  <c r="AQ90" i="4" s="1"/>
  <c r="AI60" i="4"/>
  <c r="AI90" i="4" s="1"/>
  <c r="BC41" i="4"/>
  <c r="AU41" i="4"/>
  <c r="AM41" i="4"/>
  <c r="AE41" i="4"/>
  <c r="BB41" i="4"/>
  <c r="AT41" i="4"/>
  <c r="AL41" i="4"/>
  <c r="BA41" i="4"/>
  <c r="AS41" i="4"/>
  <c r="AK41" i="4"/>
  <c r="AZ41" i="4"/>
  <c r="AR41" i="4"/>
  <c r="AJ41" i="4"/>
  <c r="AX41" i="4"/>
  <c r="AP41" i="4"/>
  <c r="AH41" i="4"/>
  <c r="AW41" i="4"/>
  <c r="AO41" i="4"/>
  <c r="AG41" i="4"/>
  <c r="AI41" i="4"/>
  <c r="AF41" i="4"/>
  <c r="AN41" i="4"/>
  <c r="AQ41" i="4"/>
  <c r="AY41" i="4"/>
  <c r="AV41" i="4"/>
  <c r="AX51" i="4"/>
  <c r="AP51" i="4"/>
  <c r="AH51" i="4"/>
  <c r="AW51" i="4"/>
  <c r="AO51" i="4"/>
  <c r="AG51" i="4"/>
  <c r="BC51" i="4"/>
  <c r="AU51" i="4"/>
  <c r="AU81" i="4" s="1"/>
  <c r="AM51" i="4"/>
  <c r="AE51" i="4"/>
  <c r="BB51" i="4"/>
  <c r="AT51" i="4"/>
  <c r="AL51" i="4"/>
  <c r="BA51" i="4"/>
  <c r="AS51" i="4"/>
  <c r="AK51" i="4"/>
  <c r="AR51" i="4"/>
  <c r="AQ51" i="4"/>
  <c r="AN51" i="4"/>
  <c r="AJ51" i="4"/>
  <c r="AZ51" i="4"/>
  <c r="AF51" i="4"/>
  <c r="AY51" i="4"/>
  <c r="AI51" i="4"/>
  <c r="AV51" i="4"/>
  <c r="BC61" i="4"/>
  <c r="BB61" i="4"/>
  <c r="BB91" i="4" s="1"/>
  <c r="AV61" i="4"/>
  <c r="AN61" i="4"/>
  <c r="AN91" i="4" s="1"/>
  <c r="AF61" i="4"/>
  <c r="AU61" i="4"/>
  <c r="AM61" i="4"/>
  <c r="AE61" i="4"/>
  <c r="AE91" i="4" s="1"/>
  <c r="BA61" i="4"/>
  <c r="BA91" i="4" s="1"/>
  <c r="AS61" i="4"/>
  <c r="AK61" i="4"/>
  <c r="AZ61" i="4"/>
  <c r="AZ91" i="4" s="1"/>
  <c r="AR61" i="4"/>
  <c r="AR91" i="4" s="1"/>
  <c r="AJ61" i="4"/>
  <c r="AY61" i="4"/>
  <c r="AQ61" i="4"/>
  <c r="AI61" i="4"/>
  <c r="AX61" i="4"/>
  <c r="AW61" i="4"/>
  <c r="AT61" i="4"/>
  <c r="AP61" i="4"/>
  <c r="AL61" i="4"/>
  <c r="AL91" i="4" s="1"/>
  <c r="AH61" i="4"/>
  <c r="AO61" i="4"/>
  <c r="AG61" i="4"/>
  <c r="AY50" i="4"/>
  <c r="AQ50" i="4"/>
  <c r="AI50" i="4"/>
  <c r="AX50" i="4"/>
  <c r="AX80" i="4" s="1"/>
  <c r="AP50" i="4"/>
  <c r="AP80" i="4" s="1"/>
  <c r="AH50" i="4"/>
  <c r="AV50" i="4"/>
  <c r="AN50" i="4"/>
  <c r="AF50" i="4"/>
  <c r="BC50" i="4"/>
  <c r="AU50" i="4"/>
  <c r="AM50" i="4"/>
  <c r="AE50" i="4"/>
  <c r="BB50" i="4"/>
  <c r="AT50" i="4"/>
  <c r="AL50" i="4"/>
  <c r="AW50" i="4"/>
  <c r="AS50" i="4"/>
  <c r="AR50" i="4"/>
  <c r="AO50" i="4"/>
  <c r="AO80" i="4" s="1"/>
  <c r="AJ50" i="4"/>
  <c r="AJ80" i="4" s="1"/>
  <c r="BA50" i="4"/>
  <c r="AG50" i="4"/>
  <c r="AK50" i="4"/>
  <c r="AZ50" i="4"/>
  <c r="AW39" i="4"/>
  <c r="AO39" i="4"/>
  <c r="AO69" i="4" s="1"/>
  <c r="AG39" i="4"/>
  <c r="AV39" i="4"/>
  <c r="AN39" i="4"/>
  <c r="AF39" i="4"/>
  <c r="BC39" i="4"/>
  <c r="AU39" i="4"/>
  <c r="AM39" i="4"/>
  <c r="AE39" i="4"/>
  <c r="BB39" i="4"/>
  <c r="AT39" i="4"/>
  <c r="AL39" i="4"/>
  <c r="AZ39" i="4"/>
  <c r="AZ69" i="4" s="1"/>
  <c r="AR39" i="4"/>
  <c r="AJ39" i="4"/>
  <c r="AY39" i="4"/>
  <c r="AQ39" i="4"/>
  <c r="AI39" i="4"/>
  <c r="BA39" i="4"/>
  <c r="AX39" i="4"/>
  <c r="AS39" i="4"/>
  <c r="AP39" i="4"/>
  <c r="AK39" i="4"/>
  <c r="AH39" i="4"/>
  <c r="BC43" i="4"/>
  <c r="AU43" i="4"/>
  <c r="AM43" i="4"/>
  <c r="AM73" i="4" s="1"/>
  <c r="AE43" i="4"/>
  <c r="BB43" i="4"/>
  <c r="BB73" i="4" s="1"/>
  <c r="AT43" i="4"/>
  <c r="AL43" i="4"/>
  <c r="AW43" i="4"/>
  <c r="AK43" i="4"/>
  <c r="AV43" i="4"/>
  <c r="AJ43" i="4"/>
  <c r="AS43" i="4"/>
  <c r="AI43" i="4"/>
  <c r="AI73" i="4" s="1"/>
  <c r="AR43" i="4"/>
  <c r="AR73" i="4" s="1"/>
  <c r="AH43" i="4"/>
  <c r="AH73" i="4" s="1"/>
  <c r="AZ43" i="4"/>
  <c r="AZ73" i="4" s="1"/>
  <c r="AP43" i="4"/>
  <c r="AF43" i="4"/>
  <c r="AF73" i="4" s="1"/>
  <c r="AY43" i="4"/>
  <c r="AY73" i="4" s="1"/>
  <c r="AO43" i="4"/>
  <c r="BA43" i="4"/>
  <c r="AG43" i="4"/>
  <c r="AX43" i="4"/>
  <c r="AQ43" i="4"/>
  <c r="AQ73" i="4" s="1"/>
  <c r="AN43" i="4"/>
  <c r="AW52" i="4"/>
  <c r="AO52" i="4"/>
  <c r="AG52" i="4"/>
  <c r="AG82" i="4" s="1"/>
  <c r="AV52" i="4"/>
  <c r="AN52" i="4"/>
  <c r="AF52" i="4"/>
  <c r="BB52" i="4"/>
  <c r="AT52" i="4"/>
  <c r="AL52" i="4"/>
  <c r="BA52" i="4"/>
  <c r="BA82" i="4" s="1"/>
  <c r="AS52" i="4"/>
  <c r="AS82" i="4" s="1"/>
  <c r="AK52" i="4"/>
  <c r="AK82" i="4" s="1"/>
  <c r="AZ52" i="4"/>
  <c r="AR52" i="4"/>
  <c r="AR82" i="4" s="1"/>
  <c r="AJ52" i="4"/>
  <c r="AJ82" i="4" s="1"/>
  <c r="AP52" i="4"/>
  <c r="AP82" i="4" s="1"/>
  <c r="AM52" i="4"/>
  <c r="AM82" i="4" s="1"/>
  <c r="AI52" i="4"/>
  <c r="AI82" i="4" s="1"/>
  <c r="BC52" i="4"/>
  <c r="BC82" i="4" s="1"/>
  <c r="AH52" i="4"/>
  <c r="AX52" i="4"/>
  <c r="AX82" i="4" s="1"/>
  <c r="AU52" i="4"/>
  <c r="AU82" i="4" s="1"/>
  <c r="AY52" i="4"/>
  <c r="AY82" i="4" s="1"/>
  <c r="AQ52" i="4"/>
  <c r="AQ82" i="4" s="1"/>
  <c r="AE52" i="4"/>
  <c r="BD45" i="4"/>
  <c r="AX59" i="4"/>
  <c r="AP59" i="4"/>
  <c r="AH59" i="4"/>
  <c r="AW59" i="4"/>
  <c r="AW89" i="4" s="1"/>
  <c r="AO59" i="4"/>
  <c r="AO89" i="4" s="1"/>
  <c r="AG59" i="4"/>
  <c r="BC59" i="4"/>
  <c r="BC89" i="4" s="1"/>
  <c r="AU59" i="4"/>
  <c r="AM59" i="4"/>
  <c r="AE59" i="4"/>
  <c r="BB59" i="4"/>
  <c r="AT59" i="4"/>
  <c r="AT89" i="4" s="1"/>
  <c r="AL59" i="4"/>
  <c r="BA59" i="4"/>
  <c r="AS59" i="4"/>
  <c r="AS89" i="4" s="1"/>
  <c r="AK59" i="4"/>
  <c r="AJ59" i="4"/>
  <c r="AJ89" i="4" s="1"/>
  <c r="AI59" i="4"/>
  <c r="AZ59" i="4"/>
  <c r="AZ89" i="4" s="1"/>
  <c r="AF59" i="4"/>
  <c r="AY59" i="4"/>
  <c r="AR59" i="4"/>
  <c r="AR89" i="4" s="1"/>
  <c r="AQ59" i="4"/>
  <c r="AV59" i="4"/>
  <c r="AN59" i="4"/>
  <c r="BB44" i="4"/>
  <c r="AT44" i="4"/>
  <c r="AL44" i="4"/>
  <c r="BA44" i="4"/>
  <c r="BA74" i="4" s="1"/>
  <c r="AS44" i="4"/>
  <c r="AK44" i="4"/>
  <c r="AK74" i="4" s="1"/>
  <c r="AR44" i="4"/>
  <c r="AH44" i="4"/>
  <c r="AH74" i="4" s="1"/>
  <c r="BC44" i="4"/>
  <c r="AQ44" i="4"/>
  <c r="AG44" i="4"/>
  <c r="AZ44" i="4"/>
  <c r="AP44" i="4"/>
  <c r="AP74" i="4" s="1"/>
  <c r="AF44" i="4"/>
  <c r="AF74" i="4" s="1"/>
  <c r="AY44" i="4"/>
  <c r="AO44" i="4"/>
  <c r="AE44" i="4"/>
  <c r="AW44" i="4"/>
  <c r="AM44" i="4"/>
  <c r="AM74" i="4" s="1"/>
  <c r="AV44" i="4"/>
  <c r="AJ44" i="4"/>
  <c r="AJ74" i="4" s="1"/>
  <c r="AN44" i="4"/>
  <c r="AU44" i="4"/>
  <c r="AU74" i="4" s="1"/>
  <c r="AI44" i="4"/>
  <c r="AI74" i="4" s="1"/>
  <c r="AX44" i="4"/>
  <c r="AX74" i="4" s="1"/>
  <c r="BC54" i="4"/>
  <c r="AU54" i="4"/>
  <c r="AU84" i="4" s="1"/>
  <c r="AM54" i="4"/>
  <c r="AM84" i="4" s="1"/>
  <c r="AE54" i="4"/>
  <c r="BB54" i="4"/>
  <c r="AT54" i="4"/>
  <c r="AL54" i="4"/>
  <c r="AL84" i="4" s="1"/>
  <c r="AZ54" i="4"/>
  <c r="AZ84" i="4" s="1"/>
  <c r="AR54" i="4"/>
  <c r="AJ54" i="4"/>
  <c r="AY54" i="4"/>
  <c r="AQ54" i="4"/>
  <c r="AI54" i="4"/>
  <c r="AI84" i="4" s="1"/>
  <c r="AX54" i="4"/>
  <c r="AP54" i="4"/>
  <c r="AP84" i="4" s="1"/>
  <c r="AH54" i="4"/>
  <c r="AG54" i="4"/>
  <c r="AG84" i="4" s="1"/>
  <c r="BA54" i="4"/>
  <c r="AF54" i="4"/>
  <c r="AF84" i="4" s="1"/>
  <c r="AW54" i="4"/>
  <c r="AW84" i="4" s="1"/>
  <c r="AV54" i="4"/>
  <c r="AV84" i="4" s="1"/>
  <c r="AO54" i="4"/>
  <c r="AO84" i="4" s="1"/>
  <c r="AN54" i="4"/>
  <c r="AN84" i="4" s="1"/>
  <c r="AS54" i="4"/>
  <c r="AS84" i="4" s="1"/>
  <c r="AK54" i="4"/>
  <c r="AK84" i="4" s="1"/>
  <c r="AV42" i="4"/>
  <c r="AN42" i="4"/>
  <c r="AF42" i="4"/>
  <c r="BC42" i="4"/>
  <c r="AU42" i="4"/>
  <c r="AU72" i="4" s="1"/>
  <c r="AM42" i="4"/>
  <c r="AM72" i="4" s="1"/>
  <c r="AE42" i="4"/>
  <c r="AZ42" i="4"/>
  <c r="AP42" i="4"/>
  <c r="AY42" i="4"/>
  <c r="AO42" i="4"/>
  <c r="AX42" i="4"/>
  <c r="AL42" i="4"/>
  <c r="AW42" i="4"/>
  <c r="AK42" i="4"/>
  <c r="AS42" i="4"/>
  <c r="AI42" i="4"/>
  <c r="BB42" i="4"/>
  <c r="AR42" i="4"/>
  <c r="AR72" i="4" s="1"/>
  <c r="AH42" i="4"/>
  <c r="AT42" i="4"/>
  <c r="AT72" i="4" s="1"/>
  <c r="AQ42" i="4"/>
  <c r="AQ72" i="4" s="1"/>
  <c r="AJ42" i="4"/>
  <c r="AJ72" i="4" s="1"/>
  <c r="AG42" i="4"/>
  <c r="BA42" i="4"/>
  <c r="BD46" i="4"/>
  <c r="AY37" i="4"/>
  <c r="AQ37" i="4"/>
  <c r="AI37" i="4"/>
  <c r="AI67" i="4" s="1"/>
  <c r="AX37" i="4"/>
  <c r="AX67" i="4" s="1"/>
  <c r="AP37" i="4"/>
  <c r="AH37" i="4"/>
  <c r="AW37" i="4"/>
  <c r="AO37" i="4"/>
  <c r="AG37" i="4"/>
  <c r="AG67" i="4" s="1"/>
  <c r="AV37" i="4"/>
  <c r="AN37" i="4"/>
  <c r="AN67" i="4" s="1"/>
  <c r="AF37" i="4"/>
  <c r="AF67" i="4" s="1"/>
  <c r="BB37" i="4"/>
  <c r="BB67" i="4" s="1"/>
  <c r="AT37" i="4"/>
  <c r="AL37" i="4"/>
  <c r="BA37" i="4"/>
  <c r="AS37" i="4"/>
  <c r="AK37" i="4"/>
  <c r="AK67" i="4" s="1"/>
  <c r="AM37" i="4"/>
  <c r="AJ37" i="4"/>
  <c r="AE37" i="4"/>
  <c r="AU37" i="4"/>
  <c r="AR37" i="4"/>
  <c r="BC37" i="4"/>
  <c r="AZ37" i="4"/>
  <c r="AX38" i="4"/>
  <c r="AP38" i="4"/>
  <c r="AH38" i="4"/>
  <c r="AW38" i="4"/>
  <c r="AO38" i="4"/>
  <c r="AO68" i="4" s="1"/>
  <c r="AG38" i="4"/>
  <c r="AV38" i="4"/>
  <c r="AV68" i="4" s="1"/>
  <c r="AN38" i="4"/>
  <c r="AF38" i="4"/>
  <c r="AF68" i="4" s="1"/>
  <c r="BC38" i="4"/>
  <c r="BC68" i="4" s="1"/>
  <c r="AU38" i="4"/>
  <c r="AM38" i="4"/>
  <c r="AM68" i="4" s="1"/>
  <c r="AE38" i="4"/>
  <c r="BA38" i="4"/>
  <c r="AS38" i="4"/>
  <c r="AK38" i="4"/>
  <c r="AK68" i="4" s="1"/>
  <c r="AZ38" i="4"/>
  <c r="AR38" i="4"/>
  <c r="AR68" i="4" s="1"/>
  <c r="AJ38" i="4"/>
  <c r="AJ68" i="4" s="1"/>
  <c r="AT38" i="4"/>
  <c r="AT68" i="4" s="1"/>
  <c r="BB38" i="4"/>
  <c r="BB68" i="4" s="1"/>
  <c r="AQ38" i="4"/>
  <c r="AL38" i="4"/>
  <c r="AL68" i="4" s="1"/>
  <c r="AI38" i="4"/>
  <c r="AY38" i="4"/>
  <c r="BB55" i="4"/>
  <c r="BB85" i="4" s="1"/>
  <c r="AT55" i="4"/>
  <c r="AT85" i="4" s="1"/>
  <c r="AL55" i="4"/>
  <c r="AL85" i="4" s="1"/>
  <c r="BA55" i="4"/>
  <c r="AS55" i="4"/>
  <c r="AK55" i="4"/>
  <c r="AY55" i="4"/>
  <c r="AY85" i="4" s="1"/>
  <c r="AQ55" i="4"/>
  <c r="AQ85" i="4" s="1"/>
  <c r="AI55" i="4"/>
  <c r="AX55" i="4"/>
  <c r="AX85" i="4" s="1"/>
  <c r="AP55" i="4"/>
  <c r="AP85" i="4" s="1"/>
  <c r="AH55" i="4"/>
  <c r="AW55" i="4"/>
  <c r="AO55" i="4"/>
  <c r="AG55" i="4"/>
  <c r="AG85" i="4" s="1"/>
  <c r="AZ55" i="4"/>
  <c r="AE55" i="4"/>
  <c r="AV55" i="4"/>
  <c r="AU55" i="4"/>
  <c r="AU85" i="4" s="1"/>
  <c r="AR55" i="4"/>
  <c r="AM55" i="4"/>
  <c r="AM85" i="4" s="1"/>
  <c r="AJ55" i="4"/>
  <c r="BC55" i="4"/>
  <c r="AN55" i="4"/>
  <c r="AN85" i="4" s="1"/>
  <c r="AF55" i="4"/>
  <c r="AF85" i="4" s="1"/>
  <c r="AV40" i="4"/>
  <c r="AV70" i="4" s="1"/>
  <c r="AN40" i="4"/>
  <c r="AF40" i="4"/>
  <c r="AF70" i="4" s="1"/>
  <c r="BC40" i="4"/>
  <c r="BC70" i="4" s="1"/>
  <c r="AU40" i="4"/>
  <c r="AM40" i="4"/>
  <c r="AE40" i="4"/>
  <c r="BB40" i="4"/>
  <c r="BB70" i="4" s="1"/>
  <c r="AT40" i="4"/>
  <c r="AT70" i="4" s="1"/>
  <c r="AL40" i="4"/>
  <c r="BA40" i="4"/>
  <c r="AS40" i="4"/>
  <c r="AS70" i="4" s="1"/>
  <c r="AK40" i="4"/>
  <c r="AK70" i="4" s="1"/>
  <c r="AY40" i="4"/>
  <c r="AY70" i="4" s="1"/>
  <c r="AQ40" i="4"/>
  <c r="AQ70" i="4" s="1"/>
  <c r="AI40" i="4"/>
  <c r="AI70" i="4" s="1"/>
  <c r="AX40" i="4"/>
  <c r="AX70" i="4" s="1"/>
  <c r="AP40" i="4"/>
  <c r="AH40" i="4"/>
  <c r="AG40" i="4"/>
  <c r="AG70" i="4" s="1"/>
  <c r="AJ40" i="4"/>
  <c r="AJ70" i="4" s="1"/>
  <c r="AZ40" i="4"/>
  <c r="AW40" i="4"/>
  <c r="AW70" i="4" s="1"/>
  <c r="AR40" i="4"/>
  <c r="AO40" i="4"/>
  <c r="BB47" i="4"/>
  <c r="AT47" i="4"/>
  <c r="AT77" i="4" s="1"/>
  <c r="AL47" i="4"/>
  <c r="BA47" i="4"/>
  <c r="BA77" i="4" s="1"/>
  <c r="AS47" i="4"/>
  <c r="AK47" i="4"/>
  <c r="AY47" i="4"/>
  <c r="AY77" i="4" s="1"/>
  <c r="AQ47" i="4"/>
  <c r="AQ77" i="4" s="1"/>
  <c r="AI47" i="4"/>
  <c r="AI77" i="4" s="1"/>
  <c r="AX47" i="4"/>
  <c r="AP47" i="4"/>
  <c r="AP77" i="4" s="1"/>
  <c r="AH47" i="4"/>
  <c r="AW47" i="4"/>
  <c r="AO47" i="4"/>
  <c r="AG47" i="4"/>
  <c r="AM47" i="4"/>
  <c r="AM77" i="4" s="1"/>
  <c r="AJ47" i="4"/>
  <c r="BC47" i="4"/>
  <c r="BC77" i="4" s="1"/>
  <c r="AF47" i="4"/>
  <c r="AF77" i="4" s="1"/>
  <c r="AZ47" i="4"/>
  <c r="AE47" i="4"/>
  <c r="AU47" i="4"/>
  <c r="AR47" i="4"/>
  <c r="AR77" i="4" s="1"/>
  <c r="AV47" i="4"/>
  <c r="AV77" i="4" s="1"/>
  <c r="AN47" i="4"/>
  <c r="AZ57" i="4"/>
  <c r="AR57" i="4"/>
  <c r="AJ57" i="4"/>
  <c r="AJ87" i="4" s="1"/>
  <c r="AY57" i="4"/>
  <c r="AY87" i="4" s="1"/>
  <c r="AQ57" i="4"/>
  <c r="AI57" i="4"/>
  <c r="AI87" i="4" s="1"/>
  <c r="AW57" i="4"/>
  <c r="AW87" i="4" s="1"/>
  <c r="AO57" i="4"/>
  <c r="AO87" i="4" s="1"/>
  <c r="AG57" i="4"/>
  <c r="AV57" i="4"/>
  <c r="AV87" i="4" s="1"/>
  <c r="AN57" i="4"/>
  <c r="AN87" i="4" s="1"/>
  <c r="AF57" i="4"/>
  <c r="BC57" i="4"/>
  <c r="BC87" i="4" s="1"/>
  <c r="AU57" i="4"/>
  <c r="AU87" i="4" s="1"/>
  <c r="AM57" i="4"/>
  <c r="AM87" i="4" s="1"/>
  <c r="AE57" i="4"/>
  <c r="AS57" i="4"/>
  <c r="AS87" i="4" s="1"/>
  <c r="AP57" i="4"/>
  <c r="AP87" i="4" s="1"/>
  <c r="AL57" i="4"/>
  <c r="AL87" i="4" s="1"/>
  <c r="AK57" i="4"/>
  <c r="AK87" i="4" s="1"/>
  <c r="BA57" i="4"/>
  <c r="AX57" i="4"/>
  <c r="AH57" i="4"/>
  <c r="AH87" i="4" s="1"/>
  <c r="BB57" i="4"/>
  <c r="AT57" i="4"/>
  <c r="AB62" i="4"/>
  <c r="AB31" i="4"/>
  <c r="AB33" i="4" s="1"/>
  <c r="AL83" i="4" l="1"/>
  <c r="AF80" i="4"/>
  <c r="AU91" i="4"/>
  <c r="AL82" i="4"/>
  <c r="AI68" i="4"/>
  <c r="AM89" i="4"/>
  <c r="AR90" i="4"/>
  <c r="AQ68" i="4"/>
  <c r="AG74" i="4"/>
  <c r="AU89" i="4"/>
  <c r="AG89" i="4"/>
  <c r="BC73" i="4"/>
  <c r="AR70" i="4"/>
  <c r="AK69" i="4"/>
  <c r="BA83" i="4"/>
  <c r="AI81" i="4"/>
  <c r="AJ78" i="4"/>
  <c r="AS67" i="4"/>
  <c r="AS90" i="4"/>
  <c r="AH69" i="4"/>
  <c r="BA90" i="4"/>
  <c r="AS81" i="4"/>
  <c r="AW72" i="4"/>
  <c r="AH91" i="4"/>
  <c r="AV71" i="4"/>
  <c r="AL72" i="4"/>
  <c r="AY74" i="4"/>
  <c r="AY71" i="4"/>
  <c r="AW90" i="4"/>
  <c r="AX72" i="4"/>
  <c r="AP91" i="4"/>
  <c r="AN71" i="4"/>
  <c r="AH81" i="4"/>
  <c r="AZ74" i="4"/>
  <c r="AQ74" i="4"/>
  <c r="BC72" i="4"/>
  <c r="AP71" i="4"/>
  <c r="BA79" i="4"/>
  <c r="AX68" i="4"/>
  <c r="AZ67" i="4"/>
  <c r="AF72" i="4"/>
  <c r="AJ85" i="4"/>
  <c r="AN72" i="4"/>
  <c r="AV72" i="4"/>
  <c r="AR85" i="4"/>
  <c r="AK72" i="4"/>
  <c r="AN89" i="4"/>
  <c r="AV89" i="4"/>
  <c r="AV79" i="4"/>
  <c r="AQ89" i="4"/>
  <c r="AL71" i="4"/>
  <c r="AO78" i="4"/>
  <c r="AY89" i="4"/>
  <c r="AF89" i="4"/>
  <c r="AX77" i="4"/>
  <c r="AX87" i="4"/>
  <c r="AT69" i="4"/>
  <c r="AP89" i="4"/>
  <c r="AS69" i="4"/>
  <c r="BA69" i="4"/>
  <c r="AY68" i="4"/>
  <c r="AN74" i="4"/>
  <c r="AW82" i="4"/>
  <c r="AI69" i="4"/>
  <c r="AF81" i="4"/>
  <c r="AX71" i="4"/>
  <c r="AP79" i="4"/>
  <c r="AE79" i="4"/>
  <c r="AQ88" i="4"/>
  <c r="BA67" i="4"/>
  <c r="AW69" i="4"/>
  <c r="AT84" i="4"/>
  <c r="AI71" i="4"/>
  <c r="AR71" i="4"/>
  <c r="AN88" i="4"/>
  <c r="AG77" i="4"/>
  <c r="AX84" i="4"/>
  <c r="AP69" i="4"/>
  <c r="AG91" i="4"/>
  <c r="AI91" i="4"/>
  <c r="AM71" i="4"/>
  <c r="AP78" i="4"/>
  <c r="BA81" i="4"/>
  <c r="AG81" i="4"/>
  <c r="AG79" i="4"/>
  <c r="AZ79" i="4"/>
  <c r="AO72" i="4"/>
  <c r="BB90" i="4"/>
  <c r="AG83" i="4"/>
  <c r="AR83" i="4"/>
  <c r="AU70" i="4"/>
  <c r="AY72" i="4"/>
  <c r="AS80" i="4"/>
  <c r="BC80" i="4"/>
  <c r="AP90" i="4"/>
  <c r="AZ80" i="4"/>
  <c r="BA72" i="4"/>
  <c r="AT78" i="4"/>
  <c r="AG80" i="4"/>
  <c r="AM78" i="4"/>
  <c r="AX78" i="4"/>
  <c r="AH68" i="4"/>
  <c r="BB80" i="4"/>
  <c r="AY81" i="4"/>
  <c r="AX79" i="4"/>
  <c r="AR79" i="4"/>
  <c r="AY83" i="4"/>
  <c r="AM83" i="4"/>
  <c r="AZ81" i="4"/>
  <c r="AN83" i="4"/>
  <c r="AP83" i="4"/>
  <c r="AK77" i="4"/>
  <c r="AS74" i="4"/>
  <c r="BA89" i="4"/>
  <c r="AT82" i="4"/>
  <c r="AU80" i="4"/>
  <c r="AI80" i="4"/>
  <c r="AU88" i="4"/>
  <c r="AG78" i="4"/>
  <c r="AH72" i="4"/>
  <c r="AZ77" i="4"/>
  <c r="AH77" i="4"/>
  <c r="AO85" i="4"/>
  <c r="AK85" i="4"/>
  <c r="AS68" i="4"/>
  <c r="AO67" i="4"/>
  <c r="AY84" i="4"/>
  <c r="AL89" i="4"/>
  <c r="BB82" i="4"/>
  <c r="AW73" i="4"/>
  <c r="AQ80" i="4"/>
  <c r="AJ81" i="4"/>
  <c r="AT81" i="4"/>
  <c r="AJ71" i="4"/>
  <c r="AM79" i="4"/>
  <c r="AK88" i="4"/>
  <c r="AW85" i="4"/>
  <c r="AJ69" i="4"/>
  <c r="AU69" i="4"/>
  <c r="AW80" i="4"/>
  <c r="BB81" i="4"/>
  <c r="AU90" i="4"/>
  <c r="AZ90" i="4"/>
  <c r="AO88" i="4"/>
  <c r="AS85" i="4"/>
  <c r="AL74" i="4"/>
  <c r="AX73" i="4"/>
  <c r="AT87" i="4"/>
  <c r="BA70" i="4"/>
  <c r="BC84" i="4"/>
  <c r="AW74" i="4"/>
  <c r="AT74" i="4"/>
  <c r="BB89" i="4"/>
  <c r="AH89" i="4"/>
  <c r="AT73" i="4"/>
  <c r="AL80" i="4"/>
  <c r="AN80" i="4"/>
  <c r="BC91" i="4"/>
  <c r="AX90" i="4"/>
  <c r="AK83" i="4"/>
  <c r="AO77" i="4"/>
  <c r="BB84" i="4"/>
  <c r="BA68" i="4"/>
  <c r="AJ84" i="4"/>
  <c r="BB87" i="4"/>
  <c r="BB77" i="4"/>
  <c r="AP70" i="4"/>
  <c r="AL70" i="4"/>
  <c r="AW68" i="4"/>
  <c r="AH82" i="4"/>
  <c r="AV82" i="4"/>
  <c r="AO91" i="4"/>
  <c r="AQ91" i="4"/>
  <c r="AV81" i="4"/>
  <c r="AX81" i="4"/>
  <c r="AO71" i="4"/>
  <c r="AK71" i="4"/>
  <c r="AU71" i="4"/>
  <c r="AY79" i="4"/>
  <c r="AS88" i="4"/>
  <c r="AV88" i="4"/>
  <c r="BC78" i="4"/>
  <c r="AS83" i="4"/>
  <c r="AV83" i="4"/>
  <c r="AO73" i="4"/>
  <c r="AN69" i="4"/>
  <c r="BA80" i="4"/>
  <c r="AW88" i="4"/>
  <c r="AH88" i="4"/>
  <c r="AQ69" i="4"/>
  <c r="AT91" i="4"/>
  <c r="AJ90" i="4"/>
  <c r="AI88" i="4"/>
  <c r="AY78" i="4"/>
  <c r="AT67" i="4"/>
  <c r="AQ81" i="4"/>
  <c r="AR81" i="4"/>
  <c r="AO70" i="4"/>
  <c r="AV85" i="4"/>
  <c r="AU68" i="4"/>
  <c r="AO74" i="4"/>
  <c r="AM67" i="4"/>
  <c r="BC81" i="4"/>
  <c r="AQ83" i="4"/>
  <c r="AV67" i="4"/>
  <c r="BC67" i="4"/>
  <c r="AL67" i="4"/>
  <c r="AP67" i="4"/>
  <c r="AW77" i="4"/>
  <c r="AS77" i="4"/>
  <c r="AM70" i="4"/>
  <c r="BC85" i="4"/>
  <c r="AN68" i="4"/>
  <c r="AY67" i="4"/>
  <c r="AQ84" i="4"/>
  <c r="AV73" i="4"/>
  <c r="AU73" i="4"/>
  <c r="AG69" i="4"/>
  <c r="AQ71" i="4"/>
  <c r="AT90" i="4"/>
  <c r="BA88" i="4"/>
  <c r="AR87" i="4"/>
  <c r="AL77" i="4"/>
  <c r="AG68" i="4"/>
  <c r="AR67" i="4"/>
  <c r="AI72" i="4"/>
  <c r="AP72" i="4"/>
  <c r="BA84" i="4"/>
  <c r="AK91" i="4"/>
  <c r="AV91" i="4"/>
  <c r="BB71" i="4"/>
  <c r="AW79" i="4"/>
  <c r="AK78" i="4"/>
  <c r="BC83" i="4"/>
  <c r="AZ87" i="4"/>
  <c r="AH85" i="4"/>
  <c r="BA85" i="4"/>
  <c r="AU67" i="4"/>
  <c r="AH67" i="4"/>
  <c r="AG72" i="4"/>
  <c r="AS72" i="4"/>
  <c r="AZ72" i="4"/>
  <c r="AR84" i="4"/>
  <c r="AF82" i="4"/>
  <c r="AL73" i="4"/>
  <c r="AY80" i="4"/>
  <c r="AX91" i="4"/>
  <c r="AN81" i="4"/>
  <c r="AU79" i="4"/>
  <c r="AI79" i="4"/>
  <c r="AF88" i="4"/>
  <c r="AG87" i="4"/>
  <c r="AE87" i="4"/>
  <c r="AN77" i="4"/>
  <c r="AJ77" i="4"/>
  <c r="AN70" i="4"/>
  <c r="AH84" i="4"/>
  <c r="BC74" i="4"/>
  <c r="BB74" i="4"/>
  <c r="AI89" i="4"/>
  <c r="AZ82" i="4"/>
  <c r="AZ71" i="4"/>
  <c r="AK90" i="4"/>
  <c r="AV90" i="4"/>
  <c r="AZ88" i="4"/>
  <c r="AL78" i="4"/>
  <c r="BA78" i="4"/>
  <c r="AI85" i="4"/>
  <c r="AP68" i="4"/>
  <c r="AR74" i="4"/>
  <c r="AK89" i="4"/>
  <c r="AS73" i="4"/>
  <c r="AX69" i="4"/>
  <c r="AL69" i="4"/>
  <c r="AM91" i="4"/>
  <c r="AK81" i="4"/>
  <c r="BC71" i="4"/>
  <c r="AO90" i="4"/>
  <c r="AT79" i="4"/>
  <c r="AN79" i="4"/>
  <c r="AF78" i="4"/>
  <c r="BA87" i="4"/>
  <c r="AQ87" i="4"/>
  <c r="AU77" i="4"/>
  <c r="AZ85" i="4"/>
  <c r="AZ68" i="4"/>
  <c r="AQ67" i="4"/>
  <c r="AO82" i="4"/>
  <c r="AJ73" i="4"/>
  <c r="AH71" i="4"/>
  <c r="BA71" i="4"/>
  <c r="AH90" i="4"/>
  <c r="AP88" i="4"/>
  <c r="O119" i="45"/>
  <c r="AB116" i="45"/>
  <c r="AP25" i="45"/>
  <c r="AP83" i="45" s="1"/>
  <c r="AB112" i="45"/>
  <c r="Q90" i="45"/>
  <c r="Q119" i="45" s="1"/>
  <c r="J90" i="45"/>
  <c r="J119" i="45" s="1"/>
  <c r="M90" i="45"/>
  <c r="M119" i="45" s="1"/>
  <c r="AH25" i="45"/>
  <c r="AH83" i="45" s="1"/>
  <c r="AB88" i="45"/>
  <c r="AU25" i="45"/>
  <c r="AU83" i="45" s="1"/>
  <c r="AY25" i="45"/>
  <c r="AY83" i="45" s="1"/>
  <c r="AS25" i="45"/>
  <c r="AS83" i="45" s="1"/>
  <c r="AB28" i="45"/>
  <c r="AJ25" i="45"/>
  <c r="AJ83" i="45" s="1"/>
  <c r="AW25" i="45"/>
  <c r="AW83" i="45" s="1"/>
  <c r="AZ25" i="45"/>
  <c r="AZ83" i="45" s="1"/>
  <c r="AT25" i="45"/>
  <c r="AT83" i="45" s="1"/>
  <c r="BB25" i="45"/>
  <c r="BB83" i="45" s="1"/>
  <c r="BA25" i="45"/>
  <c r="BA83" i="45" s="1"/>
  <c r="AG25" i="45"/>
  <c r="AG83" i="45" s="1"/>
  <c r="AK25" i="45"/>
  <c r="AK83" i="45" s="1"/>
  <c r="AX25" i="45"/>
  <c r="AX83" i="45" s="1"/>
  <c r="AL25" i="45"/>
  <c r="AL83" i="45" s="1"/>
  <c r="BC25" i="45"/>
  <c r="BC83" i="45" s="1"/>
  <c r="AO25" i="45"/>
  <c r="AO83" i="45" s="1"/>
  <c r="AQ25" i="45"/>
  <c r="AQ83" i="45" s="1"/>
  <c r="AM25" i="45"/>
  <c r="AM83" i="45" s="1"/>
  <c r="AR25" i="45"/>
  <c r="AR83" i="45" s="1"/>
  <c r="AI25" i="45"/>
  <c r="AI83" i="45" s="1"/>
  <c r="AV25" i="45"/>
  <c r="AV83" i="45" s="1"/>
  <c r="AE25" i="45"/>
  <c r="AN25" i="45"/>
  <c r="AN83" i="45" s="1"/>
  <c r="AF25" i="45"/>
  <c r="AF83" i="45" s="1"/>
  <c r="P32" i="45"/>
  <c r="T32" i="45"/>
  <c r="R32" i="45"/>
  <c r="R119" i="45" s="1"/>
  <c r="AU29" i="45"/>
  <c r="AU87" i="45" s="1"/>
  <c r="AR29" i="45"/>
  <c r="AR87" i="45" s="1"/>
  <c r="AN29" i="45"/>
  <c r="AN87" i="45" s="1"/>
  <c r="AM29" i="45"/>
  <c r="AM87" i="45" s="1"/>
  <c r="AG29" i="45"/>
  <c r="AG87" i="45" s="1"/>
  <c r="AW29" i="45"/>
  <c r="AW87" i="45" s="1"/>
  <c r="AE29" i="45"/>
  <c r="BA29" i="45"/>
  <c r="BA87" i="45" s="1"/>
  <c r="AL29" i="45"/>
  <c r="AL87" i="45" s="1"/>
  <c r="AT29" i="45"/>
  <c r="AT87" i="45" s="1"/>
  <c r="AP29" i="45"/>
  <c r="AP87" i="45" s="1"/>
  <c r="AK29" i="45"/>
  <c r="AK87" i="45" s="1"/>
  <c r="AV29" i="45"/>
  <c r="AV87" i="45" s="1"/>
  <c r="AY29" i="45"/>
  <c r="AY87" i="45" s="1"/>
  <c r="AJ29" i="45"/>
  <c r="AJ87" i="45" s="1"/>
  <c r="AF29" i="45"/>
  <c r="AF87" i="45" s="1"/>
  <c r="AQ29" i="45"/>
  <c r="AQ87" i="45" s="1"/>
  <c r="AS29" i="45"/>
  <c r="AS87" i="45" s="1"/>
  <c r="AZ29" i="45"/>
  <c r="AZ87" i="45" s="1"/>
  <c r="AI29" i="45"/>
  <c r="AI87" i="45" s="1"/>
  <c r="AH29" i="45"/>
  <c r="AH87" i="45" s="1"/>
  <c r="AO29" i="45"/>
  <c r="AO87" i="45" s="1"/>
  <c r="BC29" i="45"/>
  <c r="BC87" i="45" s="1"/>
  <c r="BB29" i="45"/>
  <c r="BB87" i="45" s="1"/>
  <c r="AX29" i="45"/>
  <c r="AX87" i="45" s="1"/>
  <c r="U32" i="45"/>
  <c r="S32" i="45"/>
  <c r="W32" i="45"/>
  <c r="BD27" i="45"/>
  <c r="AE85" i="45"/>
  <c r="BD85" i="45" s="1"/>
  <c r="Z32" i="45"/>
  <c r="AB30" i="45"/>
  <c r="BB88" i="4"/>
  <c r="AI83" i="4"/>
  <c r="BB69" i="4"/>
  <c r="AM80" i="4"/>
  <c r="BC90" i="4"/>
  <c r="AP73" i="4"/>
  <c r="AR80" i="4"/>
  <c r="AZ78" i="4"/>
  <c r="AY69" i="4"/>
  <c r="AM69" i="4"/>
  <c r="AW91" i="4"/>
  <c r="AW81" i="4"/>
  <c r="AF71" i="4"/>
  <c r="BC88" i="4"/>
  <c r="AS91" i="4"/>
  <c r="AR88" i="4"/>
  <c r="AW78" i="4"/>
  <c r="BB83" i="4"/>
  <c r="AG73" i="4"/>
  <c r="AK80" i="4"/>
  <c r="AP81" i="4"/>
  <c r="AG71" i="4"/>
  <c r="BC79" i="4"/>
  <c r="AQ79" i="4"/>
  <c r="AH78" i="4"/>
  <c r="BA73" i="4"/>
  <c r="AF69" i="4"/>
  <c r="AV80" i="4"/>
  <c r="AM81" i="4"/>
  <c r="AB92" i="4"/>
  <c r="AB121" i="4" s="1"/>
  <c r="BD86" i="4"/>
  <c r="AO79" i="4"/>
  <c r="AX83" i="4"/>
  <c r="AJ83" i="4"/>
  <c r="AU83" i="4"/>
  <c r="BD14" i="4"/>
  <c r="AJ67" i="4"/>
  <c r="AN82" i="4"/>
  <c r="AR69" i="4"/>
  <c r="BC69" i="4"/>
  <c r="AK79" i="4"/>
  <c r="AY88" i="4"/>
  <c r="AS78" i="4"/>
  <c r="AZ83" i="4"/>
  <c r="BD15" i="4"/>
  <c r="BD20" i="4"/>
  <c r="BD11" i="4"/>
  <c r="BD17" i="4"/>
  <c r="AX89" i="4"/>
  <c r="AT80" i="4"/>
  <c r="AL79" i="4"/>
  <c r="AL88" i="4"/>
  <c r="AL76" i="4"/>
  <c r="BD76" i="4" s="1"/>
  <c r="BD9" i="4"/>
  <c r="BD13" i="4"/>
  <c r="BD27" i="4"/>
  <c r="BD26" i="4"/>
  <c r="BD7" i="4"/>
  <c r="AH31" i="4"/>
  <c r="AP31" i="4"/>
  <c r="AX31" i="4"/>
  <c r="AI31" i="4"/>
  <c r="AQ31" i="4"/>
  <c r="AY31" i="4"/>
  <c r="AK31" i="4"/>
  <c r="AS31" i="4"/>
  <c r="BA31" i="4"/>
  <c r="AL31" i="4"/>
  <c r="AT31" i="4"/>
  <c r="BB31" i="4"/>
  <c r="AE31" i="4"/>
  <c r="AM31" i="4"/>
  <c r="AU31" i="4"/>
  <c r="BC31" i="4"/>
  <c r="AG31" i="4"/>
  <c r="AO31" i="4"/>
  <c r="AW31" i="4"/>
  <c r="AR31" i="4"/>
  <c r="AV31" i="4"/>
  <c r="AZ31" i="4"/>
  <c r="AF31" i="4"/>
  <c r="AJ31" i="4"/>
  <c r="AN31" i="4"/>
  <c r="AZ70" i="4"/>
  <c r="AH80" i="4"/>
  <c r="AY91" i="4"/>
  <c r="AW71" i="4"/>
  <c r="AS71" i="4"/>
  <c r="BD18" i="4"/>
  <c r="AE75" i="4"/>
  <c r="BD75" i="4" s="1"/>
  <c r="BD16" i="4"/>
  <c r="BD23" i="4"/>
  <c r="AV69" i="4"/>
  <c r="AJ91" i="4"/>
  <c r="AW83" i="4"/>
  <c r="BD6" i="4"/>
  <c r="BD10" i="4"/>
  <c r="BD29" i="4"/>
  <c r="BD30" i="4"/>
  <c r="BD28" i="4"/>
  <c r="AE83" i="4"/>
  <c r="BD25" i="4"/>
  <c r="BD24" i="4"/>
  <c r="BD12" i="4"/>
  <c r="BD21" i="4"/>
  <c r="AH70" i="4"/>
  <c r="AW67" i="4"/>
  <c r="BB72" i="4"/>
  <c r="AV74" i="4"/>
  <c r="AN73" i="4"/>
  <c r="AK73" i="4"/>
  <c r="AL81" i="4"/>
  <c r="AO81" i="4"/>
  <c r="AT71" i="4"/>
  <c r="AM90" i="4"/>
  <c r="AX88" i="4"/>
  <c r="AV78" i="4"/>
  <c r="AR78" i="4"/>
  <c r="AT83" i="4"/>
  <c r="BD22" i="4"/>
  <c r="BD19" i="4"/>
  <c r="BD8" i="4"/>
  <c r="AY62" i="4"/>
  <c r="AQ62" i="4"/>
  <c r="AI62" i="4"/>
  <c r="AV62" i="4"/>
  <c r="AN62" i="4"/>
  <c r="AF62" i="4"/>
  <c r="BB62" i="4"/>
  <c r="AT62" i="4"/>
  <c r="AL62" i="4"/>
  <c r="BA62" i="4"/>
  <c r="AS62" i="4"/>
  <c r="AK62" i="4"/>
  <c r="AX62" i="4"/>
  <c r="AH62" i="4"/>
  <c r="AW62" i="4"/>
  <c r="AG62" i="4"/>
  <c r="AG92" i="4" s="1"/>
  <c r="AR62" i="4"/>
  <c r="AP62" i="4"/>
  <c r="AP92" i="4" s="1"/>
  <c r="AO62" i="4"/>
  <c r="BC62" i="4"/>
  <c r="AZ62" i="4"/>
  <c r="AM62" i="4"/>
  <c r="AJ62" i="4"/>
  <c r="AU62" i="4"/>
  <c r="AE62" i="4"/>
  <c r="BD50" i="4"/>
  <c r="AE80" i="4"/>
  <c r="BD39" i="4"/>
  <c r="AE69" i="4"/>
  <c r="BD38" i="4"/>
  <c r="AE68" i="4"/>
  <c r="BD52" i="4"/>
  <c r="AE82" i="4"/>
  <c r="BD37" i="4"/>
  <c r="AE67" i="4"/>
  <c r="BD41" i="4"/>
  <c r="AE71" i="4"/>
  <c r="BD48" i="4"/>
  <c r="AE78" i="4"/>
  <c r="BD42" i="4"/>
  <c r="AE72" i="4"/>
  <c r="BD44" i="4"/>
  <c r="AE74" i="4"/>
  <c r="BD59" i="4"/>
  <c r="AE89" i="4"/>
  <c r="BD51" i="4"/>
  <c r="AE81" i="4"/>
  <c r="BD53" i="4"/>
  <c r="AF83" i="4"/>
  <c r="BD54" i="4"/>
  <c r="AE84" i="4"/>
  <c r="BD58" i="4"/>
  <c r="AE88" i="4"/>
  <c r="BD40" i="4"/>
  <c r="AE70" i="4"/>
  <c r="BD55" i="4"/>
  <c r="AE85" i="4"/>
  <c r="BD60" i="4"/>
  <c r="AE90" i="4"/>
  <c r="BD61" i="4"/>
  <c r="AF91" i="4"/>
  <c r="BD57" i="4"/>
  <c r="AF87" i="4"/>
  <c r="BD47" i="4"/>
  <c r="AE77" i="4"/>
  <c r="BD43" i="4"/>
  <c r="AE73" i="4"/>
  <c r="BD49" i="4"/>
  <c r="AF79" i="4"/>
  <c r="AH92" i="4" l="1"/>
  <c r="BA92" i="4"/>
  <c r="AM92" i="4"/>
  <c r="AJ92" i="4"/>
  <c r="AN92" i="4"/>
  <c r="BC92" i="4"/>
  <c r="AS92" i="4"/>
  <c r="BD74" i="4"/>
  <c r="BD82" i="4"/>
  <c r="AY92" i="4"/>
  <c r="BD85" i="4"/>
  <c r="AZ92" i="4"/>
  <c r="BD70" i="4"/>
  <c r="BD79" i="4"/>
  <c r="BD91" i="4"/>
  <c r="BD71" i="4"/>
  <c r="BD84" i="4"/>
  <c r="BD67" i="4"/>
  <c r="BD90" i="4"/>
  <c r="BD77" i="4"/>
  <c r="BD68" i="4"/>
  <c r="BD87" i="4"/>
  <c r="BD81" i="4"/>
  <c r="AB117" i="45"/>
  <c r="BA28" i="45"/>
  <c r="BA86" i="45" s="1"/>
  <c r="T90" i="45"/>
  <c r="T119" i="45" s="1"/>
  <c r="S90" i="45"/>
  <c r="S119" i="45" s="1"/>
  <c r="W90" i="45"/>
  <c r="W119" i="45" s="1"/>
  <c r="Z90" i="45"/>
  <c r="Z119" i="45" s="1"/>
  <c r="U90" i="45"/>
  <c r="U119" i="45" s="1"/>
  <c r="R90" i="45"/>
  <c r="AR28" i="45"/>
  <c r="AR86" i="45" s="1"/>
  <c r="AO28" i="45"/>
  <c r="AO86" i="45" s="1"/>
  <c r="AZ28" i="45"/>
  <c r="AZ86" i="45" s="1"/>
  <c r="AY28" i="45"/>
  <c r="AY86" i="45" s="1"/>
  <c r="AF28" i="45"/>
  <c r="AF86" i="45" s="1"/>
  <c r="AW28" i="45"/>
  <c r="AW86" i="45" s="1"/>
  <c r="BB28" i="45"/>
  <c r="BB86" i="45" s="1"/>
  <c r="AN28" i="45"/>
  <c r="AN86" i="45" s="1"/>
  <c r="BC28" i="45"/>
  <c r="BC86" i="45" s="1"/>
  <c r="AE28" i="45"/>
  <c r="AE86" i="45" s="1"/>
  <c r="AV28" i="45"/>
  <c r="AV86" i="45" s="1"/>
  <c r="AI28" i="45"/>
  <c r="AI86" i="45" s="1"/>
  <c r="AT28" i="45"/>
  <c r="AT86" i="45" s="1"/>
  <c r="AP28" i="45"/>
  <c r="AP86" i="45" s="1"/>
  <c r="AH28" i="45"/>
  <c r="AH86" i="45" s="1"/>
  <c r="AB31" i="45"/>
  <c r="AS28" i="45"/>
  <c r="AS86" i="45" s="1"/>
  <c r="AM28" i="45"/>
  <c r="AM86" i="45" s="1"/>
  <c r="AG28" i="45"/>
  <c r="AG86" i="45" s="1"/>
  <c r="AQ28" i="45"/>
  <c r="AQ86" i="45" s="1"/>
  <c r="BD25" i="45"/>
  <c r="AX28" i="45"/>
  <c r="AX86" i="45" s="1"/>
  <c r="AK28" i="45"/>
  <c r="AK86" i="45" s="1"/>
  <c r="AL28" i="45"/>
  <c r="AL86" i="45" s="1"/>
  <c r="AJ28" i="45"/>
  <c r="AJ86" i="45" s="1"/>
  <c r="AU28" i="45"/>
  <c r="AU86" i="45" s="1"/>
  <c r="AE83" i="45"/>
  <c r="BD83" i="45" s="1"/>
  <c r="BC30" i="45"/>
  <c r="BC88" i="45" s="1"/>
  <c r="AN30" i="45"/>
  <c r="AN88" i="45" s="1"/>
  <c r="AH30" i="45"/>
  <c r="AH88" i="45" s="1"/>
  <c r="AO30" i="45"/>
  <c r="AO88" i="45" s="1"/>
  <c r="AU30" i="45"/>
  <c r="AU88" i="45" s="1"/>
  <c r="AW30" i="45"/>
  <c r="AW88" i="45" s="1"/>
  <c r="BB30" i="45"/>
  <c r="BB88" i="45" s="1"/>
  <c r="AM30" i="45"/>
  <c r="AM88" i="45" s="1"/>
  <c r="AL30" i="45"/>
  <c r="AL88" i="45" s="1"/>
  <c r="AR30" i="45"/>
  <c r="AR88" i="45" s="1"/>
  <c r="AE30" i="45"/>
  <c r="AV30" i="45"/>
  <c r="AV88" i="45" s="1"/>
  <c r="AG30" i="45"/>
  <c r="AG88" i="45" s="1"/>
  <c r="AY30" i="45"/>
  <c r="AY88" i="45" s="1"/>
  <c r="AK30" i="45"/>
  <c r="AK88" i="45" s="1"/>
  <c r="BA30" i="45"/>
  <c r="BA88" i="45" s="1"/>
  <c r="AQ30" i="45"/>
  <c r="AQ88" i="45" s="1"/>
  <c r="AT30" i="45"/>
  <c r="AT88" i="45" s="1"/>
  <c r="AP30" i="45"/>
  <c r="AP88" i="45" s="1"/>
  <c r="AI30" i="45"/>
  <c r="AI88" i="45" s="1"/>
  <c r="AJ30" i="45"/>
  <c r="AJ88" i="45" s="1"/>
  <c r="AF30" i="45"/>
  <c r="AF88" i="45" s="1"/>
  <c r="AS30" i="45"/>
  <c r="AS88" i="45" s="1"/>
  <c r="AZ30" i="45"/>
  <c r="AZ88" i="45" s="1"/>
  <c r="AX30" i="45"/>
  <c r="AX88" i="45" s="1"/>
  <c r="Y32" i="45"/>
  <c r="P90" i="45"/>
  <c r="P119" i="45" s="1"/>
  <c r="BD29" i="45"/>
  <c r="AE87" i="45"/>
  <c r="BD87" i="45" s="1"/>
  <c r="AA32" i="45"/>
  <c r="BD88" i="4"/>
  <c r="BD89" i="4"/>
  <c r="AK92" i="4"/>
  <c r="AO92" i="4"/>
  <c r="AI92" i="4"/>
  <c r="BD72" i="4"/>
  <c r="AL92" i="4"/>
  <c r="AU92" i="4"/>
  <c r="AV92" i="4"/>
  <c r="BD80" i="4"/>
  <c r="BD73" i="4"/>
  <c r="AQ92" i="4"/>
  <c r="BB92" i="4"/>
  <c r="BD83" i="4"/>
  <c r="AR92" i="4"/>
  <c r="AT92" i="4"/>
  <c r="BD78" i="4"/>
  <c r="AW92" i="4"/>
  <c r="BD31" i="4"/>
  <c r="AF92" i="4"/>
  <c r="BD69" i="4"/>
  <c r="AX92" i="4"/>
  <c r="BD62" i="4"/>
  <c r="AE92" i="4"/>
  <c r="AN31" i="45" l="1"/>
  <c r="AN89" i="45" s="1"/>
  <c r="AA90" i="45"/>
  <c r="AA119" i="45" s="1"/>
  <c r="Y90" i="45"/>
  <c r="Y119" i="45" s="1"/>
  <c r="AB86" i="45"/>
  <c r="AB115" i="45" s="1"/>
  <c r="V32" i="45"/>
  <c r="X32" i="45"/>
  <c r="BD86" i="45"/>
  <c r="BD28" i="45"/>
  <c r="AM31" i="45"/>
  <c r="AM89" i="45" s="1"/>
  <c r="AL31" i="45"/>
  <c r="AL89" i="45" s="1"/>
  <c r="AY31" i="45"/>
  <c r="AY89" i="45" s="1"/>
  <c r="AZ31" i="45"/>
  <c r="AZ89" i="45" s="1"/>
  <c r="AK31" i="45"/>
  <c r="AK89" i="45" s="1"/>
  <c r="BA31" i="45"/>
  <c r="BA89" i="45" s="1"/>
  <c r="AH31" i="45"/>
  <c r="AH89" i="45" s="1"/>
  <c r="AB32" i="45"/>
  <c r="AF31" i="45"/>
  <c r="AF89" i="45" s="1"/>
  <c r="AI31" i="45"/>
  <c r="AI89" i="45" s="1"/>
  <c r="AX31" i="45"/>
  <c r="AX89" i="45" s="1"/>
  <c r="AR31" i="45"/>
  <c r="AR89" i="45" s="1"/>
  <c r="AJ31" i="45"/>
  <c r="AJ89" i="45" s="1"/>
  <c r="AU31" i="45"/>
  <c r="AU89" i="45" s="1"/>
  <c r="AW31" i="45"/>
  <c r="AW89" i="45" s="1"/>
  <c r="BB31" i="45"/>
  <c r="BB89" i="45" s="1"/>
  <c r="AO31" i="45"/>
  <c r="AO89" i="45" s="1"/>
  <c r="AS31" i="45"/>
  <c r="AS89" i="45" s="1"/>
  <c r="AG31" i="45"/>
  <c r="AG89" i="45" s="1"/>
  <c r="BC31" i="45"/>
  <c r="BC89" i="45" s="1"/>
  <c r="AV31" i="45"/>
  <c r="AV89" i="45" s="1"/>
  <c r="AE31" i="45"/>
  <c r="AE89" i="45" s="1"/>
  <c r="AQ31" i="45"/>
  <c r="AQ89" i="45" s="1"/>
  <c r="AT31" i="45"/>
  <c r="AT89" i="45" s="1"/>
  <c r="AP31" i="45"/>
  <c r="AP89" i="45" s="1"/>
  <c r="BD30" i="45"/>
  <c r="AE88" i="45"/>
  <c r="BD88" i="45" s="1"/>
  <c r="BD92" i="4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AP32" i="45" l="1"/>
  <c r="AP90" i="45" s="1"/>
  <c r="V90" i="45"/>
  <c r="V119" i="45" s="1"/>
  <c r="X90" i="45"/>
  <c r="X119" i="45" s="1"/>
  <c r="BB32" i="45"/>
  <c r="BB90" i="45" s="1"/>
  <c r="AY32" i="45"/>
  <c r="AY90" i="45" s="1"/>
  <c r="AV32" i="45"/>
  <c r="AV90" i="45" s="1"/>
  <c r="AI32" i="45"/>
  <c r="AI90" i="45" s="1"/>
  <c r="AB89" i="45"/>
  <c r="AX32" i="45"/>
  <c r="AX90" i="45" s="1"/>
  <c r="AG32" i="45"/>
  <c r="AG90" i="45" s="1"/>
  <c r="AF32" i="45"/>
  <c r="AF90" i="45" s="1"/>
  <c r="AK32" i="45"/>
  <c r="AK90" i="45" s="1"/>
  <c r="BD89" i="45"/>
  <c r="AL32" i="45"/>
  <c r="AL90" i="45" s="1"/>
  <c r="AE32" i="45"/>
  <c r="AQ32" i="45"/>
  <c r="AQ90" i="45" s="1"/>
  <c r="AU32" i="45"/>
  <c r="AU90" i="45" s="1"/>
  <c r="AT32" i="45"/>
  <c r="AT90" i="45" s="1"/>
  <c r="AJ32" i="45"/>
  <c r="AJ90" i="45" s="1"/>
  <c r="AH32" i="45"/>
  <c r="AH90" i="45" s="1"/>
  <c r="BC32" i="45"/>
  <c r="BC90" i="45" s="1"/>
  <c r="AW32" i="45"/>
  <c r="AW90" i="45" s="1"/>
  <c r="AO32" i="45"/>
  <c r="AO90" i="45" s="1"/>
  <c r="AM32" i="45"/>
  <c r="AM90" i="45" s="1"/>
  <c r="AR32" i="45"/>
  <c r="AR90" i="45" s="1"/>
  <c r="AS32" i="45"/>
  <c r="AS90" i="45" s="1"/>
  <c r="AN32" i="45"/>
  <c r="AN90" i="45" s="1"/>
  <c r="BA32" i="45"/>
  <c r="BA90" i="45" s="1"/>
  <c r="AZ32" i="45"/>
  <c r="AZ90" i="45" s="1"/>
  <c r="BD31" i="45"/>
  <c r="O7" i="28"/>
  <c r="P7" i="28"/>
  <c r="Q7" i="28"/>
  <c r="R7" i="28"/>
  <c r="S7" i="28"/>
  <c r="T7" i="28"/>
  <c r="U7" i="28"/>
  <c r="V7" i="28"/>
  <c r="W7" i="28"/>
  <c r="O8" i="28"/>
  <c r="P8" i="28"/>
  <c r="Q8" i="28"/>
  <c r="R8" i="28"/>
  <c r="S8" i="28"/>
  <c r="T8" i="28"/>
  <c r="U8" i="28"/>
  <c r="V8" i="28"/>
  <c r="W8" i="28"/>
  <c r="O9" i="28"/>
  <c r="P9" i="28"/>
  <c r="Q9" i="28"/>
  <c r="R9" i="28"/>
  <c r="S9" i="28"/>
  <c r="T9" i="28"/>
  <c r="U9" i="28"/>
  <c r="V9" i="28"/>
  <c r="W9" i="28"/>
  <c r="O10" i="28"/>
  <c r="P10" i="28"/>
  <c r="Q10" i="28"/>
  <c r="R10" i="28"/>
  <c r="S10" i="28"/>
  <c r="T10" i="28"/>
  <c r="U10" i="28"/>
  <c r="V10" i="28"/>
  <c r="W10" i="28"/>
  <c r="O11" i="28"/>
  <c r="P11" i="28"/>
  <c r="Q11" i="28"/>
  <c r="R11" i="28"/>
  <c r="S11" i="28"/>
  <c r="T11" i="28"/>
  <c r="U11" i="28"/>
  <c r="V11" i="28"/>
  <c r="W11" i="28"/>
  <c r="O12" i="28"/>
  <c r="P12" i="28"/>
  <c r="Q12" i="28"/>
  <c r="R12" i="28"/>
  <c r="S12" i="28"/>
  <c r="T12" i="28"/>
  <c r="U12" i="28"/>
  <c r="V12" i="28"/>
  <c r="W12" i="28"/>
  <c r="O13" i="28"/>
  <c r="P13" i="28"/>
  <c r="Q13" i="28"/>
  <c r="R13" i="28"/>
  <c r="S13" i="28"/>
  <c r="T13" i="28"/>
  <c r="U13" i="28"/>
  <c r="V13" i="28"/>
  <c r="W13" i="28"/>
  <c r="O14" i="28"/>
  <c r="P14" i="28"/>
  <c r="Q14" i="28"/>
  <c r="R14" i="28"/>
  <c r="S14" i="28"/>
  <c r="T14" i="28"/>
  <c r="U14" i="28"/>
  <c r="V14" i="28"/>
  <c r="W14" i="28"/>
  <c r="O15" i="28"/>
  <c r="P15" i="28"/>
  <c r="Q15" i="28"/>
  <c r="R15" i="28"/>
  <c r="S15" i="28"/>
  <c r="T15" i="28"/>
  <c r="U15" i="28"/>
  <c r="V15" i="28"/>
  <c r="W15" i="28"/>
  <c r="P6" i="28"/>
  <c r="Q6" i="28"/>
  <c r="R6" i="28"/>
  <c r="S6" i="28"/>
  <c r="T6" i="28"/>
  <c r="U6" i="28"/>
  <c r="V6" i="28"/>
  <c r="W6" i="28"/>
  <c r="O6" i="28"/>
  <c r="O16" i="24"/>
  <c r="P16" i="24"/>
  <c r="Q16" i="24"/>
  <c r="R16" i="24"/>
  <c r="S16" i="24"/>
  <c r="T16" i="24"/>
  <c r="U16" i="24"/>
  <c r="V16" i="24"/>
  <c r="W16" i="24"/>
  <c r="O17" i="24"/>
  <c r="P17" i="24"/>
  <c r="Q17" i="24"/>
  <c r="R17" i="24"/>
  <c r="S17" i="24"/>
  <c r="T17" i="24"/>
  <c r="U17" i="24"/>
  <c r="V17" i="24"/>
  <c r="W17" i="24"/>
  <c r="O18" i="24"/>
  <c r="P18" i="24"/>
  <c r="Q18" i="24"/>
  <c r="R18" i="24"/>
  <c r="S18" i="24"/>
  <c r="T18" i="24"/>
  <c r="U18" i="24"/>
  <c r="V18" i="24"/>
  <c r="W18" i="24"/>
  <c r="P15" i="24"/>
  <c r="Q15" i="24"/>
  <c r="R15" i="24"/>
  <c r="S15" i="24"/>
  <c r="T15" i="24"/>
  <c r="U15" i="24"/>
  <c r="V15" i="24"/>
  <c r="W15" i="24"/>
  <c r="O25" i="24"/>
  <c r="P25" i="24"/>
  <c r="Q25" i="24"/>
  <c r="R25" i="24"/>
  <c r="S25" i="24"/>
  <c r="T25" i="24"/>
  <c r="U25" i="24"/>
  <c r="V25" i="24"/>
  <c r="W25" i="24"/>
  <c r="O26" i="24"/>
  <c r="P26" i="24"/>
  <c r="Q26" i="24"/>
  <c r="R26" i="24"/>
  <c r="S26" i="24"/>
  <c r="T26" i="24"/>
  <c r="U26" i="24"/>
  <c r="V26" i="24"/>
  <c r="W26" i="24"/>
  <c r="O27" i="24"/>
  <c r="P27" i="24"/>
  <c r="Q27" i="24"/>
  <c r="R27" i="24"/>
  <c r="S27" i="24"/>
  <c r="T27" i="24"/>
  <c r="U27" i="24"/>
  <c r="V27" i="24"/>
  <c r="W27" i="24"/>
  <c r="O28" i="24"/>
  <c r="P28" i="24"/>
  <c r="Q28" i="24"/>
  <c r="R28" i="24"/>
  <c r="S28" i="24"/>
  <c r="T28" i="24"/>
  <c r="U28" i="24"/>
  <c r="V28" i="24"/>
  <c r="W28" i="24"/>
  <c r="O29" i="24"/>
  <c r="P29" i="24"/>
  <c r="Q29" i="24"/>
  <c r="R29" i="24"/>
  <c r="S29" i="24"/>
  <c r="T29" i="24"/>
  <c r="U29" i="24"/>
  <c r="V29" i="24"/>
  <c r="W29" i="24"/>
  <c r="O30" i="24"/>
  <c r="P30" i="24"/>
  <c r="Q30" i="24"/>
  <c r="R30" i="24"/>
  <c r="S30" i="24"/>
  <c r="T30" i="24"/>
  <c r="U30" i="24"/>
  <c r="V30" i="24"/>
  <c r="W30" i="24"/>
  <c r="P24" i="24"/>
  <c r="Q24" i="24"/>
  <c r="R24" i="24"/>
  <c r="S24" i="24"/>
  <c r="T24" i="24"/>
  <c r="U24" i="24"/>
  <c r="V24" i="24"/>
  <c r="W24" i="24"/>
  <c r="O24" i="24"/>
  <c r="O15" i="24"/>
  <c r="O6" i="24"/>
  <c r="O7" i="24"/>
  <c r="P7" i="24"/>
  <c r="Q7" i="24"/>
  <c r="R7" i="24"/>
  <c r="S7" i="24"/>
  <c r="T7" i="24"/>
  <c r="U7" i="24"/>
  <c r="V7" i="24"/>
  <c r="W7" i="24"/>
  <c r="O8" i="24"/>
  <c r="P8" i="24"/>
  <c r="Q8" i="24"/>
  <c r="R8" i="24"/>
  <c r="S8" i="24"/>
  <c r="T8" i="24"/>
  <c r="U8" i="24"/>
  <c r="V8" i="24"/>
  <c r="W8" i="24"/>
  <c r="O9" i="24"/>
  <c r="P9" i="24"/>
  <c r="Q9" i="24"/>
  <c r="R9" i="24"/>
  <c r="S9" i="24"/>
  <c r="T9" i="24"/>
  <c r="U9" i="24"/>
  <c r="V9" i="24"/>
  <c r="W9" i="24"/>
  <c r="P6" i="24"/>
  <c r="Q6" i="24"/>
  <c r="R6" i="24"/>
  <c r="S6" i="24"/>
  <c r="T6" i="24"/>
  <c r="U6" i="24"/>
  <c r="V6" i="24"/>
  <c r="W6" i="24"/>
  <c r="D6" i="37"/>
  <c r="D7" i="37"/>
  <c r="D5" i="37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41" i="16"/>
  <c r="E44" i="16"/>
  <c r="E42" i="16"/>
  <c r="E43" i="16"/>
  <c r="E40" i="16"/>
  <c r="E33" i="16"/>
  <c r="E32" i="16"/>
  <c r="E31" i="16"/>
  <c r="E23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4" i="16"/>
  <c r="E4" i="16"/>
  <c r="M5" i="11"/>
  <c r="M6" i="11"/>
  <c r="M7" i="11"/>
  <c r="M8" i="11"/>
  <c r="M9" i="11"/>
  <c r="M10" i="11"/>
  <c r="M11" i="11"/>
  <c r="M4" i="11"/>
  <c r="L5" i="11"/>
  <c r="L6" i="11"/>
  <c r="L7" i="11"/>
  <c r="L8" i="11"/>
  <c r="L9" i="11"/>
  <c r="L10" i="11"/>
  <c r="L11" i="11"/>
  <c r="L4" i="11"/>
  <c r="K5" i="11"/>
  <c r="K6" i="11"/>
  <c r="K7" i="11"/>
  <c r="K8" i="11"/>
  <c r="K9" i="11"/>
  <c r="K10" i="11"/>
  <c r="K11" i="11"/>
  <c r="K4" i="11"/>
  <c r="J5" i="11"/>
  <c r="J6" i="11"/>
  <c r="J7" i="11"/>
  <c r="J8" i="11"/>
  <c r="J9" i="11"/>
  <c r="J10" i="11"/>
  <c r="J11" i="11"/>
  <c r="J4" i="11"/>
  <c r="AB90" i="45" l="1"/>
  <c r="AB119" i="45" s="1"/>
  <c r="AB118" i="45"/>
  <c r="BD32" i="45"/>
  <c r="AE90" i="45"/>
  <c r="BD90" i="45" s="1"/>
  <c r="F12" i="38"/>
  <c r="F11" i="38"/>
  <c r="F6" i="38"/>
  <c r="F7" i="38"/>
  <c r="F8" i="38"/>
  <c r="F9" i="38"/>
  <c r="F10" i="38"/>
  <c r="F5" i="38"/>
  <c r="V43" i="19" l="1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9" i="19"/>
  <c r="AG8" i="19"/>
  <c r="AG7" i="19"/>
  <c r="AG6" i="19"/>
  <c r="AG5" i="19"/>
  <c r="AG4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V87" i="19"/>
  <c r="V86" i="19"/>
  <c r="V85" i="19"/>
  <c r="V84" i="19"/>
  <c r="V83" i="19"/>
  <c r="V82" i="19"/>
  <c r="V81" i="19"/>
  <c r="V80" i="19"/>
  <c r="V79" i="19"/>
  <c r="V78" i="19"/>
  <c r="V77" i="19"/>
  <c r="V76" i="19"/>
  <c r="V75" i="19"/>
  <c r="V74" i="19"/>
  <c r="V73" i="19"/>
  <c r="V72" i="19"/>
  <c r="V71" i="19"/>
  <c r="V70" i="19"/>
  <c r="V69" i="19"/>
  <c r="V68" i="19"/>
  <c r="V6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" i="19"/>
  <c r="P67" i="17"/>
  <c r="P68" i="17"/>
  <c r="P66" i="17"/>
  <c r="P64" i="17"/>
  <c r="P65" i="17"/>
  <c r="P63" i="17"/>
  <c r="P61" i="17"/>
  <c r="P62" i="17"/>
  <c r="P60" i="17"/>
  <c r="P58" i="17"/>
  <c r="P59" i="17"/>
  <c r="P57" i="17"/>
  <c r="P56" i="17"/>
  <c r="L68" i="17"/>
  <c r="L67" i="17"/>
  <c r="L66" i="17"/>
  <c r="L65" i="17"/>
  <c r="L64" i="17"/>
  <c r="L63" i="17"/>
  <c r="L62" i="17"/>
  <c r="L61" i="17"/>
  <c r="L60" i="17"/>
  <c r="L59" i="17"/>
  <c r="L58" i="17"/>
  <c r="L57" i="17"/>
  <c r="L56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O50" i="17"/>
  <c r="O47" i="17"/>
  <c r="O48" i="17"/>
  <c r="O49" i="17"/>
  <c r="O46" i="17"/>
  <c r="O43" i="17"/>
  <c r="O44" i="17"/>
  <c r="O42" i="17"/>
  <c r="O38" i="17"/>
  <c r="O39" i="17"/>
  <c r="O37" i="17"/>
  <c r="D4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4" i="16"/>
  <c r="A65" i="17"/>
  <c r="A66" i="17"/>
  <c r="A67" i="17"/>
  <c r="A68" i="17"/>
  <c r="A69" i="17"/>
  <c r="A70" i="17"/>
  <c r="A71" i="17"/>
  <c r="A72" i="17"/>
  <c r="A73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37" i="17"/>
  <c r="F87" i="12"/>
  <c r="A86" i="12"/>
  <c r="A87" i="12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" i="9"/>
  <c r="C5" i="8" s="1"/>
  <c r="G51" i="16" l="1"/>
  <c r="E7" i="8"/>
  <c r="F70" i="16"/>
  <c r="C4" i="8"/>
  <c r="C7" i="8"/>
  <c r="E4" i="8"/>
  <c r="D11" i="8"/>
  <c r="C8" i="8"/>
  <c r="G4" i="8"/>
  <c r="C11" i="8"/>
  <c r="E9" i="8"/>
  <c r="G7" i="8"/>
  <c r="D6" i="8"/>
  <c r="F9" i="8"/>
  <c r="E6" i="8"/>
  <c r="F4" i="8"/>
  <c r="G10" i="8"/>
  <c r="D9" i="8"/>
  <c r="F7" i="8"/>
  <c r="C6" i="8"/>
  <c r="G5" i="8"/>
  <c r="D4" i="8"/>
  <c r="E10" i="8"/>
  <c r="G8" i="8"/>
  <c r="D7" i="8"/>
  <c r="F5" i="8"/>
  <c r="F10" i="8"/>
  <c r="G11" i="8"/>
  <c r="C9" i="8"/>
  <c r="D10" i="8"/>
  <c r="E5" i="8"/>
  <c r="F11" i="8"/>
  <c r="C10" i="8"/>
  <c r="E8" i="8"/>
  <c r="G6" i="8"/>
  <c r="D5" i="8"/>
  <c r="F8" i="8"/>
  <c r="E11" i="8"/>
  <c r="G9" i="8"/>
  <c r="D8" i="8"/>
  <c r="F6" i="8"/>
  <c r="D51" i="16"/>
  <c r="F52" i="16"/>
  <c r="D53" i="16"/>
  <c r="D52" i="16"/>
  <c r="G53" i="16"/>
  <c r="E51" i="16"/>
  <c r="G52" i="16"/>
  <c r="E53" i="16"/>
  <c r="D69" i="16"/>
  <c r="E52" i="16"/>
  <c r="F51" i="16"/>
  <c r="F53" i="16"/>
  <c r="N5" i="8"/>
  <c r="L7" i="8"/>
  <c r="O8" i="8"/>
  <c r="M10" i="8"/>
  <c r="L4" i="8"/>
  <c r="M4" i="8"/>
  <c r="K11" i="8"/>
  <c r="L8" i="8"/>
  <c r="O6" i="8"/>
  <c r="K10" i="8"/>
  <c r="K7" i="8"/>
  <c r="O11" i="8"/>
  <c r="O5" i="8"/>
  <c r="M7" i="8"/>
  <c r="K9" i="8"/>
  <c r="N10" i="8"/>
  <c r="M9" i="8"/>
  <c r="M11" i="8"/>
  <c r="N8" i="8"/>
  <c r="K6" i="8"/>
  <c r="N7" i="8"/>
  <c r="L9" i="8"/>
  <c r="O10" i="8"/>
  <c r="N4" i="8"/>
  <c r="O7" i="8"/>
  <c r="O4" i="8"/>
  <c r="N6" i="8"/>
  <c r="M8" i="8"/>
  <c r="L6" i="8"/>
  <c r="M6" i="8"/>
  <c r="K8" i="8"/>
  <c r="N9" i="8"/>
  <c r="L11" i="8"/>
  <c r="K4" i="8"/>
  <c r="O9" i="8"/>
  <c r="L5" i="8"/>
  <c r="N11" i="8"/>
  <c r="M5" i="8"/>
  <c r="L10" i="8"/>
  <c r="K5" i="8"/>
  <c r="C8" i="51"/>
  <c r="C9" i="51"/>
  <c r="H71" i="16"/>
  <c r="E70" i="16"/>
  <c r="G71" i="16"/>
  <c r="D70" i="16"/>
  <c r="E71" i="16"/>
  <c r="F71" i="16"/>
  <c r="H69" i="16"/>
  <c r="D71" i="16"/>
  <c r="G69" i="16"/>
  <c r="H70" i="16"/>
  <c r="F69" i="16"/>
  <c r="G70" i="16"/>
  <c r="E69" i="16"/>
  <c r="R6" i="8" l="1"/>
  <c r="C3" i="51"/>
  <c r="C7" i="51"/>
  <c r="C10" i="51" l="1"/>
  <c r="E7" i="51" s="1"/>
  <c r="E10" i="51" l="1"/>
  <c r="E8" i="51"/>
  <c r="E9" i="51"/>
  <c r="D10" i="37" l="1"/>
  <c r="C10" i="37"/>
  <c r="D9" i="37"/>
  <c r="C9" i="37"/>
  <c r="K3" i="33"/>
  <c r="V42" i="36" l="1"/>
  <c r="D46" i="35" s="1"/>
  <c r="V41" i="36"/>
  <c r="D45" i="35" s="1"/>
  <c r="V40" i="36"/>
  <c r="D44" i="35" s="1"/>
  <c r="V39" i="36"/>
  <c r="D43" i="35" s="1"/>
  <c r="V38" i="36"/>
  <c r="D42" i="35" s="1"/>
  <c r="V37" i="36"/>
  <c r="D41" i="35" s="1"/>
  <c r="V36" i="36"/>
  <c r="D40" i="35" s="1"/>
  <c r="V35" i="36"/>
  <c r="D39" i="35" s="1"/>
  <c r="V34" i="36"/>
  <c r="D38" i="35" s="1"/>
  <c r="V33" i="36"/>
  <c r="D37" i="35" s="1"/>
  <c r="V32" i="36"/>
  <c r="D36" i="35" s="1"/>
  <c r="V31" i="36"/>
  <c r="D35" i="35" s="1"/>
  <c r="V30" i="36"/>
  <c r="D34" i="35" s="1"/>
  <c r="V29" i="36"/>
  <c r="D33" i="35" s="1"/>
  <c r="V28" i="36"/>
  <c r="D32" i="35" s="1"/>
  <c r="V27" i="36"/>
  <c r="D31" i="35" s="1"/>
  <c r="V26" i="36"/>
  <c r="D30" i="35" s="1"/>
  <c r="V25" i="36"/>
  <c r="D29" i="35" s="1"/>
  <c r="V24" i="36"/>
  <c r="D28" i="35" s="1"/>
  <c r="V23" i="36"/>
  <c r="D27" i="35" s="1"/>
  <c r="V22" i="36"/>
  <c r="D26" i="35" s="1"/>
  <c r="V21" i="36"/>
  <c r="D25" i="35" s="1"/>
  <c r="V20" i="36"/>
  <c r="D24" i="35" s="1"/>
  <c r="V19" i="36"/>
  <c r="D23" i="35" s="1"/>
  <c r="V18" i="36"/>
  <c r="D22" i="35" s="1"/>
  <c r="V17" i="36"/>
  <c r="D21" i="35" s="1"/>
  <c r="V16" i="36"/>
  <c r="D20" i="35" s="1"/>
  <c r="V15" i="36"/>
  <c r="D19" i="35" s="1"/>
  <c r="V14" i="36"/>
  <c r="D18" i="35" s="1"/>
  <c r="V13" i="36"/>
  <c r="D17" i="35" s="1"/>
  <c r="V12" i="36"/>
  <c r="D16" i="35" s="1"/>
  <c r="V11" i="36"/>
  <c r="D15" i="35" s="1"/>
  <c r="V10" i="36"/>
  <c r="D14" i="35" s="1"/>
  <c r="V9" i="36"/>
  <c r="D13" i="35" s="1"/>
  <c r="V8" i="36"/>
  <c r="D12" i="35" s="1"/>
  <c r="V7" i="36"/>
  <c r="D11" i="35" s="1"/>
  <c r="V6" i="36"/>
  <c r="D10" i="35" s="1"/>
  <c r="V5" i="36"/>
  <c r="D9" i="35" s="1"/>
  <c r="V4" i="36"/>
  <c r="D8" i="35" s="1"/>
  <c r="V3" i="36"/>
  <c r="D7" i="35" s="1"/>
  <c r="K4" i="36"/>
  <c r="C8" i="35" s="1"/>
  <c r="K5" i="36"/>
  <c r="C9" i="35" s="1"/>
  <c r="K6" i="36"/>
  <c r="C10" i="35" s="1"/>
  <c r="K7" i="36"/>
  <c r="C11" i="35" s="1"/>
  <c r="K8" i="36"/>
  <c r="C12" i="35" s="1"/>
  <c r="K9" i="36"/>
  <c r="C13" i="35" s="1"/>
  <c r="K10" i="36"/>
  <c r="C14" i="35" s="1"/>
  <c r="K11" i="36"/>
  <c r="C15" i="35" s="1"/>
  <c r="K12" i="36"/>
  <c r="C16" i="35" s="1"/>
  <c r="K13" i="36"/>
  <c r="C17" i="35" s="1"/>
  <c r="K14" i="36"/>
  <c r="C18" i="35" s="1"/>
  <c r="K15" i="36"/>
  <c r="C19" i="35" s="1"/>
  <c r="K16" i="36"/>
  <c r="C20" i="35" s="1"/>
  <c r="K17" i="36"/>
  <c r="C21" i="35" s="1"/>
  <c r="K18" i="36"/>
  <c r="C22" i="35" s="1"/>
  <c r="K19" i="36"/>
  <c r="C23" i="35" s="1"/>
  <c r="K20" i="36"/>
  <c r="C24" i="35" s="1"/>
  <c r="K21" i="36"/>
  <c r="C25" i="35" s="1"/>
  <c r="K22" i="36"/>
  <c r="C26" i="35" s="1"/>
  <c r="K23" i="36"/>
  <c r="C27" i="35" s="1"/>
  <c r="K24" i="36"/>
  <c r="C28" i="35" s="1"/>
  <c r="K25" i="36"/>
  <c r="C29" i="35" s="1"/>
  <c r="K26" i="36"/>
  <c r="C30" i="35" s="1"/>
  <c r="K27" i="36"/>
  <c r="C31" i="35" s="1"/>
  <c r="K28" i="36"/>
  <c r="C32" i="35" s="1"/>
  <c r="K29" i="36"/>
  <c r="C33" i="35" s="1"/>
  <c r="K30" i="36"/>
  <c r="C34" i="35" s="1"/>
  <c r="K31" i="36"/>
  <c r="C35" i="35" s="1"/>
  <c r="K32" i="36"/>
  <c r="C36" i="35" s="1"/>
  <c r="K33" i="36"/>
  <c r="C37" i="35" s="1"/>
  <c r="K34" i="36"/>
  <c r="C38" i="35" s="1"/>
  <c r="K35" i="36"/>
  <c r="C39" i="35" s="1"/>
  <c r="K36" i="36"/>
  <c r="C40" i="35" s="1"/>
  <c r="K37" i="36"/>
  <c r="C41" i="35" s="1"/>
  <c r="K38" i="36"/>
  <c r="C42" i="35" s="1"/>
  <c r="K39" i="36"/>
  <c r="C43" i="35" s="1"/>
  <c r="K40" i="36"/>
  <c r="C44" i="35" s="1"/>
  <c r="K41" i="36"/>
  <c r="C45" i="35" s="1"/>
  <c r="K42" i="36"/>
  <c r="C46" i="35" s="1"/>
  <c r="K3" i="36"/>
  <c r="C7" i="35" s="1"/>
  <c r="C17" i="32"/>
  <c r="C18" i="32"/>
  <c r="C7" i="32"/>
  <c r="V42" i="33"/>
  <c r="D46" i="32" s="1"/>
  <c r="V41" i="33"/>
  <c r="D45" i="32" s="1"/>
  <c r="V40" i="33"/>
  <c r="D44" i="32" s="1"/>
  <c r="V39" i="33"/>
  <c r="D43" i="32" s="1"/>
  <c r="V38" i="33"/>
  <c r="D42" i="32" s="1"/>
  <c r="V37" i="33"/>
  <c r="D41" i="32" s="1"/>
  <c r="V36" i="33"/>
  <c r="D40" i="32" s="1"/>
  <c r="V35" i="33"/>
  <c r="D39" i="32" s="1"/>
  <c r="V34" i="33"/>
  <c r="D38" i="32" s="1"/>
  <c r="V33" i="33"/>
  <c r="D37" i="32" s="1"/>
  <c r="V32" i="33"/>
  <c r="D36" i="32" s="1"/>
  <c r="V31" i="33"/>
  <c r="D35" i="32" s="1"/>
  <c r="V30" i="33"/>
  <c r="D34" i="32" s="1"/>
  <c r="V29" i="33"/>
  <c r="D33" i="32" s="1"/>
  <c r="V28" i="33"/>
  <c r="D32" i="32" s="1"/>
  <c r="V27" i="33"/>
  <c r="D31" i="32" s="1"/>
  <c r="V26" i="33"/>
  <c r="D30" i="32" s="1"/>
  <c r="V25" i="33"/>
  <c r="D29" i="32" s="1"/>
  <c r="V24" i="33"/>
  <c r="D28" i="32" s="1"/>
  <c r="V23" i="33"/>
  <c r="D27" i="32" s="1"/>
  <c r="V22" i="33"/>
  <c r="D26" i="32" s="1"/>
  <c r="V21" i="33"/>
  <c r="D25" i="32" s="1"/>
  <c r="V20" i="33"/>
  <c r="D24" i="32" s="1"/>
  <c r="V19" i="33"/>
  <c r="D23" i="32" s="1"/>
  <c r="V18" i="33"/>
  <c r="D22" i="32" s="1"/>
  <c r="V17" i="33"/>
  <c r="D21" i="32" s="1"/>
  <c r="V16" i="33"/>
  <c r="D20" i="32" s="1"/>
  <c r="V15" i="33"/>
  <c r="D19" i="32" s="1"/>
  <c r="V14" i="33"/>
  <c r="D18" i="32" s="1"/>
  <c r="V13" i="33"/>
  <c r="D17" i="32" s="1"/>
  <c r="V12" i="33"/>
  <c r="D16" i="32" s="1"/>
  <c r="V11" i="33"/>
  <c r="D15" i="32" s="1"/>
  <c r="V10" i="33"/>
  <c r="D14" i="32" s="1"/>
  <c r="V9" i="33"/>
  <c r="D13" i="32" s="1"/>
  <c r="V8" i="33"/>
  <c r="D12" i="32" s="1"/>
  <c r="V7" i="33"/>
  <c r="D11" i="32" s="1"/>
  <c r="V6" i="33"/>
  <c r="D10" i="32" s="1"/>
  <c r="V5" i="33"/>
  <c r="D9" i="32" s="1"/>
  <c r="V4" i="33"/>
  <c r="D8" i="32" s="1"/>
  <c r="V3" i="33"/>
  <c r="D7" i="32" s="1"/>
  <c r="K4" i="33"/>
  <c r="C8" i="32" s="1"/>
  <c r="K5" i="33"/>
  <c r="C9" i="32" s="1"/>
  <c r="K6" i="33"/>
  <c r="C10" i="32" s="1"/>
  <c r="K7" i="33"/>
  <c r="C11" i="32" s="1"/>
  <c r="K8" i="33"/>
  <c r="C12" i="32" s="1"/>
  <c r="K9" i="33"/>
  <c r="C13" i="32" s="1"/>
  <c r="K10" i="33"/>
  <c r="C14" i="32" s="1"/>
  <c r="K11" i="33"/>
  <c r="C15" i="32" s="1"/>
  <c r="K12" i="33"/>
  <c r="C16" i="32" s="1"/>
  <c r="K13" i="33"/>
  <c r="K14" i="33"/>
  <c r="K15" i="33"/>
  <c r="C19" i="32" s="1"/>
  <c r="K16" i="33"/>
  <c r="C20" i="32" s="1"/>
  <c r="K17" i="33"/>
  <c r="C21" i="32" s="1"/>
  <c r="K18" i="33"/>
  <c r="C22" i="32" s="1"/>
  <c r="K19" i="33"/>
  <c r="C23" i="32" s="1"/>
  <c r="K20" i="33"/>
  <c r="C24" i="32" s="1"/>
  <c r="K21" i="33"/>
  <c r="C25" i="32" s="1"/>
  <c r="K22" i="33"/>
  <c r="C26" i="32" s="1"/>
  <c r="K23" i="33"/>
  <c r="C27" i="32" s="1"/>
  <c r="K24" i="33"/>
  <c r="C28" i="32" s="1"/>
  <c r="K25" i="33"/>
  <c r="C29" i="32" s="1"/>
  <c r="K26" i="33"/>
  <c r="C30" i="32" s="1"/>
  <c r="K27" i="33"/>
  <c r="C31" i="32" s="1"/>
  <c r="K28" i="33"/>
  <c r="C32" i="32" s="1"/>
  <c r="K29" i="33"/>
  <c r="C33" i="32" s="1"/>
  <c r="K30" i="33"/>
  <c r="C34" i="32" s="1"/>
  <c r="K31" i="33"/>
  <c r="C35" i="32" s="1"/>
  <c r="K32" i="33"/>
  <c r="C36" i="32" s="1"/>
  <c r="K33" i="33"/>
  <c r="C37" i="32" s="1"/>
  <c r="K34" i="33"/>
  <c r="C38" i="32" s="1"/>
  <c r="K35" i="33"/>
  <c r="C39" i="32" s="1"/>
  <c r="K36" i="33"/>
  <c r="C40" i="32" s="1"/>
  <c r="K37" i="33"/>
  <c r="C41" i="32" s="1"/>
  <c r="K38" i="33"/>
  <c r="C42" i="32" s="1"/>
  <c r="K39" i="33"/>
  <c r="C43" i="32" s="1"/>
  <c r="K40" i="33"/>
  <c r="C44" i="32" s="1"/>
  <c r="K41" i="33"/>
  <c r="C45" i="32" s="1"/>
  <c r="K42" i="33"/>
  <c r="C46" i="32" s="1"/>
  <c r="C16" i="30"/>
  <c r="C17" i="30"/>
  <c r="C18" i="30"/>
  <c r="C19" i="30"/>
  <c r="C20" i="30"/>
  <c r="C21" i="30"/>
  <c r="V44" i="31"/>
  <c r="D48" i="30" s="1"/>
  <c r="V43" i="31"/>
  <c r="D47" i="30" s="1"/>
  <c r="V42" i="31"/>
  <c r="D46" i="30" s="1"/>
  <c r="V41" i="31"/>
  <c r="D45" i="30" s="1"/>
  <c r="V40" i="31"/>
  <c r="D44" i="30" s="1"/>
  <c r="V39" i="31"/>
  <c r="D43" i="30" s="1"/>
  <c r="V38" i="31"/>
  <c r="D42" i="30" s="1"/>
  <c r="V37" i="31"/>
  <c r="D41" i="30" s="1"/>
  <c r="V36" i="31"/>
  <c r="D40" i="30" s="1"/>
  <c r="V35" i="31"/>
  <c r="D39" i="30" s="1"/>
  <c r="V34" i="31"/>
  <c r="D38" i="30" s="1"/>
  <c r="V33" i="31"/>
  <c r="D37" i="30" s="1"/>
  <c r="V32" i="31"/>
  <c r="D36" i="30" s="1"/>
  <c r="V31" i="31"/>
  <c r="D35" i="30" s="1"/>
  <c r="V30" i="31"/>
  <c r="D34" i="30" s="1"/>
  <c r="V29" i="31"/>
  <c r="D33" i="30" s="1"/>
  <c r="V28" i="31"/>
  <c r="D32" i="30" s="1"/>
  <c r="V27" i="31"/>
  <c r="D31" i="30" s="1"/>
  <c r="V26" i="31"/>
  <c r="D30" i="30" s="1"/>
  <c r="V25" i="31"/>
  <c r="D29" i="30" s="1"/>
  <c r="V24" i="31"/>
  <c r="D28" i="30" s="1"/>
  <c r="V23" i="31"/>
  <c r="D27" i="30" s="1"/>
  <c r="V22" i="31"/>
  <c r="D26" i="30" s="1"/>
  <c r="V21" i="31"/>
  <c r="D25" i="30" s="1"/>
  <c r="V20" i="31"/>
  <c r="D24" i="30" s="1"/>
  <c r="V19" i="31"/>
  <c r="D23" i="30" s="1"/>
  <c r="V18" i="31"/>
  <c r="D22" i="30" s="1"/>
  <c r="V17" i="31"/>
  <c r="D21" i="30" s="1"/>
  <c r="V16" i="31"/>
  <c r="D20" i="30" s="1"/>
  <c r="V15" i="31"/>
  <c r="D19" i="30" s="1"/>
  <c r="V14" i="31"/>
  <c r="D18" i="30" s="1"/>
  <c r="V13" i="31"/>
  <c r="D17" i="30" s="1"/>
  <c r="V12" i="31"/>
  <c r="D16" i="30" s="1"/>
  <c r="V11" i="31"/>
  <c r="D15" i="30" s="1"/>
  <c r="V10" i="31"/>
  <c r="D14" i="30" s="1"/>
  <c r="V9" i="31"/>
  <c r="D13" i="30" s="1"/>
  <c r="V8" i="31"/>
  <c r="D12" i="30" s="1"/>
  <c r="V7" i="31"/>
  <c r="D11" i="30" s="1"/>
  <c r="V6" i="31"/>
  <c r="D10" i="30" s="1"/>
  <c r="V5" i="31"/>
  <c r="D9" i="30" s="1"/>
  <c r="V4" i="31"/>
  <c r="D8" i="30" s="1"/>
  <c r="V3" i="31"/>
  <c r="D7" i="30" s="1"/>
  <c r="K4" i="31"/>
  <c r="C8" i="30" s="1"/>
  <c r="K5" i="31"/>
  <c r="C9" i="30" s="1"/>
  <c r="K6" i="31"/>
  <c r="C10" i="30" s="1"/>
  <c r="K7" i="31"/>
  <c r="C11" i="30" s="1"/>
  <c r="K8" i="31"/>
  <c r="C12" i="30" s="1"/>
  <c r="K9" i="31"/>
  <c r="C13" i="30" s="1"/>
  <c r="K10" i="31"/>
  <c r="C14" i="30" s="1"/>
  <c r="K11" i="31"/>
  <c r="C15" i="30" s="1"/>
  <c r="K12" i="31"/>
  <c r="K13" i="31"/>
  <c r="K14" i="31"/>
  <c r="K15" i="31"/>
  <c r="K16" i="31"/>
  <c r="K17" i="31"/>
  <c r="K18" i="31"/>
  <c r="C22" i="30" s="1"/>
  <c r="K19" i="31"/>
  <c r="C23" i="30" s="1"/>
  <c r="K20" i="31"/>
  <c r="C24" i="30" s="1"/>
  <c r="K21" i="31"/>
  <c r="C25" i="30" s="1"/>
  <c r="K22" i="31"/>
  <c r="C26" i="30" s="1"/>
  <c r="K23" i="31"/>
  <c r="C27" i="30" s="1"/>
  <c r="K24" i="31"/>
  <c r="C28" i="30" s="1"/>
  <c r="K25" i="31"/>
  <c r="C29" i="30" s="1"/>
  <c r="K26" i="31"/>
  <c r="C30" i="30" s="1"/>
  <c r="K27" i="31"/>
  <c r="C31" i="30" s="1"/>
  <c r="K28" i="31"/>
  <c r="C32" i="30" s="1"/>
  <c r="K29" i="31"/>
  <c r="C33" i="30" s="1"/>
  <c r="K30" i="31"/>
  <c r="C34" i="30" s="1"/>
  <c r="K31" i="31"/>
  <c r="C35" i="30" s="1"/>
  <c r="K32" i="31"/>
  <c r="C36" i="30" s="1"/>
  <c r="K33" i="31"/>
  <c r="C37" i="30" s="1"/>
  <c r="K34" i="31"/>
  <c r="C38" i="30" s="1"/>
  <c r="K35" i="31"/>
  <c r="C39" i="30" s="1"/>
  <c r="K36" i="31"/>
  <c r="C40" i="30" s="1"/>
  <c r="K37" i="31"/>
  <c r="C41" i="30" s="1"/>
  <c r="K38" i="31"/>
  <c r="C42" i="30" s="1"/>
  <c r="K39" i="31"/>
  <c r="C43" i="30" s="1"/>
  <c r="K40" i="31"/>
  <c r="C44" i="30" s="1"/>
  <c r="K41" i="31"/>
  <c r="C45" i="30" s="1"/>
  <c r="K42" i="31"/>
  <c r="C46" i="30" s="1"/>
  <c r="K43" i="31"/>
  <c r="C47" i="30" s="1"/>
  <c r="K44" i="31"/>
  <c r="C48" i="30" s="1"/>
  <c r="K3" i="31"/>
  <c r="C7" i="30" s="1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8" i="18"/>
  <c r="E32" i="35" l="1"/>
  <c r="E40" i="35"/>
  <c r="F31" i="35"/>
  <c r="E7" i="32"/>
  <c r="E23" i="32"/>
  <c r="F7" i="32"/>
  <c r="F39" i="32"/>
  <c r="E31" i="32"/>
  <c r="F15" i="32"/>
  <c r="F46" i="32"/>
  <c r="F38" i="32"/>
  <c r="F30" i="32"/>
  <c r="F22" i="32"/>
  <c r="F14" i="32"/>
  <c r="F45" i="32"/>
  <c r="F37" i="32"/>
  <c r="F29" i="32"/>
  <c r="F21" i="32"/>
  <c r="F13" i="32"/>
  <c r="F44" i="32"/>
  <c r="F36" i="32"/>
  <c r="F28" i="32"/>
  <c r="F20" i="32"/>
  <c r="F12" i="32"/>
  <c r="F31" i="32"/>
  <c r="F43" i="32"/>
  <c r="F35" i="32"/>
  <c r="F27" i="32"/>
  <c r="F19" i="32"/>
  <c r="F11" i="32"/>
  <c r="E39" i="32"/>
  <c r="F23" i="32"/>
  <c r="F42" i="32"/>
  <c r="F34" i="32"/>
  <c r="F26" i="32"/>
  <c r="F18" i="32"/>
  <c r="F10" i="32"/>
  <c r="F41" i="32"/>
  <c r="F33" i="32"/>
  <c r="F25" i="32"/>
  <c r="F17" i="32"/>
  <c r="F9" i="32"/>
  <c r="E15" i="32"/>
  <c r="F40" i="32"/>
  <c r="F32" i="32"/>
  <c r="F24" i="32"/>
  <c r="F16" i="32"/>
  <c r="F8" i="32"/>
  <c r="E7" i="35"/>
  <c r="F15" i="35"/>
  <c r="F7" i="35"/>
  <c r="F46" i="35"/>
  <c r="F38" i="35"/>
  <c r="F30" i="35"/>
  <c r="F22" i="35"/>
  <c r="F14" i="35"/>
  <c r="F45" i="35"/>
  <c r="F37" i="35"/>
  <c r="F29" i="35"/>
  <c r="F21" i="35"/>
  <c r="F13" i="35"/>
  <c r="F23" i="35"/>
  <c r="F44" i="35"/>
  <c r="F36" i="35"/>
  <c r="F28" i="35"/>
  <c r="F20" i="35"/>
  <c r="F12" i="35"/>
  <c r="F39" i="35"/>
  <c r="F43" i="35"/>
  <c r="F35" i="35"/>
  <c r="F27" i="35"/>
  <c r="F19" i="35"/>
  <c r="F11" i="35"/>
  <c r="F42" i="35"/>
  <c r="F34" i="35"/>
  <c r="F26" i="35"/>
  <c r="F18" i="35"/>
  <c r="F10" i="35"/>
  <c r="F41" i="35"/>
  <c r="F33" i="35"/>
  <c r="F25" i="35"/>
  <c r="F17" i="35"/>
  <c r="F9" i="35"/>
  <c r="F40" i="35"/>
  <c r="F32" i="35"/>
  <c r="F24" i="35"/>
  <c r="F16" i="35"/>
  <c r="F8" i="35"/>
  <c r="E39" i="35"/>
  <c r="E31" i="35"/>
  <c r="E23" i="35"/>
  <c r="E15" i="35"/>
  <c r="E46" i="35"/>
  <c r="E38" i="35"/>
  <c r="E30" i="35"/>
  <c r="E22" i="35"/>
  <c r="E14" i="35"/>
  <c r="E45" i="35"/>
  <c r="E37" i="35"/>
  <c r="E29" i="35"/>
  <c r="E21" i="35"/>
  <c r="E13" i="35"/>
  <c r="E44" i="35"/>
  <c r="E36" i="35"/>
  <c r="E28" i="35"/>
  <c r="E20" i="35"/>
  <c r="E12" i="35"/>
  <c r="E8" i="35"/>
  <c r="E43" i="35"/>
  <c r="E35" i="35"/>
  <c r="E27" i="35"/>
  <c r="E19" i="35"/>
  <c r="E11" i="35"/>
  <c r="E16" i="35"/>
  <c r="E42" i="35"/>
  <c r="E34" i="35"/>
  <c r="E26" i="35"/>
  <c r="E18" i="35"/>
  <c r="E10" i="35"/>
  <c r="E24" i="35"/>
  <c r="E41" i="35"/>
  <c r="E33" i="35"/>
  <c r="E25" i="35"/>
  <c r="E17" i="35"/>
  <c r="E9" i="35"/>
  <c r="E46" i="32"/>
  <c r="E38" i="32"/>
  <c r="E30" i="32"/>
  <c r="E22" i="32"/>
  <c r="E14" i="32"/>
  <c r="E45" i="32"/>
  <c r="E37" i="32"/>
  <c r="E29" i="32"/>
  <c r="E21" i="32"/>
  <c r="E13" i="32"/>
  <c r="E44" i="32"/>
  <c r="E36" i="32"/>
  <c r="E28" i="32"/>
  <c r="E20" i="32"/>
  <c r="E12" i="32"/>
  <c r="E43" i="32"/>
  <c r="E35" i="32"/>
  <c r="E27" i="32"/>
  <c r="E19" i="32"/>
  <c r="E11" i="32"/>
  <c r="E42" i="32"/>
  <c r="E34" i="32"/>
  <c r="E26" i="32"/>
  <c r="E18" i="32"/>
  <c r="E10" i="32"/>
  <c r="E41" i="32"/>
  <c r="E33" i="32"/>
  <c r="E25" i="32"/>
  <c r="E17" i="32"/>
  <c r="E9" i="32"/>
  <c r="E40" i="32"/>
  <c r="E32" i="32"/>
  <c r="E24" i="32"/>
  <c r="E16" i="32"/>
  <c r="E8" i="32"/>
  <c r="F47" i="30" l="1"/>
  <c r="F39" i="30"/>
  <c r="F15" i="30"/>
  <c r="E43" i="30"/>
  <c r="E35" i="30"/>
  <c r="E27" i="30"/>
  <c r="E19" i="30"/>
  <c r="E11" i="30"/>
  <c r="F31" i="30"/>
  <c r="E42" i="30"/>
  <c r="E34" i="30"/>
  <c r="E26" i="30"/>
  <c r="E18" i="30"/>
  <c r="E10" i="30"/>
  <c r="F45" i="30"/>
  <c r="F37" i="30"/>
  <c r="F29" i="30"/>
  <c r="F21" i="30"/>
  <c r="F13" i="30"/>
  <c r="F23" i="30"/>
  <c r="E41" i="30"/>
  <c r="E33" i="30"/>
  <c r="E25" i="30"/>
  <c r="E17" i="30"/>
  <c r="E9" i="30"/>
  <c r="F44" i="30"/>
  <c r="F36" i="30"/>
  <c r="F28" i="30"/>
  <c r="F20" i="30"/>
  <c r="F12" i="30"/>
  <c r="E40" i="30"/>
  <c r="E32" i="30"/>
  <c r="E24" i="30"/>
  <c r="E16" i="30"/>
  <c r="E8" i="30"/>
  <c r="F43" i="30"/>
  <c r="F35" i="30"/>
  <c r="F27" i="30"/>
  <c r="F19" i="30"/>
  <c r="F11" i="30"/>
  <c r="E48" i="30"/>
  <c r="E47" i="30"/>
  <c r="E39" i="30"/>
  <c r="E31" i="30"/>
  <c r="E23" i="30"/>
  <c r="E15" i="30"/>
  <c r="E28" i="30"/>
  <c r="F42" i="30"/>
  <c r="F34" i="30"/>
  <c r="F26" i="30"/>
  <c r="F18" i="30"/>
  <c r="F22" i="30"/>
  <c r="E38" i="30"/>
  <c r="E30" i="30"/>
  <c r="E22" i="30"/>
  <c r="E14" i="30"/>
  <c r="F7" i="30"/>
  <c r="F41" i="30"/>
  <c r="F33" i="30"/>
  <c r="F25" i="30"/>
  <c r="F17" i="30"/>
  <c r="F9" i="30"/>
  <c r="E46" i="30"/>
  <c r="E45" i="30"/>
  <c r="E37" i="30"/>
  <c r="E29" i="30"/>
  <c r="E21" i="30"/>
  <c r="E13" i="30"/>
  <c r="F48" i="30"/>
  <c r="F40" i="30"/>
  <c r="F32" i="30"/>
  <c r="F24" i="30"/>
  <c r="F16" i="30"/>
  <c r="F8" i="30"/>
  <c r="E12" i="30"/>
  <c r="E20" i="30"/>
  <c r="E36" i="30"/>
  <c r="F46" i="30"/>
  <c r="E44" i="30"/>
  <c r="F30" i="30"/>
  <c r="E7" i="30"/>
  <c r="F14" i="30"/>
  <c r="F10" i="30"/>
  <c r="F38" i="30"/>
  <c r="C7" i="28" l="1"/>
  <c r="D7" i="28"/>
  <c r="E7" i="28"/>
  <c r="F7" i="28"/>
  <c r="G7" i="28"/>
  <c r="H7" i="28"/>
  <c r="I7" i="28"/>
  <c r="J7" i="28"/>
  <c r="K7" i="28"/>
  <c r="C8" i="28"/>
  <c r="D8" i="28"/>
  <c r="E8" i="28"/>
  <c r="F8" i="28"/>
  <c r="G8" i="28"/>
  <c r="H8" i="28"/>
  <c r="I8" i="28"/>
  <c r="J8" i="28"/>
  <c r="K8" i="28"/>
  <c r="C9" i="28"/>
  <c r="D9" i="28"/>
  <c r="E9" i="28"/>
  <c r="F9" i="28"/>
  <c r="G9" i="28"/>
  <c r="H9" i="28"/>
  <c r="I9" i="28"/>
  <c r="J9" i="28"/>
  <c r="K9" i="28"/>
  <c r="C10" i="28"/>
  <c r="D10" i="28"/>
  <c r="E10" i="28"/>
  <c r="F10" i="28"/>
  <c r="G10" i="28"/>
  <c r="H10" i="28"/>
  <c r="I10" i="28"/>
  <c r="J10" i="28"/>
  <c r="K10" i="28"/>
  <c r="C11" i="28"/>
  <c r="D11" i="28"/>
  <c r="E11" i="28"/>
  <c r="F11" i="28"/>
  <c r="G11" i="28"/>
  <c r="H11" i="28"/>
  <c r="I11" i="28"/>
  <c r="J11" i="28"/>
  <c r="K11" i="28"/>
  <c r="C12" i="28"/>
  <c r="D12" i="28"/>
  <c r="E12" i="28"/>
  <c r="F12" i="28"/>
  <c r="G12" i="28"/>
  <c r="H12" i="28"/>
  <c r="I12" i="28"/>
  <c r="J12" i="28"/>
  <c r="K12" i="28"/>
  <c r="C13" i="28"/>
  <c r="D13" i="28"/>
  <c r="E13" i="28"/>
  <c r="F13" i="28"/>
  <c r="G13" i="28"/>
  <c r="H13" i="28"/>
  <c r="I13" i="28"/>
  <c r="J13" i="28"/>
  <c r="K13" i="28"/>
  <c r="C14" i="28"/>
  <c r="D14" i="28"/>
  <c r="E14" i="28"/>
  <c r="F14" i="28"/>
  <c r="G14" i="28"/>
  <c r="H14" i="28"/>
  <c r="I14" i="28"/>
  <c r="J14" i="28"/>
  <c r="K14" i="28"/>
  <c r="C15" i="28"/>
  <c r="D15" i="28"/>
  <c r="E15" i="28"/>
  <c r="F15" i="28"/>
  <c r="G15" i="28"/>
  <c r="H15" i="28"/>
  <c r="I15" i="28"/>
  <c r="J15" i="28"/>
  <c r="K15" i="28"/>
  <c r="D6" i="28"/>
  <c r="E6" i="28"/>
  <c r="F6" i="28"/>
  <c r="G6" i="28"/>
  <c r="H6" i="28"/>
  <c r="I6" i="28"/>
  <c r="J6" i="28"/>
  <c r="K6" i="28"/>
  <c r="C6" i="28"/>
  <c r="J16" i="28" l="1"/>
  <c r="J21" i="28" s="1"/>
  <c r="I16" i="28"/>
  <c r="I29" i="28" s="1"/>
  <c r="X9" i="28"/>
  <c r="L15" i="28"/>
  <c r="L7" i="28"/>
  <c r="L8" i="28"/>
  <c r="D16" i="28"/>
  <c r="D25" i="28" s="1"/>
  <c r="L12" i="28"/>
  <c r="L9" i="28"/>
  <c r="L6" i="28"/>
  <c r="L13" i="28"/>
  <c r="L14" i="28"/>
  <c r="L11" i="28"/>
  <c r="L10" i="28"/>
  <c r="X10" i="28"/>
  <c r="R16" i="28"/>
  <c r="R21" i="28" s="1"/>
  <c r="T16" i="28"/>
  <c r="T25" i="28" s="1"/>
  <c r="X13" i="28"/>
  <c r="X8" i="28"/>
  <c r="K16" i="28"/>
  <c r="K25" i="28" s="1"/>
  <c r="S16" i="28"/>
  <c r="S29" i="28" s="1"/>
  <c r="H16" i="28"/>
  <c r="H23" i="28" s="1"/>
  <c r="U16" i="28"/>
  <c r="U24" i="28" s="1"/>
  <c r="X11" i="28"/>
  <c r="F16" i="28"/>
  <c r="F28" i="28" s="1"/>
  <c r="V16" i="28"/>
  <c r="V30" i="28" s="1"/>
  <c r="X12" i="28"/>
  <c r="W16" i="28"/>
  <c r="W27" i="28" s="1"/>
  <c r="O16" i="28"/>
  <c r="O24" i="28" s="1"/>
  <c r="P16" i="28"/>
  <c r="P22" i="28" s="1"/>
  <c r="X7" i="28"/>
  <c r="E16" i="28"/>
  <c r="E25" i="28" s="1"/>
  <c r="X14" i="28"/>
  <c r="Q16" i="28"/>
  <c r="Q21" i="28" s="1"/>
  <c r="G16" i="28"/>
  <c r="G23" i="28" s="1"/>
  <c r="AE23" i="28" s="1"/>
  <c r="X15" i="28"/>
  <c r="X6" i="28"/>
  <c r="C16" i="28"/>
  <c r="C25" i="28" s="1"/>
  <c r="I5" i="22"/>
  <c r="J29" i="28" l="1"/>
  <c r="C27" i="28"/>
  <c r="J22" i="28"/>
  <c r="AH22" i="28" s="1"/>
  <c r="F27" i="28"/>
  <c r="H28" i="28"/>
  <c r="D22" i="28"/>
  <c r="J26" i="28"/>
  <c r="G24" i="28"/>
  <c r="H24" i="28"/>
  <c r="C23" i="28"/>
  <c r="G22" i="28"/>
  <c r="AE22" i="28" s="1"/>
  <c r="F25" i="28"/>
  <c r="F26" i="28"/>
  <c r="H26" i="28"/>
  <c r="F23" i="28"/>
  <c r="AD23" i="28" s="1"/>
  <c r="C28" i="28"/>
  <c r="D28" i="28"/>
  <c r="F21" i="28"/>
  <c r="AD21" i="28" s="1"/>
  <c r="C26" i="28"/>
  <c r="C24" i="28"/>
  <c r="AA24" i="28" s="1"/>
  <c r="J27" i="28"/>
  <c r="F24" i="28"/>
  <c r="J25" i="28"/>
  <c r="H29" i="28"/>
  <c r="H22" i="28"/>
  <c r="J23" i="28"/>
  <c r="H27" i="28"/>
  <c r="H21" i="28"/>
  <c r="I21" i="28"/>
  <c r="G25" i="28"/>
  <c r="E28" i="28"/>
  <c r="D30" i="28"/>
  <c r="K24" i="28"/>
  <c r="I27" i="28"/>
  <c r="K26" i="28"/>
  <c r="AB22" i="28"/>
  <c r="E26" i="28"/>
  <c r="C29" i="28"/>
  <c r="C22" i="28"/>
  <c r="D29" i="28"/>
  <c r="K23" i="28"/>
  <c r="AI23" i="28" s="1"/>
  <c r="D21" i="28"/>
  <c r="H30" i="28"/>
  <c r="G29" i="28"/>
  <c r="AE29" i="28" s="1"/>
  <c r="D27" i="28"/>
  <c r="J30" i="28"/>
  <c r="AH30" i="28" s="1"/>
  <c r="E27" i="28"/>
  <c r="K22" i="28"/>
  <c r="AI22" i="28" s="1"/>
  <c r="C30" i="28"/>
  <c r="J24" i="28"/>
  <c r="C21" i="28"/>
  <c r="I26" i="28"/>
  <c r="F22" i="28"/>
  <c r="AD22" i="28" s="1"/>
  <c r="J28" i="28"/>
  <c r="I28" i="28"/>
  <c r="K30" i="28"/>
  <c r="I25" i="28"/>
  <c r="E23" i="28"/>
  <c r="I24" i="28"/>
  <c r="AG24" i="28" s="1"/>
  <c r="G28" i="28"/>
  <c r="D24" i="28"/>
  <c r="H25" i="28"/>
  <c r="AF25" i="28" s="1"/>
  <c r="F30" i="28"/>
  <c r="AD30" i="28" s="1"/>
  <c r="G27" i="28"/>
  <c r="E22" i="28"/>
  <c r="AC22" i="28" s="1"/>
  <c r="F29" i="28"/>
  <c r="E24" i="28"/>
  <c r="G21" i="28"/>
  <c r="K28" i="28"/>
  <c r="K29" i="28"/>
  <c r="K21" i="28"/>
  <c r="K27" i="28"/>
  <c r="AI27" i="28" s="1"/>
  <c r="G30" i="28"/>
  <c r="I22" i="28"/>
  <c r="AG22" i="28" s="1"/>
  <c r="I30" i="28"/>
  <c r="I23" i="28"/>
  <c r="AG23" i="28" s="1"/>
  <c r="G26" i="28"/>
  <c r="D26" i="28"/>
  <c r="D23" i="28"/>
  <c r="AB23" i="28" s="1"/>
  <c r="E30" i="28"/>
  <c r="E29" i="28"/>
  <c r="E21" i="28"/>
  <c r="T30" i="28"/>
  <c r="P25" i="28"/>
  <c r="AB25" i="28" s="1"/>
  <c r="T23" i="28"/>
  <c r="AF23" i="28" s="1"/>
  <c r="T24" i="28"/>
  <c r="S27" i="28"/>
  <c r="U27" i="28"/>
  <c r="AG27" i="28" s="1"/>
  <c r="W26" i="28"/>
  <c r="V21" i="28"/>
  <c r="AH21" i="28" s="1"/>
  <c r="S26" i="28"/>
  <c r="V27" i="28"/>
  <c r="Q28" i="28"/>
  <c r="U28" i="28"/>
  <c r="W28" i="28"/>
  <c r="T28" i="28"/>
  <c r="AF28" i="28" s="1"/>
  <c r="U30" i="28"/>
  <c r="W24" i="28"/>
  <c r="S23" i="28"/>
  <c r="V22" i="28"/>
  <c r="U26" i="28"/>
  <c r="Q25" i="28"/>
  <c r="AC25" i="28" s="1"/>
  <c r="Q24" i="28"/>
  <c r="V28" i="28"/>
  <c r="V24" i="28"/>
  <c r="Q23" i="28"/>
  <c r="AC23" i="28" s="1"/>
  <c r="R30" i="28"/>
  <c r="O23" i="28"/>
  <c r="AA23" i="28" s="1"/>
  <c r="O26" i="28"/>
  <c r="T22" i="28"/>
  <c r="U29" i="28"/>
  <c r="AG29" i="28" s="1"/>
  <c r="U22" i="28"/>
  <c r="V29" i="28"/>
  <c r="AH29" i="28" s="1"/>
  <c r="U23" i="28"/>
  <c r="P30" i="28"/>
  <c r="R27" i="28"/>
  <c r="AD27" i="28" s="1"/>
  <c r="W23" i="28"/>
  <c r="V25" i="28"/>
  <c r="R22" i="28"/>
  <c r="R24" i="28"/>
  <c r="T21" i="28"/>
  <c r="S24" i="28"/>
  <c r="U21" i="28"/>
  <c r="S25" i="28"/>
  <c r="O22" i="28"/>
  <c r="P29" i="28"/>
  <c r="R28" i="28"/>
  <c r="AD28" i="28" s="1"/>
  <c r="T27" i="28"/>
  <c r="P24" i="28"/>
  <c r="Q27" i="28"/>
  <c r="R25" i="28"/>
  <c r="AD25" i="28" s="1"/>
  <c r="P28" i="28"/>
  <c r="AB28" i="28" s="1"/>
  <c r="R26" i="28"/>
  <c r="W22" i="28"/>
  <c r="O30" i="28"/>
  <c r="AA30" i="28" s="1"/>
  <c r="O21" i="28"/>
  <c r="S28" i="28"/>
  <c r="AE28" i="28" s="1"/>
  <c r="O25" i="28"/>
  <c r="AA25" i="28" s="1"/>
  <c r="S22" i="28"/>
  <c r="T29" i="28"/>
  <c r="P26" i="28"/>
  <c r="Q26" i="28"/>
  <c r="T26" i="28"/>
  <c r="O29" i="28"/>
  <c r="V23" i="28"/>
  <c r="W30" i="28"/>
  <c r="Q22" i="28"/>
  <c r="R29" i="28"/>
  <c r="W25" i="28"/>
  <c r="AI25" i="28" s="1"/>
  <c r="R23" i="28"/>
  <c r="S30" i="28"/>
  <c r="O27" i="28"/>
  <c r="AA27" i="28" s="1"/>
  <c r="U25" i="28"/>
  <c r="AG25" i="28" s="1"/>
  <c r="P27" i="28"/>
  <c r="P21" i="28"/>
  <c r="W29" i="28"/>
  <c r="W21" i="28"/>
  <c r="P23" i="28"/>
  <c r="Q30" i="28"/>
  <c r="V26" i="28"/>
  <c r="AH26" i="28" s="1"/>
  <c r="S21" i="28"/>
  <c r="Q29" i="28"/>
  <c r="O28" i="28"/>
  <c r="X16" i="28"/>
  <c r="X26" i="28" s="1"/>
  <c r="L16" i="28"/>
  <c r="L25" i="28" s="1"/>
  <c r="AF27" i="28" l="1"/>
  <c r="AI30" i="28"/>
  <c r="AD24" i="28"/>
  <c r="AF26" i="28"/>
  <c r="AF24" i="28"/>
  <c r="AH24" i="28"/>
  <c r="AH25" i="28"/>
  <c r="AB26" i="28"/>
  <c r="AE25" i="28"/>
  <c r="AA22" i="28"/>
  <c r="AE30" i="28"/>
  <c r="AF22" i="28"/>
  <c r="AB27" i="28"/>
  <c r="AA26" i="28"/>
  <c r="AH23" i="28"/>
  <c r="AA29" i="28"/>
  <c r="AA28" i="28"/>
  <c r="AB30" i="28"/>
  <c r="AF29" i="28"/>
  <c r="AC27" i="28"/>
  <c r="AE24" i="28"/>
  <c r="H31" i="28"/>
  <c r="AH28" i="28"/>
  <c r="AI28" i="28"/>
  <c r="AB29" i="28"/>
  <c r="AG28" i="28"/>
  <c r="AE27" i="28"/>
  <c r="J31" i="28"/>
  <c r="AD26" i="28"/>
  <c r="AC28" i="28"/>
  <c r="AH27" i="28"/>
  <c r="AC26" i="28"/>
  <c r="AE26" i="28"/>
  <c r="AF30" i="28"/>
  <c r="AC29" i="28"/>
  <c r="AB24" i="28"/>
  <c r="AG30" i="28"/>
  <c r="AI26" i="28"/>
  <c r="L24" i="28"/>
  <c r="AI24" i="28"/>
  <c r="AD29" i="28"/>
  <c r="L22" i="28"/>
  <c r="AC30" i="28"/>
  <c r="AC24" i="28"/>
  <c r="L27" i="28"/>
  <c r="C31" i="28"/>
  <c r="L26" i="28"/>
  <c r="AJ26" i="28" s="1"/>
  <c r="L28" i="28"/>
  <c r="L21" i="28"/>
  <c r="L29" i="28"/>
  <c r="F31" i="28"/>
  <c r="L30" i="28"/>
  <c r="L23" i="28"/>
  <c r="AG26" i="28"/>
  <c r="AI29" i="28"/>
  <c r="G31" i="28"/>
  <c r="I31" i="28"/>
  <c r="D31" i="28"/>
  <c r="E31" i="28"/>
  <c r="AC21" i="28"/>
  <c r="K31" i="28"/>
  <c r="X27" i="28"/>
  <c r="X23" i="28"/>
  <c r="P31" i="28"/>
  <c r="AB21" i="28"/>
  <c r="X21" i="28"/>
  <c r="Q31" i="28"/>
  <c r="AC31" i="28" s="1"/>
  <c r="X25" i="28"/>
  <c r="AJ25" i="28" s="1"/>
  <c r="W31" i="28"/>
  <c r="AI31" i="28" s="1"/>
  <c r="AI21" i="28"/>
  <c r="S31" i="28"/>
  <c r="AE21" i="28"/>
  <c r="U31" i="28"/>
  <c r="AG21" i="28"/>
  <c r="X22" i="28"/>
  <c r="X29" i="28"/>
  <c r="V31" i="28"/>
  <c r="X30" i="28"/>
  <c r="X24" i="28"/>
  <c r="O31" i="28"/>
  <c r="AA21" i="28"/>
  <c r="T31" i="28"/>
  <c r="AF21" i="28"/>
  <c r="X28" i="28"/>
  <c r="R31" i="28"/>
  <c r="AJ24" i="28" l="1"/>
  <c r="AJ28" i="28"/>
  <c r="AJ30" i="28"/>
  <c r="AH31" i="28"/>
  <c r="AD31" i="28"/>
  <c r="AJ27" i="28"/>
  <c r="AA31" i="28"/>
  <c r="AF31" i="28"/>
  <c r="AG31" i="28"/>
  <c r="AB31" i="28"/>
  <c r="L31" i="28"/>
  <c r="AE31" i="28"/>
  <c r="AJ23" i="28"/>
  <c r="AJ29" i="28"/>
  <c r="AJ22" i="28"/>
  <c r="X31" i="28"/>
  <c r="AJ21" i="28"/>
  <c r="AJ31" i="28" l="1"/>
  <c r="C25" i="24"/>
  <c r="D25" i="24"/>
  <c r="E25" i="24"/>
  <c r="F25" i="24"/>
  <c r="G25" i="24"/>
  <c r="H25" i="24"/>
  <c r="I25" i="24"/>
  <c r="J25" i="24"/>
  <c r="K25" i="24"/>
  <c r="C26" i="24"/>
  <c r="D26" i="24"/>
  <c r="E26" i="24"/>
  <c r="F26" i="24"/>
  <c r="G26" i="24"/>
  <c r="H26" i="24"/>
  <c r="I26" i="24"/>
  <c r="J26" i="24"/>
  <c r="K26" i="24"/>
  <c r="C27" i="24"/>
  <c r="D27" i="24"/>
  <c r="E27" i="24"/>
  <c r="F27" i="24"/>
  <c r="G27" i="24"/>
  <c r="H27" i="24"/>
  <c r="I27" i="24"/>
  <c r="J27" i="24"/>
  <c r="K27" i="24"/>
  <c r="C28" i="24"/>
  <c r="D28" i="24"/>
  <c r="E28" i="24"/>
  <c r="F28" i="24"/>
  <c r="G28" i="24"/>
  <c r="H28" i="24"/>
  <c r="I28" i="24"/>
  <c r="J28" i="24"/>
  <c r="K28" i="24"/>
  <c r="C29" i="24"/>
  <c r="D29" i="24"/>
  <c r="E29" i="24"/>
  <c r="F29" i="24"/>
  <c r="G29" i="24"/>
  <c r="H29" i="24"/>
  <c r="I29" i="24"/>
  <c r="J29" i="24"/>
  <c r="K29" i="24"/>
  <c r="C30" i="24"/>
  <c r="D30" i="24"/>
  <c r="E30" i="24"/>
  <c r="F30" i="24"/>
  <c r="G30" i="24"/>
  <c r="H30" i="24"/>
  <c r="I30" i="24"/>
  <c r="J30" i="24"/>
  <c r="K30" i="24"/>
  <c r="D24" i="24"/>
  <c r="E24" i="24"/>
  <c r="F24" i="24"/>
  <c r="G24" i="24"/>
  <c r="H24" i="24"/>
  <c r="I24" i="24"/>
  <c r="J24" i="24"/>
  <c r="K24" i="24"/>
  <c r="C24" i="24"/>
  <c r="C16" i="24"/>
  <c r="D16" i="24"/>
  <c r="E16" i="24"/>
  <c r="F16" i="24"/>
  <c r="G16" i="24"/>
  <c r="H16" i="24"/>
  <c r="I16" i="24"/>
  <c r="J16" i="24"/>
  <c r="K16" i="24"/>
  <c r="C17" i="24"/>
  <c r="D17" i="24"/>
  <c r="E17" i="24"/>
  <c r="F17" i="24"/>
  <c r="G17" i="24"/>
  <c r="H17" i="24"/>
  <c r="I17" i="24"/>
  <c r="J17" i="24"/>
  <c r="K17" i="24"/>
  <c r="C18" i="24"/>
  <c r="D18" i="24"/>
  <c r="E18" i="24"/>
  <c r="F18" i="24"/>
  <c r="G18" i="24"/>
  <c r="H18" i="24"/>
  <c r="I18" i="24"/>
  <c r="J18" i="24"/>
  <c r="K18" i="24"/>
  <c r="D15" i="24"/>
  <c r="E15" i="24"/>
  <c r="F15" i="24"/>
  <c r="G15" i="24"/>
  <c r="H15" i="24"/>
  <c r="I15" i="24"/>
  <c r="J15" i="24"/>
  <c r="K15" i="24"/>
  <c r="C15" i="24"/>
  <c r="C7" i="24"/>
  <c r="D7" i="24"/>
  <c r="E7" i="24"/>
  <c r="F7" i="24"/>
  <c r="G7" i="24"/>
  <c r="H7" i="24"/>
  <c r="I7" i="24"/>
  <c r="J7" i="24"/>
  <c r="K7" i="24"/>
  <c r="C8" i="24"/>
  <c r="D8" i="24"/>
  <c r="E8" i="24"/>
  <c r="F8" i="24"/>
  <c r="G8" i="24"/>
  <c r="H8" i="24"/>
  <c r="I8" i="24"/>
  <c r="J8" i="24"/>
  <c r="K8" i="24"/>
  <c r="C9" i="24"/>
  <c r="D9" i="24"/>
  <c r="E9" i="24"/>
  <c r="F9" i="24"/>
  <c r="G9" i="24"/>
  <c r="H9" i="24"/>
  <c r="I9" i="24"/>
  <c r="J9" i="24"/>
  <c r="K9" i="24"/>
  <c r="D6" i="24"/>
  <c r="E6" i="24"/>
  <c r="F6" i="24"/>
  <c r="G6" i="24"/>
  <c r="H6" i="24"/>
  <c r="I6" i="24"/>
  <c r="J6" i="24"/>
  <c r="K6" i="24"/>
  <c r="C6" i="24"/>
  <c r="F10" i="24" l="1"/>
  <c r="H19" i="24"/>
  <c r="K31" i="24"/>
  <c r="I19" i="24"/>
  <c r="I46" i="24" s="1"/>
  <c r="L29" i="24"/>
  <c r="L27" i="24"/>
  <c r="L26" i="24"/>
  <c r="G19" i="24"/>
  <c r="G46" i="24" s="1"/>
  <c r="L18" i="24"/>
  <c r="K19" i="24"/>
  <c r="K49" i="24" s="1"/>
  <c r="J31" i="24"/>
  <c r="J57" i="24" s="1"/>
  <c r="L25" i="24"/>
  <c r="E31" i="24"/>
  <c r="E59" i="24" s="1"/>
  <c r="G31" i="24"/>
  <c r="G59" i="24" s="1"/>
  <c r="L24" i="24"/>
  <c r="D31" i="24"/>
  <c r="D60" i="24" s="1"/>
  <c r="G58" i="24"/>
  <c r="J19" i="24"/>
  <c r="J47" i="24" s="1"/>
  <c r="K48" i="24"/>
  <c r="I49" i="24"/>
  <c r="H49" i="24"/>
  <c r="I48" i="24"/>
  <c r="K47" i="24"/>
  <c r="H48" i="24"/>
  <c r="I47" i="24"/>
  <c r="G48" i="24"/>
  <c r="H47" i="24"/>
  <c r="G49" i="24"/>
  <c r="G10" i="24"/>
  <c r="G37" i="24" s="1"/>
  <c r="L6" i="24"/>
  <c r="F40" i="24"/>
  <c r="E10" i="24"/>
  <c r="E40" i="24" s="1"/>
  <c r="F39" i="24"/>
  <c r="F38" i="24"/>
  <c r="K61" i="24"/>
  <c r="K60" i="24"/>
  <c r="K59" i="24"/>
  <c r="K58" i="24"/>
  <c r="K57" i="24"/>
  <c r="K56" i="24"/>
  <c r="L30" i="24"/>
  <c r="I31" i="24"/>
  <c r="I59" i="24" s="1"/>
  <c r="L28" i="24"/>
  <c r="H31" i="24"/>
  <c r="H55" i="24" s="1"/>
  <c r="K55" i="24"/>
  <c r="F31" i="24"/>
  <c r="F61" i="24" s="1"/>
  <c r="C31" i="24"/>
  <c r="C55" i="24" s="1"/>
  <c r="F56" i="24"/>
  <c r="L17" i="24"/>
  <c r="L16" i="24"/>
  <c r="H46" i="24"/>
  <c r="E19" i="24"/>
  <c r="E48" i="24" s="1"/>
  <c r="F19" i="24"/>
  <c r="F49" i="24" s="1"/>
  <c r="C19" i="24"/>
  <c r="C49" i="24" s="1"/>
  <c r="D19" i="24"/>
  <c r="D47" i="24" s="1"/>
  <c r="F37" i="24"/>
  <c r="C10" i="24"/>
  <c r="C37" i="24" s="1"/>
  <c r="D10" i="24"/>
  <c r="D37" i="24" s="1"/>
  <c r="K10" i="24"/>
  <c r="K37" i="24" s="1"/>
  <c r="L9" i="24"/>
  <c r="L8" i="24"/>
  <c r="J10" i="24"/>
  <c r="J38" i="24" s="1"/>
  <c r="I10" i="24"/>
  <c r="I38" i="24" s="1"/>
  <c r="L7" i="24"/>
  <c r="W31" i="24"/>
  <c r="W59" i="24" s="1"/>
  <c r="O31" i="24"/>
  <c r="O60" i="24" s="1"/>
  <c r="W19" i="24"/>
  <c r="W49" i="24" s="1"/>
  <c r="S10" i="24"/>
  <c r="S37" i="24" s="1"/>
  <c r="W10" i="24"/>
  <c r="W37" i="24" s="1"/>
  <c r="X6" i="24"/>
  <c r="S19" i="24"/>
  <c r="S46" i="24" s="1"/>
  <c r="T19" i="24"/>
  <c r="T48" i="24" s="1"/>
  <c r="P10" i="24"/>
  <c r="P37" i="24" s="1"/>
  <c r="V10" i="24"/>
  <c r="V37" i="24" s="1"/>
  <c r="R19" i="24"/>
  <c r="R46" i="24" s="1"/>
  <c r="X17" i="24"/>
  <c r="X18" i="24"/>
  <c r="V31" i="24"/>
  <c r="V60" i="24" s="1"/>
  <c r="Q10" i="24"/>
  <c r="Q38" i="24" s="1"/>
  <c r="X8" i="24"/>
  <c r="U19" i="24"/>
  <c r="U49" i="24" s="1"/>
  <c r="P31" i="24"/>
  <c r="P58" i="24" s="1"/>
  <c r="X26" i="24"/>
  <c r="R10" i="24"/>
  <c r="R38" i="24" s="1"/>
  <c r="V19" i="24"/>
  <c r="V48" i="24" s="1"/>
  <c r="R31" i="24"/>
  <c r="R56" i="24" s="1"/>
  <c r="X27" i="24"/>
  <c r="X9" i="24"/>
  <c r="X15" i="24"/>
  <c r="S31" i="24"/>
  <c r="S55" i="24" s="1"/>
  <c r="X28" i="24"/>
  <c r="T10" i="24"/>
  <c r="T38" i="24" s="1"/>
  <c r="P19" i="24"/>
  <c r="P46" i="24" s="1"/>
  <c r="X16" i="24"/>
  <c r="T31" i="24"/>
  <c r="T55" i="24" s="1"/>
  <c r="Q31" i="24"/>
  <c r="Q57" i="24" s="1"/>
  <c r="X7" i="24"/>
  <c r="U10" i="24"/>
  <c r="U40" i="24" s="1"/>
  <c r="Q19" i="24"/>
  <c r="Q49" i="24" s="1"/>
  <c r="U31" i="24"/>
  <c r="U61" i="24" s="1"/>
  <c r="X29" i="24"/>
  <c r="X30" i="24"/>
  <c r="X24" i="24"/>
  <c r="X25" i="24"/>
  <c r="O10" i="24"/>
  <c r="O38" i="24" s="1"/>
  <c r="O19" i="24"/>
  <c r="O48" i="24" s="1"/>
  <c r="H10" i="24"/>
  <c r="H39" i="24" s="1"/>
  <c r="L15" i="24"/>
  <c r="D61" i="24" l="1"/>
  <c r="AB61" i="24" s="1"/>
  <c r="AF48" i="24"/>
  <c r="D56" i="24"/>
  <c r="K46" i="24"/>
  <c r="H59" i="24"/>
  <c r="D57" i="24"/>
  <c r="D59" i="24"/>
  <c r="J46" i="24"/>
  <c r="F41" i="24"/>
  <c r="G56" i="24"/>
  <c r="I56" i="24"/>
  <c r="H50" i="24"/>
  <c r="D55" i="24"/>
  <c r="D62" i="24" s="1"/>
  <c r="G60" i="24"/>
  <c r="D58" i="24"/>
  <c r="AD38" i="24"/>
  <c r="J59" i="24"/>
  <c r="AB58" i="24"/>
  <c r="F55" i="24"/>
  <c r="J56" i="24"/>
  <c r="J61" i="24"/>
  <c r="J55" i="24"/>
  <c r="J58" i="24"/>
  <c r="F60" i="24"/>
  <c r="F48" i="24"/>
  <c r="G47" i="24"/>
  <c r="G50" i="24" s="1"/>
  <c r="AG49" i="24"/>
  <c r="AI49" i="24"/>
  <c r="AE46" i="24"/>
  <c r="K40" i="24"/>
  <c r="J40" i="24"/>
  <c r="J39" i="24"/>
  <c r="E58" i="24"/>
  <c r="H57" i="24"/>
  <c r="AD56" i="24"/>
  <c r="E56" i="24"/>
  <c r="C60" i="24"/>
  <c r="AA60" i="24" s="1"/>
  <c r="F58" i="24"/>
  <c r="G55" i="24"/>
  <c r="J60" i="24"/>
  <c r="AH60" i="24" s="1"/>
  <c r="E60" i="24"/>
  <c r="H56" i="24"/>
  <c r="E61" i="24"/>
  <c r="G61" i="24"/>
  <c r="E55" i="24"/>
  <c r="C56" i="24"/>
  <c r="C61" i="24"/>
  <c r="G57" i="24"/>
  <c r="G62" i="24" s="1"/>
  <c r="AE55" i="24"/>
  <c r="E57" i="24"/>
  <c r="AC57" i="24" s="1"/>
  <c r="K50" i="24"/>
  <c r="I50" i="24"/>
  <c r="D46" i="24"/>
  <c r="AB46" i="24" s="1"/>
  <c r="F46" i="24"/>
  <c r="AD46" i="24" s="1"/>
  <c r="J48" i="24"/>
  <c r="AH48" i="24" s="1"/>
  <c r="J49" i="24"/>
  <c r="AE37" i="24"/>
  <c r="D39" i="24"/>
  <c r="K39" i="24"/>
  <c r="L10" i="24"/>
  <c r="L37" i="24" s="1"/>
  <c r="E37" i="24"/>
  <c r="E38" i="24"/>
  <c r="AC38" i="24" s="1"/>
  <c r="E39" i="24"/>
  <c r="G39" i="24"/>
  <c r="K38" i="24"/>
  <c r="G40" i="24"/>
  <c r="G38" i="24"/>
  <c r="W38" i="24"/>
  <c r="AI59" i="24"/>
  <c r="K62" i="24"/>
  <c r="L31" i="24"/>
  <c r="L59" i="24" s="1"/>
  <c r="I60" i="24"/>
  <c r="I61" i="24"/>
  <c r="AG61" i="24" s="1"/>
  <c r="I57" i="24"/>
  <c r="H60" i="24"/>
  <c r="H61" i="24"/>
  <c r="I55" i="24"/>
  <c r="C57" i="24"/>
  <c r="H58" i="24"/>
  <c r="F57" i="24"/>
  <c r="AF55" i="24"/>
  <c r="I58" i="24"/>
  <c r="F59" i="24"/>
  <c r="C58" i="24"/>
  <c r="C59" i="24"/>
  <c r="C47" i="24"/>
  <c r="C46" i="24"/>
  <c r="C48" i="24"/>
  <c r="AA48" i="24" s="1"/>
  <c r="E47" i="24"/>
  <c r="E49" i="24"/>
  <c r="AC49" i="24" s="1"/>
  <c r="D48" i="24"/>
  <c r="E46" i="24"/>
  <c r="L19" i="24"/>
  <c r="L48" i="24" s="1"/>
  <c r="F47" i="24"/>
  <c r="D49" i="24"/>
  <c r="I40" i="24"/>
  <c r="AG40" i="24" s="1"/>
  <c r="J37" i="24"/>
  <c r="I37" i="24"/>
  <c r="C40" i="24"/>
  <c r="I39" i="24"/>
  <c r="H40" i="24"/>
  <c r="D40" i="24"/>
  <c r="D38" i="24"/>
  <c r="H37" i="24"/>
  <c r="C38" i="24"/>
  <c r="AA38" i="24" s="1"/>
  <c r="C39" i="24"/>
  <c r="H38" i="24"/>
  <c r="AF38" i="24" s="1"/>
  <c r="S57" i="24"/>
  <c r="W48" i="24"/>
  <c r="AI48" i="24" s="1"/>
  <c r="W46" i="24"/>
  <c r="AI46" i="24" s="1"/>
  <c r="U37" i="24"/>
  <c r="O59" i="24"/>
  <c r="O61" i="24"/>
  <c r="S58" i="24"/>
  <c r="AE58" i="24" s="1"/>
  <c r="P55" i="24"/>
  <c r="S60" i="24"/>
  <c r="O58" i="24"/>
  <c r="V46" i="24"/>
  <c r="AH46" i="24" s="1"/>
  <c r="R47" i="24"/>
  <c r="R49" i="24"/>
  <c r="AD49" i="24" s="1"/>
  <c r="Q46" i="24"/>
  <c r="S48" i="24"/>
  <c r="AE48" i="24" s="1"/>
  <c r="T49" i="24"/>
  <c r="AF49" i="24" s="1"/>
  <c r="O39" i="24"/>
  <c r="W39" i="24"/>
  <c r="AI39" i="24" s="1"/>
  <c r="O40" i="24"/>
  <c r="W40" i="24"/>
  <c r="V38" i="24"/>
  <c r="AH38" i="24" s="1"/>
  <c r="U38" i="24"/>
  <c r="AG38" i="24" s="1"/>
  <c r="U39" i="24"/>
  <c r="U56" i="24"/>
  <c r="AG56" i="24" s="1"/>
  <c r="Q55" i="24"/>
  <c r="T58" i="24"/>
  <c r="T60" i="24"/>
  <c r="S56" i="24"/>
  <c r="AE56" i="24" s="1"/>
  <c r="R58" i="24"/>
  <c r="T57" i="24"/>
  <c r="AF57" i="24" s="1"/>
  <c r="O56" i="24"/>
  <c r="S59" i="24"/>
  <c r="AE59" i="24" s="1"/>
  <c r="W56" i="24"/>
  <c r="AI56" i="24" s="1"/>
  <c r="W58" i="24"/>
  <c r="AI58" i="24" s="1"/>
  <c r="R57" i="24"/>
  <c r="Q59" i="24"/>
  <c r="AC59" i="24" s="1"/>
  <c r="T59" i="24"/>
  <c r="AF59" i="24" s="1"/>
  <c r="R60" i="24"/>
  <c r="R55" i="24"/>
  <c r="V59" i="24"/>
  <c r="Q58" i="24"/>
  <c r="P60" i="24"/>
  <c r="AB60" i="24" s="1"/>
  <c r="R59" i="24"/>
  <c r="R61" i="24"/>
  <c r="AD61" i="24" s="1"/>
  <c r="Q61" i="24"/>
  <c r="O57" i="24"/>
  <c r="U60" i="24"/>
  <c r="P59" i="24"/>
  <c r="AB59" i="24" s="1"/>
  <c r="W61" i="24"/>
  <c r="AI61" i="24" s="1"/>
  <c r="Q60" i="24"/>
  <c r="V58" i="24"/>
  <c r="V57" i="24"/>
  <c r="AH57" i="24" s="1"/>
  <c r="U59" i="24"/>
  <c r="AG59" i="24" s="1"/>
  <c r="T61" i="24"/>
  <c r="W60" i="24"/>
  <c r="AI60" i="24" s="1"/>
  <c r="T56" i="24"/>
  <c r="P61" i="24"/>
  <c r="S61" i="24"/>
  <c r="U58" i="24"/>
  <c r="P56" i="24"/>
  <c r="AB56" i="24" s="1"/>
  <c r="V61" i="24"/>
  <c r="V56" i="24"/>
  <c r="Q56" i="24"/>
  <c r="V55" i="24"/>
  <c r="W55" i="24"/>
  <c r="O55" i="24"/>
  <c r="U57" i="24"/>
  <c r="W57" i="24"/>
  <c r="AI57" i="24" s="1"/>
  <c r="P57" i="24"/>
  <c r="AB57" i="24" s="1"/>
  <c r="U55" i="24"/>
  <c r="V47" i="24"/>
  <c r="AH47" i="24" s="1"/>
  <c r="V49" i="24"/>
  <c r="Q48" i="24"/>
  <c r="AC48" i="24" s="1"/>
  <c r="T47" i="24"/>
  <c r="AF47" i="24" s="1"/>
  <c r="U48" i="24"/>
  <c r="AG48" i="24" s="1"/>
  <c r="P49" i="24"/>
  <c r="Q47" i="24"/>
  <c r="O46" i="24"/>
  <c r="U47" i="24"/>
  <c r="AG47" i="24" s="1"/>
  <c r="T46" i="24"/>
  <c r="O47" i="24"/>
  <c r="AA47" i="24" s="1"/>
  <c r="O49" i="24"/>
  <c r="AA49" i="24" s="1"/>
  <c r="S47" i="24"/>
  <c r="S49" i="24"/>
  <c r="AE49" i="24" s="1"/>
  <c r="W47" i="24"/>
  <c r="AI47" i="24" s="1"/>
  <c r="P48" i="24"/>
  <c r="AB48" i="24" s="1"/>
  <c r="P47" i="24"/>
  <c r="AB47" i="24" s="1"/>
  <c r="R48" i="24"/>
  <c r="U46" i="24"/>
  <c r="T39" i="24"/>
  <c r="AI37" i="24"/>
  <c r="Q37" i="24"/>
  <c r="T40" i="24"/>
  <c r="P38" i="24"/>
  <c r="P40" i="24"/>
  <c r="R39" i="24"/>
  <c r="AD39" i="24" s="1"/>
  <c r="T37" i="24"/>
  <c r="Q40" i="24"/>
  <c r="AC40" i="24" s="1"/>
  <c r="V40" i="24"/>
  <c r="P39" i="24"/>
  <c r="S39" i="24"/>
  <c r="V39" i="24"/>
  <c r="Q39" i="24"/>
  <c r="AC39" i="24" s="1"/>
  <c r="R40" i="24"/>
  <c r="AD40" i="24" s="1"/>
  <c r="AB37" i="24"/>
  <c r="S40" i="24"/>
  <c r="O37" i="24"/>
  <c r="AA37" i="24" s="1"/>
  <c r="R37" i="24"/>
  <c r="S38" i="24"/>
  <c r="X10" i="24"/>
  <c r="X39" i="24" s="1"/>
  <c r="X31" i="24"/>
  <c r="X60" i="24" s="1"/>
  <c r="X19" i="24"/>
  <c r="X48" i="24" s="1"/>
  <c r="AH56" i="24" l="1"/>
  <c r="AH61" i="24"/>
  <c r="AI40" i="24"/>
  <c r="D41" i="24"/>
  <c r="J41" i="24"/>
  <c r="AH49" i="24"/>
  <c r="AB39" i="24"/>
  <c r="AH59" i="24"/>
  <c r="AG57" i="24"/>
  <c r="AD60" i="24"/>
  <c r="AE60" i="24"/>
  <c r="AB55" i="24"/>
  <c r="AD55" i="24"/>
  <c r="AF40" i="24"/>
  <c r="AD57" i="24"/>
  <c r="E62" i="24"/>
  <c r="J62" i="24"/>
  <c r="H62" i="24"/>
  <c r="AH40" i="24"/>
  <c r="AE61" i="24"/>
  <c r="K41" i="24"/>
  <c r="AF61" i="24"/>
  <c r="AH39" i="24"/>
  <c r="AE57" i="24"/>
  <c r="F50" i="24"/>
  <c r="AC56" i="24"/>
  <c r="AA57" i="24"/>
  <c r="AH37" i="24"/>
  <c r="AG60" i="24"/>
  <c r="AA61" i="24"/>
  <c r="AC58" i="24"/>
  <c r="AC47" i="24"/>
  <c r="U41" i="24"/>
  <c r="W41" i="24"/>
  <c r="AH58" i="24"/>
  <c r="AA59" i="24"/>
  <c r="AA56" i="24"/>
  <c r="F62" i="24"/>
  <c r="AC46" i="24"/>
  <c r="J50" i="24"/>
  <c r="AI38" i="24"/>
  <c r="I41" i="24"/>
  <c r="G41" i="24"/>
  <c r="H41" i="24"/>
  <c r="AE39" i="24"/>
  <c r="AC55" i="24"/>
  <c r="C62" i="24"/>
  <c r="AA58" i="24"/>
  <c r="AC61" i="24"/>
  <c r="AG58" i="24"/>
  <c r="AF60" i="24"/>
  <c r="E50" i="24"/>
  <c r="D50" i="24"/>
  <c r="AD47" i="24"/>
  <c r="AJ48" i="24"/>
  <c r="L40" i="24"/>
  <c r="AG37" i="24"/>
  <c r="C41" i="24"/>
  <c r="E41" i="24"/>
  <c r="AA39" i="24"/>
  <c r="L39" i="24"/>
  <c r="AJ39" i="24" s="1"/>
  <c r="AG39" i="24"/>
  <c r="L38" i="24"/>
  <c r="AE38" i="24"/>
  <c r="AB38" i="24"/>
  <c r="W50" i="24"/>
  <c r="AI50" i="24" s="1"/>
  <c r="AB40" i="24"/>
  <c r="AD59" i="24"/>
  <c r="AF58" i="24"/>
  <c r="I62" i="24"/>
  <c r="L61" i="24"/>
  <c r="L55" i="24"/>
  <c r="L58" i="24"/>
  <c r="L57" i="24"/>
  <c r="L56" i="24"/>
  <c r="L60" i="24"/>
  <c r="AJ60" i="24" s="1"/>
  <c r="L47" i="24"/>
  <c r="L49" i="24"/>
  <c r="AB49" i="24"/>
  <c r="L46" i="24"/>
  <c r="C50" i="24"/>
  <c r="AA40" i="24"/>
  <c r="AF37" i="24"/>
  <c r="P62" i="24"/>
  <c r="AB62" i="24" s="1"/>
  <c r="V50" i="24"/>
  <c r="O41" i="24"/>
  <c r="AA55" i="24"/>
  <c r="O62" i="24"/>
  <c r="X57" i="24"/>
  <c r="AI55" i="24"/>
  <c r="W62" i="24"/>
  <c r="AI62" i="24" s="1"/>
  <c r="X61" i="24"/>
  <c r="X59" i="24"/>
  <c r="AJ59" i="24" s="1"/>
  <c r="X58" i="24"/>
  <c r="V62" i="24"/>
  <c r="AH55" i="24"/>
  <c r="U62" i="24"/>
  <c r="AG55" i="24"/>
  <c r="X55" i="24"/>
  <c r="R62" i="24"/>
  <c r="AD62" i="24" s="1"/>
  <c r="AD58" i="24"/>
  <c r="S62" i="24"/>
  <c r="AE62" i="24" s="1"/>
  <c r="X56" i="24"/>
  <c r="AJ56" i="24" s="1"/>
  <c r="T62" i="24"/>
  <c r="AF62" i="24" s="1"/>
  <c r="AF56" i="24"/>
  <c r="Q62" i="24"/>
  <c r="AC62" i="24" s="1"/>
  <c r="AC60" i="24"/>
  <c r="R50" i="24"/>
  <c r="AD48" i="24"/>
  <c r="Q50" i="24"/>
  <c r="AG46" i="24"/>
  <c r="U50" i="24"/>
  <c r="AG50" i="24" s="1"/>
  <c r="X47" i="24"/>
  <c r="T50" i="24"/>
  <c r="AF50" i="24" s="1"/>
  <c r="AF46" i="24"/>
  <c r="X49" i="24"/>
  <c r="X46" i="24"/>
  <c r="P50" i="24"/>
  <c r="AA46" i="24"/>
  <c r="O50" i="24"/>
  <c r="S50" i="24"/>
  <c r="AE50" i="24" s="1"/>
  <c r="AE47" i="24"/>
  <c r="X38" i="24"/>
  <c r="AJ38" i="24" s="1"/>
  <c r="Q41" i="24"/>
  <c r="AC37" i="24"/>
  <c r="X40" i="24"/>
  <c r="R41" i="24"/>
  <c r="AD41" i="24" s="1"/>
  <c r="AD37" i="24"/>
  <c r="T41" i="24"/>
  <c r="AF39" i="24"/>
  <c r="X37" i="24"/>
  <c r="S41" i="24"/>
  <c r="AE40" i="24"/>
  <c r="P41" i="24"/>
  <c r="AB41" i="24" s="1"/>
  <c r="V41" i="24"/>
  <c r="AH41" i="24" s="1"/>
  <c r="AD50" i="24" l="1"/>
  <c r="AJ61" i="24"/>
  <c r="AH62" i="24"/>
  <c r="AI41" i="24"/>
  <c r="AH50" i="24"/>
  <c r="AF41" i="24"/>
  <c r="AA41" i="24"/>
  <c r="AJ40" i="24"/>
  <c r="AG41" i="24"/>
  <c r="AC41" i="24"/>
  <c r="AJ47" i="24"/>
  <c r="AB50" i="24"/>
  <c r="AE41" i="24"/>
  <c r="AA62" i="24"/>
  <c r="AC50" i="24"/>
  <c r="AJ58" i="24"/>
  <c r="AA50" i="24"/>
  <c r="AJ49" i="24"/>
  <c r="L50" i="24"/>
  <c r="L41" i="24"/>
  <c r="AG62" i="24"/>
  <c r="AJ57" i="24"/>
  <c r="L62" i="24"/>
  <c r="AJ55" i="24"/>
  <c r="X62" i="24"/>
  <c r="AJ46" i="24"/>
  <c r="X50" i="24"/>
  <c r="AJ37" i="24"/>
  <c r="X41" i="24"/>
  <c r="K4" i="22"/>
  <c r="K3" i="22"/>
  <c r="D6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7" i="22"/>
  <c r="D8" i="22"/>
  <c r="D9" i="22"/>
  <c r="D10" i="22"/>
  <c r="D11" i="22"/>
  <c r="AJ50" i="24" l="1"/>
  <c r="AJ41" i="24"/>
  <c r="AJ62" i="24"/>
  <c r="G6" i="22"/>
  <c r="F11" i="22"/>
  <c r="G22" i="22"/>
  <c r="F10" i="22"/>
  <c r="F25" i="22"/>
  <c r="F17" i="22"/>
  <c r="G21" i="22"/>
  <c r="G13" i="22"/>
  <c r="G20" i="22"/>
  <c r="G12" i="22"/>
  <c r="F18" i="22"/>
  <c r="F9" i="22"/>
  <c r="G19" i="22"/>
  <c r="G11" i="22"/>
  <c r="F26" i="22"/>
  <c r="G14" i="22"/>
  <c r="G26" i="22"/>
  <c r="G18" i="22"/>
  <c r="G10" i="22"/>
  <c r="F21" i="22"/>
  <c r="G25" i="22"/>
  <c r="G17" i="22"/>
  <c r="G9" i="22"/>
  <c r="F20" i="22"/>
  <c r="F12" i="22"/>
  <c r="G24" i="22"/>
  <c r="G16" i="22"/>
  <c r="G8" i="22"/>
  <c r="F19" i="22"/>
  <c r="F8" i="22"/>
  <c r="G23" i="22"/>
  <c r="G15" i="22"/>
  <c r="G7" i="22"/>
  <c r="F7" i="22"/>
  <c r="F23" i="22"/>
  <c r="F14" i="22"/>
  <c r="F22" i="22"/>
  <c r="F13" i="22"/>
  <c r="F15" i="22"/>
  <c r="F6" i="22"/>
  <c r="F24" i="22"/>
  <c r="F16" i="2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40" i="12"/>
  <c r="O50" i="11" l="1"/>
  <c r="Q51" i="11"/>
  <c r="M53" i="11"/>
  <c r="O54" i="11"/>
  <c r="Q55" i="11"/>
  <c r="O49" i="11"/>
  <c r="N51" i="11"/>
  <c r="Q52" i="11"/>
  <c r="P50" i="11"/>
  <c r="L52" i="11"/>
  <c r="N53" i="11"/>
  <c r="P54" i="11"/>
  <c r="L56" i="11"/>
  <c r="P49" i="11"/>
  <c r="L50" i="11"/>
  <c r="M50" i="11"/>
  <c r="Q50" i="11"/>
  <c r="M52" i="11"/>
  <c r="O53" i="11"/>
  <c r="Q54" i="11"/>
  <c r="M56" i="11"/>
  <c r="Q49" i="11"/>
  <c r="P56" i="11"/>
  <c r="L51" i="11"/>
  <c r="N52" i="11"/>
  <c r="P53" i="11"/>
  <c r="L55" i="11"/>
  <c r="N56" i="11"/>
  <c r="M49" i="11"/>
  <c r="P52" i="11"/>
  <c r="O51" i="11"/>
  <c r="Q56" i="11"/>
  <c r="M51" i="11"/>
  <c r="O52" i="11"/>
  <c r="Q53" i="11"/>
  <c r="M55" i="11"/>
  <c r="O56" i="11"/>
  <c r="L49" i="11"/>
  <c r="N55" i="11"/>
  <c r="O55" i="11"/>
  <c r="N50" i="11"/>
  <c r="P51" i="11"/>
  <c r="L53" i="11"/>
  <c r="N54" i="11"/>
  <c r="P55" i="11"/>
  <c r="N49" i="11"/>
  <c r="L54" i="11"/>
  <c r="M54" i="11"/>
  <c r="C50" i="11"/>
  <c r="E51" i="11"/>
  <c r="G52" i="11"/>
  <c r="C54" i="11"/>
  <c r="E55" i="11"/>
  <c r="G56" i="11"/>
  <c r="D52" i="11"/>
  <c r="D56" i="11"/>
  <c r="D55" i="11"/>
  <c r="D50" i="11"/>
  <c r="F51" i="11"/>
  <c r="H52" i="11"/>
  <c r="D54" i="11"/>
  <c r="F55" i="11"/>
  <c r="H56" i="11"/>
  <c r="H54" i="11"/>
  <c r="F56" i="11"/>
  <c r="E50" i="11"/>
  <c r="G51" i="11"/>
  <c r="C53" i="11"/>
  <c r="E54" i="11"/>
  <c r="G55" i="11"/>
  <c r="D49" i="11"/>
  <c r="F50" i="11"/>
  <c r="H51" i="11"/>
  <c r="D53" i="11"/>
  <c r="F54" i="11"/>
  <c r="H55" i="11"/>
  <c r="E49" i="11"/>
  <c r="F53" i="11"/>
  <c r="G50" i="11"/>
  <c r="C52" i="11"/>
  <c r="E53" i="11"/>
  <c r="G54" i="11"/>
  <c r="C56" i="11"/>
  <c r="F49" i="11"/>
  <c r="H50" i="11"/>
  <c r="G49" i="11"/>
  <c r="H53" i="11"/>
  <c r="C51" i="11"/>
  <c r="E52" i="11"/>
  <c r="G53" i="11"/>
  <c r="C55" i="11"/>
  <c r="E56" i="11"/>
  <c r="H49" i="11"/>
  <c r="D51" i="11"/>
  <c r="F52" i="11"/>
  <c r="C49" i="11"/>
  <c r="D57" i="11" l="1"/>
  <c r="I50" i="11"/>
  <c r="I56" i="11"/>
  <c r="I52" i="11"/>
  <c r="C57" i="11"/>
  <c r="I54" i="11"/>
  <c r="R49" i="11"/>
  <c r="M57" i="11"/>
  <c r="P57" i="11"/>
  <c r="R55" i="11"/>
  <c r="R51" i="11"/>
  <c r="N57" i="11"/>
  <c r="L57" i="11"/>
  <c r="R52" i="11"/>
  <c r="Q57" i="11"/>
  <c r="O57" i="11"/>
  <c r="R56" i="11"/>
  <c r="R54" i="11"/>
  <c r="I53" i="11"/>
  <c r="I55" i="11"/>
  <c r="H57" i="11"/>
  <c r="I49" i="11"/>
  <c r="E57" i="11"/>
  <c r="F57" i="11"/>
  <c r="I51" i="11"/>
  <c r="G57" i="11"/>
  <c r="R50" i="11"/>
  <c r="R53" i="11"/>
  <c r="Q38" i="17"/>
  <c r="Q39" i="17"/>
  <c r="Q40" i="17"/>
  <c r="Q41" i="17"/>
  <c r="Q42" i="17"/>
  <c r="Q43" i="17"/>
  <c r="Q44" i="17"/>
  <c r="Q45" i="17"/>
  <c r="Q47" i="17"/>
  <c r="Q48" i="17"/>
  <c r="Q49" i="17"/>
  <c r="Q50" i="17"/>
  <c r="Q51" i="17"/>
  <c r="Q37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54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52" i="17"/>
  <c r="I57" i="11" l="1"/>
  <c r="D77" i="16"/>
  <c r="F77" i="16"/>
  <c r="E77" i="16"/>
  <c r="D60" i="16"/>
  <c r="E59" i="16"/>
  <c r="D59" i="16"/>
  <c r="E60" i="16"/>
  <c r="F59" i="16"/>
  <c r="F60" i="16"/>
  <c r="G59" i="16"/>
  <c r="G60" i="16"/>
  <c r="D61" i="16"/>
  <c r="E61" i="16"/>
  <c r="F61" i="16"/>
  <c r="G61" i="16"/>
  <c r="H77" i="16"/>
  <c r="F78" i="16"/>
  <c r="G78" i="16"/>
  <c r="H78" i="16"/>
  <c r="G77" i="16"/>
  <c r="H79" i="16"/>
  <c r="D78" i="16"/>
  <c r="E79" i="16"/>
  <c r="D79" i="16"/>
  <c r="E78" i="16"/>
  <c r="G79" i="16"/>
  <c r="F79" i="16"/>
  <c r="R57" i="11"/>
  <c r="D62" i="16" l="1"/>
  <c r="F62" i="16"/>
  <c r="E62" i="16"/>
  <c r="G62" i="16"/>
  <c r="E72" i="16"/>
  <c r="G72" i="16"/>
  <c r="H72" i="16"/>
  <c r="F72" i="16"/>
  <c r="D72" i="16"/>
  <c r="F5" i="11"/>
  <c r="F6" i="11"/>
  <c r="F7" i="11"/>
  <c r="F8" i="11"/>
  <c r="F9" i="11"/>
  <c r="F10" i="11"/>
  <c r="F11" i="11"/>
  <c r="F4" i="11"/>
  <c r="E5" i="11"/>
  <c r="E6" i="11"/>
  <c r="E7" i="11"/>
  <c r="E8" i="11"/>
  <c r="E9" i="11"/>
  <c r="E10" i="11"/>
  <c r="E11" i="11"/>
  <c r="E4" i="11"/>
  <c r="D5" i="11"/>
  <c r="D6" i="11"/>
  <c r="D7" i="11"/>
  <c r="D8" i="11"/>
  <c r="D9" i="11"/>
  <c r="D10" i="11"/>
  <c r="D11" i="11"/>
  <c r="D4" i="11"/>
  <c r="C5" i="11"/>
  <c r="C6" i="11"/>
  <c r="C7" i="11"/>
  <c r="C8" i="11"/>
  <c r="C9" i="11"/>
  <c r="C10" i="11"/>
  <c r="C11" i="11"/>
  <c r="C4" i="11"/>
  <c r="X1" i="19" l="1"/>
  <c r="K30" i="8"/>
  <c r="L30" i="8"/>
  <c r="M30" i="8"/>
  <c r="N30" i="8"/>
  <c r="O30" i="8"/>
  <c r="P30" i="8"/>
  <c r="K31" i="8"/>
  <c r="L31" i="8"/>
  <c r="M31" i="8"/>
  <c r="N31" i="8"/>
  <c r="O31" i="8"/>
  <c r="P31" i="8"/>
  <c r="K48" i="18" l="1"/>
  <c r="N31" i="18" s="1"/>
  <c r="C48" i="18"/>
  <c r="F32" i="18" s="1"/>
  <c r="I48" i="18"/>
  <c r="L24" i="18" s="1"/>
  <c r="J48" i="18"/>
  <c r="M40" i="18" s="1"/>
  <c r="E48" i="18"/>
  <c r="H24" i="18" s="1"/>
  <c r="D48" i="18"/>
  <c r="G17" i="18" s="1"/>
  <c r="M27" i="18" l="1"/>
  <c r="M34" i="18"/>
  <c r="N42" i="18"/>
  <c r="N24" i="18"/>
  <c r="N40" i="18"/>
  <c r="N29" i="18"/>
  <c r="M11" i="18"/>
  <c r="L31" i="18"/>
  <c r="N37" i="18"/>
  <c r="N8" i="18"/>
  <c r="N43" i="18"/>
  <c r="N45" i="18"/>
  <c r="N47" i="18"/>
  <c r="L40" i="18"/>
  <c r="M18" i="18"/>
  <c r="N41" i="18"/>
  <c r="M26" i="18"/>
  <c r="N14" i="18"/>
  <c r="N16" i="18"/>
  <c r="M9" i="18"/>
  <c r="N23" i="18"/>
  <c r="M12" i="18"/>
  <c r="M33" i="18"/>
  <c r="M39" i="18"/>
  <c r="M43" i="18"/>
  <c r="L47" i="18"/>
  <c r="L33" i="18"/>
  <c r="L10" i="18"/>
  <c r="L42" i="18"/>
  <c r="L14" i="18"/>
  <c r="L9" i="18"/>
  <c r="L11" i="18"/>
  <c r="L39" i="18"/>
  <c r="M20" i="18"/>
  <c r="L36" i="18"/>
  <c r="M45" i="18"/>
  <c r="L45" i="18"/>
  <c r="N39" i="18"/>
  <c r="N9" i="18"/>
  <c r="N10" i="18"/>
  <c r="N22" i="18"/>
  <c r="N32" i="18"/>
  <c r="N17" i="18"/>
  <c r="N18" i="18"/>
  <c r="N12" i="18"/>
  <c r="N11" i="18"/>
  <c r="N30" i="18"/>
  <c r="M23" i="18"/>
  <c r="N25" i="18"/>
  <c r="N26" i="18"/>
  <c r="N20" i="18"/>
  <c r="N19" i="18"/>
  <c r="F26" i="18"/>
  <c r="N38" i="18"/>
  <c r="M47" i="18"/>
  <c r="N33" i="18"/>
  <c r="N34" i="18"/>
  <c r="N36" i="18"/>
  <c r="N27" i="18"/>
  <c r="N28" i="18"/>
  <c r="N13" i="18"/>
  <c r="N15" i="18"/>
  <c r="N46" i="18"/>
  <c r="N44" i="18"/>
  <c r="N35" i="18"/>
  <c r="F30" i="18"/>
  <c r="N21" i="18"/>
  <c r="H43" i="18"/>
  <c r="M35" i="18"/>
  <c r="M17" i="18"/>
  <c r="F33" i="18"/>
  <c r="F27" i="18"/>
  <c r="M42" i="18"/>
  <c r="M36" i="18"/>
  <c r="M22" i="18"/>
  <c r="M16" i="18"/>
  <c r="F17" i="18"/>
  <c r="F8" i="18"/>
  <c r="M28" i="18"/>
  <c r="F37" i="18"/>
  <c r="M19" i="18"/>
  <c r="M25" i="18"/>
  <c r="F41" i="18"/>
  <c r="F35" i="18"/>
  <c r="F31" i="18"/>
  <c r="M44" i="18"/>
  <c r="M38" i="18"/>
  <c r="M13" i="18"/>
  <c r="M24" i="18"/>
  <c r="M32" i="18"/>
  <c r="M41" i="18"/>
  <c r="M15" i="18"/>
  <c r="F20" i="18"/>
  <c r="F39" i="18"/>
  <c r="M29" i="18"/>
  <c r="M46" i="18"/>
  <c r="F9" i="18"/>
  <c r="F34" i="18"/>
  <c r="M21" i="18"/>
  <c r="M30" i="18"/>
  <c r="M8" i="18"/>
  <c r="M31" i="18"/>
  <c r="M10" i="18"/>
  <c r="F43" i="18"/>
  <c r="F10" i="18"/>
  <c r="F45" i="18"/>
  <c r="M37" i="18"/>
  <c r="F40" i="18"/>
  <c r="L17" i="18"/>
  <c r="G26" i="18"/>
  <c r="L8" i="18"/>
  <c r="H44" i="18"/>
  <c r="H29" i="18"/>
  <c r="L25" i="18"/>
  <c r="F25" i="18"/>
  <c r="F11" i="18"/>
  <c r="L15" i="18"/>
  <c r="L27" i="18"/>
  <c r="L30" i="18"/>
  <c r="F12" i="18"/>
  <c r="G20" i="18"/>
  <c r="M14" i="18"/>
  <c r="L23" i="18"/>
  <c r="L13" i="18"/>
  <c r="F16" i="18"/>
  <c r="L16" i="18"/>
  <c r="L41" i="18"/>
  <c r="H35" i="18"/>
  <c r="L12" i="18"/>
  <c r="F28" i="18"/>
  <c r="L21" i="18"/>
  <c r="F13" i="18"/>
  <c r="F47" i="18"/>
  <c r="F15" i="18"/>
  <c r="L32" i="18"/>
  <c r="G8" i="18"/>
  <c r="G9" i="18"/>
  <c r="L35" i="18"/>
  <c r="F14" i="18"/>
  <c r="G30" i="18"/>
  <c r="L26" i="18"/>
  <c r="G18" i="18"/>
  <c r="L38" i="18"/>
  <c r="F42" i="18"/>
  <c r="L20" i="18"/>
  <c r="F36" i="18"/>
  <c r="F22" i="18"/>
  <c r="L29" i="18"/>
  <c r="F21" i="18"/>
  <c r="G45" i="18"/>
  <c r="G15" i="18"/>
  <c r="F24" i="18"/>
  <c r="H19" i="18"/>
  <c r="G44" i="18"/>
  <c r="G46" i="18"/>
  <c r="L19" i="18"/>
  <c r="H47" i="18"/>
  <c r="L18" i="18"/>
  <c r="G16" i="18"/>
  <c r="G41" i="18"/>
  <c r="L43" i="18"/>
  <c r="F46" i="18"/>
  <c r="F23" i="18"/>
  <c r="L34" i="18"/>
  <c r="F19" i="18"/>
  <c r="L46" i="18"/>
  <c r="F18" i="18"/>
  <c r="L28" i="18"/>
  <c r="F44" i="18"/>
  <c r="L37" i="18"/>
  <c r="F29" i="18"/>
  <c r="F38" i="18"/>
  <c r="G24" i="18"/>
  <c r="G10" i="18"/>
  <c r="G31" i="18"/>
  <c r="L22" i="18"/>
  <c r="L44" i="18"/>
  <c r="H21" i="18"/>
  <c r="H37" i="18"/>
  <c r="H22" i="18"/>
  <c r="G11" i="18"/>
  <c r="G19" i="18"/>
  <c r="G43" i="18"/>
  <c r="G35" i="18"/>
  <c r="G27" i="18"/>
  <c r="G47" i="18"/>
  <c r="H9" i="18"/>
  <c r="G32" i="18"/>
  <c r="G25" i="18"/>
  <c r="G42" i="18"/>
  <c r="G34" i="18"/>
  <c r="H31" i="18"/>
  <c r="H32" i="18"/>
  <c r="G38" i="18"/>
  <c r="H45" i="18"/>
  <c r="H38" i="18"/>
  <c r="H23" i="18"/>
  <c r="H40" i="18"/>
  <c r="H39" i="18"/>
  <c r="H17" i="18"/>
  <c r="G40" i="18"/>
  <c r="G33" i="18"/>
  <c r="H8" i="18"/>
  <c r="G22" i="18"/>
  <c r="G39" i="18"/>
  <c r="H12" i="18"/>
  <c r="H14" i="18"/>
  <c r="G12" i="18"/>
  <c r="G13" i="18"/>
  <c r="G14" i="18"/>
  <c r="H25" i="18"/>
  <c r="H20" i="18"/>
  <c r="H33" i="18"/>
  <c r="H11" i="18"/>
  <c r="G37" i="18"/>
  <c r="H28" i="18"/>
  <c r="H46" i="18"/>
  <c r="G28" i="18"/>
  <c r="H10" i="18"/>
  <c r="H42" i="18"/>
  <c r="H26" i="18"/>
  <c r="H18" i="18"/>
  <c r="H34" i="18"/>
  <c r="H30" i="18"/>
  <c r="H41" i="18"/>
  <c r="H27" i="18"/>
  <c r="G21" i="18"/>
  <c r="H15" i="18"/>
  <c r="H36" i="18"/>
  <c r="G29" i="18"/>
  <c r="G23" i="18"/>
  <c r="H13" i="18"/>
  <c r="G36" i="18"/>
  <c r="H16" i="18"/>
  <c r="F80" i="16"/>
  <c r="I69" i="16"/>
  <c r="D41" i="16"/>
  <c r="D42" i="16"/>
  <c r="D43" i="16"/>
  <c r="D40" i="16"/>
  <c r="D32" i="16"/>
  <c r="D33" i="16"/>
  <c r="D31" i="16"/>
  <c r="H80" i="16" l="1"/>
  <c r="G80" i="16"/>
  <c r="D80" i="16"/>
  <c r="E80" i="16"/>
  <c r="F54" i="16"/>
  <c r="M53" i="16" s="1"/>
  <c r="H52" i="16"/>
  <c r="I70" i="16"/>
  <c r="L70" i="16" s="1"/>
  <c r="M69" i="16"/>
  <c r="I71" i="16"/>
  <c r="L71" i="16" s="1"/>
  <c r="E54" i="16"/>
  <c r="L53" i="16" s="1"/>
  <c r="N69" i="16"/>
  <c r="O69" i="16"/>
  <c r="P69" i="16"/>
  <c r="Q69" i="16"/>
  <c r="E34" i="16"/>
  <c r="G31" i="16" s="1"/>
  <c r="L69" i="16"/>
  <c r="N59" i="16"/>
  <c r="D54" i="16"/>
  <c r="K52" i="16" s="1"/>
  <c r="G54" i="16"/>
  <c r="N54" i="16" s="1"/>
  <c r="N48" i="18"/>
  <c r="M48" i="18"/>
  <c r="F48" i="18"/>
  <c r="L48" i="18"/>
  <c r="G48" i="18"/>
  <c r="H48" i="18"/>
  <c r="I78" i="16"/>
  <c r="N78" i="16" s="1"/>
  <c r="I77" i="16"/>
  <c r="N77" i="16" s="1"/>
  <c r="I79" i="16"/>
  <c r="H60" i="16"/>
  <c r="L60" i="16"/>
  <c r="K59" i="16"/>
  <c r="H61" i="16"/>
  <c r="M62" i="16"/>
  <c r="H59" i="16"/>
  <c r="H51" i="16"/>
  <c r="E45" i="16"/>
  <c r="G41" i="16" s="1"/>
  <c r="H53" i="16"/>
  <c r="D45" i="16"/>
  <c r="F43" i="16" s="1"/>
  <c r="D34" i="16"/>
  <c r="F33" i="16" s="1"/>
  <c r="E25" i="16"/>
  <c r="D25" i="16"/>
  <c r="H62" i="16" l="1"/>
  <c r="G11" i="16"/>
  <c r="G16" i="16"/>
  <c r="G8" i="16"/>
  <c r="G10" i="16"/>
  <c r="G22" i="16"/>
  <c r="G20" i="16"/>
  <c r="G5" i="16"/>
  <c r="G17" i="16"/>
  <c r="G14" i="16"/>
  <c r="G12" i="16"/>
  <c r="G7" i="16"/>
  <c r="G9" i="16"/>
  <c r="G6" i="16"/>
  <c r="G23" i="16"/>
  <c r="G21" i="16"/>
  <c r="G19" i="16"/>
  <c r="G24" i="16"/>
  <c r="I24" i="16" s="1"/>
  <c r="G4" i="16"/>
  <c r="G15" i="16"/>
  <c r="G13" i="16"/>
  <c r="G18" i="16"/>
  <c r="F22" i="16"/>
  <c r="F12" i="16"/>
  <c r="F17" i="16"/>
  <c r="H17" i="16" s="1"/>
  <c r="I17" i="16" s="1"/>
  <c r="F14" i="16"/>
  <c r="H14" i="16" s="1"/>
  <c r="I14" i="16" s="1"/>
  <c r="F19" i="16"/>
  <c r="F9" i="16"/>
  <c r="F6" i="16"/>
  <c r="F11" i="16"/>
  <c r="H11" i="16" s="1"/>
  <c r="I11" i="16" s="1"/>
  <c r="F24" i="16"/>
  <c r="H24" i="16" s="1"/>
  <c r="F21" i="16"/>
  <c r="F23" i="16"/>
  <c r="F16" i="16"/>
  <c r="F13" i="16"/>
  <c r="F18" i="16"/>
  <c r="F8" i="16"/>
  <c r="F5" i="16"/>
  <c r="F10" i="16"/>
  <c r="F4" i="16"/>
  <c r="F7" i="16"/>
  <c r="F15" i="16"/>
  <c r="F20" i="16"/>
  <c r="V69" i="16"/>
  <c r="C69" i="11"/>
  <c r="P69" i="11"/>
  <c r="N69" i="11"/>
  <c r="Q69" i="11"/>
  <c r="O69" i="11"/>
  <c r="M69" i="11"/>
  <c r="E69" i="11"/>
  <c r="H69" i="11"/>
  <c r="F69" i="11"/>
  <c r="D69" i="11"/>
  <c r="G69" i="11"/>
  <c r="L69" i="11"/>
  <c r="R69" i="11"/>
  <c r="I69" i="11"/>
  <c r="N66" i="11"/>
  <c r="M66" i="11"/>
  <c r="L66" i="11"/>
  <c r="G66" i="11"/>
  <c r="E66" i="11"/>
  <c r="C66" i="11"/>
  <c r="P66" i="11"/>
  <c r="F66" i="11"/>
  <c r="Q66" i="11"/>
  <c r="H66" i="11"/>
  <c r="O66" i="11"/>
  <c r="D66" i="11"/>
  <c r="I66" i="11"/>
  <c r="R66" i="11"/>
  <c r="D68" i="11"/>
  <c r="G68" i="11"/>
  <c r="L68" i="11"/>
  <c r="O68" i="11"/>
  <c r="M68" i="11"/>
  <c r="Q68" i="11"/>
  <c r="F68" i="11"/>
  <c r="C68" i="11"/>
  <c r="H68" i="11"/>
  <c r="P68" i="11"/>
  <c r="G81" i="11" s="1"/>
  <c r="P81" i="11" s="1"/>
  <c r="E68" i="11"/>
  <c r="N68" i="11"/>
  <c r="I68" i="11"/>
  <c r="R68" i="11"/>
  <c r="N67" i="11"/>
  <c r="H67" i="11"/>
  <c r="C67" i="11"/>
  <c r="G67" i="11"/>
  <c r="E67" i="11"/>
  <c r="L67" i="11"/>
  <c r="M67" i="11"/>
  <c r="O67" i="11"/>
  <c r="D67" i="11"/>
  <c r="Q67" i="11"/>
  <c r="F67" i="11"/>
  <c r="P67" i="11"/>
  <c r="I67" i="11"/>
  <c r="R67" i="11"/>
  <c r="G65" i="11"/>
  <c r="M65" i="11"/>
  <c r="P65" i="11"/>
  <c r="L65" i="11"/>
  <c r="D65" i="11"/>
  <c r="Q65" i="11"/>
  <c r="C65" i="11"/>
  <c r="N65" i="11"/>
  <c r="O65" i="11"/>
  <c r="E65" i="11"/>
  <c r="H65" i="11"/>
  <c r="F65" i="11"/>
  <c r="I65" i="11"/>
  <c r="R65" i="11"/>
  <c r="F64" i="11"/>
  <c r="D64" i="11"/>
  <c r="H64" i="11"/>
  <c r="L64" i="11"/>
  <c r="P64" i="11"/>
  <c r="N64" i="11"/>
  <c r="E64" i="11"/>
  <c r="G64" i="11"/>
  <c r="O64" i="11"/>
  <c r="M64" i="11"/>
  <c r="Q64" i="11"/>
  <c r="C64" i="11"/>
  <c r="R64" i="11"/>
  <c r="I64" i="11"/>
  <c r="F63" i="11"/>
  <c r="M63" i="11"/>
  <c r="N63" i="11"/>
  <c r="P63" i="11"/>
  <c r="O63" i="11"/>
  <c r="E63" i="11"/>
  <c r="L63" i="11"/>
  <c r="C63" i="11"/>
  <c r="G63" i="11"/>
  <c r="D63" i="11"/>
  <c r="Q63" i="11"/>
  <c r="H63" i="11"/>
  <c r="I63" i="11"/>
  <c r="R63" i="11"/>
  <c r="P70" i="11"/>
  <c r="F70" i="11"/>
  <c r="Q70" i="11"/>
  <c r="N70" i="11"/>
  <c r="G70" i="11"/>
  <c r="M70" i="11"/>
  <c r="H70" i="11"/>
  <c r="O70" i="11"/>
  <c r="D70" i="11"/>
  <c r="L70" i="11"/>
  <c r="C70" i="11"/>
  <c r="E70" i="11"/>
  <c r="I70" i="11"/>
  <c r="R70" i="11"/>
  <c r="I3" i="8"/>
  <c r="Q70" i="16"/>
  <c r="G33" i="16"/>
  <c r="H33" i="16" s="1"/>
  <c r="I33" i="16" s="1"/>
  <c r="P70" i="16"/>
  <c r="O71" i="16"/>
  <c r="M52" i="16"/>
  <c r="M54" i="16"/>
  <c r="F45" i="16"/>
  <c r="F44" i="16"/>
  <c r="K54" i="16"/>
  <c r="G43" i="16"/>
  <c r="H43" i="16" s="1"/>
  <c r="I43" i="16" s="1"/>
  <c r="G45" i="16"/>
  <c r="M60" i="16"/>
  <c r="L78" i="16"/>
  <c r="G32" i="16"/>
  <c r="M61" i="16"/>
  <c r="N70" i="16"/>
  <c r="V70" i="16" s="1"/>
  <c r="M70" i="16"/>
  <c r="O70" i="16"/>
  <c r="G42" i="16"/>
  <c r="G44" i="16"/>
  <c r="G40" i="16"/>
  <c r="F42" i="16"/>
  <c r="P71" i="16"/>
  <c r="Q71" i="16"/>
  <c r="N71" i="16"/>
  <c r="M51" i="16"/>
  <c r="I72" i="16"/>
  <c r="N72" i="16" s="1"/>
  <c r="K51" i="16"/>
  <c r="R51" i="16" s="1"/>
  <c r="L51" i="16"/>
  <c r="M71" i="16"/>
  <c r="N52" i="16"/>
  <c r="L52" i="16"/>
  <c r="S52" i="16" s="1"/>
  <c r="F40" i="16"/>
  <c r="L54" i="16"/>
  <c r="O77" i="16"/>
  <c r="W69" i="16" s="1"/>
  <c r="P77" i="16"/>
  <c r="X69" i="16" s="1"/>
  <c r="M78" i="16"/>
  <c r="O79" i="16"/>
  <c r="M79" i="16"/>
  <c r="Q79" i="16"/>
  <c r="L79" i="16"/>
  <c r="K53" i="16"/>
  <c r="N62" i="16"/>
  <c r="N60" i="16"/>
  <c r="N61" i="16"/>
  <c r="K60" i="16"/>
  <c r="K62" i="16"/>
  <c r="N51" i="16"/>
  <c r="U51" i="16" s="1"/>
  <c r="H54" i="16"/>
  <c r="O53" i="16" s="1"/>
  <c r="L59" i="16"/>
  <c r="L61" i="16"/>
  <c r="L62" i="16"/>
  <c r="P78" i="16"/>
  <c r="Q78" i="16"/>
  <c r="O78" i="16"/>
  <c r="M59" i="16"/>
  <c r="T51" i="16" s="1"/>
  <c r="P79" i="16"/>
  <c r="N53" i="16"/>
  <c r="L77" i="16"/>
  <c r="M77" i="16"/>
  <c r="Q77" i="16"/>
  <c r="N79" i="16"/>
  <c r="K61" i="16"/>
  <c r="D12" i="11"/>
  <c r="I80" i="16"/>
  <c r="Q80" i="16" s="1"/>
  <c r="O62" i="16"/>
  <c r="F41" i="16"/>
  <c r="H41" i="16" s="1"/>
  <c r="I41" i="16" s="1"/>
  <c r="F31" i="16"/>
  <c r="H31" i="16" s="1"/>
  <c r="I31" i="16" s="1"/>
  <c r="F32" i="16"/>
  <c r="H18" i="16" l="1"/>
  <c r="I18" i="16" s="1"/>
  <c r="H13" i="16"/>
  <c r="I13" i="16" s="1"/>
  <c r="H4" i="16"/>
  <c r="H19" i="16"/>
  <c r="I19" i="16" s="1"/>
  <c r="H23" i="16"/>
  <c r="I23" i="16" s="1"/>
  <c r="H22" i="16"/>
  <c r="I22" i="16" s="1"/>
  <c r="G77" i="11"/>
  <c r="P77" i="11" s="1"/>
  <c r="G80" i="11"/>
  <c r="P80" i="11" s="1"/>
  <c r="D83" i="11"/>
  <c r="M83" i="11" s="1"/>
  <c r="D77" i="11"/>
  <c r="M77" i="11" s="1"/>
  <c r="H21" i="16"/>
  <c r="I21" i="16" s="1"/>
  <c r="F25" i="16"/>
  <c r="H20" i="16"/>
  <c r="I20" i="16" s="1"/>
  <c r="H9" i="16"/>
  <c r="I9" i="16" s="1"/>
  <c r="H10" i="16"/>
  <c r="I10" i="16" s="1"/>
  <c r="H7" i="16"/>
  <c r="I7" i="16" s="1"/>
  <c r="H8" i="16"/>
  <c r="I8" i="16" s="1"/>
  <c r="H16" i="16"/>
  <c r="I16" i="16" s="1"/>
  <c r="I4" i="16"/>
  <c r="G25" i="16"/>
  <c r="I25" i="16" s="1"/>
  <c r="H5" i="16"/>
  <c r="I5" i="16" s="1"/>
  <c r="H15" i="16"/>
  <c r="I15" i="16" s="1"/>
  <c r="H12" i="16"/>
  <c r="I12" i="16" s="1"/>
  <c r="H6" i="16"/>
  <c r="I6" i="16" s="1"/>
  <c r="F77" i="11"/>
  <c r="O77" i="11" s="1"/>
  <c r="C78" i="11"/>
  <c r="L78" i="11" s="1"/>
  <c r="D78" i="11"/>
  <c r="M78" i="11" s="1"/>
  <c r="I83" i="11"/>
  <c r="R83" i="11" s="1"/>
  <c r="T52" i="16"/>
  <c r="T60" i="16" s="1"/>
  <c r="W71" i="16"/>
  <c r="W79" i="16" s="1"/>
  <c r="U52" i="16"/>
  <c r="U60" i="16" s="1"/>
  <c r="H44" i="16"/>
  <c r="I44" i="16" s="1"/>
  <c r="V71" i="16"/>
  <c r="V79" i="16" s="1"/>
  <c r="W70" i="16"/>
  <c r="U53" i="16"/>
  <c r="U61" i="16" s="1"/>
  <c r="S51" i="16"/>
  <c r="S59" i="16" s="1"/>
  <c r="U71" i="16"/>
  <c r="U79" i="16" s="1"/>
  <c r="X70" i="16"/>
  <c r="S60" i="16"/>
  <c r="R53" i="16"/>
  <c r="R61" i="16" s="1"/>
  <c r="X71" i="16"/>
  <c r="X79" i="16" s="1"/>
  <c r="U59" i="16"/>
  <c r="R59" i="16"/>
  <c r="E80" i="11"/>
  <c r="N80" i="11" s="1"/>
  <c r="F82" i="11"/>
  <c r="O82" i="11" s="1"/>
  <c r="C82" i="11"/>
  <c r="L82" i="11" s="1"/>
  <c r="I80" i="11"/>
  <c r="R80" i="11" s="1"/>
  <c r="E77" i="11"/>
  <c r="N77" i="11" s="1"/>
  <c r="G76" i="11"/>
  <c r="P76" i="11" s="1"/>
  <c r="I76" i="11"/>
  <c r="R76" i="11" s="1"/>
  <c r="C76" i="11"/>
  <c r="L76" i="11" s="1"/>
  <c r="I79" i="11"/>
  <c r="R79" i="11" s="1"/>
  <c r="I82" i="11"/>
  <c r="R82" i="11" s="1"/>
  <c r="F78" i="11"/>
  <c r="O78" i="11" s="1"/>
  <c r="F80" i="11"/>
  <c r="O80" i="11" s="1"/>
  <c r="I81" i="11"/>
  <c r="R81" i="11" s="1"/>
  <c r="G83" i="11"/>
  <c r="P83" i="11" s="1"/>
  <c r="E81" i="11"/>
  <c r="N81" i="11" s="1"/>
  <c r="H80" i="11"/>
  <c r="Q80" i="11" s="1"/>
  <c r="H79" i="11"/>
  <c r="Q79" i="11" s="1"/>
  <c r="I77" i="11"/>
  <c r="R77" i="11" s="1"/>
  <c r="F76" i="11"/>
  <c r="O76" i="11" s="1"/>
  <c r="C77" i="11"/>
  <c r="L77" i="11" s="1"/>
  <c r="G78" i="11"/>
  <c r="P78" i="11" s="1"/>
  <c r="G79" i="11"/>
  <c r="P79" i="11" s="1"/>
  <c r="D82" i="11"/>
  <c r="M82" i="11" s="1"/>
  <c r="E83" i="11"/>
  <c r="N83" i="11" s="1"/>
  <c r="H77" i="11"/>
  <c r="Q77" i="11" s="1"/>
  <c r="H76" i="11"/>
  <c r="Q76" i="11" s="1"/>
  <c r="H81" i="11"/>
  <c r="Q81" i="11" s="1"/>
  <c r="H82" i="11"/>
  <c r="Q82" i="11" s="1"/>
  <c r="C83" i="11"/>
  <c r="L83" i="11" s="1"/>
  <c r="D76" i="11"/>
  <c r="M76" i="11" s="1"/>
  <c r="E78" i="11"/>
  <c r="N78" i="11" s="1"/>
  <c r="D80" i="11"/>
  <c r="M80" i="11" s="1"/>
  <c r="D81" i="11"/>
  <c r="M81" i="11" s="1"/>
  <c r="E82" i="11"/>
  <c r="N82" i="11" s="1"/>
  <c r="C80" i="11"/>
  <c r="L80" i="11" s="1"/>
  <c r="F81" i="11"/>
  <c r="O81" i="11" s="1"/>
  <c r="F79" i="11"/>
  <c r="O79" i="11" s="1"/>
  <c r="C79" i="11"/>
  <c r="L79" i="11" s="1"/>
  <c r="G82" i="11"/>
  <c r="P82" i="11" s="1"/>
  <c r="O71" i="11"/>
  <c r="C71" i="11"/>
  <c r="M71" i="11"/>
  <c r="H71" i="11"/>
  <c r="F71" i="11"/>
  <c r="Q71" i="11"/>
  <c r="N71" i="11"/>
  <c r="E71" i="11"/>
  <c r="L71" i="11"/>
  <c r="D71" i="11"/>
  <c r="P71" i="11"/>
  <c r="G71" i="11"/>
  <c r="I71" i="11"/>
  <c r="R71" i="11"/>
  <c r="H83" i="11"/>
  <c r="Q83" i="11" s="1"/>
  <c r="E76" i="11"/>
  <c r="N76" i="11" s="1"/>
  <c r="F83" i="11"/>
  <c r="O83" i="11" s="1"/>
  <c r="I78" i="11"/>
  <c r="R78" i="11" s="1"/>
  <c r="H78" i="11"/>
  <c r="Q78" i="11" s="1"/>
  <c r="C81" i="11"/>
  <c r="L81" i="11" s="1"/>
  <c r="D79" i="11"/>
  <c r="M79" i="11" s="1"/>
  <c r="E79" i="11"/>
  <c r="N79" i="11" s="1"/>
  <c r="T69" i="16"/>
  <c r="T77" i="16" s="1"/>
  <c r="T71" i="16"/>
  <c r="T79" i="16" s="1"/>
  <c r="T53" i="16"/>
  <c r="T61" i="16" s="1"/>
  <c r="S53" i="16"/>
  <c r="S61" i="16" s="1"/>
  <c r="T70" i="16"/>
  <c r="T78" i="16" s="1"/>
  <c r="U70" i="16"/>
  <c r="U78" i="16" s="1"/>
  <c r="R52" i="16"/>
  <c r="R60" i="16" s="1"/>
  <c r="U69" i="16"/>
  <c r="U77" i="16" s="1"/>
  <c r="T59" i="16"/>
  <c r="H42" i="16"/>
  <c r="I42" i="16" s="1"/>
  <c r="G34" i="16"/>
  <c r="F34" i="16"/>
  <c r="H40" i="16"/>
  <c r="I40" i="16" s="1"/>
  <c r="M80" i="16"/>
  <c r="M72" i="16"/>
  <c r="L72" i="16"/>
  <c r="P72" i="16"/>
  <c r="Q72" i="16"/>
  <c r="O72" i="16"/>
  <c r="H32" i="16"/>
  <c r="I32" i="16" s="1"/>
  <c r="O60" i="16"/>
  <c r="O80" i="16"/>
  <c r="N80" i="16"/>
  <c r="O51" i="16"/>
  <c r="O61" i="16"/>
  <c r="O54" i="16"/>
  <c r="O52" i="16"/>
  <c r="P80" i="16"/>
  <c r="L80" i="16"/>
  <c r="O59" i="16"/>
  <c r="G5" i="11"/>
  <c r="G7" i="11"/>
  <c r="G11" i="11"/>
  <c r="N8" i="11"/>
  <c r="N7" i="1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4" i="1"/>
  <c r="K5" i="1"/>
  <c r="Q5" i="1" s="1"/>
  <c r="W5" i="1" s="1"/>
  <c r="K6" i="1"/>
  <c r="Q6" i="1" s="1"/>
  <c r="W6" i="1" s="1"/>
  <c r="K7" i="1"/>
  <c r="Q7" i="1" s="1"/>
  <c r="W7" i="1" s="1"/>
  <c r="K8" i="1"/>
  <c r="Q8" i="1" s="1"/>
  <c r="W8" i="1" s="1"/>
  <c r="K9" i="1"/>
  <c r="Q9" i="1" s="1"/>
  <c r="W9" i="1" s="1"/>
  <c r="K10" i="1"/>
  <c r="Q10" i="1" s="1"/>
  <c r="W10" i="1" s="1"/>
  <c r="K11" i="1"/>
  <c r="Q11" i="1" s="1"/>
  <c r="W11" i="1" s="1"/>
  <c r="K12" i="1"/>
  <c r="Q12" i="1" s="1"/>
  <c r="W12" i="1" s="1"/>
  <c r="K13" i="1"/>
  <c r="Q13" i="1" s="1"/>
  <c r="W13" i="1" s="1"/>
  <c r="K14" i="1"/>
  <c r="Q14" i="1" s="1"/>
  <c r="W14" i="1" s="1"/>
  <c r="K15" i="1"/>
  <c r="Q15" i="1" s="1"/>
  <c r="W15" i="1" s="1"/>
  <c r="K16" i="1"/>
  <c r="Q16" i="1" s="1"/>
  <c r="W16" i="1" s="1"/>
  <c r="K17" i="1"/>
  <c r="Q17" i="1" s="1"/>
  <c r="W17" i="1" s="1"/>
  <c r="K18" i="1"/>
  <c r="Q18" i="1" s="1"/>
  <c r="W18" i="1" s="1"/>
  <c r="K19" i="1"/>
  <c r="Q19" i="1" s="1"/>
  <c r="W19" i="1" s="1"/>
  <c r="K20" i="1"/>
  <c r="Q20" i="1" s="1"/>
  <c r="W20" i="1" s="1"/>
  <c r="K21" i="1"/>
  <c r="Q21" i="1" s="1"/>
  <c r="W21" i="1" s="1"/>
  <c r="K22" i="1"/>
  <c r="Q22" i="1" s="1"/>
  <c r="W22" i="1" s="1"/>
  <c r="K23" i="1"/>
  <c r="Q23" i="1" s="1"/>
  <c r="W23" i="1" s="1"/>
  <c r="K24" i="1"/>
  <c r="Q24" i="1" s="1"/>
  <c r="W24" i="1" s="1"/>
  <c r="K4" i="1"/>
  <c r="Q4" i="1" s="1"/>
  <c r="W4" i="1" s="1"/>
  <c r="H25" i="16" l="1"/>
  <c r="V51" i="16"/>
  <c r="V59" i="16" s="1"/>
  <c r="V52" i="16"/>
  <c r="V60" i="16" s="1"/>
  <c r="H84" i="11"/>
  <c r="Q84" i="11" s="1"/>
  <c r="I84" i="11"/>
  <c r="R84" i="11" s="1"/>
  <c r="G84" i="11"/>
  <c r="P84" i="11" s="1"/>
  <c r="E84" i="11"/>
  <c r="N84" i="11" s="1"/>
  <c r="C84" i="11"/>
  <c r="L84" i="11" s="1"/>
  <c r="F84" i="11"/>
  <c r="O84" i="11" s="1"/>
  <c r="D84" i="11"/>
  <c r="M84" i="11" s="1"/>
  <c r="V53" i="16"/>
  <c r="V61" i="16" s="1"/>
  <c r="J19" i="11"/>
  <c r="K19" i="11"/>
  <c r="L19" i="11"/>
  <c r="M19" i="11"/>
  <c r="J18" i="11"/>
  <c r="K18" i="11"/>
  <c r="L18" i="11"/>
  <c r="M18" i="11"/>
  <c r="E12" i="11"/>
  <c r="D18" i="11"/>
  <c r="F18" i="11"/>
  <c r="C18" i="11"/>
  <c r="G8" i="11"/>
  <c r="F19" i="11" s="1"/>
  <c r="E18" i="11"/>
  <c r="F12" i="11"/>
  <c r="G9" i="11"/>
  <c r="F20" i="11" s="1"/>
  <c r="G6" i="11"/>
  <c r="C17" i="11" s="1"/>
  <c r="G10" i="11"/>
  <c r="C21" i="11" s="1"/>
  <c r="G4" i="11"/>
  <c r="C15" i="11" s="1"/>
  <c r="C12" i="11"/>
  <c r="N6" i="11"/>
  <c r="K17" i="11" s="1"/>
  <c r="K12" i="11"/>
  <c r="N4" i="11"/>
  <c r="L15" i="11" s="1"/>
  <c r="J12" i="11"/>
  <c r="N11" i="11"/>
  <c r="J22" i="11" s="1"/>
  <c r="N9" i="11"/>
  <c r="J20" i="11" s="1"/>
  <c r="L12" i="11"/>
  <c r="C16" i="11"/>
  <c r="C22" i="11"/>
  <c r="N5" i="11"/>
  <c r="J16" i="11" s="1"/>
  <c r="M12" i="11"/>
  <c r="D16" i="11"/>
  <c r="D22" i="11"/>
  <c r="E16" i="11"/>
  <c r="E22" i="11"/>
  <c r="F16" i="11"/>
  <c r="F22" i="11"/>
  <c r="N10" i="11"/>
  <c r="L21" i="11" s="1"/>
  <c r="M36" i="11" l="1"/>
  <c r="M35" i="11"/>
  <c r="L35" i="11"/>
  <c r="J39" i="11"/>
  <c r="J33" i="11"/>
  <c r="J35" i="11"/>
  <c r="K35" i="11"/>
  <c r="N18" i="11"/>
  <c r="K20" i="11"/>
  <c r="M20" i="11"/>
  <c r="M37" i="11" s="1"/>
  <c r="L20" i="11"/>
  <c r="N19" i="11"/>
  <c r="E19" i="11"/>
  <c r="L36" i="11" s="1"/>
  <c r="D19" i="11"/>
  <c r="K36" i="11" s="1"/>
  <c r="C19" i="11"/>
  <c r="J36" i="11" s="1"/>
  <c r="G18" i="11"/>
  <c r="K15" i="11"/>
  <c r="G12" i="11"/>
  <c r="E23" i="11" s="1"/>
  <c r="E15" i="11"/>
  <c r="L32" i="11" s="1"/>
  <c r="E20" i="11"/>
  <c r="C20" i="11"/>
  <c r="J37" i="11" s="1"/>
  <c r="D20" i="11"/>
  <c r="D15" i="11"/>
  <c r="E17" i="11"/>
  <c r="D21" i="11"/>
  <c r="F21" i="11"/>
  <c r="E21" i="11"/>
  <c r="L38" i="11" s="1"/>
  <c r="F15" i="11"/>
  <c r="F17" i="11"/>
  <c r="D17" i="11"/>
  <c r="K34" i="11" s="1"/>
  <c r="L17" i="11"/>
  <c r="J17" i="11"/>
  <c r="J34" i="11" s="1"/>
  <c r="G22" i="11"/>
  <c r="K22" i="11"/>
  <c r="K39" i="11" s="1"/>
  <c r="L22" i="11"/>
  <c r="L39" i="11" s="1"/>
  <c r="M17" i="11"/>
  <c r="M22" i="11"/>
  <c r="M39" i="11" s="1"/>
  <c r="M15" i="11"/>
  <c r="J15" i="11"/>
  <c r="J32" i="11" s="1"/>
  <c r="N12" i="11"/>
  <c r="J23" i="11" s="1"/>
  <c r="D27" i="11" s="1"/>
  <c r="M21" i="11"/>
  <c r="G16" i="11"/>
  <c r="K21" i="11"/>
  <c r="J21" i="11"/>
  <c r="J38" i="11" s="1"/>
  <c r="M16" i="11"/>
  <c r="M33" i="11" s="1"/>
  <c r="L16" i="11"/>
  <c r="L33" i="11" s="1"/>
  <c r="K16" i="11"/>
  <c r="K33" i="11" s="1"/>
  <c r="L37" i="11" l="1"/>
  <c r="N35" i="11"/>
  <c r="M38" i="11"/>
  <c r="K32" i="11"/>
  <c r="K37" i="11"/>
  <c r="M32" i="11"/>
  <c r="K38" i="11"/>
  <c r="L34" i="11"/>
  <c r="M34" i="11"/>
  <c r="F26" i="11"/>
  <c r="N20" i="11"/>
  <c r="G19" i="11"/>
  <c r="N36" i="11" s="1"/>
  <c r="D23" i="11"/>
  <c r="G15" i="11"/>
  <c r="N16" i="11"/>
  <c r="N33" i="11" s="1"/>
  <c r="N17" i="11"/>
  <c r="N22" i="11"/>
  <c r="N39" i="11" s="1"/>
  <c r="G21" i="11"/>
  <c r="G20" i="11"/>
  <c r="C23" i="11"/>
  <c r="F23" i="11"/>
  <c r="G17" i="11"/>
  <c r="N15" i="11"/>
  <c r="N21" i="11"/>
  <c r="L23" i="11"/>
  <c r="F27" i="11" s="1"/>
  <c r="K23" i="11"/>
  <c r="E27" i="11" s="1"/>
  <c r="M23" i="11"/>
  <c r="G27" i="11" s="1"/>
  <c r="N37" i="11" l="1"/>
  <c r="N38" i="11"/>
  <c r="N34" i="11"/>
  <c r="N32" i="11"/>
  <c r="D26" i="11"/>
  <c r="J40" i="11"/>
  <c r="G26" i="11"/>
  <c r="M40" i="11"/>
  <c r="E26" i="11"/>
  <c r="K40" i="11"/>
  <c r="L40" i="11"/>
  <c r="G23" i="11"/>
  <c r="N23" i="11"/>
  <c r="N40" i="11" l="1"/>
  <c r="N24" i="1"/>
  <c r="S24" i="1" s="1"/>
  <c r="Y24" i="1" s="1"/>
  <c r="L24" i="1"/>
  <c r="R24" i="1" s="1"/>
  <c r="X24" i="1" s="1"/>
  <c r="N23" i="1"/>
  <c r="S23" i="1" s="1"/>
  <c r="Y23" i="1" s="1"/>
  <c r="L23" i="1"/>
  <c r="R23" i="1" s="1"/>
  <c r="X23" i="1" s="1"/>
  <c r="N22" i="1"/>
  <c r="S22" i="1" s="1"/>
  <c r="Y22" i="1" s="1"/>
  <c r="L22" i="1"/>
  <c r="R22" i="1" s="1"/>
  <c r="X22" i="1" s="1"/>
  <c r="N21" i="1"/>
  <c r="S21" i="1" s="1"/>
  <c r="Y21" i="1" s="1"/>
  <c r="L21" i="1"/>
  <c r="R21" i="1" s="1"/>
  <c r="X21" i="1" s="1"/>
  <c r="N20" i="1"/>
  <c r="S20" i="1" s="1"/>
  <c r="Y20" i="1" s="1"/>
  <c r="L20" i="1"/>
  <c r="R20" i="1" s="1"/>
  <c r="X20" i="1" s="1"/>
  <c r="N19" i="1"/>
  <c r="S19" i="1" s="1"/>
  <c r="Y19" i="1" s="1"/>
  <c r="L19" i="1"/>
  <c r="R19" i="1" s="1"/>
  <c r="X19" i="1" s="1"/>
  <c r="N18" i="1"/>
  <c r="S18" i="1" s="1"/>
  <c r="Y18" i="1" s="1"/>
  <c r="L18" i="1"/>
  <c r="R18" i="1" s="1"/>
  <c r="X18" i="1" s="1"/>
  <c r="N17" i="1"/>
  <c r="S17" i="1" s="1"/>
  <c r="Y17" i="1" s="1"/>
  <c r="L17" i="1"/>
  <c r="R17" i="1" s="1"/>
  <c r="X17" i="1" s="1"/>
  <c r="N16" i="1"/>
  <c r="S16" i="1" s="1"/>
  <c r="Y16" i="1" s="1"/>
  <c r="L16" i="1"/>
  <c r="R16" i="1" s="1"/>
  <c r="X16" i="1" s="1"/>
  <c r="N15" i="1"/>
  <c r="S15" i="1" s="1"/>
  <c r="Y15" i="1" s="1"/>
  <c r="L15" i="1"/>
  <c r="R15" i="1" s="1"/>
  <c r="X15" i="1" s="1"/>
  <c r="N14" i="1"/>
  <c r="S14" i="1" s="1"/>
  <c r="Y14" i="1" s="1"/>
  <c r="L14" i="1"/>
  <c r="R14" i="1" s="1"/>
  <c r="X14" i="1" s="1"/>
  <c r="N13" i="1"/>
  <c r="S13" i="1" s="1"/>
  <c r="Y13" i="1" s="1"/>
  <c r="L13" i="1"/>
  <c r="R13" i="1" s="1"/>
  <c r="X13" i="1" s="1"/>
  <c r="N12" i="1"/>
  <c r="S12" i="1" s="1"/>
  <c r="Y12" i="1" s="1"/>
  <c r="L12" i="1"/>
  <c r="R12" i="1" s="1"/>
  <c r="X12" i="1" s="1"/>
  <c r="N11" i="1"/>
  <c r="S11" i="1" s="1"/>
  <c r="Y11" i="1" s="1"/>
  <c r="L11" i="1"/>
  <c r="R11" i="1" s="1"/>
  <c r="X11" i="1" s="1"/>
  <c r="N10" i="1"/>
  <c r="S10" i="1" s="1"/>
  <c r="Y10" i="1" s="1"/>
  <c r="L10" i="1"/>
  <c r="R10" i="1" s="1"/>
  <c r="X10" i="1" s="1"/>
  <c r="N9" i="1"/>
  <c r="S9" i="1" s="1"/>
  <c r="Y9" i="1" s="1"/>
  <c r="L9" i="1"/>
  <c r="R9" i="1" s="1"/>
  <c r="X9" i="1" s="1"/>
  <c r="N8" i="1"/>
  <c r="S8" i="1" s="1"/>
  <c r="Y8" i="1" s="1"/>
  <c r="L8" i="1"/>
  <c r="R8" i="1" s="1"/>
  <c r="X8" i="1" s="1"/>
  <c r="N7" i="1"/>
  <c r="S7" i="1" s="1"/>
  <c r="Y7" i="1" s="1"/>
  <c r="L7" i="1"/>
  <c r="R7" i="1" s="1"/>
  <c r="X7" i="1" s="1"/>
  <c r="N6" i="1"/>
  <c r="S6" i="1" s="1"/>
  <c r="Y6" i="1" s="1"/>
  <c r="L6" i="1"/>
  <c r="R6" i="1" s="1"/>
  <c r="X6" i="1" s="1"/>
  <c r="N5" i="1"/>
  <c r="S5" i="1" s="1"/>
  <c r="Y5" i="1" s="1"/>
  <c r="L5" i="1"/>
  <c r="R5" i="1" s="1"/>
  <c r="X5" i="1" s="1"/>
  <c r="N4" i="1"/>
  <c r="S4" i="1" s="1"/>
  <c r="Y4" i="1" s="1"/>
  <c r="L4" i="1"/>
  <c r="R4" i="1" s="1"/>
  <c r="X4" i="1" s="1"/>
  <c r="P11" i="8" l="1"/>
  <c r="L12" i="8"/>
  <c r="P8" i="8"/>
  <c r="P7" i="8"/>
  <c r="P5" i="8"/>
  <c r="P4" i="8"/>
  <c r="K22" i="8" l="1"/>
  <c r="L22" i="8"/>
  <c r="N22" i="8"/>
  <c r="O22" i="8"/>
  <c r="L15" i="8"/>
  <c r="O12" i="8"/>
  <c r="K15" i="8"/>
  <c r="O15" i="8"/>
  <c r="M15" i="8"/>
  <c r="N15" i="8"/>
  <c r="O16" i="8"/>
  <c r="N16" i="8"/>
  <c r="M16" i="8"/>
  <c r="L16" i="8"/>
  <c r="K16" i="8"/>
  <c r="K12" i="8"/>
  <c r="M22" i="8"/>
  <c r="P10" i="8"/>
  <c r="M21" i="8" s="1"/>
  <c r="M12" i="8"/>
  <c r="P9" i="8"/>
  <c r="N20" i="8" s="1"/>
  <c r="N12" i="8"/>
  <c r="P6" i="8"/>
  <c r="K17" i="8" s="1"/>
  <c r="H9" i="8"/>
  <c r="H7" i="8"/>
  <c r="H5" i="8"/>
  <c r="H8" i="8"/>
  <c r="H11" i="8"/>
  <c r="H4" i="8"/>
  <c r="N21" i="8" l="1"/>
  <c r="C22" i="8"/>
  <c r="K34" i="8" s="1"/>
  <c r="F22" i="8"/>
  <c r="N34" i="8" s="1"/>
  <c r="G22" i="8"/>
  <c r="O34" i="8" s="1"/>
  <c r="D22" i="8"/>
  <c r="L34" i="8" s="1"/>
  <c r="E22" i="8"/>
  <c r="M34" i="8" s="1"/>
  <c r="D20" i="8"/>
  <c r="G20" i="8"/>
  <c r="C20" i="8"/>
  <c r="E20" i="8"/>
  <c r="F20" i="8"/>
  <c r="N32" i="8" s="1"/>
  <c r="C16" i="8"/>
  <c r="K28" i="8" s="1"/>
  <c r="D16" i="8"/>
  <c r="L28" i="8" s="1"/>
  <c r="G16" i="8"/>
  <c r="O28" i="8" s="1"/>
  <c r="E16" i="8"/>
  <c r="M28" i="8" s="1"/>
  <c r="F16" i="8"/>
  <c r="N28" i="8" s="1"/>
  <c r="F15" i="8"/>
  <c r="N27" i="8" s="1"/>
  <c r="E15" i="8"/>
  <c r="M27" i="8" s="1"/>
  <c r="G15" i="8"/>
  <c r="O27" i="8" s="1"/>
  <c r="C15" i="8"/>
  <c r="K27" i="8" s="1"/>
  <c r="D15" i="8"/>
  <c r="L27" i="8" s="1"/>
  <c r="M20" i="8"/>
  <c r="L17" i="8"/>
  <c r="M17" i="8"/>
  <c r="N17" i="8"/>
  <c r="O17" i="8"/>
  <c r="P16" i="8"/>
  <c r="P15" i="8"/>
  <c r="K20" i="8"/>
  <c r="L20" i="8"/>
  <c r="O20" i="8"/>
  <c r="K21" i="8"/>
  <c r="O21" i="8"/>
  <c r="L21" i="8"/>
  <c r="P22" i="8"/>
  <c r="P12" i="8"/>
  <c r="L23" i="8" s="1"/>
  <c r="E28" i="8" s="1"/>
  <c r="H10" i="8"/>
  <c r="G12" i="8"/>
  <c r="F12" i="8"/>
  <c r="E12" i="8"/>
  <c r="H6" i="8"/>
  <c r="D12" i="8"/>
  <c r="C12" i="8"/>
  <c r="L32" i="8" l="1"/>
  <c r="K32" i="8"/>
  <c r="O32" i="8"/>
  <c r="M32" i="8"/>
  <c r="H22" i="8"/>
  <c r="P34" i="8" s="1"/>
  <c r="C21" i="8"/>
  <c r="K33" i="8" s="1"/>
  <c r="D21" i="8"/>
  <c r="L33" i="8" s="1"/>
  <c r="F21" i="8"/>
  <c r="N33" i="8" s="1"/>
  <c r="G21" i="8"/>
  <c r="O33" i="8" s="1"/>
  <c r="E21" i="8"/>
  <c r="M33" i="8" s="1"/>
  <c r="H20" i="8"/>
  <c r="D17" i="8"/>
  <c r="L29" i="8" s="1"/>
  <c r="E17" i="8"/>
  <c r="M29" i="8" s="1"/>
  <c r="F17" i="8"/>
  <c r="N29" i="8" s="1"/>
  <c r="G17" i="8"/>
  <c r="O29" i="8" s="1"/>
  <c r="C17" i="8"/>
  <c r="K29" i="8" s="1"/>
  <c r="H16" i="8"/>
  <c r="P28" i="8" s="1"/>
  <c r="H15" i="8"/>
  <c r="P27" i="8" s="1"/>
  <c r="N23" i="8"/>
  <c r="G28" i="8" s="1"/>
  <c r="M23" i="8"/>
  <c r="F28" i="8" s="1"/>
  <c r="P21" i="8"/>
  <c r="P17" i="8"/>
  <c r="P20" i="8"/>
  <c r="O23" i="8"/>
  <c r="H28" i="8" s="1"/>
  <c r="K23" i="8"/>
  <c r="H12" i="8"/>
  <c r="P32" i="8" l="1"/>
  <c r="H21" i="8"/>
  <c r="P33" i="8" s="1"/>
  <c r="H17" i="8"/>
  <c r="P29" i="8" s="1"/>
  <c r="F23" i="8"/>
  <c r="D23" i="8"/>
  <c r="E23" i="8"/>
  <c r="G23" i="8"/>
  <c r="C23" i="8"/>
  <c r="K35" i="8" s="1"/>
  <c r="D28" i="8"/>
  <c r="P23" i="8"/>
  <c r="H27" i="8" l="1"/>
  <c r="O35" i="8"/>
  <c r="F27" i="8"/>
  <c r="M35" i="8"/>
  <c r="G27" i="8"/>
  <c r="N35" i="8"/>
  <c r="E27" i="8"/>
  <c r="L35" i="8"/>
  <c r="D27" i="8"/>
  <c r="H23" i="8"/>
  <c r="P35" i="8" s="1"/>
  <c r="N29" i="6" l="1"/>
  <c r="M29" i="6"/>
  <c r="L29" i="6"/>
  <c r="K29" i="6"/>
  <c r="N20" i="6"/>
  <c r="M20" i="6"/>
  <c r="L20" i="6"/>
  <c r="K20" i="6"/>
  <c r="N11" i="6"/>
  <c r="M11" i="6"/>
  <c r="L11" i="6"/>
  <c r="O28" i="6"/>
  <c r="O27" i="6"/>
  <c r="O26" i="6"/>
  <c r="O25" i="6"/>
  <c r="O24" i="6"/>
  <c r="O19" i="6"/>
  <c r="O18" i="6"/>
  <c r="O17" i="6"/>
  <c r="O16" i="6"/>
  <c r="O15" i="6"/>
  <c r="O10" i="6"/>
  <c r="O9" i="6"/>
  <c r="O8" i="6"/>
  <c r="O7" i="6"/>
  <c r="O6" i="6"/>
  <c r="G28" i="6"/>
  <c r="G27" i="6"/>
  <c r="G26" i="6"/>
  <c r="G25" i="6"/>
  <c r="G24" i="6"/>
  <c r="G19" i="6"/>
  <c r="G18" i="6"/>
  <c r="G17" i="6"/>
  <c r="G16" i="6"/>
  <c r="G15" i="6"/>
  <c r="F29" i="6"/>
  <c r="E29" i="6"/>
  <c r="D29" i="6"/>
  <c r="C29" i="6"/>
  <c r="F20" i="6"/>
  <c r="E20" i="6"/>
  <c r="D20" i="6"/>
  <c r="C20" i="6"/>
  <c r="D11" i="6"/>
  <c r="E11" i="6"/>
  <c r="F11" i="6"/>
  <c r="C11" i="6"/>
  <c r="G7" i="6"/>
  <c r="G8" i="6"/>
  <c r="G9" i="6"/>
  <c r="G10" i="6"/>
  <c r="G6" i="6"/>
  <c r="O11" i="6" l="1"/>
  <c r="O20" i="6"/>
  <c r="G11" i="6"/>
  <c r="O29" i="6"/>
  <c r="G29" i="6"/>
  <c r="G20" i="6"/>
  <c r="K34" i="6" l="1"/>
  <c r="K36" i="6"/>
  <c r="K38" i="6"/>
  <c r="M35" i="6"/>
  <c r="N37" i="6"/>
  <c r="L34" i="6"/>
  <c r="L36" i="6"/>
  <c r="L38" i="6"/>
  <c r="K37" i="6"/>
  <c r="M37" i="6"/>
  <c r="M34" i="6"/>
  <c r="M36" i="6"/>
  <c r="M38" i="6"/>
  <c r="L35" i="6"/>
  <c r="N34" i="6"/>
  <c r="N36" i="6"/>
  <c r="N38" i="6"/>
  <c r="L37" i="6"/>
  <c r="N35" i="6"/>
  <c r="K35" i="6"/>
  <c r="C36" i="6"/>
  <c r="C38" i="6"/>
  <c r="E38" i="6"/>
  <c r="D36" i="6"/>
  <c r="D38" i="6"/>
  <c r="E36" i="6"/>
  <c r="F36" i="6"/>
  <c r="F38" i="6"/>
  <c r="C35" i="6"/>
  <c r="C37" i="6"/>
  <c r="D34" i="6"/>
  <c r="D35" i="6"/>
  <c r="D37" i="6"/>
  <c r="E34" i="6"/>
  <c r="E35" i="6"/>
  <c r="E37" i="6"/>
  <c r="F34" i="6"/>
  <c r="F35" i="6"/>
  <c r="F37" i="6"/>
  <c r="C34" i="6"/>
  <c r="C53" i="6"/>
  <c r="C55" i="6"/>
  <c r="D52" i="6"/>
  <c r="D53" i="6"/>
  <c r="D55" i="6"/>
  <c r="E52" i="6"/>
  <c r="E53" i="6"/>
  <c r="E55" i="6"/>
  <c r="F52" i="6"/>
  <c r="F53" i="6"/>
  <c r="F55" i="6"/>
  <c r="C52" i="6"/>
  <c r="C54" i="6"/>
  <c r="C56" i="6"/>
  <c r="D54" i="6"/>
  <c r="D56" i="6"/>
  <c r="E54" i="6"/>
  <c r="E56" i="6"/>
  <c r="F54" i="6"/>
  <c r="F56" i="6"/>
  <c r="K53" i="6"/>
  <c r="K55" i="6"/>
  <c r="L52" i="6"/>
  <c r="T60" i="6" s="1"/>
  <c r="V60" i="6" s="1"/>
  <c r="L53" i="6"/>
  <c r="L55" i="6"/>
  <c r="M52" i="6"/>
  <c r="T61" i="6" s="1"/>
  <c r="V61" i="6" s="1"/>
  <c r="M53" i="6"/>
  <c r="M55" i="6"/>
  <c r="N52" i="6"/>
  <c r="T62" i="6" s="1"/>
  <c r="V62" i="6" s="1"/>
  <c r="N53" i="6"/>
  <c r="N55" i="6"/>
  <c r="K52" i="6"/>
  <c r="K54" i="6"/>
  <c r="K56" i="6"/>
  <c r="L54" i="6"/>
  <c r="L56" i="6"/>
  <c r="N56" i="6"/>
  <c r="M54" i="6"/>
  <c r="M56" i="6"/>
  <c r="N54" i="6"/>
  <c r="K44" i="6"/>
  <c r="K46" i="6"/>
  <c r="L43" i="6"/>
  <c r="N45" i="6"/>
  <c r="L44" i="6"/>
  <c r="L46" i="6"/>
  <c r="M43" i="6"/>
  <c r="N47" i="6"/>
  <c r="M44" i="6"/>
  <c r="M46" i="6"/>
  <c r="N43" i="6"/>
  <c r="N44" i="6"/>
  <c r="N46" i="6"/>
  <c r="K43" i="6"/>
  <c r="K45" i="6"/>
  <c r="K47" i="6"/>
  <c r="L45" i="6"/>
  <c r="L47" i="6"/>
  <c r="M45" i="6"/>
  <c r="M47" i="6"/>
  <c r="C45" i="6"/>
  <c r="C47" i="6"/>
  <c r="D45" i="6"/>
  <c r="D47" i="6"/>
  <c r="E45" i="6"/>
  <c r="E47" i="6"/>
  <c r="F44" i="6"/>
  <c r="F45" i="6"/>
  <c r="F47" i="6"/>
  <c r="C44" i="6"/>
  <c r="C46" i="6"/>
  <c r="D43" i="6"/>
  <c r="D44" i="6"/>
  <c r="D46" i="6"/>
  <c r="E43" i="6"/>
  <c r="E44" i="6"/>
  <c r="E46" i="6"/>
  <c r="F43" i="6"/>
  <c r="F46" i="6"/>
  <c r="C43" i="6"/>
  <c r="G54" i="6" l="1"/>
  <c r="G38" i="6"/>
  <c r="E48" i="6"/>
  <c r="D57" i="6"/>
  <c r="G36" i="6"/>
  <c r="O54" i="6"/>
  <c r="C39" i="6"/>
  <c r="G34" i="6"/>
  <c r="E39" i="6"/>
  <c r="L57" i="6"/>
  <c r="D39" i="6"/>
  <c r="E57" i="6"/>
  <c r="F39" i="6"/>
  <c r="G37" i="6"/>
  <c r="G35" i="6"/>
  <c r="O37" i="6"/>
  <c r="G55" i="6"/>
  <c r="G56" i="6"/>
  <c r="G52" i="6"/>
  <c r="G53" i="6"/>
  <c r="F57" i="6"/>
  <c r="C57" i="6"/>
  <c r="M57" i="6"/>
  <c r="O55" i="6"/>
  <c r="O52" i="6"/>
  <c r="N57" i="6"/>
  <c r="O56" i="6"/>
  <c r="K57" i="6"/>
  <c r="O53" i="6"/>
  <c r="O47" i="6"/>
  <c r="M48" i="6"/>
  <c r="K48" i="6"/>
  <c r="O43" i="6"/>
  <c r="O46" i="6"/>
  <c r="N48" i="6"/>
  <c r="O45" i="6"/>
  <c r="L48" i="6"/>
  <c r="O44" i="6"/>
  <c r="G45" i="6"/>
  <c r="F48" i="6"/>
  <c r="D48" i="6"/>
  <c r="G43" i="6"/>
  <c r="G46" i="6"/>
  <c r="C48" i="6"/>
  <c r="G44" i="6"/>
  <c r="G47" i="6"/>
  <c r="O38" i="6"/>
  <c r="O36" i="6"/>
  <c r="M39" i="6"/>
  <c r="K39" i="6"/>
  <c r="N39" i="6"/>
  <c r="O34" i="6"/>
  <c r="L39" i="6"/>
  <c r="O35" i="6"/>
  <c r="G39" i="6" l="1"/>
  <c r="G57" i="6"/>
  <c r="O39" i="6"/>
  <c r="O57" i="6"/>
  <c r="O48" i="6"/>
  <c r="G48" i="6"/>
  <c r="AE141" i="52" l="1"/>
  <c r="AE142" i="52"/>
  <c r="AE140" i="52"/>
</calcChain>
</file>

<file path=xl/sharedStrings.xml><?xml version="1.0" encoding="utf-8"?>
<sst xmlns="http://schemas.openxmlformats.org/spreadsheetml/2006/main" count="15835" uniqueCount="704">
  <si>
    <t>lowValues</t>
  </si>
  <si>
    <t>upValues</t>
  </si>
  <si>
    <t>Inf</t>
  </si>
  <si>
    <t>Model</t>
  </si>
  <si>
    <t>Work</t>
  </si>
  <si>
    <t>University</t>
  </si>
  <si>
    <t>School</t>
  </si>
  <si>
    <t>Survey</t>
  </si>
  <si>
    <t>4+</t>
  </si>
  <si>
    <t>Count</t>
  </si>
  <si>
    <t>Percent</t>
  </si>
  <si>
    <t>workFreqJa</t>
  </si>
  <si>
    <t>univFreqJa</t>
  </si>
  <si>
    <t>schFreqJa</t>
  </si>
  <si>
    <t>Autos</t>
  </si>
  <si>
    <t>0-30K</t>
  </si>
  <si>
    <t>30K-60k</t>
  </si>
  <si>
    <t>60K-100K</t>
  </si>
  <si>
    <t>100K+</t>
  </si>
  <si>
    <t>HH Income</t>
  </si>
  <si>
    <t>HH Size</t>
  </si>
  <si>
    <t># Workers</t>
  </si>
  <si>
    <t>3+</t>
  </si>
  <si>
    <t>Census</t>
  </si>
  <si>
    <t>PERSONTYPE</t>
  </si>
  <si>
    <t>M</t>
  </si>
  <si>
    <t>Total</t>
  </si>
  <si>
    <t>Full-time worker</t>
  </si>
  <si>
    <t>Part-time worker</t>
  </si>
  <si>
    <t>University student</t>
  </si>
  <si>
    <t>Non-working adult</t>
  </si>
  <si>
    <t>Non-working senior</t>
  </si>
  <si>
    <t>Driving age student</t>
  </si>
  <si>
    <t>Non-driving student</t>
  </si>
  <si>
    <t>Pre-school</t>
  </si>
  <si>
    <t>imf_choice</t>
  </si>
  <si>
    <t>freq</t>
  </si>
  <si>
    <t>Child too young for school</t>
  </si>
  <si>
    <t>Student of driving age</t>
  </si>
  <si>
    <t>Student of non-driving age</t>
  </si>
  <si>
    <t>PERTYPE</t>
  </si>
  <si>
    <t>mtf</t>
  </si>
  <si>
    <t>persontype</t>
  </si>
  <si>
    <t>1W</t>
  </si>
  <si>
    <t>2W</t>
  </si>
  <si>
    <t>1S</t>
  </si>
  <si>
    <t>2S</t>
  </si>
  <si>
    <t>1W1S</t>
  </si>
  <si>
    <t>Select Person Type</t>
  </si>
  <si>
    <t>work</t>
  </si>
  <si>
    <t>univ</t>
  </si>
  <si>
    <t>schl</t>
  </si>
  <si>
    <t>TOURPURP</t>
  </si>
  <si>
    <t>indi</t>
  </si>
  <si>
    <t>joint</t>
  </si>
  <si>
    <t>Total Tours by Purpose &amp; Type</t>
  </si>
  <si>
    <t>Individual Tours by PersonType [excluding at-work]</t>
  </si>
  <si>
    <t>jtf</t>
  </si>
  <si>
    <t>COMPOSITION</t>
  </si>
  <si>
    <t>NUMBER_HH</t>
  </si>
  <si>
    <t>HHSIZE</t>
  </si>
  <si>
    <t>jointCat</t>
  </si>
  <si>
    <t>tour_composition</t>
  </si>
  <si>
    <t>Joint Tour Frequency</t>
  </si>
  <si>
    <t>No Joint Tours</t>
  </si>
  <si>
    <t>1 Shopping</t>
  </si>
  <si>
    <t>1 Maintenance</t>
  </si>
  <si>
    <t>1 Eating Out</t>
  </si>
  <si>
    <t>1 Visiting</t>
  </si>
  <si>
    <t>1 Other Discretionary</t>
  </si>
  <si>
    <t>2 Shopping</t>
  </si>
  <si>
    <t>1 Shopping / 1 Maintenance</t>
  </si>
  <si>
    <t>1 Shopping / 1 Eating Out</t>
  </si>
  <si>
    <t>1 Shopping / 1 Visiting</t>
  </si>
  <si>
    <t>1 Shopping / 1 Other Discretionary</t>
  </si>
  <si>
    <t>2 Maintenance</t>
  </si>
  <si>
    <t>1 Maintenance / 1 Eating Out</t>
  </si>
  <si>
    <t>1 Maintenance / 1 Visiting</t>
  </si>
  <si>
    <t>1 Maintenance / 1 Other Discretionary</t>
  </si>
  <si>
    <t>2 Eating Out</t>
  </si>
  <si>
    <t>1 Eating Out / 1 Visiting</t>
  </si>
  <si>
    <t>1 Eating Out / 1 Other Discretionary</t>
  </si>
  <si>
    <t>2 Visiting</t>
  </si>
  <si>
    <t>1 Visiting / 1 Other Discretionary</t>
  </si>
  <si>
    <t>2 Other Discretionary</t>
  </si>
  <si>
    <t>Joint Tour Composition</t>
  </si>
  <si>
    <t>ALL ADULT</t>
  </si>
  <si>
    <t>ALL CHILDREN</t>
  </si>
  <si>
    <t>MIXED</t>
  </si>
  <si>
    <t>Joint Tour Party Size</t>
  </si>
  <si>
    <t>PartySize</t>
  </si>
  <si>
    <t>Joint Tours</t>
  </si>
  <si>
    <t>Joint Tours by Household Size (Survey)</t>
  </si>
  <si>
    <t>Joint Tours by Household Size (Model)</t>
  </si>
  <si>
    <t>PARTY SIZE</t>
  </si>
  <si>
    <t>Joint Tour Composition by Party Size (Survey)</t>
  </si>
  <si>
    <t>Joint Tour Composition by Party Size (Model)</t>
  </si>
  <si>
    <t>sch</t>
  </si>
  <si>
    <t>esc</t>
  </si>
  <si>
    <t>imain</t>
  </si>
  <si>
    <t>idisc</t>
  </si>
  <si>
    <t>jmain</t>
  </si>
  <si>
    <t>jdisc</t>
  </si>
  <si>
    <t>atwork</t>
  </si>
  <si>
    <t>Dep</t>
  </si>
  <si>
    <t>Arr</t>
  </si>
  <si>
    <t>Dur</t>
  </si>
  <si>
    <t>Select Purpose</t>
  </si>
  <si>
    <t>Model-Dep</t>
  </si>
  <si>
    <t>Survey-Arr</t>
  </si>
  <si>
    <t>Survey-Dur</t>
  </si>
  <si>
    <t>Model-Arr</t>
  </si>
  <si>
    <t>Model-Dur</t>
  </si>
  <si>
    <t>AS0</t>
  </si>
  <si>
    <t>AS1</t>
  </si>
  <si>
    <t>AS2</t>
  </si>
  <si>
    <t>Mode</t>
  </si>
  <si>
    <t>modePurpose</t>
  </si>
  <si>
    <t>Notes</t>
  </si>
  <si>
    <t>Difference</t>
  </si>
  <si>
    <t>Percent Difference</t>
  </si>
  <si>
    <t>Not allowed in model</t>
  </si>
  <si>
    <t>Diff</t>
  </si>
  <si>
    <t>Household distribution</t>
  </si>
  <si>
    <t>Persons by Person Type Distribution</t>
  </si>
  <si>
    <t>Per. Diff</t>
  </si>
  <si>
    <t>% Difference</t>
  </si>
  <si>
    <t>%Difference</t>
  </si>
  <si>
    <t>Percent difference</t>
  </si>
  <si>
    <t>Overall - too many 3+ non-mandatory tours (accessibilities too high compared to San Diego?)</t>
  </si>
  <si>
    <t>But, possibly too many stay-at-home for non-workers in OHAS.</t>
  </si>
  <si>
    <t>Survey data is thin</t>
  </si>
  <si>
    <t>Survey-Dep</t>
  </si>
  <si>
    <t>Esco</t>
  </si>
  <si>
    <t>Main</t>
  </si>
  <si>
    <t>Disc</t>
  </si>
  <si>
    <t>Shop</t>
  </si>
  <si>
    <t>Eati</t>
  </si>
  <si>
    <t>Visi</t>
  </si>
  <si>
    <t>Difference (Model - Survey)</t>
  </si>
  <si>
    <t xml:space="preserve">% Difference </t>
  </si>
  <si>
    <t>Total Tours</t>
  </si>
  <si>
    <t>Tour Rates</t>
  </si>
  <si>
    <t>esco</t>
  </si>
  <si>
    <t>DistBin</t>
  </si>
  <si>
    <t>Average Tour distance</t>
  </si>
  <si>
    <t>Outbound</t>
  </si>
  <si>
    <t>Inbound</t>
  </si>
  <si>
    <t>Tours by stops on inbound leg by tour purpose</t>
  </si>
  <si>
    <t>INBOUND</t>
  </si>
  <si>
    <t>OUTBOUND</t>
  </si>
  <si>
    <t>Tours by stops on outbound leg by tour purpose</t>
  </si>
  <si>
    <t>Univ</t>
  </si>
  <si>
    <t>Schl</t>
  </si>
  <si>
    <t>SURVEY</t>
  </si>
  <si>
    <t>Tours by total stops by tour purpose</t>
  </si>
  <si>
    <t>TOTAL</t>
  </si>
  <si>
    <t>iMain</t>
  </si>
  <si>
    <t>iDisc</t>
  </si>
  <si>
    <t>jMain</t>
  </si>
  <si>
    <t>jDisc</t>
  </si>
  <si>
    <t>AtWork</t>
  </si>
  <si>
    <t>6+</t>
  </si>
  <si>
    <t>MODEL</t>
  </si>
  <si>
    <t>Percentages</t>
  </si>
  <si>
    <t>SURVEY(Percentages)</t>
  </si>
  <si>
    <t>MODEL (Percentages)</t>
  </si>
  <si>
    <t>Percentage Difference</t>
  </si>
  <si>
    <t>Purpose: Work</t>
  </si>
  <si>
    <t>Tour Mode</t>
  </si>
  <si>
    <t>Trip Mode</t>
  </si>
  <si>
    <t>Purpose: Univ</t>
  </si>
  <si>
    <t>Purpose: Schl</t>
  </si>
  <si>
    <t>total</t>
  </si>
  <si>
    <t>Purpose: At Work</t>
  </si>
  <si>
    <t>Purpose: iMain</t>
  </si>
  <si>
    <t>Purpose: iDisc</t>
  </si>
  <si>
    <t>Purpose: jMain</t>
  </si>
  <si>
    <t>Purpose: jDisc</t>
  </si>
  <si>
    <t>Purpose: Total</t>
  </si>
  <si>
    <t>Counts</t>
  </si>
  <si>
    <t>Percentage Differences</t>
  </si>
  <si>
    <t>Average One-way Trip Distance (miles)</t>
  </si>
  <si>
    <t>Tour Purpose</t>
  </si>
  <si>
    <t>Stop Purpose</t>
  </si>
  <si>
    <t>Work-related</t>
  </si>
  <si>
    <t>Sno</t>
  </si>
  <si>
    <t>Bin</t>
  </si>
  <si>
    <t>Less than 0</t>
  </si>
  <si>
    <t>0 to 1 mile</t>
  </si>
  <si>
    <t>1 to 2 mile</t>
  </si>
  <si>
    <t>2 to 3 mile</t>
  </si>
  <si>
    <t>3 to 4 mile</t>
  </si>
  <si>
    <t>4 to 5 mile</t>
  </si>
  <si>
    <t>5 to 6 mile</t>
  </si>
  <si>
    <t>6 to 7 mile</t>
  </si>
  <si>
    <t>7 to 8 mile</t>
  </si>
  <si>
    <t>8 to 9 mile</t>
  </si>
  <si>
    <t>9 to 10 mile</t>
  </si>
  <si>
    <t>10 to 11 mile</t>
  </si>
  <si>
    <t>11 to 12 mile</t>
  </si>
  <si>
    <t>12 to 13 mile</t>
  </si>
  <si>
    <t>13 to 14 mile</t>
  </si>
  <si>
    <t>14 to 15 mile</t>
  </si>
  <si>
    <t>15 to 16 mile</t>
  </si>
  <si>
    <t>16 to 17 mile</t>
  </si>
  <si>
    <t>17 to 18 mile</t>
  </si>
  <si>
    <t>18 to 19 mile</t>
  </si>
  <si>
    <t>19 to 20 mile</t>
  </si>
  <si>
    <t>20 to 21 mile</t>
  </si>
  <si>
    <t>21 to 22 mile</t>
  </si>
  <si>
    <t>22 to 23 mile</t>
  </si>
  <si>
    <t>23 to 24 mile</t>
  </si>
  <si>
    <t>24 to 25 mile</t>
  </si>
  <si>
    <t>25 to 26 mile</t>
  </si>
  <si>
    <t>26 to 27 mile</t>
  </si>
  <si>
    <t>27 to 28 mile</t>
  </si>
  <si>
    <t>28 to 29 mile</t>
  </si>
  <si>
    <t>29 to 30 mile</t>
  </si>
  <si>
    <t>30 to 31 mile</t>
  </si>
  <si>
    <t>31 to 32 mile</t>
  </si>
  <si>
    <t>32 to 33 mile</t>
  </si>
  <si>
    <t>33 to 34 mile</t>
  </si>
  <si>
    <t>34 to 35 mile</t>
  </si>
  <si>
    <t>35 to 36 mile</t>
  </si>
  <si>
    <t>36 to 37 mile</t>
  </si>
  <si>
    <t>37 to 38 mile</t>
  </si>
  <si>
    <t>38 to 39 mile</t>
  </si>
  <si>
    <t>39 to 40 mile</t>
  </si>
  <si>
    <t>40 plus miles</t>
  </si>
  <si>
    <t>03:00 AM to 05:00 AM</t>
  </si>
  <si>
    <t xml:space="preserve">05:00 AM to 05:30 AM </t>
  </si>
  <si>
    <t xml:space="preserve">05:30 AM to 06:00 AM </t>
  </si>
  <si>
    <t xml:space="preserve">06:00 AM to 06:30 AM </t>
  </si>
  <si>
    <t xml:space="preserve">06:30 AM to 07:00 AM </t>
  </si>
  <si>
    <t xml:space="preserve">07:00 AM to 07:30 AM </t>
  </si>
  <si>
    <t xml:space="preserve">07:30 AM to 08:00 AM </t>
  </si>
  <si>
    <t xml:space="preserve">08:00 AM to 08:30 AM </t>
  </si>
  <si>
    <t xml:space="preserve">08:30 AM to 09:00 AM </t>
  </si>
  <si>
    <t xml:space="preserve">09:00 AM to 09:30 AM </t>
  </si>
  <si>
    <t xml:space="preserve">09:30 AM to 10:00 AM </t>
  </si>
  <si>
    <t xml:space="preserve">10:00 AM to 10:30 AM </t>
  </si>
  <si>
    <t xml:space="preserve">10:30 AM to 11:00 AM </t>
  </si>
  <si>
    <t xml:space="preserve">11:00 AM to 11:30 AM </t>
  </si>
  <si>
    <t xml:space="preserve">11:30 AM to 12:00 PM </t>
  </si>
  <si>
    <t xml:space="preserve">12:00 PM to 12:30 PM </t>
  </si>
  <si>
    <t xml:space="preserve">12:30 PM to 01:00 PM </t>
  </si>
  <si>
    <t xml:space="preserve">01:00 PM to 01:30 PM </t>
  </si>
  <si>
    <t xml:space="preserve">01:30 PM to 02:00 PM </t>
  </si>
  <si>
    <t xml:space="preserve">02:00 PM to 02:30 PM </t>
  </si>
  <si>
    <t xml:space="preserve">02:30 PM to 03:00 PM </t>
  </si>
  <si>
    <t xml:space="preserve">03:00 PM to 03:30 PM </t>
  </si>
  <si>
    <t xml:space="preserve">03:30 PM to 04:00 PM </t>
  </si>
  <si>
    <t xml:space="preserve">04:00 PM to 04:30 PM </t>
  </si>
  <si>
    <t xml:space="preserve">04:30 PM to 05:00 PM </t>
  </si>
  <si>
    <t xml:space="preserve">05:00 PM to 05:30 PM </t>
  </si>
  <si>
    <t xml:space="preserve">05:30 PM to 06:00 PM </t>
  </si>
  <si>
    <t xml:space="preserve">06:00 PM to 06:30 PM </t>
  </si>
  <si>
    <t xml:space="preserve">06:30 PM to 07:00 PM </t>
  </si>
  <si>
    <t xml:space="preserve">07:00 PM to 07:30 PM </t>
  </si>
  <si>
    <t xml:space="preserve">07:30 PM to 08:00 PM </t>
  </si>
  <si>
    <t xml:space="preserve">08:00 PM to 08:30 PM </t>
  </si>
  <si>
    <t xml:space="preserve">08:30 PM to 09:00 PM </t>
  </si>
  <si>
    <t xml:space="preserve">09:00 PM to 09:30 PM </t>
  </si>
  <si>
    <t xml:space="preserve">09:30 PM to 10:00 PM </t>
  </si>
  <si>
    <t xml:space="preserve">10:00 PM to 10:30 PM </t>
  </si>
  <si>
    <t xml:space="preserve">10:30 PM to 11:00 PM </t>
  </si>
  <si>
    <t xml:space="preserve">11:00 PM to 11:30 PM </t>
  </si>
  <si>
    <t xml:space="preserve">11:30 PM to 12:00 AM </t>
  </si>
  <si>
    <t xml:space="preserve">12:00 PM to 03:00 AM </t>
  </si>
  <si>
    <t>(0.5 hours)</t>
  </si>
  <si>
    <t>(1 hours)</t>
  </si>
  <si>
    <t>(1.5 hours)</t>
  </si>
  <si>
    <t>(2 hours)</t>
  </si>
  <si>
    <t>(2.5 hours)</t>
  </si>
  <si>
    <t>(3 hours)</t>
  </si>
  <si>
    <t>(3.5 hours)</t>
  </si>
  <si>
    <t>(4 hours)</t>
  </si>
  <si>
    <t>(4.5 hours)</t>
  </si>
  <si>
    <t>(5 hours)</t>
  </si>
  <si>
    <t>(5.5 hours)</t>
  </si>
  <si>
    <t>(6 hours)</t>
  </si>
  <si>
    <t>(6.5 hours)</t>
  </si>
  <si>
    <t>(7 hours)</t>
  </si>
  <si>
    <t>(7.5 hours)</t>
  </si>
  <si>
    <t>(8 hours)</t>
  </si>
  <si>
    <t>(8.5 hours)</t>
  </si>
  <si>
    <t>(9 hours)</t>
  </si>
  <si>
    <t>(9.5 hours)</t>
  </si>
  <si>
    <t>(10 hours)</t>
  </si>
  <si>
    <t>(10.5 hours)</t>
  </si>
  <si>
    <t>(11 hours)</t>
  </si>
  <si>
    <t>(11.5 hours)</t>
  </si>
  <si>
    <t>(12 hours)</t>
  </si>
  <si>
    <t>(12.5 hours)</t>
  </si>
  <si>
    <t>(13 hours)</t>
  </si>
  <si>
    <t>(13.5 hours)</t>
  </si>
  <si>
    <t>(14 hours)</t>
  </si>
  <si>
    <t>(14.5 hours)</t>
  </si>
  <si>
    <t>(15 hours)</t>
  </si>
  <si>
    <t>(15.5 hours)</t>
  </si>
  <si>
    <t>(16 hours)</t>
  </si>
  <si>
    <t>(16.5 hours)</t>
  </si>
  <si>
    <t>(17 hours)</t>
  </si>
  <si>
    <t>(17.5 hours)</t>
  </si>
  <si>
    <t>(18 hours)</t>
  </si>
  <si>
    <t>(18.5 hours)</t>
  </si>
  <si>
    <t>(19 hours)</t>
  </si>
  <si>
    <t>(19.5 hours)</t>
  </si>
  <si>
    <t>(20 hours)</t>
  </si>
  <si>
    <t>Index</t>
  </si>
  <si>
    <t>Select Tour Purpose</t>
  </si>
  <si>
    <t>* Stop departures from stop location, stop period for model output</t>
  </si>
  <si>
    <t>* Trip departures from trip origins, stop period for model output</t>
  </si>
  <si>
    <t>Total Stops</t>
  </si>
  <si>
    <t>Total Trips</t>
  </si>
  <si>
    <t>Avg # Stops per Tour</t>
  </si>
  <si>
    <t>Avg # Trips per Tour</t>
  </si>
  <si>
    <t>Average Trip Length (miles)</t>
  </si>
  <si>
    <t>PRIM_PURP</t>
  </si>
  <si>
    <t>WALK</t>
  </si>
  <si>
    <t>BIKE</t>
  </si>
  <si>
    <t>KNR</t>
  </si>
  <si>
    <t>PNR</t>
  </si>
  <si>
    <t>SCHBUS</t>
  </si>
  <si>
    <t>*work related purpose in survey coded as work</t>
  </si>
  <si>
    <t>Boardings</t>
  </si>
  <si>
    <t>Agency</t>
  </si>
  <si>
    <t>Observed</t>
  </si>
  <si>
    <t>Mod_Obs</t>
  </si>
  <si>
    <t>CTA</t>
  </si>
  <si>
    <t>B</t>
  </si>
  <si>
    <t>E</t>
  </si>
  <si>
    <t>Pace</t>
  </si>
  <si>
    <t>P</t>
  </si>
  <si>
    <t>L</t>
  </si>
  <si>
    <t>Q</t>
  </si>
  <si>
    <t>CTA Rail</t>
  </si>
  <si>
    <t>C</t>
  </si>
  <si>
    <t>Metra</t>
  </si>
  <si>
    <t>All</t>
  </si>
  <si>
    <t>model_input</t>
  </si>
  <si>
    <t>index</t>
  </si>
  <si>
    <t>Set Output Expansion</t>
  </si>
  <si>
    <t xml:space="preserve">Survey </t>
  </si>
  <si>
    <t>sec1</t>
  </si>
  <si>
    <t>sec2</t>
  </si>
  <si>
    <t>sec3</t>
  </si>
  <si>
    <t>sec4</t>
  </si>
  <si>
    <t>sec5</t>
  </si>
  <si>
    <t>sec6</t>
  </si>
  <si>
    <t>sec7</t>
  </si>
  <si>
    <t>sec8</t>
  </si>
  <si>
    <t>sec9</t>
  </si>
  <si>
    <t>sec10</t>
  </si>
  <si>
    <t>sec11</t>
  </si>
  <si>
    <t>sec12</t>
  </si>
  <si>
    <t>sec13</t>
  </si>
  <si>
    <t>sec14</t>
  </si>
  <si>
    <t>sec15</t>
  </si>
  <si>
    <t>sec16</t>
  </si>
  <si>
    <t>sec17</t>
  </si>
  <si>
    <t>sec18</t>
  </si>
  <si>
    <t>sec19</t>
  </si>
  <si>
    <t>sec20</t>
  </si>
  <si>
    <t>sec21</t>
  </si>
  <si>
    <t>sec22</t>
  </si>
  <si>
    <t>sec23</t>
  </si>
  <si>
    <t>sec24</t>
  </si>
  <si>
    <t>sec25</t>
  </si>
  <si>
    <t>Origin Sector</t>
  </si>
  <si>
    <t>Destination Sector</t>
  </si>
  <si>
    <t>2N</t>
  </si>
  <si>
    <t>2NW</t>
  </si>
  <si>
    <t>2WNW</t>
  </si>
  <si>
    <t>2WSW</t>
  </si>
  <si>
    <t>2SW</t>
  </si>
  <si>
    <t>3N</t>
  </si>
  <si>
    <t>3NW</t>
  </si>
  <si>
    <t>3WNW</t>
  </si>
  <si>
    <t>3W</t>
  </si>
  <si>
    <t>3WSW</t>
  </si>
  <si>
    <t>3SW</t>
  </si>
  <si>
    <t>3S</t>
  </si>
  <si>
    <t>XWI</t>
  </si>
  <si>
    <t>XIL</t>
  </si>
  <si>
    <t>3IN</t>
  </si>
  <si>
    <t>XIN</t>
  </si>
  <si>
    <t>4NW</t>
  </si>
  <si>
    <t>4N</t>
  </si>
  <si>
    <t>4WNW</t>
  </si>
  <si>
    <t>4W</t>
  </si>
  <si>
    <t>4WSW</t>
  </si>
  <si>
    <t>4SW</t>
  </si>
  <si>
    <t>survey</t>
  </si>
  <si>
    <t>model</t>
  </si>
  <si>
    <t>DIFFERENCE</t>
  </si>
  <si>
    <t>Row wise percentages</t>
  </si>
  <si>
    <t>0-35K</t>
  </si>
  <si>
    <t>35K-60k</t>
  </si>
  <si>
    <t>BOONE</t>
  </si>
  <si>
    <t>COOK</t>
  </si>
  <si>
    <t>DEKALB</t>
  </si>
  <si>
    <t>DUPAGE</t>
  </si>
  <si>
    <t>GRUNDY</t>
  </si>
  <si>
    <t>KANE</t>
  </si>
  <si>
    <t>KANKAKEE</t>
  </si>
  <si>
    <t>KENDALL</t>
  </si>
  <si>
    <t>KENOSHA</t>
  </si>
  <si>
    <t>LAKE</t>
  </si>
  <si>
    <t>LAPORTE</t>
  </si>
  <si>
    <t>LASALLE</t>
  </si>
  <si>
    <t>LEE</t>
  </si>
  <si>
    <t>MCHENRY</t>
  </si>
  <si>
    <t>OGLE</t>
  </si>
  <si>
    <t>PORTER</t>
  </si>
  <si>
    <t>RACINE</t>
  </si>
  <si>
    <t>WALWORTH</t>
  </si>
  <si>
    <t>WILL</t>
  </si>
  <si>
    <t>WINNEBAGO</t>
  </si>
  <si>
    <t>Origin County</t>
  </si>
  <si>
    <t>Destination County</t>
  </si>
  <si>
    <t>CENSUS (journey to work)</t>
  </si>
  <si>
    <t>Census (ACS 2009-13)</t>
  </si>
  <si>
    <t>Boone County</t>
  </si>
  <si>
    <t>Cook County</t>
  </si>
  <si>
    <t>DeKalb County</t>
  </si>
  <si>
    <t>DuPage County</t>
  </si>
  <si>
    <t>Grundy County</t>
  </si>
  <si>
    <t>Kane County</t>
  </si>
  <si>
    <t>Kankakee County</t>
  </si>
  <si>
    <t>Kendall County</t>
  </si>
  <si>
    <t>Kenosha County</t>
  </si>
  <si>
    <t>Lake County</t>
  </si>
  <si>
    <t>LaPorte County</t>
  </si>
  <si>
    <t>LaSalle County</t>
  </si>
  <si>
    <t>Lee County</t>
  </si>
  <si>
    <t>McHenry County</t>
  </si>
  <si>
    <t>Ogle County</t>
  </si>
  <si>
    <t>Porter County</t>
  </si>
  <si>
    <t>Racine County</t>
  </si>
  <si>
    <t>Walworth County</t>
  </si>
  <si>
    <t>Will County</t>
  </si>
  <si>
    <t>Winnebago County</t>
  </si>
  <si>
    <t xml:space="preserve">HH Size </t>
  </si>
  <si>
    <t xml:space="preserve"># Workers </t>
  </si>
  <si>
    <t># of persons with valid work location, and traveled to work (tourpurp=1) by auto mode (tourmode&lt;=6)</t>
  </si>
  <si>
    <t>#workers</t>
  </si>
  <si>
    <t>Paid for parking</t>
  </si>
  <si>
    <t>Free parking elligibility</t>
  </si>
  <si>
    <t>Total Jobs</t>
  </si>
  <si>
    <t>% DIFFERENCE</t>
  </si>
  <si>
    <t>Threshold</t>
  </si>
  <si>
    <t>Jobs-workers</t>
  </si>
  <si>
    <t>x</t>
  </si>
  <si>
    <t>individual trips</t>
  </si>
  <si>
    <t>joint trips</t>
  </si>
  <si>
    <t>SURVEY (PA Format)</t>
  </si>
  <si>
    <t>MODEL (PA Format)</t>
  </si>
  <si>
    <t>OriginCounty</t>
  </si>
  <si>
    <t>DestCounty</t>
  </si>
  <si>
    <t>Orig_Sec</t>
  </si>
  <si>
    <t>Dest_Sec</t>
  </si>
  <si>
    <t>HIS</t>
  </si>
  <si>
    <t>OBS</t>
  </si>
  <si>
    <t>Total Transit Trips</t>
  </si>
  <si>
    <t>By Access</t>
  </si>
  <si>
    <t>NA</t>
  </si>
  <si>
    <t>Taxi</t>
  </si>
  <si>
    <t>Walk/Bike</t>
  </si>
  <si>
    <t>Other Transit</t>
  </si>
  <si>
    <t>SOV</t>
  </si>
  <si>
    <t>PNR/KNR</t>
  </si>
  <si>
    <t>PACE</t>
  </si>
  <si>
    <t>OBS - Access Mode Distrbution</t>
  </si>
  <si>
    <t>WK*</t>
  </si>
  <si>
    <t>*For OBS, all NAs have been assumed as Walk Access</t>
  </si>
  <si>
    <t>NA*</t>
  </si>
  <si>
    <t>* NA are non-homebased trips or missing values</t>
  </si>
  <si>
    <t>WLK TRN</t>
  </si>
  <si>
    <t>KNR TRN</t>
  </si>
  <si>
    <t>PNR TRN</t>
  </si>
  <si>
    <t>0 auto 1 worker</t>
  </si>
  <si>
    <t>0 auto 2 worker</t>
  </si>
  <si>
    <t>0 auto 3p worker</t>
  </si>
  <si>
    <t>Previous Constants</t>
  </si>
  <si>
    <t>Final Constants</t>
  </si>
  <si>
    <t>Dampening</t>
  </si>
  <si>
    <t>Adjustments</t>
  </si>
  <si>
    <t>Adjustment</t>
  </si>
  <si>
    <t>Dampening Factor</t>
  </si>
  <si>
    <t>HOV2</t>
  </si>
  <si>
    <t>HOV3</t>
  </si>
  <si>
    <t>Calibration Adjustments</t>
  </si>
  <si>
    <t>At Work</t>
  </si>
  <si>
    <t>by auto ownership</t>
  </si>
  <si>
    <t>AutoSuff=0</t>
  </si>
  <si>
    <t>AutoSuff=1</t>
  </si>
  <si>
    <t>AutoSuff=2</t>
  </si>
  <si>
    <t>Survey - University Students</t>
  </si>
  <si>
    <t>Model - University Students</t>
  </si>
  <si>
    <t>univ tours</t>
  </si>
  <si>
    <t>ctpp</t>
  </si>
  <si>
    <t>CTPP</t>
  </si>
  <si>
    <t>tripmode</t>
  </si>
  <si>
    <t>tourmode</t>
  </si>
  <si>
    <t>purpose</t>
  </si>
  <si>
    <t>value</t>
  </si>
  <si>
    <t>grp_var</t>
  </si>
  <si>
    <t>Auto SOV</t>
  </si>
  <si>
    <t>worktourmode1</t>
  </si>
  <si>
    <t>Auto 2 Person</t>
  </si>
  <si>
    <t>worktourmode2</t>
  </si>
  <si>
    <t>Auto 3+ Person</t>
  </si>
  <si>
    <t>worktourmode3</t>
  </si>
  <si>
    <t>Walk</t>
  </si>
  <si>
    <t>worktourmode4</t>
  </si>
  <si>
    <t>Bike/Moped</t>
  </si>
  <si>
    <t>worktourmode5</t>
  </si>
  <si>
    <t>Walk-Transit</t>
  </si>
  <si>
    <t>worktourmode6</t>
  </si>
  <si>
    <t>PNR-Transit</t>
  </si>
  <si>
    <t>worktourmode7</t>
  </si>
  <si>
    <t>KNR-Transit</t>
  </si>
  <si>
    <t>worktourmode8</t>
  </si>
  <si>
    <t>School Bus</t>
  </si>
  <si>
    <t>worktourmode9</t>
  </si>
  <si>
    <t>workTotal</t>
  </si>
  <si>
    <t>univtourmode1</t>
  </si>
  <si>
    <t>univtourmode2</t>
  </si>
  <si>
    <t>univtourmode3</t>
  </si>
  <si>
    <t>univtourmode4</t>
  </si>
  <si>
    <t>univtourmode5</t>
  </si>
  <si>
    <t>univtourmode6</t>
  </si>
  <si>
    <t>univtourmode7</t>
  </si>
  <si>
    <t>univtourmode8</t>
  </si>
  <si>
    <t>univtourmode9</t>
  </si>
  <si>
    <t>univTotal</t>
  </si>
  <si>
    <t>schltourmode1</t>
  </si>
  <si>
    <t>schltourmode2</t>
  </si>
  <si>
    <t>schltourmode3</t>
  </si>
  <si>
    <t>schltourmode4</t>
  </si>
  <si>
    <t>schltourmode5</t>
  </si>
  <si>
    <t>schltourmode6</t>
  </si>
  <si>
    <t>schltourmode7</t>
  </si>
  <si>
    <t>schltourmode8</t>
  </si>
  <si>
    <t>schltourmode9</t>
  </si>
  <si>
    <t>schlTotal</t>
  </si>
  <si>
    <t>imaintourmode1</t>
  </si>
  <si>
    <t>imaintourmode2</t>
  </si>
  <si>
    <t>imaintourmode3</t>
  </si>
  <si>
    <t>imaintourmode4</t>
  </si>
  <si>
    <t>imaintourmode5</t>
  </si>
  <si>
    <t>imaintourmode6</t>
  </si>
  <si>
    <t>imaintourmode7</t>
  </si>
  <si>
    <t>imaintourmode8</t>
  </si>
  <si>
    <t>imaintourmode9</t>
  </si>
  <si>
    <t>imainTotal</t>
  </si>
  <si>
    <t>idisctourmode1</t>
  </si>
  <si>
    <t>idisctourmode2</t>
  </si>
  <si>
    <t>idisctourmode3</t>
  </si>
  <si>
    <t>idisctourmode4</t>
  </si>
  <si>
    <t>idisctourmode5</t>
  </si>
  <si>
    <t>idisctourmode6</t>
  </si>
  <si>
    <t>idisctourmode7</t>
  </si>
  <si>
    <t>idisctourmode8</t>
  </si>
  <si>
    <t>idisctourmode9</t>
  </si>
  <si>
    <t>idiscTotal</t>
  </si>
  <si>
    <t>jmaintourmode1</t>
  </si>
  <si>
    <t>jmaintourmode2</t>
  </si>
  <si>
    <t>jmaintourmode3</t>
  </si>
  <si>
    <t>jmaintourmode4</t>
  </si>
  <si>
    <t>jmaintourmode5</t>
  </si>
  <si>
    <t>jmaintourmode6</t>
  </si>
  <si>
    <t>jmaintourmode7</t>
  </si>
  <si>
    <t>jmaintourmode8</t>
  </si>
  <si>
    <t>jmaintourmode9</t>
  </si>
  <si>
    <t>jmainTotal</t>
  </si>
  <si>
    <t>jdisctourmode1</t>
  </si>
  <si>
    <t>jdisctourmode2</t>
  </si>
  <si>
    <t>jdisctourmode3</t>
  </si>
  <si>
    <t>jdisctourmode4</t>
  </si>
  <si>
    <t>jdisctourmode5</t>
  </si>
  <si>
    <t>jdisctourmode6</t>
  </si>
  <si>
    <t>jdisctourmode7</t>
  </si>
  <si>
    <t>jdisctourmode8</t>
  </si>
  <si>
    <t>jdisctourmode9</t>
  </si>
  <si>
    <t>jdiscTotal</t>
  </si>
  <si>
    <t>atworktourmode1</t>
  </si>
  <si>
    <t>atworktourmode2</t>
  </si>
  <si>
    <t>atworktourmode3</t>
  </si>
  <si>
    <t>atworktourmode4</t>
  </si>
  <si>
    <t>atworktourmode5</t>
  </si>
  <si>
    <t>atworktourmode6</t>
  </si>
  <si>
    <t>atworktourmode7</t>
  </si>
  <si>
    <t>atworktourmode8</t>
  </si>
  <si>
    <t>atworktourmode9</t>
  </si>
  <si>
    <t>atworkTotal</t>
  </si>
  <si>
    <t>totaltourmode1</t>
  </si>
  <si>
    <t>totaltourmode2</t>
  </si>
  <si>
    <t>totaltourmode3</t>
  </si>
  <si>
    <t>totaltourmode4</t>
  </si>
  <si>
    <t>totaltourmode5</t>
  </si>
  <si>
    <t>totaltourmode6</t>
  </si>
  <si>
    <t>totaltourmode7</t>
  </si>
  <si>
    <t>totaltourmode8</t>
  </si>
  <si>
    <t>totaltourmode9</t>
  </si>
  <si>
    <t>totalTotal</t>
  </si>
  <si>
    <t>(tripmodeProfile_vis.csv)</t>
  </si>
  <si>
    <t>Row Labels</t>
  </si>
  <si>
    <t>Grand Total</t>
  </si>
  <si>
    <t>Sum of value</t>
  </si>
  <si>
    <t>Column Labels</t>
  </si>
  <si>
    <t>(Multiple Items)</t>
  </si>
  <si>
    <t>SCALED SURVEY</t>
  </si>
  <si>
    <t>NOTE: while scaling keep transit trips constant and scale the other to match estimated totals</t>
  </si>
  <si>
    <t>DRIVEALONEFREE</t>
  </si>
  <si>
    <t>DRIVEALONEPAY</t>
  </si>
  <si>
    <t>SHARED2HOV</t>
  </si>
  <si>
    <t>SHARED2PAY</t>
  </si>
  <si>
    <t>SHARED3HOV</t>
  </si>
  <si>
    <t>SHARED3PAY</t>
  </si>
  <si>
    <t>WALK_SET</t>
  </si>
  <si>
    <t>PNR_SET</t>
  </si>
  <si>
    <t>KNR_SET</t>
  </si>
  <si>
    <t>G</t>
  </si>
  <si>
    <t>I</t>
  </si>
  <si>
    <t>J</t>
  </si>
  <si>
    <t>K</t>
  </si>
  <si>
    <t>N</t>
  </si>
  <si>
    <t>SURVEY SCALED -- Copy and paste in "tripmodeProfile_vis.csv"</t>
  </si>
  <si>
    <t>KNR_TNC</t>
  </si>
  <si>
    <t>TNC</t>
  </si>
  <si>
    <t>Auto 2 Person (Free)</t>
  </si>
  <si>
    <t>Auto 3+ Person (Free)</t>
  </si>
  <si>
    <t>TNC-Transit</t>
  </si>
  <si>
    <t>Taxi\Shuttle</t>
  </si>
  <si>
    <t>Auto SOV (Free)</t>
  </si>
  <si>
    <t>worktourmode10</t>
  </si>
  <si>
    <t>worktourmode11</t>
  </si>
  <si>
    <t>worktourmode12</t>
  </si>
  <si>
    <t>univtourmode10</t>
  </si>
  <si>
    <t>univtourmode11</t>
  </si>
  <si>
    <t>univtourmode12</t>
  </si>
  <si>
    <t>schltourmode10</t>
  </si>
  <si>
    <t>schltourmode11</t>
  </si>
  <si>
    <t>schltourmode12</t>
  </si>
  <si>
    <t>imaintourmode10</t>
  </si>
  <si>
    <t>imaintourmode11</t>
  </si>
  <si>
    <t>imaintourmode12</t>
  </si>
  <si>
    <t>idisctourmode10</t>
  </si>
  <si>
    <t>idisctourmode11</t>
  </si>
  <si>
    <t>idisctourmode12</t>
  </si>
  <si>
    <t>jmaintourmode10</t>
  </si>
  <si>
    <t>jmaintourmode11</t>
  </si>
  <si>
    <t>jmaintourmode12</t>
  </si>
  <si>
    <t>jdisctourmode10</t>
  </si>
  <si>
    <t>jdisctourmode11</t>
  </si>
  <si>
    <t>jdisctourmode12</t>
  </si>
  <si>
    <t>atworktourmode10</t>
  </si>
  <si>
    <t>atworktourmode11</t>
  </si>
  <si>
    <t>atworktourmode12</t>
  </si>
  <si>
    <t>totaltourmode10</t>
  </si>
  <si>
    <t>totaltourmode11</t>
  </si>
  <si>
    <t>totaltourmode12</t>
  </si>
  <si>
    <t>Taxi \ Shuttle</t>
  </si>
  <si>
    <t>Bike / Moped</t>
  </si>
  <si>
    <t>TM2 Round 2 ASC - Tour Mode DA</t>
  </si>
  <si>
    <t>TM2 Round 2 ASC - Tour Mode S2</t>
  </si>
  <si>
    <t>TM2 Round 2 ASC - Tour Mode S3</t>
  </si>
  <si>
    <t>TM2 Round 2 ASC - Tour Mode Walk</t>
  </si>
  <si>
    <t>TM2 Round 2 ASC - Tour Mode Bike</t>
  </si>
  <si>
    <t>TM2 Round 2 ASC - Tour Mode Walk-Transit</t>
  </si>
  <si>
    <t>TM2 Round 2 ASC - Tour Mode PNR - Transit</t>
  </si>
  <si>
    <t>TM2 Round 2 ASC - Tour Mode KNR - Transit</t>
  </si>
  <si>
    <t>Alt1</t>
  </si>
  <si>
    <t>Alt2</t>
  </si>
  <si>
    <t>Alt3</t>
  </si>
  <si>
    <t>Alt4</t>
  </si>
  <si>
    <t>Alt5</t>
  </si>
  <si>
    <t>Alt6</t>
  </si>
  <si>
    <t>Alt7</t>
  </si>
  <si>
    <t>Alt8</t>
  </si>
  <si>
    <t>Alt9</t>
  </si>
  <si>
    <t>Alt10</t>
  </si>
  <si>
    <t>Alt11</t>
  </si>
  <si>
    <t>Alt12</t>
  </si>
  <si>
    <t>Alt13</t>
  </si>
  <si>
    <t>Alt14</t>
  </si>
  <si>
    <t>Alt15</t>
  </si>
  <si>
    <t>Alt16</t>
  </si>
  <si>
    <t>SHARED2GP</t>
  </si>
  <si>
    <t>SHARED3GP</t>
  </si>
  <si>
    <t>TAXI</t>
  </si>
  <si>
    <t>Copied from TripModeChoice.xls</t>
  </si>
  <si>
    <t>TM2 Round 2 ASC - Tour Mode TNC - Transit</t>
  </si>
  <si>
    <t>Calibration Transposed</t>
  </si>
  <si>
    <t>TM2 Round 2 ASC - School Bus</t>
  </si>
  <si>
    <t>TM2 Round 2 ASC - Tour Mode Taxi</t>
  </si>
  <si>
    <t>TM2 Round 2 ASC - Tour Mode TNC</t>
  </si>
  <si>
    <t>New Constants</t>
  </si>
  <si>
    <t>Base ASC</t>
  </si>
  <si>
    <t>Alt17</t>
  </si>
  <si>
    <t>Survey Data Copied from Calibration Mode Choice Targets 2015 with TNC.xlsx:Final Trip Targets TNC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</si>
</sst>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0.000"/>
    <numFmt numFmtId="167" formatCode="0.0000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i/>
      <sz val="14"/>
      <color theme="1"/>
      <name val="Calibri"/>
      <family val="2"/>
      <scheme val="minor"/>
    </font>
    <font>
      <b/>
      <i/>
      <sz val="14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11"/>
      <color rgb="FFFF0000"/>
      <name val="Calibri"/>
      <family val="2"/>
    </font>
    <font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0"/>
      <color theme="1"/>
      <name val="Arial Narrow"/>
      <family val="2"/>
    </font>
    <font>
      <b/>
      <i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18"/>
      <color theme="10"/>
      <name val="Calibri"/>
      <family val="2"/>
      <scheme val="minor"/>
    </font>
    <font>
      <u/>
      <sz val="22"/>
      <color theme="10"/>
      <name val="Calibri"/>
      <family val="2"/>
      <scheme val="minor"/>
    </font>
    <font>
      <b/>
      <i/>
      <u/>
      <sz val="16"/>
      <color theme="10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sz val="16"/>
      <color rgb="FFFA7D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name val="Arial Narrow"/>
      <family val="2"/>
    </font>
    <font>
      <sz val="8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A5A5A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/>
      <right style="thin">
        <color rgb="FF7F7F7F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/>
      <right style="thin">
        <color rgb="FF7F7F7F"/>
      </right>
      <top style="thin">
        <color indexed="64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/>
      <bottom style="thin">
        <color rgb="FF7F7F7F"/>
      </bottom>
      <diagonal/>
    </border>
    <border>
      <left/>
      <right style="thin">
        <color indexed="64"/>
      </right>
      <top/>
      <bottom style="thin">
        <color rgb="FF7F7F7F"/>
      </bottom>
      <diagonal/>
    </border>
    <border>
      <left style="thin">
        <color indexed="64"/>
      </left>
      <right style="thin">
        <color rgb="FF7F7F7F"/>
      </right>
      <top/>
      <bottom style="thin">
        <color indexed="64"/>
      </bottom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9" fillId="8" borderId="30" applyNumberFormat="0" applyAlignment="0" applyProtection="0"/>
    <xf numFmtId="0" fontId="31" fillId="9" borderId="30" applyNumberFormat="0" applyAlignment="0" applyProtection="0"/>
    <xf numFmtId="0" fontId="32" fillId="8" borderId="31" applyNumberFormat="0" applyAlignment="0" applyProtection="0"/>
    <xf numFmtId="0" fontId="41" fillId="16" borderId="43" applyNumberFormat="0" applyAlignment="0" applyProtection="0"/>
    <xf numFmtId="0" fontId="43" fillId="0" borderId="0"/>
    <xf numFmtId="0" fontId="43" fillId="0" borderId="0"/>
    <xf numFmtId="0" fontId="43" fillId="0" borderId="0"/>
  </cellStyleXfs>
  <cellXfs count="329">
    <xf numFmtId="0" fontId="0" fillId="0" borderId="0" xfId="0"/>
    <xf numFmtId="10" fontId="0" fillId="0" borderId="0" xfId="0" applyNumberFormat="1"/>
    <xf numFmtId="164" fontId="0" fillId="0" borderId="0" xfId="2" applyNumberFormat="1" applyFont="1"/>
    <xf numFmtId="0" fontId="0" fillId="3" borderId="0" xfId="0" applyFill="1"/>
    <xf numFmtId="0" fontId="0" fillId="3" borderId="0" xfId="0" applyFill="1" applyAlignment="1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0" xfId="0" applyFont="1"/>
    <xf numFmtId="165" fontId="0" fillId="0" borderId="0" xfId="1" applyNumberFormat="1" applyFont="1" applyBorder="1"/>
    <xf numFmtId="165" fontId="0" fillId="0" borderId="9" xfId="1" applyNumberFormat="1" applyFont="1" applyBorder="1"/>
    <xf numFmtId="165" fontId="0" fillId="0" borderId="7" xfId="1" applyNumberFormat="1" applyFont="1" applyBorder="1"/>
    <xf numFmtId="165" fontId="0" fillId="0" borderId="10" xfId="1" applyNumberFormat="1" applyFont="1" applyBorder="1"/>
    <xf numFmtId="0" fontId="2" fillId="2" borderId="1" xfId="0" applyFont="1" applyFill="1" applyBorder="1"/>
    <xf numFmtId="164" fontId="0" fillId="0" borderId="0" xfId="2" applyNumberFormat="1" applyFont="1" applyBorder="1"/>
    <xf numFmtId="165" fontId="0" fillId="0" borderId="0" xfId="1" applyNumberFormat="1" applyFont="1"/>
    <xf numFmtId="0" fontId="0" fillId="0" borderId="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2" borderId="9" xfId="0" applyNumberFormat="1" applyFont="1" applyFill="1" applyBorder="1"/>
    <xf numFmtId="0" fontId="0" fillId="0" borderId="1" xfId="0" applyBorder="1"/>
    <xf numFmtId="0" fontId="2" fillId="0" borderId="14" xfId="0" applyFont="1" applyBorder="1"/>
    <xf numFmtId="0" fontId="2" fillId="0" borderId="15" xfId="0" applyFont="1" applyBorder="1"/>
    <xf numFmtId="0" fontId="2" fillId="0" borderId="7" xfId="0" applyNumberFormat="1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2" borderId="10" xfId="0" applyNumberFormat="1" applyFont="1" applyFill="1" applyBorder="1"/>
    <xf numFmtId="164" fontId="2" fillId="0" borderId="7" xfId="2" applyNumberFormat="1" applyFont="1" applyBorder="1"/>
    <xf numFmtId="164" fontId="2" fillId="2" borderId="9" xfId="2" applyNumberFormat="1" applyFont="1" applyFill="1" applyBorder="1"/>
    <xf numFmtId="164" fontId="0" fillId="0" borderId="3" xfId="2" applyNumberFormat="1" applyFont="1" applyBorder="1"/>
    <xf numFmtId="164" fontId="0" fillId="0" borderId="4" xfId="2" applyNumberFormat="1" applyFont="1" applyBorder="1"/>
    <xf numFmtId="164" fontId="0" fillId="0" borderId="5" xfId="2" applyNumberFormat="1" applyFont="1" applyBorder="1"/>
    <xf numFmtId="164" fontId="0" fillId="0" borderId="6" xfId="2" applyNumberFormat="1" applyFont="1" applyBorder="1"/>
    <xf numFmtId="164" fontId="0" fillId="0" borderId="7" xfId="2" applyNumberFormat="1" applyFont="1" applyBorder="1"/>
    <xf numFmtId="164" fontId="0" fillId="0" borderId="8" xfId="2" applyNumberFormat="1" applyFont="1" applyBorder="1"/>
    <xf numFmtId="164" fontId="0" fillId="0" borderId="9" xfId="2" applyNumberFormat="1" applyFont="1" applyBorder="1"/>
    <xf numFmtId="164" fontId="0" fillId="0" borderId="10" xfId="2" applyNumberFormat="1" applyFont="1" applyBorder="1"/>
    <xf numFmtId="164" fontId="2" fillId="2" borderId="10" xfId="2" applyNumberFormat="1" applyFont="1" applyFill="1" applyBorder="1"/>
    <xf numFmtId="0" fontId="2" fillId="0" borderId="2" xfId="0" applyFont="1" applyBorder="1"/>
    <xf numFmtId="0" fontId="7" fillId="0" borderId="0" xfId="0" applyFont="1"/>
    <xf numFmtId="0" fontId="2" fillId="0" borderId="1" xfId="0" applyFont="1" applyBorder="1"/>
    <xf numFmtId="0" fontId="8" fillId="0" borderId="0" xfId="0" applyFont="1" applyFill="1" applyBorder="1"/>
    <xf numFmtId="165" fontId="10" fillId="0" borderId="0" xfId="1" applyNumberFormat="1" applyFont="1" applyFill="1" applyBorder="1"/>
    <xf numFmtId="165" fontId="9" fillId="0" borderId="0" xfId="1" applyNumberFormat="1" applyFont="1" applyFill="1" applyBorder="1"/>
    <xf numFmtId="0" fontId="8" fillId="0" borderId="16" xfId="0" applyFont="1" applyFill="1" applyBorder="1"/>
    <xf numFmtId="164" fontId="10" fillId="0" borderId="0" xfId="2" applyNumberFormat="1" applyFont="1" applyFill="1" applyBorder="1"/>
    <xf numFmtId="0" fontId="11" fillId="0" borderId="0" xfId="0" applyFont="1"/>
    <xf numFmtId="0" fontId="12" fillId="0" borderId="0" xfId="0" applyFont="1" applyFill="1" applyBorder="1"/>
    <xf numFmtId="0" fontId="8" fillId="0" borderId="16" xfId="0" applyFont="1" applyFill="1" applyBorder="1" applyAlignment="1">
      <alignment horizontal="center"/>
    </xf>
    <xf numFmtId="0" fontId="8" fillId="0" borderId="9" xfId="0" applyFont="1" applyFill="1" applyBorder="1"/>
    <xf numFmtId="164" fontId="10" fillId="0" borderId="9" xfId="2" applyNumberFormat="1" applyFont="1" applyFill="1" applyBorder="1"/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3" fillId="0" borderId="2" xfId="0" applyFont="1" applyBorder="1"/>
    <xf numFmtId="0" fontId="13" fillId="0" borderId="0" xfId="0" applyFont="1"/>
    <xf numFmtId="0" fontId="13" fillId="0" borderId="2" xfId="0" applyFont="1" applyBorder="1" applyAlignment="1">
      <alignment horizontal="center"/>
    </xf>
    <xf numFmtId="165" fontId="0" fillId="0" borderId="2" xfId="1" applyNumberFormat="1" applyFont="1" applyBorder="1"/>
    <xf numFmtId="164" fontId="0" fillId="0" borderId="2" xfId="2" applyNumberFormat="1" applyFont="1" applyBorder="1"/>
    <xf numFmtId="0" fontId="2" fillId="0" borderId="0" xfId="0" applyFont="1" applyBorder="1"/>
    <xf numFmtId="164" fontId="0" fillId="0" borderId="0" xfId="0" applyNumberFormat="1"/>
    <xf numFmtId="0" fontId="2" fillId="0" borderId="0" xfId="0" applyFont="1" applyFill="1" applyBorder="1" applyAlignment="1">
      <alignment horizontal="center"/>
    </xf>
    <xf numFmtId="165" fontId="0" fillId="0" borderId="0" xfId="0" applyNumberFormat="1"/>
    <xf numFmtId="0" fontId="2" fillId="0" borderId="2" xfId="0" applyFont="1" applyFill="1" applyBorder="1" applyAlignment="1">
      <alignment horizontal="center"/>
    </xf>
    <xf numFmtId="0" fontId="2" fillId="0" borderId="0" xfId="0" applyFont="1" applyBorder="1" applyAlignment="1"/>
    <xf numFmtId="0" fontId="0" fillId="0" borderId="0" xfId="0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9" fontId="0" fillId="0" borderId="0" xfId="2" applyNumberFormat="1" applyFont="1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9" fontId="0" fillId="0" borderId="2" xfId="2" applyNumberFormat="1" applyFont="1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2" xfId="2" applyFont="1" applyBorder="1" applyAlignment="1">
      <alignment horizontal="center"/>
    </xf>
    <xf numFmtId="0" fontId="2" fillId="0" borderId="19" xfId="0" applyFont="1" applyBorder="1"/>
    <xf numFmtId="0" fontId="2" fillId="0" borderId="18" xfId="0" applyFont="1" applyBorder="1"/>
    <xf numFmtId="0" fontId="3" fillId="4" borderId="0" xfId="0" applyFont="1" applyFill="1"/>
    <xf numFmtId="0" fontId="14" fillId="0" borderId="22" xfId="0" applyFont="1" applyBorder="1"/>
    <xf numFmtId="0" fontId="14" fillId="0" borderId="24" xfId="0" applyFont="1" applyBorder="1"/>
    <xf numFmtId="0" fontId="0" fillId="0" borderId="0" xfId="0" applyFill="1"/>
    <xf numFmtId="164" fontId="14" fillId="0" borderId="26" xfId="2" applyNumberFormat="1" applyFont="1" applyBorder="1"/>
    <xf numFmtId="164" fontId="14" fillId="0" borderId="28" xfId="2" applyNumberFormat="1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43" fontId="0" fillId="0" borderId="0" xfId="0" applyNumberFormat="1"/>
    <xf numFmtId="9" fontId="0" fillId="0" borderId="0" xfId="2" applyFont="1"/>
    <xf numFmtId="0" fontId="0" fillId="6" borderId="0" xfId="0" applyFill="1"/>
    <xf numFmtId="164" fontId="10" fillId="6" borderId="0" xfId="2" applyNumberFormat="1" applyFont="1" applyFill="1" applyBorder="1"/>
    <xf numFmtId="0" fontId="9" fillId="0" borderId="0" xfId="0" applyFont="1" applyFill="1" applyBorder="1"/>
    <xf numFmtId="0" fontId="15" fillId="0" borderId="0" xfId="0" applyFont="1" applyFill="1" applyBorder="1"/>
    <xf numFmtId="0" fontId="13" fillId="0" borderId="0" xfId="0" applyFont="1" applyFill="1" applyBorder="1" applyAlignment="1">
      <alignment horizontal="center"/>
    </xf>
    <xf numFmtId="164" fontId="0" fillId="0" borderId="0" xfId="0" applyNumberFormat="1" applyFont="1"/>
    <xf numFmtId="164" fontId="0" fillId="0" borderId="2" xfId="0" applyNumberFormat="1" applyFont="1" applyBorder="1"/>
    <xf numFmtId="164" fontId="0" fillId="0" borderId="0" xfId="2" applyNumberFormat="1" applyFont="1" applyBorder="1" applyAlignment="1">
      <alignment horizontal="center"/>
    </xf>
    <xf numFmtId="0" fontId="16" fillId="0" borderId="0" xfId="0" applyFont="1"/>
    <xf numFmtId="0" fontId="0" fillId="7" borderId="0" xfId="0" applyFont="1" applyFill="1"/>
    <xf numFmtId="0" fontId="0" fillId="7" borderId="0" xfId="0" applyFill="1"/>
    <xf numFmtId="164" fontId="0" fillId="0" borderId="2" xfId="2" applyNumberFormat="1" applyFont="1" applyBorder="1" applyAlignment="1">
      <alignment horizontal="center"/>
    </xf>
    <xf numFmtId="0" fontId="17" fillId="0" borderId="0" xfId="0" applyFont="1" applyAlignment="1">
      <alignment horizontal="center"/>
    </xf>
    <xf numFmtId="43" fontId="0" fillId="0" borderId="0" xfId="1" applyNumberFormat="1" applyFont="1"/>
    <xf numFmtId="43" fontId="0" fillId="0" borderId="9" xfId="1" applyNumberFormat="1" applyFont="1" applyBorder="1"/>
    <xf numFmtId="0" fontId="18" fillId="0" borderId="0" xfId="0" applyFont="1" applyAlignment="1">
      <alignment vertical="center"/>
    </xf>
    <xf numFmtId="0" fontId="2" fillId="0" borderId="2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3" fillId="0" borderId="0" xfId="0" applyFont="1"/>
    <xf numFmtId="164" fontId="14" fillId="0" borderId="23" xfId="2" applyNumberFormat="1" applyFont="1" applyBorder="1"/>
    <xf numFmtId="0" fontId="2" fillId="0" borderId="0" xfId="0" applyFont="1" applyAlignment="1"/>
    <xf numFmtId="0" fontId="21" fillId="0" borderId="0" xfId="0" applyFont="1"/>
    <xf numFmtId="0" fontId="20" fillId="0" borderId="2" xfId="0" applyFont="1" applyBorder="1"/>
    <xf numFmtId="0" fontId="22" fillId="0" borderId="0" xfId="0" applyFont="1"/>
    <xf numFmtId="0" fontId="24" fillId="0" borderId="0" xfId="3" applyFont="1"/>
    <xf numFmtId="0" fontId="25" fillId="0" borderId="0" xfId="3" applyFont="1"/>
    <xf numFmtId="0" fontId="26" fillId="0" borderId="0" xfId="3" applyFont="1"/>
    <xf numFmtId="0" fontId="27" fillId="0" borderId="0" xfId="3" applyFont="1"/>
    <xf numFmtId="0" fontId="11" fillId="0" borderId="2" xfId="0" applyFont="1" applyBorder="1"/>
    <xf numFmtId="0" fontId="17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center"/>
    </xf>
    <xf numFmtId="0" fontId="0" fillId="0" borderId="10" xfId="0" applyBorder="1"/>
    <xf numFmtId="164" fontId="0" fillId="0" borderId="0" xfId="0" applyNumberFormat="1" applyFont="1" applyFill="1"/>
    <xf numFmtId="164" fontId="0" fillId="0" borderId="0" xfId="0" applyNumberFormat="1" applyFill="1"/>
    <xf numFmtId="164" fontId="0" fillId="0" borderId="2" xfId="2" applyNumberFormat="1" applyFont="1" applyFill="1" applyBorder="1" applyAlignment="1">
      <alignment horizontal="center"/>
    </xf>
    <xf numFmtId="165" fontId="18" fillId="0" borderId="0" xfId="1" applyNumberFormat="1" applyFont="1" applyAlignment="1">
      <alignment vertical="center"/>
    </xf>
    <xf numFmtId="2" fontId="29" fillId="8" borderId="30" xfId="4" applyNumberFormat="1"/>
    <xf numFmtId="0" fontId="30" fillId="0" borderId="0" xfId="3" applyFont="1"/>
    <xf numFmtId="0" fontId="13" fillId="0" borderId="0" xfId="0" applyFont="1" applyAlignment="1">
      <alignment horizontal="left"/>
    </xf>
    <xf numFmtId="10" fontId="0" fillId="0" borderId="0" xfId="2" applyNumberFormat="1" applyFont="1"/>
    <xf numFmtId="0" fontId="33" fillId="0" borderId="0" xfId="0" applyFont="1" applyFill="1" applyBorder="1"/>
    <xf numFmtId="0" fontId="23" fillId="0" borderId="0" xfId="3"/>
    <xf numFmtId="0" fontId="36" fillId="0" borderId="0" xfId="0" applyFont="1"/>
    <xf numFmtId="0" fontId="37" fillId="8" borderId="30" xfId="4" applyFont="1"/>
    <xf numFmtId="0" fontId="31" fillId="9" borderId="30" xfId="5"/>
    <xf numFmtId="0" fontId="34" fillId="0" borderId="1" xfId="0" applyFont="1" applyBorder="1"/>
    <xf numFmtId="3" fontId="32" fillId="8" borderId="1" xfId="6" applyNumberFormat="1" applyBorder="1" applyAlignment="1">
      <alignment horizontal="right"/>
    </xf>
    <xf numFmtId="0" fontId="35" fillId="0" borderId="15" xfId="0" applyFont="1" applyBorder="1"/>
    <xf numFmtId="3" fontId="32" fillId="8" borderId="15" xfId="6" applyNumberFormat="1" applyBorder="1" applyAlignment="1">
      <alignment horizontal="right"/>
    </xf>
    <xf numFmtId="0" fontId="34" fillId="0" borderId="32" xfId="0" applyFont="1" applyBorder="1"/>
    <xf numFmtId="3" fontId="32" fillId="8" borderId="32" xfId="6" applyNumberFormat="1" applyBorder="1" applyAlignment="1">
      <alignment horizontal="right"/>
    </xf>
    <xf numFmtId="0" fontId="34" fillId="0" borderId="15" xfId="0" applyFont="1" applyBorder="1"/>
    <xf numFmtId="0" fontId="35" fillId="0" borderId="32" xfId="0" applyFont="1" applyBorder="1"/>
    <xf numFmtId="2" fontId="29" fillId="10" borderId="15" xfId="0" applyNumberFormat="1" applyFont="1" applyFill="1" applyBorder="1" applyAlignment="1">
      <alignment horizontal="right"/>
    </xf>
    <xf numFmtId="165" fontId="0" fillId="0" borderId="29" xfId="1" applyNumberFormat="1" applyFont="1" applyBorder="1"/>
    <xf numFmtId="164" fontId="10" fillId="11" borderId="0" xfId="2" applyNumberFormat="1" applyFont="1" applyFill="1" applyBorder="1"/>
    <xf numFmtId="0" fontId="2" fillId="0" borderId="33" xfId="0" applyFont="1" applyBorder="1"/>
    <xf numFmtId="0" fontId="7" fillId="12" borderId="5" xfId="0" applyFont="1" applyFill="1" applyBorder="1" applyAlignment="1">
      <alignment horizontal="center"/>
    </xf>
    <xf numFmtId="0" fontId="2" fillId="12" borderId="12" xfId="0" applyFont="1" applyFill="1" applyBorder="1" applyAlignment="1">
      <alignment horizontal="center"/>
    </xf>
    <xf numFmtId="0" fontId="2" fillId="12" borderId="11" xfId="0" applyFont="1" applyFill="1" applyBorder="1" applyAlignment="1">
      <alignment horizontal="center"/>
    </xf>
    <xf numFmtId="0" fontId="2" fillId="12" borderId="13" xfId="0" applyFont="1" applyFill="1" applyBorder="1" applyAlignment="1">
      <alignment horizontal="center"/>
    </xf>
    <xf numFmtId="0" fontId="2" fillId="12" borderId="14" xfId="0" applyFont="1" applyFill="1" applyBorder="1" applyAlignment="1">
      <alignment horizontal="center"/>
    </xf>
    <xf numFmtId="165" fontId="31" fillId="13" borderId="34" xfId="1" applyNumberFormat="1" applyFont="1" applyFill="1" applyBorder="1" applyAlignment="1">
      <alignment vertical="center"/>
    </xf>
    <xf numFmtId="165" fontId="31" fillId="0" borderId="34" xfId="1" applyNumberFormat="1" applyFont="1" applyFill="1" applyBorder="1" applyAlignment="1">
      <alignment vertical="center"/>
    </xf>
    <xf numFmtId="165" fontId="2" fillId="14" borderId="14" xfId="0" applyNumberFormat="1" applyFont="1" applyFill="1" applyBorder="1" applyAlignment="1">
      <alignment vertical="center"/>
    </xf>
    <xf numFmtId="165" fontId="31" fillId="13" borderId="34" xfId="1" applyNumberFormat="1" applyFont="1" applyFill="1" applyBorder="1" applyAlignment="1">
      <alignment horizontal="center" vertical="center"/>
    </xf>
    <xf numFmtId="165" fontId="31" fillId="0" borderId="34" xfId="1" applyNumberFormat="1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left"/>
    </xf>
    <xf numFmtId="165" fontId="38" fillId="14" borderId="35" xfId="1" applyNumberFormat="1" applyFont="1" applyFill="1" applyBorder="1" applyAlignment="1">
      <alignment vertical="center"/>
    </xf>
    <xf numFmtId="165" fontId="38" fillId="15" borderId="35" xfId="1" applyNumberFormat="1" applyFont="1" applyFill="1" applyBorder="1" applyAlignment="1">
      <alignment vertical="center"/>
    </xf>
    <xf numFmtId="0" fontId="39" fillId="0" borderId="0" xfId="0" applyFont="1"/>
    <xf numFmtId="164" fontId="31" fillId="13" borderId="34" xfId="2" applyNumberFormat="1" applyFont="1" applyFill="1" applyBorder="1" applyAlignment="1">
      <alignment vertical="center"/>
    </xf>
    <xf numFmtId="164" fontId="31" fillId="0" borderId="34" xfId="2" applyNumberFormat="1" applyFont="1" applyFill="1" applyBorder="1" applyAlignment="1">
      <alignment vertical="center"/>
    </xf>
    <xf numFmtId="164" fontId="31" fillId="13" borderId="34" xfId="2" applyNumberFormat="1" applyFont="1" applyFill="1" applyBorder="1" applyAlignment="1">
      <alignment horizontal="center" vertical="center"/>
    </xf>
    <xf numFmtId="164" fontId="31" fillId="0" borderId="34" xfId="2" applyNumberFormat="1" applyFont="1" applyFill="1" applyBorder="1" applyAlignment="1">
      <alignment horizontal="center" vertical="center"/>
    </xf>
    <xf numFmtId="164" fontId="2" fillId="14" borderId="14" xfId="2" applyNumberFormat="1" applyFont="1" applyFill="1" applyBorder="1" applyAlignment="1">
      <alignment vertical="center"/>
    </xf>
    <xf numFmtId="164" fontId="38" fillId="14" borderId="35" xfId="2" applyNumberFormat="1" applyFont="1" applyFill="1" applyBorder="1" applyAlignment="1">
      <alignment vertical="center"/>
    </xf>
    <xf numFmtId="164" fontId="38" fillId="15" borderId="35" xfId="2" applyNumberFormat="1" applyFont="1" applyFill="1" applyBorder="1" applyAlignment="1">
      <alignment vertical="center"/>
    </xf>
    <xf numFmtId="0" fontId="3" fillId="12" borderId="14" xfId="0" applyFont="1" applyFill="1" applyBorder="1" applyAlignment="1">
      <alignment horizontal="center"/>
    </xf>
    <xf numFmtId="1" fontId="0" fillId="0" borderId="0" xfId="0" applyNumberFormat="1" applyBorder="1"/>
    <xf numFmtId="1" fontId="0" fillId="0" borderId="7" xfId="0" applyNumberFormat="1" applyBorder="1"/>
    <xf numFmtId="1" fontId="2" fillId="0" borderId="7" xfId="0" applyNumberFormat="1" applyFont="1" applyBorder="1"/>
    <xf numFmtId="1" fontId="0" fillId="0" borderId="9" xfId="0" applyNumberFormat="1" applyBorder="1"/>
    <xf numFmtId="1" fontId="0" fillId="0" borderId="10" xfId="0" applyNumberFormat="1" applyBorder="1"/>
    <xf numFmtId="1" fontId="2" fillId="2" borderId="9" xfId="0" applyNumberFormat="1" applyFont="1" applyFill="1" applyBorder="1"/>
    <xf numFmtId="1" fontId="2" fillId="2" borderId="10" xfId="0" applyNumberFormat="1" applyFont="1" applyFill="1" applyBorder="1"/>
    <xf numFmtId="165" fontId="31" fillId="13" borderId="36" xfId="1" applyNumberFormat="1" applyFont="1" applyFill="1" applyBorder="1" applyAlignment="1">
      <alignment vertical="center"/>
    </xf>
    <xf numFmtId="165" fontId="31" fillId="0" borderId="37" xfId="1" applyNumberFormat="1" applyFont="1" applyFill="1" applyBorder="1" applyAlignment="1">
      <alignment vertical="center"/>
    </xf>
    <xf numFmtId="165" fontId="31" fillId="0" borderId="38" xfId="1" applyNumberFormat="1" applyFont="1" applyFill="1" applyBorder="1" applyAlignment="1">
      <alignment vertical="center"/>
    </xf>
    <xf numFmtId="165" fontId="31" fillId="0" borderId="39" xfId="1" applyNumberFormat="1" applyFont="1" applyFill="1" applyBorder="1" applyAlignment="1">
      <alignment vertical="center"/>
    </xf>
    <xf numFmtId="165" fontId="31" fillId="0" borderId="40" xfId="1" applyNumberFormat="1" applyFont="1" applyFill="1" applyBorder="1" applyAlignment="1">
      <alignment vertical="center"/>
    </xf>
    <xf numFmtId="165" fontId="31" fillId="0" borderId="41" xfId="1" applyNumberFormat="1" applyFont="1" applyFill="1" applyBorder="1" applyAlignment="1">
      <alignment vertical="center"/>
    </xf>
    <xf numFmtId="165" fontId="31" fillId="0" borderId="42" xfId="1" applyNumberFormat="1" applyFont="1" applyFill="1" applyBorder="1" applyAlignment="1">
      <alignment vertical="center"/>
    </xf>
    <xf numFmtId="165" fontId="31" fillId="13" borderId="10" xfId="1" applyNumberFormat="1" applyFont="1" applyFill="1" applyBorder="1" applyAlignment="1">
      <alignment vertical="center"/>
    </xf>
    <xf numFmtId="0" fontId="2" fillId="12" borderId="1" xfId="0" applyFont="1" applyFill="1" applyBorder="1" applyAlignment="1">
      <alignment horizontal="center"/>
    </xf>
    <xf numFmtId="2" fontId="2" fillId="0" borderId="0" xfId="0" applyNumberFormat="1" applyFont="1"/>
    <xf numFmtId="165" fontId="2" fillId="0" borderId="33" xfId="1" applyNumberFormat="1" applyFont="1" applyBorder="1"/>
    <xf numFmtId="164" fontId="2" fillId="0" borderId="33" xfId="0" applyNumberFormat="1" applyFont="1" applyBorder="1"/>
    <xf numFmtId="0" fontId="40" fillId="0" borderId="0" xfId="0" applyFont="1"/>
    <xf numFmtId="165" fontId="18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2" borderId="5" xfId="0" applyFont="1" applyFill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41" fillId="16" borderId="43" xfId="7" applyNumberFormat="1" applyAlignment="1">
      <alignment horizontal="center" vertical="center"/>
    </xf>
    <xf numFmtId="0" fontId="0" fillId="0" borderId="2" xfId="0" applyBorder="1"/>
    <xf numFmtId="0" fontId="2" fillId="14" borderId="0" xfId="0" applyFont="1" applyFill="1" applyBorder="1" applyAlignment="1">
      <alignment horizontal="left"/>
    </xf>
    <xf numFmtId="164" fontId="38" fillId="14" borderId="0" xfId="2" applyNumberFormat="1" applyFont="1" applyFill="1" applyBorder="1" applyAlignment="1">
      <alignment vertical="center"/>
    </xf>
    <xf numFmtId="164" fontId="38" fillId="15" borderId="0" xfId="2" applyNumberFormat="1" applyFont="1" applyFill="1" applyBorder="1" applyAlignment="1">
      <alignment vertical="center"/>
    </xf>
    <xf numFmtId="0" fontId="41" fillId="16" borderId="43" xfId="7" applyAlignment="1">
      <alignment horizontal="left"/>
    </xf>
    <xf numFmtId="165" fontId="41" fillId="16" borderId="43" xfId="7" applyNumberFormat="1" applyAlignment="1">
      <alignment vertical="center"/>
    </xf>
    <xf numFmtId="165" fontId="41" fillId="16" borderId="43" xfId="1" applyNumberFormat="1" applyFont="1" applyFill="1" applyBorder="1" applyAlignment="1">
      <alignment horizontal="left"/>
    </xf>
    <xf numFmtId="165" fontId="41" fillId="16" borderId="43" xfId="1" applyNumberFormat="1" applyFont="1" applyFill="1" applyBorder="1"/>
    <xf numFmtId="165" fontId="41" fillId="16" borderId="43" xfId="1" applyNumberFormat="1" applyFont="1" applyFill="1" applyBorder="1" applyAlignment="1">
      <alignment vertical="center"/>
    </xf>
    <xf numFmtId="0" fontId="2" fillId="14" borderId="14" xfId="0" applyFont="1" applyFill="1" applyBorder="1" applyAlignment="1">
      <alignment horizontal="left"/>
    </xf>
    <xf numFmtId="9" fontId="31" fillId="13" borderId="34" xfId="2" applyFont="1" applyFill="1" applyBorder="1" applyAlignment="1">
      <alignment vertical="center"/>
    </xf>
    <xf numFmtId="9" fontId="31" fillId="0" borderId="34" xfId="2" applyFont="1" applyFill="1" applyBorder="1" applyAlignment="1">
      <alignment vertical="center"/>
    </xf>
    <xf numFmtId="9" fontId="2" fillId="14" borderId="14" xfId="2" applyFont="1" applyFill="1" applyBorder="1" applyAlignment="1">
      <alignment vertical="center"/>
    </xf>
    <xf numFmtId="9" fontId="38" fillId="14" borderId="35" xfId="2" applyFont="1" applyFill="1" applyBorder="1" applyAlignment="1">
      <alignment vertical="center"/>
    </xf>
    <xf numFmtId="9" fontId="38" fillId="15" borderId="35" xfId="2" applyFont="1" applyFill="1" applyBorder="1" applyAlignment="1">
      <alignment vertical="center"/>
    </xf>
    <xf numFmtId="9" fontId="31" fillId="13" borderId="34" xfId="2" applyFont="1" applyFill="1" applyBorder="1" applyAlignment="1">
      <alignment horizontal="center" vertical="center"/>
    </xf>
    <xf numFmtId="9" fontId="31" fillId="0" borderId="34" xfId="2" applyFont="1" applyFill="1" applyBorder="1" applyAlignment="1">
      <alignment horizontal="center" vertical="center"/>
    </xf>
    <xf numFmtId="0" fontId="17" fillId="0" borderId="0" xfId="0" applyFont="1" applyBorder="1"/>
    <xf numFmtId="0" fontId="41" fillId="16" borderId="43" xfId="7"/>
    <xf numFmtId="0" fontId="29" fillId="8" borderId="30" xfId="4"/>
    <xf numFmtId="165" fontId="41" fillId="16" borderId="0" xfId="1" applyNumberFormat="1" applyFont="1" applyFill="1" applyBorder="1"/>
    <xf numFmtId="1" fontId="0" fillId="0" borderId="0" xfId="0" applyNumberFormat="1"/>
    <xf numFmtId="0" fontId="0" fillId="3" borderId="9" xfId="0" applyFill="1" applyBorder="1"/>
    <xf numFmtId="0" fontId="2" fillId="12" borderId="17" xfId="0" applyFont="1" applyFill="1" applyBorder="1" applyAlignment="1">
      <alignment horizontal="center"/>
    </xf>
    <xf numFmtId="0" fontId="2" fillId="12" borderId="15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2" fillId="12" borderId="6" xfId="0" applyFont="1" applyFill="1" applyBorder="1" applyAlignment="1">
      <alignment horizontal="center"/>
    </xf>
    <xf numFmtId="0" fontId="2" fillId="12" borderId="8" xfId="0" applyFont="1" applyFill="1" applyBorder="1" applyAlignment="1">
      <alignment horizontal="center"/>
    </xf>
    <xf numFmtId="1" fontId="7" fillId="0" borderId="0" xfId="0" applyNumberFormat="1" applyFont="1"/>
    <xf numFmtId="3" fontId="0" fillId="0" borderId="0" xfId="0" applyNumberFormat="1"/>
    <xf numFmtId="0" fontId="2" fillId="0" borderId="9" xfId="0" applyFont="1" applyBorder="1"/>
    <xf numFmtId="3" fontId="0" fillId="0" borderId="3" xfId="0" applyNumberFormat="1" applyBorder="1"/>
    <xf numFmtId="165" fontId="0" fillId="0" borderId="5" xfId="1" applyNumberFormat="1" applyFont="1" applyBorder="1"/>
    <xf numFmtId="3" fontId="0" fillId="0" borderId="6" xfId="0" applyNumberFormat="1" applyBorder="1"/>
    <xf numFmtId="3" fontId="0" fillId="0" borderId="8" xfId="0" applyNumberFormat="1" applyBorder="1"/>
    <xf numFmtId="0" fontId="13" fillId="0" borderId="0" xfId="0" applyFont="1" applyFill="1" applyBorder="1"/>
    <xf numFmtId="0" fontId="42" fillId="0" borderId="0" xfId="0" quotePrefix="1" applyFont="1"/>
    <xf numFmtId="3" fontId="14" fillId="0" borderId="0" xfId="0" applyNumberFormat="1" applyFont="1" applyBorder="1"/>
    <xf numFmtId="0" fontId="14" fillId="0" borderId="0" xfId="0" applyFont="1" applyBorder="1"/>
    <xf numFmtId="164" fontId="14" fillId="0" borderId="0" xfId="2" applyNumberFormat="1" applyFont="1" applyBorder="1"/>
    <xf numFmtId="0" fontId="0" fillId="0" borderId="2" xfId="0" applyBorder="1" applyAlignment="1">
      <alignment vertical="center" wrapText="1"/>
    </xf>
    <xf numFmtId="0" fontId="0" fillId="0" borderId="0" xfId="0" applyFont="1" applyBorder="1" applyAlignment="1">
      <alignment horizontal="left"/>
    </xf>
    <xf numFmtId="166" fontId="19" fillId="0" borderId="0" xfId="1" applyNumberFormat="1" applyFont="1"/>
    <xf numFmtId="165" fontId="10" fillId="0" borderId="9" xfId="1" applyNumberFormat="1" applyFont="1" applyFill="1" applyBorder="1"/>
    <xf numFmtId="165" fontId="9" fillId="0" borderId="9" xfId="1" applyNumberFormat="1" applyFont="1" applyFill="1" applyBorder="1"/>
    <xf numFmtId="165" fontId="0" fillId="0" borderId="9" xfId="0" applyNumberFormat="1" applyBorder="1"/>
    <xf numFmtId="164" fontId="9" fillId="0" borderId="0" xfId="2" applyNumberFormat="1" applyFont="1" applyFill="1" applyBorder="1"/>
    <xf numFmtId="164" fontId="9" fillId="0" borderId="9" xfId="2" applyNumberFormat="1" applyFont="1" applyFill="1" applyBorder="1"/>
    <xf numFmtId="0" fontId="2" fillId="5" borderId="2" xfId="0" applyFont="1" applyFill="1" applyBorder="1"/>
    <xf numFmtId="0" fontId="2" fillId="5" borderId="19" xfId="0" applyFont="1" applyFill="1" applyBorder="1"/>
    <xf numFmtId="0" fontId="2" fillId="5" borderId="18" xfId="0" applyFont="1" applyFill="1" applyBorder="1"/>
    <xf numFmtId="0" fontId="0" fillId="0" borderId="44" xfId="0" applyBorder="1"/>
    <xf numFmtId="164" fontId="19" fillId="0" borderId="0" xfId="2" applyNumberFormat="1" applyFont="1" applyBorder="1"/>
    <xf numFmtId="165" fontId="19" fillId="0" borderId="0" xfId="1" applyNumberFormat="1" applyFont="1" applyBorder="1"/>
    <xf numFmtId="0" fontId="0" fillId="0" borderId="0" xfId="0"/>
    <xf numFmtId="0" fontId="14" fillId="0" borderId="0" xfId="0" applyFont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4" fillId="0" borderId="0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left"/>
    </xf>
    <xf numFmtId="164" fontId="19" fillId="0" borderId="27" xfId="2" applyNumberFormat="1" applyFont="1" applyBorder="1"/>
    <xf numFmtId="166" fontId="19" fillId="0" borderId="0" xfId="1" applyNumberFormat="1" applyFont="1" applyFill="1" applyBorder="1"/>
    <xf numFmtId="166" fontId="19" fillId="0" borderId="0" xfId="1" applyNumberFormat="1" applyFont="1" applyBorder="1"/>
    <xf numFmtId="0" fontId="0" fillId="0" borderId="0" xfId="0" applyBorder="1" applyAlignment="1">
      <alignment horizontal="right"/>
    </xf>
    <xf numFmtId="0" fontId="44" fillId="0" borderId="0" xfId="0" applyFont="1"/>
    <xf numFmtId="167" fontId="0" fillId="0" borderId="0" xfId="0" applyNumberFormat="1"/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45" fillId="0" borderId="46" xfId="0" applyFont="1" applyFill="1" applyBorder="1"/>
    <xf numFmtId="0" fontId="45" fillId="0" borderId="11" xfId="0" applyFont="1" applyFill="1" applyBorder="1" applyAlignment="1">
      <alignment horizontal="center" wrapText="1"/>
    </xf>
    <xf numFmtId="0" fontId="45" fillId="0" borderId="12" xfId="0" applyFont="1" applyFill="1" applyBorder="1" applyAlignment="1">
      <alignment horizontal="center" wrapText="1"/>
    </xf>
    <xf numFmtId="0" fontId="45" fillId="0" borderId="13" xfId="0" applyFont="1" applyFill="1" applyBorder="1" applyAlignment="1">
      <alignment horizontal="center" wrapText="1"/>
    </xf>
    <xf numFmtId="0" fontId="45" fillId="0" borderId="20" xfId="0" applyFont="1" applyFill="1" applyBorder="1" applyAlignment="1">
      <alignment horizontal="center" wrapText="1"/>
    </xf>
    <xf numFmtId="0" fontId="45" fillId="0" borderId="22" xfId="0" applyFont="1" applyFill="1" applyBorder="1"/>
    <xf numFmtId="165" fontId="45" fillId="0" borderId="0" xfId="1" applyNumberFormat="1" applyFont="1" applyFill="1" applyBorder="1"/>
    <xf numFmtId="3" fontId="45" fillId="0" borderId="21" xfId="0" applyNumberFormat="1" applyFont="1" applyFill="1" applyBorder="1"/>
    <xf numFmtId="3" fontId="45" fillId="0" borderId="25" xfId="0" applyNumberFormat="1" applyFont="1" applyFill="1" applyBorder="1"/>
    <xf numFmtId="3" fontId="45" fillId="0" borderId="28" xfId="0" applyNumberFormat="1" applyFont="1" applyFill="1" applyBorder="1"/>
    <xf numFmtId="164" fontId="19" fillId="0" borderId="21" xfId="2" applyNumberFormat="1" applyFont="1" applyBorder="1"/>
    <xf numFmtId="164" fontId="19" fillId="0" borderId="23" xfId="2" applyNumberFormat="1" applyFont="1" applyBorder="1"/>
    <xf numFmtId="164" fontId="19" fillId="0" borderId="45" xfId="2" applyNumberFormat="1" applyFont="1" applyBorder="1"/>
    <xf numFmtId="164" fontId="19" fillId="0" borderId="26" xfId="2" applyNumberFormat="1" applyFont="1" applyBorder="1"/>
    <xf numFmtId="0" fontId="47" fillId="18" borderId="0" xfId="8" applyFont="1" applyFill="1" applyBorder="1"/>
    <xf numFmtId="167" fontId="43" fillId="0" borderId="0" xfId="0" applyNumberFormat="1" applyFont="1" applyBorder="1" applyAlignment="1">
      <alignment horizontal="right"/>
    </xf>
    <xf numFmtId="167" fontId="43" fillId="0" borderId="7" xfId="0" applyNumberFormat="1" applyFont="1" applyBorder="1" applyAlignment="1">
      <alignment horizontal="right"/>
    </xf>
    <xf numFmtId="167" fontId="43" fillId="0" borderId="0" xfId="0" applyNumberFormat="1" applyFont="1" applyFill="1" applyBorder="1" applyAlignment="1">
      <alignment horizontal="right"/>
    </xf>
    <xf numFmtId="166" fontId="43" fillId="18" borderId="0" xfId="8" applyNumberFormat="1" applyFont="1" applyFill="1" applyBorder="1"/>
    <xf numFmtId="166" fontId="43" fillId="18" borderId="7" xfId="8" applyNumberFormat="1" applyFont="1" applyFill="1" applyBorder="1"/>
    <xf numFmtId="166" fontId="46" fillId="18" borderId="0" xfId="8" applyNumberFormat="1" applyFont="1" applyFill="1"/>
    <xf numFmtId="166" fontId="46" fillId="18" borderId="0" xfId="8" applyNumberFormat="1" applyFont="1" applyFill="1" applyAlignment="1">
      <alignment horizontal="right"/>
    </xf>
    <xf numFmtId="166" fontId="43" fillId="17" borderId="0" xfId="8" applyNumberFormat="1" applyFont="1" applyFill="1" applyBorder="1"/>
    <xf numFmtId="166" fontId="43" fillId="17" borderId="7" xfId="8" applyNumberFormat="1" applyFont="1" applyFill="1" applyBorder="1"/>
    <xf numFmtId="0" fontId="0" fillId="17" borderId="0" xfId="0" applyFill="1"/>
    <xf numFmtId="0" fontId="28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12" borderId="17" xfId="0" applyFont="1" applyFill="1" applyBorder="1" applyAlignment="1">
      <alignment horizontal="center"/>
    </xf>
    <xf numFmtId="0" fontId="7" fillId="12" borderId="10" xfId="0" applyFont="1" applyFill="1" applyBorder="1" applyAlignment="1">
      <alignment horizontal="center"/>
    </xf>
    <xf numFmtId="0" fontId="7" fillId="12" borderId="17" xfId="0" applyFont="1" applyFill="1" applyBorder="1" applyAlignment="1">
      <alignment horizontal="center" wrapText="1"/>
    </xf>
    <xf numFmtId="0" fontId="7" fillId="12" borderId="15" xfId="0" applyFont="1" applyFill="1" applyBorder="1" applyAlignment="1">
      <alignment horizontal="center" wrapText="1"/>
    </xf>
    <xf numFmtId="0" fontId="7" fillId="12" borderId="4" xfId="0" applyFont="1" applyFill="1" applyBorder="1" applyAlignment="1">
      <alignment horizontal="center"/>
    </xf>
    <xf numFmtId="0" fontId="7" fillId="12" borderId="12" xfId="0" applyFont="1" applyFill="1" applyBorder="1" applyAlignment="1">
      <alignment horizontal="center"/>
    </xf>
    <xf numFmtId="0" fontId="7" fillId="12" borderId="5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5" fillId="0" borderId="1" xfId="0" applyFont="1" applyBorder="1" applyAlignment="1">
      <alignment horizontal="center"/>
    </xf>
  </cellXfs>
  <cellStyles count="11">
    <cellStyle name="Calculation" xfId="4" builtinId="22"/>
    <cellStyle name="Check Cell" xfId="7" builtinId="23"/>
    <cellStyle name="Comma" xfId="1" builtinId="3"/>
    <cellStyle name="Hyperlink" xfId="3" builtinId="8"/>
    <cellStyle name="Input" xfId="5" builtinId="20"/>
    <cellStyle name="Normal" xfId="0" builtinId="0"/>
    <cellStyle name="Normal 2" xfId="8"/>
    <cellStyle name="Normal 2 2" xfId="10"/>
    <cellStyle name="Normal 3" xfId="9"/>
    <cellStyle name="Output" xfId="6" builtinId="21"/>
    <cellStyle name="Percent" xfId="2" builtinId="5"/>
  </cellStyles>
  <dxfs count="6">
    <dxf>
      <numFmt numFmtId="165" formatCode="_(* #,##0_);_(* \(#,##0\);_(* &quot;-&quot;??_);_(@_)"/>
    </dxf>
    <dxf>
      <numFmt numFmtId="168" formatCode="_(* #,##0.0_);_(* \(#,##0.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8" formatCode="_(* #,##0.0_);_(* \(#,##0.0\);_(* &quot;-&quot;??_);_(@_)"/>
    </dxf>
    <dxf>
      <numFmt numFmtId="35" formatCode="_(* #,##0.00_);_(* \(#,##0.00\);_(* &quot;-&quot;??_);_(@_)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TLFD: Work Location Choice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mdc_input!$K$2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mdc_input!$K$4:$K$24</c:f>
              <c:numCache>
                <c:formatCode>0.00%</c:formatCode>
                <c:ptCount val="21"/>
                <c:pt idx="0">
                  <c:v>0.16003257261333534</c:v>
                </c:pt>
                <c:pt idx="1">
                  <c:v>0.14166785253691688</c:v>
                </c:pt>
                <c:pt idx="2">
                  <c:v>0.16011103232768745</c:v>
                </c:pt>
                <c:pt idx="3">
                  <c:v>9.4007793985976862E-2</c:v>
                </c:pt>
                <c:pt idx="4">
                  <c:v>9.0129689297618346E-2</c:v>
                </c:pt>
                <c:pt idx="5">
                  <c:v>6.4019465965336267E-2</c:v>
                </c:pt>
                <c:pt idx="6">
                  <c:v>4.9268257825717324E-2</c:v>
                </c:pt>
                <c:pt idx="7">
                  <c:v>3.925096213958313E-2</c:v>
                </c:pt>
                <c:pt idx="8">
                  <c:v>4.1544650441377048E-2</c:v>
                </c:pt>
                <c:pt idx="9">
                  <c:v>2.9175825818888827E-2</c:v>
                </c:pt>
                <c:pt idx="10">
                  <c:v>2.7331712256705852E-2</c:v>
                </c:pt>
                <c:pt idx="11">
                  <c:v>2.0094304461313526E-2</c:v>
                </c:pt>
                <c:pt idx="12">
                  <c:v>1.7563157474889325E-2</c:v>
                </c:pt>
                <c:pt idx="13">
                  <c:v>9.5462201693580981E-3</c:v>
                </c:pt>
                <c:pt idx="14">
                  <c:v>1.2575938172222311E-2</c:v>
                </c:pt>
                <c:pt idx="15">
                  <c:v>6.633569818222454E-3</c:v>
                </c:pt>
                <c:pt idx="16">
                  <c:v>8.621212854401707E-3</c:v>
                </c:pt>
                <c:pt idx="17">
                  <c:v>7.9425265229127288E-3</c:v>
                </c:pt>
                <c:pt idx="18">
                  <c:v>5.0522471376661373E-3</c:v>
                </c:pt>
                <c:pt idx="19">
                  <c:v>3.0419009781851272E-3</c:v>
                </c:pt>
                <c:pt idx="20">
                  <c:v>1.2389107201685214E-2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9-4D90-B9EE-8F835D2110D3}"/>
            </c:ext>
          </c:extLst>
        </c:ser>
        <c:ser>
          <c:idx val="0"/>
          <c:order val="1"/>
          <c:tx>
            <c:strRef>
              <c:f>mdc_input!$J$2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mdc_input!$J$4:$J$24</c:f>
              <c:numCache>
                <c:formatCode>0.00%</c:formatCode>
                <c:ptCount val="21"/>
                <c:pt idx="0">
                  <c:v>0.1665719675209783</c:v>
                </c:pt>
                <c:pt idx="1">
                  <c:v>0.16367772488087753</c:v>
                </c:pt>
                <c:pt idx="2">
                  <c:v>0.15263552596671465</c:v>
                </c:pt>
                <c:pt idx="3">
                  <c:v>0.10866204729804536</c:v>
                </c:pt>
                <c:pt idx="4">
                  <c:v>9.1841807862396568E-2</c:v>
                </c:pt>
                <c:pt idx="5">
                  <c:v>6.996421625664026E-2</c:v>
                </c:pt>
                <c:pt idx="6">
                  <c:v>5.4826627450079275E-2</c:v>
                </c:pt>
                <c:pt idx="7">
                  <c:v>4.2899757472702624E-2</c:v>
                </c:pt>
                <c:pt idx="8">
                  <c:v>3.4689132646346738E-2</c:v>
                </c:pt>
                <c:pt idx="9">
                  <c:v>2.8969582773668345E-2</c:v>
                </c:pt>
                <c:pt idx="10">
                  <c:v>2.2048885648692628E-2</c:v>
                </c:pt>
                <c:pt idx="11">
                  <c:v>1.7047935175649509E-2</c:v>
                </c:pt>
                <c:pt idx="12">
                  <c:v>1.2902410441416393E-2</c:v>
                </c:pt>
                <c:pt idx="13">
                  <c:v>9.4723516792038585E-3</c:v>
                </c:pt>
                <c:pt idx="14">
                  <c:v>7.3040197698392966E-3</c:v>
                </c:pt>
                <c:pt idx="15">
                  <c:v>4.9257482102905937E-3</c:v>
                </c:pt>
                <c:pt idx="16">
                  <c:v>3.7538462823970302E-3</c:v>
                </c:pt>
                <c:pt idx="17">
                  <c:v>2.7375712593663373E-3</c:v>
                </c:pt>
                <c:pt idx="18">
                  <c:v>1.7954540232166098E-3</c:v>
                </c:pt>
                <c:pt idx="19">
                  <c:v>1.0768546235813406E-3</c:v>
                </c:pt>
                <c:pt idx="20">
                  <c:v>2.1965327578967598E-3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9-4D90-B9EE-8F835D211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877440"/>
        <c:axId val="103158144"/>
      </c:barChart>
      <c:catAx>
        <c:axId val="10287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58144"/>
        <c:crosses val="autoZero"/>
        <c:auto val="1"/>
        <c:lblAlgn val="ctr"/>
        <c:lblOffset val="100"/>
        <c:noMultiLvlLbl val="0"/>
      </c:catAx>
      <c:valAx>
        <c:axId val="1031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>
            <c:manualLayout>
              <c:xMode val="edge"/>
              <c:yMode val="edge"/>
              <c:x val="1.3136288998357964E-3"/>
              <c:y val="0.4247609596090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TLFD: University Location Choice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mdc_input!$M$2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mdc_input!$M$4:$M$24</c:f>
              <c:numCache>
                <c:formatCode>0.00%</c:formatCode>
                <c:ptCount val="21"/>
                <c:pt idx="0">
                  <c:v>0.17981464961241439</c:v>
                </c:pt>
                <c:pt idx="1">
                  <c:v>0.18050856456387715</c:v>
                </c:pt>
                <c:pt idx="2">
                  <c:v>9.7784093695157392E-2</c:v>
                </c:pt>
                <c:pt idx="3">
                  <c:v>0.1327057350055286</c:v>
                </c:pt>
                <c:pt idx="4">
                  <c:v>0.12387952461046557</c:v>
                </c:pt>
                <c:pt idx="5">
                  <c:v>6.7565415561910966E-2</c:v>
                </c:pt>
                <c:pt idx="6">
                  <c:v>3.730016478404459E-2</c:v>
                </c:pt>
                <c:pt idx="7">
                  <c:v>2.7102067056069649E-2</c:v>
                </c:pt>
                <c:pt idx="8">
                  <c:v>2.5815447136404195E-2</c:v>
                </c:pt>
                <c:pt idx="9">
                  <c:v>1.7317845512340023E-2</c:v>
                </c:pt>
                <c:pt idx="10">
                  <c:v>7.3112445050699665E-3</c:v>
                </c:pt>
                <c:pt idx="11">
                  <c:v>1.5734341490222615E-2</c:v>
                </c:pt>
                <c:pt idx="12">
                  <c:v>5.0131970584799505E-3</c:v>
                </c:pt>
                <c:pt idx="13">
                  <c:v>6.2053706544185046E-3</c:v>
                </c:pt>
                <c:pt idx="14">
                  <c:v>3.2208803696828277E-2</c:v>
                </c:pt>
                <c:pt idx="15">
                  <c:v>2.744228893214799E-3</c:v>
                </c:pt>
                <c:pt idx="16">
                  <c:v>1.200373164880051E-2</c:v>
                </c:pt>
                <c:pt idx="17">
                  <c:v>7.530036700435924E-3</c:v>
                </c:pt>
                <c:pt idx="18">
                  <c:v>5.7299193261772709E-4</c:v>
                </c:pt>
                <c:pt idx="19">
                  <c:v>5.9280120583297749E-3</c:v>
                </c:pt>
                <c:pt idx="20">
                  <c:v>1.4954533823369557E-2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2-4C92-9369-B23AD54CD32A}"/>
            </c:ext>
          </c:extLst>
        </c:ser>
        <c:ser>
          <c:idx val="0"/>
          <c:order val="1"/>
          <c:tx>
            <c:strRef>
              <c:f>mdc_input!$L$2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mdc_input!$L$4:$L$24</c:f>
              <c:numCache>
                <c:formatCode>0.0%</c:formatCode>
                <c:ptCount val="21"/>
                <c:pt idx="0">
                  <c:v>5.0574111977238746E-2</c:v>
                </c:pt>
                <c:pt idx="1">
                  <c:v>0.13887558245873796</c:v>
                </c:pt>
                <c:pt idx="2">
                  <c:v>0.15369652629592534</c:v>
                </c:pt>
                <c:pt idx="3">
                  <c:v>0.13311268852792174</c:v>
                </c:pt>
                <c:pt idx="4">
                  <c:v>0.10833369623597382</c:v>
                </c:pt>
                <c:pt idx="5">
                  <c:v>7.4366009087082116E-2</c:v>
                </c:pt>
                <c:pt idx="6">
                  <c:v>6.4466025054798301E-2</c:v>
                </c:pt>
                <c:pt idx="7">
                  <c:v>4.8266051183788412E-2</c:v>
                </c:pt>
                <c:pt idx="8">
                  <c:v>4.0499934677524711E-2</c:v>
                </c:pt>
                <c:pt idx="9">
                  <c:v>3.4519299162420705E-2</c:v>
                </c:pt>
                <c:pt idx="10">
                  <c:v>2.6912859817968034E-2</c:v>
                </c:pt>
                <c:pt idx="11">
                  <c:v>2.5258023777381004E-2</c:v>
                </c:pt>
                <c:pt idx="12">
                  <c:v>1.6969327468826664E-2</c:v>
                </c:pt>
                <c:pt idx="13">
                  <c:v>1.5633845751861691E-2</c:v>
                </c:pt>
                <c:pt idx="14">
                  <c:v>1.2817721261739901E-2</c:v>
                </c:pt>
                <c:pt idx="15">
                  <c:v>1.0538692679527936E-2</c:v>
                </c:pt>
                <c:pt idx="16">
                  <c:v>8.404825153507817E-3</c:v>
                </c:pt>
                <c:pt idx="17">
                  <c:v>7.6935359781677773E-3</c:v>
                </c:pt>
                <c:pt idx="18">
                  <c:v>5.8354744589121628E-3</c:v>
                </c:pt>
                <c:pt idx="19">
                  <c:v>4.470960530708821E-3</c:v>
                </c:pt>
                <c:pt idx="20">
                  <c:v>1.8754808459986356E-2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2-4C92-9369-B23AD54CD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00256"/>
        <c:axId val="103202176"/>
      </c:barChart>
      <c:catAx>
        <c:axId val="10320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02176"/>
        <c:crosses val="autoZero"/>
        <c:auto val="1"/>
        <c:lblAlgn val="ctr"/>
        <c:lblOffset val="100"/>
        <c:noMultiLvlLbl val="0"/>
      </c:catAx>
      <c:valAx>
        <c:axId val="1032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>
            <c:manualLayout>
              <c:xMode val="edge"/>
              <c:yMode val="edge"/>
              <c:x val="3.3812341504649195E-3"/>
              <c:y val="0.434217800401334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0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TLFD: School Location Choice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mdc_input!$O$2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mdc_input!$O$4:$O$24</c:f>
              <c:numCache>
                <c:formatCode>0.00%</c:formatCode>
                <c:ptCount val="21"/>
                <c:pt idx="0">
                  <c:v>0.44935364489830681</c:v>
                </c:pt>
                <c:pt idx="1">
                  <c:v>0.28106128229642158</c:v>
                </c:pt>
                <c:pt idx="2">
                  <c:v>0.13735172970034587</c:v>
                </c:pt>
                <c:pt idx="3">
                  <c:v>3.8681018063975288E-2</c:v>
                </c:pt>
                <c:pt idx="4">
                  <c:v>3.9835955575614215E-2</c:v>
                </c:pt>
                <c:pt idx="5">
                  <c:v>1.4773291238034886E-2</c:v>
                </c:pt>
                <c:pt idx="6">
                  <c:v>8.1483092044097611E-3</c:v>
                </c:pt>
                <c:pt idx="7">
                  <c:v>5.6748508905523224E-3</c:v>
                </c:pt>
                <c:pt idx="8">
                  <c:v>5.1735182747275447E-3</c:v>
                </c:pt>
                <c:pt idx="9">
                  <c:v>1.9796173705194202E-3</c:v>
                </c:pt>
                <c:pt idx="10">
                  <c:v>3.3755631313975307E-3</c:v>
                </c:pt>
                <c:pt idx="11">
                  <c:v>3.7561839175809936E-3</c:v>
                </c:pt>
                <c:pt idx="12">
                  <c:v>1.1552690353866782E-3</c:v>
                </c:pt>
                <c:pt idx="13">
                  <c:v>1.7338554589014685E-3</c:v>
                </c:pt>
                <c:pt idx="14">
                  <c:v>1.1995051747249335E-3</c:v>
                </c:pt>
                <c:pt idx="15">
                  <c:v>1.1737739738380828E-3</c:v>
                </c:pt>
                <c:pt idx="16">
                  <c:v>7.9719998613756999E-4</c:v>
                </c:pt>
                <c:pt idx="17">
                  <c:v>2.6410968791543859E-4</c:v>
                </c:pt>
                <c:pt idx="18">
                  <c:v>4.3303110496242223E-4</c:v>
                </c:pt>
                <c:pt idx="19">
                  <c:v>1.1741412711161114E-3</c:v>
                </c:pt>
                <c:pt idx="20">
                  <c:v>2.904149745130858E-3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6-4745-9B70-A0A32D33D75A}"/>
            </c:ext>
          </c:extLst>
        </c:ser>
        <c:ser>
          <c:idx val="0"/>
          <c:order val="1"/>
          <c:tx>
            <c:strRef>
              <c:f>mdc_input!$N$2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mdc_input!$N$4:$N$24</c:f>
              <c:numCache>
                <c:formatCode>0.0%</c:formatCode>
                <c:ptCount val="21"/>
                <c:pt idx="0">
                  <c:v>0.35580169140159484</c:v>
                </c:pt>
                <c:pt idx="1">
                  <c:v>0.30556353868496783</c:v>
                </c:pt>
                <c:pt idx="2">
                  <c:v>0.12081029402184951</c:v>
                </c:pt>
                <c:pt idx="3">
                  <c:v>5.1837971850847042E-2</c:v>
                </c:pt>
                <c:pt idx="4">
                  <c:v>3.3550218993206038E-2</c:v>
                </c:pt>
                <c:pt idx="5">
                  <c:v>2.064437266014477E-2</c:v>
                </c:pt>
                <c:pt idx="6">
                  <c:v>1.6710925136128322E-2</c:v>
                </c:pt>
                <c:pt idx="7">
                  <c:v>1.3829334743473313E-2</c:v>
                </c:pt>
                <c:pt idx="8">
                  <c:v>1.2628033429514076E-2</c:v>
                </c:pt>
                <c:pt idx="9">
                  <c:v>1.1375001436963295E-2</c:v>
                </c:pt>
                <c:pt idx="10">
                  <c:v>1.0074070667938858E-2</c:v>
                </c:pt>
                <c:pt idx="11">
                  <c:v>9.123758942701567E-3</c:v>
                </c:pt>
                <c:pt idx="12">
                  <c:v>7.2097238348143638E-3</c:v>
                </c:pt>
                <c:pt idx="13">
                  <c:v>5.8858016530825737E-3</c:v>
                </c:pt>
                <c:pt idx="14">
                  <c:v>4.6921641433591219E-3</c:v>
                </c:pt>
                <c:pt idx="15">
                  <c:v>3.7399364670628855E-3</c:v>
                </c:pt>
                <c:pt idx="16">
                  <c:v>2.9965474561917792E-3</c:v>
                </c:pt>
                <c:pt idx="17">
                  <c:v>2.5233075446320801E-3</c:v>
                </c:pt>
                <c:pt idx="18">
                  <c:v>1.9676817375376965E-3</c:v>
                </c:pt>
                <c:pt idx="19">
                  <c:v>2.0519835841313269E-3</c:v>
                </c:pt>
                <c:pt idx="20">
                  <c:v>6.9836416098587178E-3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6-4745-9B70-A0A32D33D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44544"/>
        <c:axId val="103246464"/>
      </c:barChart>
      <c:catAx>
        <c:axId val="10324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6464"/>
        <c:crosses val="autoZero"/>
        <c:auto val="1"/>
        <c:lblAlgn val="ctr"/>
        <c:lblOffset val="100"/>
        <c:noMultiLvlLbl val="0"/>
      </c:catAx>
      <c:valAx>
        <c:axId val="10324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319842433204916E-2"/>
          <c:y val="3.0606566499721759E-2"/>
          <c:w val="0.7572557909256401"/>
          <c:h val="0.8458449997590034"/>
        </c:manualLayout>
      </c:layout>
      <c:scatterChart>
        <c:scatterStyle val="lineMarker"/>
        <c:varyColors val="0"/>
        <c:ser>
          <c:idx val="0"/>
          <c:order val="0"/>
          <c:tx>
            <c:v>County-County Work Flow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0"/>
            <c:trendlineLbl>
              <c:layout>
                <c:manualLayout>
                  <c:x val="-7.4348588428093929E-2"/>
                  <c:y val="-6.941709498332741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County_Scatter!$C$2:$C$401</c:f>
              <c:numCache>
                <c:formatCode>General</c:formatCode>
                <c:ptCount val="400"/>
                <c:pt idx="0">
                  <c:v>19132</c:v>
                </c:pt>
                <c:pt idx="1">
                  <c:v>87</c:v>
                </c:pt>
                <c:pt idx="2">
                  <c:v>137</c:v>
                </c:pt>
                <c:pt idx="3">
                  <c:v>36</c:v>
                </c:pt>
                <c:pt idx="4">
                  <c:v>24</c:v>
                </c:pt>
                <c:pt idx="5">
                  <c:v>243</c:v>
                </c:pt>
                <c:pt idx="6">
                  <c:v>0</c:v>
                </c:pt>
                <c:pt idx="7">
                  <c:v>11</c:v>
                </c:pt>
                <c:pt idx="8">
                  <c:v>20</c:v>
                </c:pt>
                <c:pt idx="9">
                  <c:v>41</c:v>
                </c:pt>
                <c:pt idx="10">
                  <c:v>0</c:v>
                </c:pt>
                <c:pt idx="11">
                  <c:v>0</c:v>
                </c:pt>
                <c:pt idx="12">
                  <c:v>29</c:v>
                </c:pt>
                <c:pt idx="13">
                  <c:v>406</c:v>
                </c:pt>
                <c:pt idx="14">
                  <c:v>388</c:v>
                </c:pt>
                <c:pt idx="15">
                  <c:v>0</c:v>
                </c:pt>
                <c:pt idx="16">
                  <c:v>23</c:v>
                </c:pt>
                <c:pt idx="17">
                  <c:v>128</c:v>
                </c:pt>
                <c:pt idx="18">
                  <c:v>0</c:v>
                </c:pt>
                <c:pt idx="19">
                  <c:v>5724</c:v>
                </c:pt>
                <c:pt idx="20">
                  <c:v>1996</c:v>
                </c:pt>
                <c:pt idx="21">
                  <c:v>2057967</c:v>
                </c:pt>
                <c:pt idx="22">
                  <c:v>2361</c:v>
                </c:pt>
                <c:pt idx="23">
                  <c:v>137368</c:v>
                </c:pt>
                <c:pt idx="24">
                  <c:v>1904</c:v>
                </c:pt>
                <c:pt idx="25">
                  <c:v>44816</c:v>
                </c:pt>
                <c:pt idx="26">
                  <c:v>4815</c:v>
                </c:pt>
                <c:pt idx="27">
                  <c:v>6272</c:v>
                </c:pt>
                <c:pt idx="28">
                  <c:v>3609</c:v>
                </c:pt>
                <c:pt idx="29">
                  <c:v>121059</c:v>
                </c:pt>
                <c:pt idx="30">
                  <c:v>1125</c:v>
                </c:pt>
                <c:pt idx="31">
                  <c:v>695</c:v>
                </c:pt>
                <c:pt idx="32">
                  <c:v>149</c:v>
                </c:pt>
                <c:pt idx="33">
                  <c:v>31697</c:v>
                </c:pt>
                <c:pt idx="34">
                  <c:v>311</c:v>
                </c:pt>
                <c:pt idx="35">
                  <c:v>5350</c:v>
                </c:pt>
                <c:pt idx="36">
                  <c:v>583</c:v>
                </c:pt>
                <c:pt idx="37">
                  <c:v>944</c:v>
                </c:pt>
                <c:pt idx="38">
                  <c:v>90306</c:v>
                </c:pt>
                <c:pt idx="39">
                  <c:v>2102</c:v>
                </c:pt>
                <c:pt idx="40">
                  <c:v>376</c:v>
                </c:pt>
                <c:pt idx="41">
                  <c:v>653</c:v>
                </c:pt>
                <c:pt idx="42">
                  <c:v>40684</c:v>
                </c:pt>
                <c:pt idx="43">
                  <c:v>500</c:v>
                </c:pt>
                <c:pt idx="44">
                  <c:v>0</c:v>
                </c:pt>
                <c:pt idx="45">
                  <c:v>2116</c:v>
                </c:pt>
                <c:pt idx="46">
                  <c:v>49</c:v>
                </c:pt>
                <c:pt idx="47">
                  <c:v>1127</c:v>
                </c:pt>
                <c:pt idx="48">
                  <c:v>91</c:v>
                </c:pt>
                <c:pt idx="49">
                  <c:v>82</c:v>
                </c:pt>
                <c:pt idx="50">
                  <c:v>0</c:v>
                </c:pt>
                <c:pt idx="51">
                  <c:v>1344</c:v>
                </c:pt>
                <c:pt idx="52">
                  <c:v>617</c:v>
                </c:pt>
                <c:pt idx="53">
                  <c:v>311</c:v>
                </c:pt>
                <c:pt idx="54">
                  <c:v>1710</c:v>
                </c:pt>
                <c:pt idx="55">
                  <c:v>0</c:v>
                </c:pt>
                <c:pt idx="56">
                  <c:v>0</c:v>
                </c:pt>
                <c:pt idx="57">
                  <c:v>10</c:v>
                </c:pt>
                <c:pt idx="58">
                  <c:v>191</c:v>
                </c:pt>
                <c:pt idx="59">
                  <c:v>1024</c:v>
                </c:pt>
                <c:pt idx="60">
                  <c:v>444</c:v>
                </c:pt>
                <c:pt idx="61">
                  <c:v>135435</c:v>
                </c:pt>
                <c:pt idx="62">
                  <c:v>3230</c:v>
                </c:pt>
                <c:pt idx="63">
                  <c:v>274956</c:v>
                </c:pt>
                <c:pt idx="64">
                  <c:v>1090</c:v>
                </c:pt>
                <c:pt idx="65">
                  <c:v>45158</c:v>
                </c:pt>
                <c:pt idx="66">
                  <c:v>335</c:v>
                </c:pt>
                <c:pt idx="67">
                  <c:v>14184</c:v>
                </c:pt>
                <c:pt idx="68">
                  <c:v>331</c:v>
                </c:pt>
                <c:pt idx="69">
                  <c:v>9649</c:v>
                </c:pt>
                <c:pt idx="70">
                  <c:v>54</c:v>
                </c:pt>
                <c:pt idx="71">
                  <c:v>1158</c:v>
                </c:pt>
                <c:pt idx="72">
                  <c:v>154</c:v>
                </c:pt>
                <c:pt idx="73">
                  <c:v>5826</c:v>
                </c:pt>
                <c:pt idx="74">
                  <c:v>326</c:v>
                </c:pt>
                <c:pt idx="75">
                  <c:v>242</c:v>
                </c:pt>
                <c:pt idx="76">
                  <c:v>39</c:v>
                </c:pt>
                <c:pt idx="77">
                  <c:v>134</c:v>
                </c:pt>
                <c:pt idx="78">
                  <c:v>55308</c:v>
                </c:pt>
                <c:pt idx="79">
                  <c:v>772</c:v>
                </c:pt>
                <c:pt idx="80">
                  <c:v>0</c:v>
                </c:pt>
                <c:pt idx="81">
                  <c:v>420</c:v>
                </c:pt>
                <c:pt idx="82">
                  <c:v>44</c:v>
                </c:pt>
                <c:pt idx="83">
                  <c:v>135</c:v>
                </c:pt>
                <c:pt idx="84">
                  <c:v>9785</c:v>
                </c:pt>
                <c:pt idx="85">
                  <c:v>170</c:v>
                </c:pt>
                <c:pt idx="86">
                  <c:v>267</c:v>
                </c:pt>
                <c:pt idx="87">
                  <c:v>738</c:v>
                </c:pt>
                <c:pt idx="88">
                  <c:v>0</c:v>
                </c:pt>
                <c:pt idx="89">
                  <c:v>65</c:v>
                </c:pt>
                <c:pt idx="90">
                  <c:v>0</c:v>
                </c:pt>
                <c:pt idx="91">
                  <c:v>1215</c:v>
                </c:pt>
                <c:pt idx="92">
                  <c:v>0</c:v>
                </c:pt>
                <c:pt idx="93">
                  <c:v>17</c:v>
                </c:pt>
                <c:pt idx="94">
                  <c:v>17</c:v>
                </c:pt>
                <c:pt idx="95">
                  <c:v>27</c:v>
                </c:pt>
                <c:pt idx="96">
                  <c:v>0</c:v>
                </c:pt>
                <c:pt idx="97">
                  <c:v>0</c:v>
                </c:pt>
                <c:pt idx="98">
                  <c:v>3127</c:v>
                </c:pt>
                <c:pt idx="99">
                  <c:v>0</c:v>
                </c:pt>
                <c:pt idx="100">
                  <c:v>1427</c:v>
                </c:pt>
                <c:pt idx="101">
                  <c:v>19630</c:v>
                </c:pt>
                <c:pt idx="102">
                  <c:v>8537</c:v>
                </c:pt>
                <c:pt idx="103">
                  <c:v>18172</c:v>
                </c:pt>
                <c:pt idx="104">
                  <c:v>271</c:v>
                </c:pt>
                <c:pt idx="105">
                  <c:v>127424</c:v>
                </c:pt>
                <c:pt idx="106">
                  <c:v>88</c:v>
                </c:pt>
                <c:pt idx="107">
                  <c:v>10846</c:v>
                </c:pt>
                <c:pt idx="108">
                  <c:v>131</c:v>
                </c:pt>
                <c:pt idx="109">
                  <c:v>1702</c:v>
                </c:pt>
                <c:pt idx="110">
                  <c:v>3</c:v>
                </c:pt>
                <c:pt idx="111">
                  <c:v>1922</c:v>
                </c:pt>
                <c:pt idx="112">
                  <c:v>245</c:v>
                </c:pt>
                <c:pt idx="113">
                  <c:v>10733</c:v>
                </c:pt>
                <c:pt idx="114">
                  <c:v>357</c:v>
                </c:pt>
                <c:pt idx="115">
                  <c:v>11</c:v>
                </c:pt>
                <c:pt idx="116">
                  <c:v>0</c:v>
                </c:pt>
                <c:pt idx="117">
                  <c:v>87</c:v>
                </c:pt>
                <c:pt idx="118">
                  <c:v>4974</c:v>
                </c:pt>
                <c:pt idx="119">
                  <c:v>1085</c:v>
                </c:pt>
                <c:pt idx="120">
                  <c:v>0</c:v>
                </c:pt>
                <c:pt idx="121">
                  <c:v>1374</c:v>
                </c:pt>
                <c:pt idx="122">
                  <c:v>17</c:v>
                </c:pt>
                <c:pt idx="123">
                  <c:v>50</c:v>
                </c:pt>
                <c:pt idx="124">
                  <c:v>217</c:v>
                </c:pt>
                <c:pt idx="125">
                  <c:v>20</c:v>
                </c:pt>
                <c:pt idx="126">
                  <c:v>36462</c:v>
                </c:pt>
                <c:pt idx="127">
                  <c:v>0</c:v>
                </c:pt>
                <c:pt idx="128">
                  <c:v>0</c:v>
                </c:pt>
                <c:pt idx="129">
                  <c:v>334</c:v>
                </c:pt>
                <c:pt idx="130">
                  <c:v>0</c:v>
                </c:pt>
                <c:pt idx="131">
                  <c:v>48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2159</c:v>
                </c:pt>
                <c:pt idx="139">
                  <c:v>16</c:v>
                </c:pt>
                <c:pt idx="140">
                  <c:v>2</c:v>
                </c:pt>
                <c:pt idx="141">
                  <c:v>652</c:v>
                </c:pt>
                <c:pt idx="142">
                  <c:v>1573</c:v>
                </c:pt>
                <c:pt idx="143">
                  <c:v>1503</c:v>
                </c:pt>
                <c:pt idx="144">
                  <c:v>283</c:v>
                </c:pt>
                <c:pt idx="145">
                  <c:v>4692</c:v>
                </c:pt>
                <c:pt idx="146">
                  <c:v>4</c:v>
                </c:pt>
                <c:pt idx="147">
                  <c:v>16135</c:v>
                </c:pt>
                <c:pt idx="148">
                  <c:v>4</c:v>
                </c:pt>
                <c:pt idx="149">
                  <c:v>61</c:v>
                </c:pt>
                <c:pt idx="150">
                  <c:v>0</c:v>
                </c:pt>
                <c:pt idx="151">
                  <c:v>1995</c:v>
                </c:pt>
                <c:pt idx="152">
                  <c:v>94</c:v>
                </c:pt>
                <c:pt idx="153">
                  <c:v>19</c:v>
                </c:pt>
                <c:pt idx="154">
                  <c:v>6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2469</c:v>
                </c:pt>
                <c:pt idx="159">
                  <c:v>33</c:v>
                </c:pt>
                <c:pt idx="160">
                  <c:v>0</c:v>
                </c:pt>
                <c:pt idx="161">
                  <c:v>631</c:v>
                </c:pt>
                <c:pt idx="162">
                  <c:v>8</c:v>
                </c:pt>
                <c:pt idx="163">
                  <c:v>30</c:v>
                </c:pt>
                <c:pt idx="164">
                  <c:v>0</c:v>
                </c:pt>
                <c:pt idx="165">
                  <c:v>13</c:v>
                </c:pt>
                <c:pt idx="166">
                  <c:v>0</c:v>
                </c:pt>
                <c:pt idx="167">
                  <c:v>0</c:v>
                </c:pt>
                <c:pt idx="168">
                  <c:v>41780</c:v>
                </c:pt>
                <c:pt idx="169">
                  <c:v>4129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695</c:v>
                </c:pt>
                <c:pt idx="174">
                  <c:v>5</c:v>
                </c:pt>
                <c:pt idx="175">
                  <c:v>0</c:v>
                </c:pt>
                <c:pt idx="176">
                  <c:v>6548</c:v>
                </c:pt>
                <c:pt idx="177">
                  <c:v>745</c:v>
                </c:pt>
                <c:pt idx="178">
                  <c:v>7</c:v>
                </c:pt>
                <c:pt idx="179">
                  <c:v>82</c:v>
                </c:pt>
                <c:pt idx="180">
                  <c:v>181</c:v>
                </c:pt>
                <c:pt idx="181">
                  <c:v>78483</c:v>
                </c:pt>
                <c:pt idx="182">
                  <c:v>287</c:v>
                </c:pt>
                <c:pt idx="183">
                  <c:v>7366</c:v>
                </c:pt>
                <c:pt idx="184">
                  <c:v>127</c:v>
                </c:pt>
                <c:pt idx="185">
                  <c:v>3740</c:v>
                </c:pt>
                <c:pt idx="186">
                  <c:v>360</c:v>
                </c:pt>
                <c:pt idx="187">
                  <c:v>194</c:v>
                </c:pt>
                <c:pt idx="188">
                  <c:v>15856</c:v>
                </c:pt>
                <c:pt idx="189">
                  <c:v>377219</c:v>
                </c:pt>
                <c:pt idx="190">
                  <c:v>2495</c:v>
                </c:pt>
                <c:pt idx="191">
                  <c:v>81</c:v>
                </c:pt>
                <c:pt idx="192">
                  <c:v>6</c:v>
                </c:pt>
                <c:pt idx="193">
                  <c:v>19874</c:v>
                </c:pt>
                <c:pt idx="194">
                  <c:v>26</c:v>
                </c:pt>
                <c:pt idx="195">
                  <c:v>22391</c:v>
                </c:pt>
                <c:pt idx="196">
                  <c:v>1753</c:v>
                </c:pt>
                <c:pt idx="197">
                  <c:v>1309</c:v>
                </c:pt>
                <c:pt idx="198">
                  <c:v>3831</c:v>
                </c:pt>
                <c:pt idx="199">
                  <c:v>273</c:v>
                </c:pt>
                <c:pt idx="200">
                  <c:v>0</c:v>
                </c:pt>
                <c:pt idx="201">
                  <c:v>208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</c:v>
                </c:pt>
                <c:pt idx="207">
                  <c:v>0</c:v>
                </c:pt>
                <c:pt idx="208">
                  <c:v>0</c:v>
                </c:pt>
                <c:pt idx="209">
                  <c:v>1342</c:v>
                </c:pt>
                <c:pt idx="210">
                  <c:v>32367</c:v>
                </c:pt>
                <c:pt idx="211">
                  <c:v>13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4089</c:v>
                </c:pt>
                <c:pt idx="216">
                  <c:v>0</c:v>
                </c:pt>
                <c:pt idx="217">
                  <c:v>0</c:v>
                </c:pt>
                <c:pt idx="218">
                  <c:v>23</c:v>
                </c:pt>
                <c:pt idx="219">
                  <c:v>0</c:v>
                </c:pt>
                <c:pt idx="220">
                  <c:v>0</c:v>
                </c:pt>
                <c:pt idx="221">
                  <c:v>212</c:v>
                </c:pt>
                <c:pt idx="222">
                  <c:v>439</c:v>
                </c:pt>
                <c:pt idx="223">
                  <c:v>113</c:v>
                </c:pt>
                <c:pt idx="224">
                  <c:v>901</c:v>
                </c:pt>
                <c:pt idx="225">
                  <c:v>230</c:v>
                </c:pt>
                <c:pt idx="226">
                  <c:v>29</c:v>
                </c:pt>
                <c:pt idx="227">
                  <c:v>259</c:v>
                </c:pt>
                <c:pt idx="228">
                  <c:v>0</c:v>
                </c:pt>
                <c:pt idx="229">
                  <c:v>46</c:v>
                </c:pt>
                <c:pt idx="230">
                  <c:v>4</c:v>
                </c:pt>
                <c:pt idx="231">
                  <c:v>35748</c:v>
                </c:pt>
                <c:pt idx="232">
                  <c:v>632</c:v>
                </c:pt>
                <c:pt idx="233">
                  <c:v>9</c:v>
                </c:pt>
                <c:pt idx="234">
                  <c:v>39</c:v>
                </c:pt>
                <c:pt idx="235">
                  <c:v>6</c:v>
                </c:pt>
                <c:pt idx="236">
                  <c:v>0</c:v>
                </c:pt>
                <c:pt idx="237">
                  <c:v>0</c:v>
                </c:pt>
                <c:pt idx="238">
                  <c:v>407</c:v>
                </c:pt>
                <c:pt idx="239">
                  <c:v>66</c:v>
                </c:pt>
                <c:pt idx="240">
                  <c:v>18</c:v>
                </c:pt>
                <c:pt idx="241">
                  <c:v>112</c:v>
                </c:pt>
                <c:pt idx="242">
                  <c:v>63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11</c:v>
                </c:pt>
                <c:pt idx="250">
                  <c:v>0</c:v>
                </c:pt>
                <c:pt idx="251">
                  <c:v>179</c:v>
                </c:pt>
                <c:pt idx="252">
                  <c:v>9383</c:v>
                </c:pt>
                <c:pt idx="253">
                  <c:v>0</c:v>
                </c:pt>
                <c:pt idx="254">
                  <c:v>1546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15</c:v>
                </c:pt>
                <c:pt idx="259">
                  <c:v>95</c:v>
                </c:pt>
                <c:pt idx="260">
                  <c:v>2232</c:v>
                </c:pt>
                <c:pt idx="261">
                  <c:v>4498</c:v>
                </c:pt>
                <c:pt idx="262">
                  <c:v>682</c:v>
                </c:pt>
                <c:pt idx="263">
                  <c:v>909</c:v>
                </c:pt>
                <c:pt idx="264">
                  <c:v>24</c:v>
                </c:pt>
                <c:pt idx="265">
                  <c:v>6620</c:v>
                </c:pt>
                <c:pt idx="266">
                  <c:v>0</c:v>
                </c:pt>
                <c:pt idx="267">
                  <c:v>97</c:v>
                </c:pt>
                <c:pt idx="268">
                  <c:v>1227</c:v>
                </c:pt>
                <c:pt idx="269">
                  <c:v>6532</c:v>
                </c:pt>
                <c:pt idx="270">
                  <c:v>0</c:v>
                </c:pt>
                <c:pt idx="271">
                  <c:v>54</c:v>
                </c:pt>
                <c:pt idx="272">
                  <c:v>36</c:v>
                </c:pt>
                <c:pt idx="273">
                  <c:v>77111</c:v>
                </c:pt>
                <c:pt idx="274">
                  <c:v>23</c:v>
                </c:pt>
                <c:pt idx="275">
                  <c:v>14</c:v>
                </c:pt>
                <c:pt idx="276">
                  <c:v>51</c:v>
                </c:pt>
                <c:pt idx="277">
                  <c:v>2477</c:v>
                </c:pt>
                <c:pt idx="278">
                  <c:v>219</c:v>
                </c:pt>
                <c:pt idx="279">
                  <c:v>1285</c:v>
                </c:pt>
                <c:pt idx="280">
                  <c:v>68</c:v>
                </c:pt>
                <c:pt idx="281">
                  <c:v>46</c:v>
                </c:pt>
                <c:pt idx="282">
                  <c:v>572</c:v>
                </c:pt>
                <c:pt idx="283">
                  <c:v>45</c:v>
                </c:pt>
                <c:pt idx="284">
                  <c:v>0</c:v>
                </c:pt>
                <c:pt idx="285">
                  <c:v>179</c:v>
                </c:pt>
                <c:pt idx="286">
                  <c:v>16</c:v>
                </c:pt>
                <c:pt idx="287">
                  <c:v>15</c:v>
                </c:pt>
                <c:pt idx="288">
                  <c:v>0</c:v>
                </c:pt>
                <c:pt idx="289">
                  <c:v>19</c:v>
                </c:pt>
                <c:pt idx="290">
                  <c:v>0</c:v>
                </c:pt>
                <c:pt idx="291">
                  <c:v>80</c:v>
                </c:pt>
                <c:pt idx="292">
                  <c:v>1502</c:v>
                </c:pt>
                <c:pt idx="293">
                  <c:v>62</c:v>
                </c:pt>
                <c:pt idx="294">
                  <c:v>12898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34</c:v>
                </c:pt>
                <c:pt idx="299">
                  <c:v>1475</c:v>
                </c:pt>
                <c:pt idx="300">
                  <c:v>0</c:v>
                </c:pt>
                <c:pt idx="301">
                  <c:v>421</c:v>
                </c:pt>
                <c:pt idx="302">
                  <c:v>3</c:v>
                </c:pt>
                <c:pt idx="303">
                  <c:v>76</c:v>
                </c:pt>
                <c:pt idx="304">
                  <c:v>0</c:v>
                </c:pt>
                <c:pt idx="305">
                  <c:v>0</c:v>
                </c:pt>
                <c:pt idx="306">
                  <c:v>76</c:v>
                </c:pt>
                <c:pt idx="307">
                  <c:v>0</c:v>
                </c:pt>
                <c:pt idx="308">
                  <c:v>43</c:v>
                </c:pt>
                <c:pt idx="309">
                  <c:v>9196</c:v>
                </c:pt>
                <c:pt idx="310">
                  <c:v>4372</c:v>
                </c:pt>
                <c:pt idx="311">
                  <c:v>0</c:v>
                </c:pt>
                <c:pt idx="312">
                  <c:v>0</c:v>
                </c:pt>
                <c:pt idx="313">
                  <c:v>2</c:v>
                </c:pt>
                <c:pt idx="314">
                  <c:v>0</c:v>
                </c:pt>
                <c:pt idx="315">
                  <c:v>40786</c:v>
                </c:pt>
                <c:pt idx="316">
                  <c:v>0</c:v>
                </c:pt>
                <c:pt idx="317">
                  <c:v>0</c:v>
                </c:pt>
                <c:pt idx="318">
                  <c:v>211</c:v>
                </c:pt>
                <c:pt idx="319">
                  <c:v>0</c:v>
                </c:pt>
                <c:pt idx="320">
                  <c:v>0</c:v>
                </c:pt>
                <c:pt idx="321">
                  <c:v>93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17</c:v>
                </c:pt>
                <c:pt idx="326">
                  <c:v>0</c:v>
                </c:pt>
                <c:pt idx="327">
                  <c:v>0</c:v>
                </c:pt>
                <c:pt idx="328">
                  <c:v>7931</c:v>
                </c:pt>
                <c:pt idx="329">
                  <c:v>686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99</c:v>
                </c:pt>
                <c:pt idx="334">
                  <c:v>0</c:v>
                </c:pt>
                <c:pt idx="335">
                  <c:v>0</c:v>
                </c:pt>
                <c:pt idx="336">
                  <c:v>56684</c:v>
                </c:pt>
                <c:pt idx="337">
                  <c:v>2546</c:v>
                </c:pt>
                <c:pt idx="338">
                  <c:v>31</c:v>
                </c:pt>
                <c:pt idx="339">
                  <c:v>17</c:v>
                </c:pt>
                <c:pt idx="340">
                  <c:v>165</c:v>
                </c:pt>
                <c:pt idx="341">
                  <c:v>183</c:v>
                </c:pt>
                <c:pt idx="342">
                  <c:v>16</c:v>
                </c:pt>
                <c:pt idx="343">
                  <c:v>15</c:v>
                </c:pt>
                <c:pt idx="344">
                  <c:v>0</c:v>
                </c:pt>
                <c:pt idx="345">
                  <c:v>36</c:v>
                </c:pt>
                <c:pt idx="346">
                  <c:v>0</c:v>
                </c:pt>
                <c:pt idx="347">
                  <c:v>0</c:v>
                </c:pt>
                <c:pt idx="348">
                  <c:v>1187</c:v>
                </c:pt>
                <c:pt idx="349">
                  <c:v>275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952</c:v>
                </c:pt>
                <c:pt idx="354">
                  <c:v>3</c:v>
                </c:pt>
                <c:pt idx="355">
                  <c:v>0</c:v>
                </c:pt>
                <c:pt idx="356">
                  <c:v>2102</c:v>
                </c:pt>
                <c:pt idx="357">
                  <c:v>31380</c:v>
                </c:pt>
                <c:pt idx="358">
                  <c:v>0</c:v>
                </c:pt>
                <c:pt idx="359">
                  <c:v>218</c:v>
                </c:pt>
                <c:pt idx="360">
                  <c:v>33</c:v>
                </c:pt>
                <c:pt idx="361">
                  <c:v>39829</c:v>
                </c:pt>
                <c:pt idx="362">
                  <c:v>421</c:v>
                </c:pt>
                <c:pt idx="363">
                  <c:v>14829</c:v>
                </c:pt>
                <c:pt idx="364">
                  <c:v>7344</c:v>
                </c:pt>
                <c:pt idx="365">
                  <c:v>3889</c:v>
                </c:pt>
                <c:pt idx="366">
                  <c:v>4611</c:v>
                </c:pt>
                <c:pt idx="367">
                  <c:v>6239</c:v>
                </c:pt>
                <c:pt idx="368">
                  <c:v>45</c:v>
                </c:pt>
                <c:pt idx="369">
                  <c:v>4345</c:v>
                </c:pt>
                <c:pt idx="370">
                  <c:v>97</c:v>
                </c:pt>
                <c:pt idx="371">
                  <c:v>1445</c:v>
                </c:pt>
                <c:pt idx="372">
                  <c:v>46</c:v>
                </c:pt>
                <c:pt idx="373">
                  <c:v>322</c:v>
                </c:pt>
                <c:pt idx="374">
                  <c:v>50</c:v>
                </c:pt>
                <c:pt idx="375">
                  <c:v>468</c:v>
                </c:pt>
                <c:pt idx="376">
                  <c:v>23</c:v>
                </c:pt>
                <c:pt idx="377">
                  <c:v>9</c:v>
                </c:pt>
                <c:pt idx="378">
                  <c:v>150329</c:v>
                </c:pt>
                <c:pt idx="379">
                  <c:v>41</c:v>
                </c:pt>
                <c:pt idx="380">
                  <c:v>8092</c:v>
                </c:pt>
                <c:pt idx="381">
                  <c:v>991</c:v>
                </c:pt>
                <c:pt idx="382">
                  <c:v>1081</c:v>
                </c:pt>
                <c:pt idx="383">
                  <c:v>173</c:v>
                </c:pt>
                <c:pt idx="384">
                  <c:v>0</c:v>
                </c:pt>
                <c:pt idx="385">
                  <c:v>513</c:v>
                </c:pt>
                <c:pt idx="386">
                  <c:v>0</c:v>
                </c:pt>
                <c:pt idx="387">
                  <c:v>0</c:v>
                </c:pt>
                <c:pt idx="388">
                  <c:v>43</c:v>
                </c:pt>
                <c:pt idx="389">
                  <c:v>153</c:v>
                </c:pt>
                <c:pt idx="390">
                  <c:v>0</c:v>
                </c:pt>
                <c:pt idx="391">
                  <c:v>58</c:v>
                </c:pt>
                <c:pt idx="392">
                  <c:v>453</c:v>
                </c:pt>
                <c:pt idx="393">
                  <c:v>940</c:v>
                </c:pt>
                <c:pt idx="394">
                  <c:v>5265</c:v>
                </c:pt>
                <c:pt idx="395">
                  <c:v>0</c:v>
                </c:pt>
                <c:pt idx="396">
                  <c:v>25</c:v>
                </c:pt>
                <c:pt idx="397">
                  <c:v>255</c:v>
                </c:pt>
                <c:pt idx="398">
                  <c:v>73</c:v>
                </c:pt>
                <c:pt idx="399">
                  <c:v>165846</c:v>
                </c:pt>
              </c:numCache>
            </c:numRef>
          </c:xVal>
          <c:yVal>
            <c:numRef>
              <c:f>County_Scatter!$D$2:$D$401</c:f>
              <c:numCache>
                <c:formatCode>General</c:formatCode>
                <c:ptCount val="400"/>
                <c:pt idx="0">
                  <c:v>1243</c:v>
                </c:pt>
                <c:pt idx="1">
                  <c:v>2</c:v>
                </c:pt>
                <c:pt idx="2">
                  <c:v>245</c:v>
                </c:pt>
                <c:pt idx="3">
                  <c:v>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212</c:v>
                </c:pt>
                <c:pt idx="14">
                  <c:v>24</c:v>
                </c:pt>
                <c:pt idx="15">
                  <c:v>0</c:v>
                </c:pt>
                <c:pt idx="16">
                  <c:v>0</c:v>
                </c:pt>
                <c:pt idx="17">
                  <c:v>77</c:v>
                </c:pt>
                <c:pt idx="18">
                  <c:v>0</c:v>
                </c:pt>
                <c:pt idx="19">
                  <c:v>848</c:v>
                </c:pt>
                <c:pt idx="20">
                  <c:v>39</c:v>
                </c:pt>
                <c:pt idx="21">
                  <c:v>421970</c:v>
                </c:pt>
                <c:pt idx="22">
                  <c:v>338</c:v>
                </c:pt>
                <c:pt idx="23">
                  <c:v>20484</c:v>
                </c:pt>
                <c:pt idx="24">
                  <c:v>104</c:v>
                </c:pt>
                <c:pt idx="25">
                  <c:v>8091</c:v>
                </c:pt>
                <c:pt idx="26">
                  <c:v>643</c:v>
                </c:pt>
                <c:pt idx="27">
                  <c:v>478</c:v>
                </c:pt>
                <c:pt idx="28">
                  <c:v>566</c:v>
                </c:pt>
                <c:pt idx="29">
                  <c:v>26170</c:v>
                </c:pt>
                <c:pt idx="30">
                  <c:v>35</c:v>
                </c:pt>
                <c:pt idx="31">
                  <c:v>18</c:v>
                </c:pt>
                <c:pt idx="32">
                  <c:v>0</c:v>
                </c:pt>
                <c:pt idx="33">
                  <c:v>6791</c:v>
                </c:pt>
                <c:pt idx="34">
                  <c:v>6</c:v>
                </c:pt>
                <c:pt idx="35">
                  <c:v>451</c:v>
                </c:pt>
                <c:pt idx="36">
                  <c:v>120</c:v>
                </c:pt>
                <c:pt idx="37">
                  <c:v>120</c:v>
                </c:pt>
                <c:pt idx="38">
                  <c:v>13458</c:v>
                </c:pt>
                <c:pt idx="39">
                  <c:v>24</c:v>
                </c:pt>
                <c:pt idx="40">
                  <c:v>65</c:v>
                </c:pt>
                <c:pt idx="41">
                  <c:v>2</c:v>
                </c:pt>
                <c:pt idx="42">
                  <c:v>4310</c:v>
                </c:pt>
                <c:pt idx="43">
                  <c:v>2</c:v>
                </c:pt>
                <c:pt idx="44">
                  <c:v>7</c:v>
                </c:pt>
                <c:pt idx="45">
                  <c:v>194</c:v>
                </c:pt>
                <c:pt idx="46">
                  <c:v>0</c:v>
                </c:pt>
                <c:pt idx="47">
                  <c:v>122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289</c:v>
                </c:pt>
                <c:pt idx="52">
                  <c:v>88</c:v>
                </c:pt>
                <c:pt idx="53">
                  <c:v>50</c:v>
                </c:pt>
                <c:pt idx="54">
                  <c:v>331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6</c:v>
                </c:pt>
                <c:pt idx="59">
                  <c:v>133</c:v>
                </c:pt>
                <c:pt idx="60">
                  <c:v>3</c:v>
                </c:pt>
                <c:pt idx="61">
                  <c:v>27328</c:v>
                </c:pt>
                <c:pt idx="62">
                  <c:v>951</c:v>
                </c:pt>
                <c:pt idx="63">
                  <c:v>67399</c:v>
                </c:pt>
                <c:pt idx="64">
                  <c:v>254</c:v>
                </c:pt>
                <c:pt idx="65">
                  <c:v>12895</c:v>
                </c:pt>
                <c:pt idx="66">
                  <c:v>49</c:v>
                </c:pt>
                <c:pt idx="67">
                  <c:v>3939</c:v>
                </c:pt>
                <c:pt idx="68">
                  <c:v>13</c:v>
                </c:pt>
                <c:pt idx="69">
                  <c:v>786</c:v>
                </c:pt>
                <c:pt idx="70">
                  <c:v>0</c:v>
                </c:pt>
                <c:pt idx="71">
                  <c:v>277</c:v>
                </c:pt>
                <c:pt idx="72">
                  <c:v>9</c:v>
                </c:pt>
                <c:pt idx="73">
                  <c:v>954</c:v>
                </c:pt>
                <c:pt idx="74">
                  <c:v>4</c:v>
                </c:pt>
                <c:pt idx="75">
                  <c:v>0</c:v>
                </c:pt>
                <c:pt idx="76">
                  <c:v>2</c:v>
                </c:pt>
                <c:pt idx="77">
                  <c:v>5</c:v>
                </c:pt>
                <c:pt idx="78">
                  <c:v>16258</c:v>
                </c:pt>
                <c:pt idx="79">
                  <c:v>2</c:v>
                </c:pt>
                <c:pt idx="80">
                  <c:v>0</c:v>
                </c:pt>
                <c:pt idx="81">
                  <c:v>2</c:v>
                </c:pt>
                <c:pt idx="82">
                  <c:v>15</c:v>
                </c:pt>
                <c:pt idx="83">
                  <c:v>1</c:v>
                </c:pt>
                <c:pt idx="84">
                  <c:v>2186</c:v>
                </c:pt>
                <c:pt idx="85">
                  <c:v>9</c:v>
                </c:pt>
                <c:pt idx="86">
                  <c:v>63</c:v>
                </c:pt>
                <c:pt idx="87">
                  <c:v>121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503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421</c:v>
                </c:pt>
                <c:pt idx="99">
                  <c:v>0</c:v>
                </c:pt>
                <c:pt idx="100">
                  <c:v>108</c:v>
                </c:pt>
                <c:pt idx="101">
                  <c:v>1483</c:v>
                </c:pt>
                <c:pt idx="102">
                  <c:v>2665</c:v>
                </c:pt>
                <c:pt idx="103">
                  <c:v>2207</c:v>
                </c:pt>
                <c:pt idx="104">
                  <c:v>89</c:v>
                </c:pt>
                <c:pt idx="105">
                  <c:v>24508</c:v>
                </c:pt>
                <c:pt idx="106">
                  <c:v>0</c:v>
                </c:pt>
                <c:pt idx="107">
                  <c:v>2452</c:v>
                </c:pt>
                <c:pt idx="108">
                  <c:v>36</c:v>
                </c:pt>
                <c:pt idx="109">
                  <c:v>216</c:v>
                </c:pt>
                <c:pt idx="110">
                  <c:v>0</c:v>
                </c:pt>
                <c:pt idx="111">
                  <c:v>310</c:v>
                </c:pt>
                <c:pt idx="112">
                  <c:v>49</c:v>
                </c:pt>
                <c:pt idx="113">
                  <c:v>3126</c:v>
                </c:pt>
                <c:pt idx="114">
                  <c:v>45</c:v>
                </c:pt>
                <c:pt idx="115">
                  <c:v>0</c:v>
                </c:pt>
                <c:pt idx="116">
                  <c:v>12</c:v>
                </c:pt>
                <c:pt idx="117">
                  <c:v>55</c:v>
                </c:pt>
                <c:pt idx="118">
                  <c:v>1042</c:v>
                </c:pt>
                <c:pt idx="119">
                  <c:v>161</c:v>
                </c:pt>
                <c:pt idx="120">
                  <c:v>0</c:v>
                </c:pt>
                <c:pt idx="121">
                  <c:v>85</c:v>
                </c:pt>
                <c:pt idx="122">
                  <c:v>0</c:v>
                </c:pt>
                <c:pt idx="123">
                  <c:v>0</c:v>
                </c:pt>
                <c:pt idx="124">
                  <c:v>164</c:v>
                </c:pt>
                <c:pt idx="125">
                  <c:v>0</c:v>
                </c:pt>
                <c:pt idx="126">
                  <c:v>7596</c:v>
                </c:pt>
                <c:pt idx="127">
                  <c:v>0</c:v>
                </c:pt>
                <c:pt idx="128">
                  <c:v>0</c:v>
                </c:pt>
                <c:pt idx="129">
                  <c:v>156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776</c:v>
                </c:pt>
                <c:pt idx="139">
                  <c:v>0</c:v>
                </c:pt>
                <c:pt idx="140">
                  <c:v>0</c:v>
                </c:pt>
                <c:pt idx="141">
                  <c:v>8</c:v>
                </c:pt>
                <c:pt idx="142">
                  <c:v>284</c:v>
                </c:pt>
                <c:pt idx="143">
                  <c:v>98</c:v>
                </c:pt>
                <c:pt idx="144">
                  <c:v>95</c:v>
                </c:pt>
                <c:pt idx="145">
                  <c:v>463</c:v>
                </c:pt>
                <c:pt idx="146">
                  <c:v>1</c:v>
                </c:pt>
                <c:pt idx="147">
                  <c:v>2583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281</c:v>
                </c:pt>
                <c:pt idx="152">
                  <c:v>11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385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6627</c:v>
                </c:pt>
                <c:pt idx="169">
                  <c:v>835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122</c:v>
                </c:pt>
                <c:pt idx="174">
                  <c:v>0</c:v>
                </c:pt>
                <c:pt idx="175">
                  <c:v>0</c:v>
                </c:pt>
                <c:pt idx="176">
                  <c:v>2002</c:v>
                </c:pt>
                <c:pt idx="177">
                  <c:v>399</c:v>
                </c:pt>
                <c:pt idx="178">
                  <c:v>0</c:v>
                </c:pt>
                <c:pt idx="179">
                  <c:v>0</c:v>
                </c:pt>
                <c:pt idx="180">
                  <c:v>16</c:v>
                </c:pt>
                <c:pt idx="181">
                  <c:v>11411</c:v>
                </c:pt>
                <c:pt idx="182">
                  <c:v>24</c:v>
                </c:pt>
                <c:pt idx="183">
                  <c:v>238</c:v>
                </c:pt>
                <c:pt idx="184">
                  <c:v>0</c:v>
                </c:pt>
                <c:pt idx="185">
                  <c:v>677</c:v>
                </c:pt>
                <c:pt idx="186">
                  <c:v>265</c:v>
                </c:pt>
                <c:pt idx="187">
                  <c:v>0</c:v>
                </c:pt>
                <c:pt idx="188">
                  <c:v>4807</c:v>
                </c:pt>
                <c:pt idx="189">
                  <c:v>77184</c:v>
                </c:pt>
                <c:pt idx="190">
                  <c:v>456</c:v>
                </c:pt>
                <c:pt idx="191">
                  <c:v>0</c:v>
                </c:pt>
                <c:pt idx="192">
                  <c:v>0</c:v>
                </c:pt>
                <c:pt idx="193">
                  <c:v>5185</c:v>
                </c:pt>
                <c:pt idx="194">
                  <c:v>0</c:v>
                </c:pt>
                <c:pt idx="195">
                  <c:v>4344</c:v>
                </c:pt>
                <c:pt idx="196">
                  <c:v>1437</c:v>
                </c:pt>
                <c:pt idx="197">
                  <c:v>444</c:v>
                </c:pt>
                <c:pt idx="198">
                  <c:v>756</c:v>
                </c:pt>
                <c:pt idx="199">
                  <c:v>17</c:v>
                </c:pt>
                <c:pt idx="200">
                  <c:v>0</c:v>
                </c:pt>
                <c:pt idx="201">
                  <c:v>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125</c:v>
                </c:pt>
                <c:pt idx="210">
                  <c:v>7710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1191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37</c:v>
                </c:pt>
                <c:pt idx="223">
                  <c:v>0</c:v>
                </c:pt>
                <c:pt idx="224">
                  <c:v>109</c:v>
                </c:pt>
                <c:pt idx="225">
                  <c:v>2</c:v>
                </c:pt>
                <c:pt idx="226">
                  <c:v>1</c:v>
                </c:pt>
                <c:pt idx="227">
                  <c:v>27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7946</c:v>
                </c:pt>
                <c:pt idx="232">
                  <c:v>77</c:v>
                </c:pt>
                <c:pt idx="233">
                  <c:v>0</c:v>
                </c:pt>
                <c:pt idx="234">
                  <c:v>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7</c:v>
                </c:pt>
                <c:pt idx="240">
                  <c:v>0</c:v>
                </c:pt>
                <c:pt idx="241">
                  <c:v>0</c:v>
                </c:pt>
                <c:pt idx="242">
                  <c:v>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</c:v>
                </c:pt>
                <c:pt idx="252">
                  <c:v>14</c:v>
                </c:pt>
                <c:pt idx="253">
                  <c:v>0</c:v>
                </c:pt>
                <c:pt idx="254">
                  <c:v>12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581</c:v>
                </c:pt>
                <c:pt idx="261">
                  <c:v>95</c:v>
                </c:pt>
                <c:pt idx="262">
                  <c:v>152</c:v>
                </c:pt>
                <c:pt idx="263">
                  <c:v>21</c:v>
                </c:pt>
                <c:pt idx="264">
                  <c:v>0</c:v>
                </c:pt>
                <c:pt idx="265">
                  <c:v>866</c:v>
                </c:pt>
                <c:pt idx="266">
                  <c:v>0</c:v>
                </c:pt>
                <c:pt idx="267">
                  <c:v>0</c:v>
                </c:pt>
                <c:pt idx="268">
                  <c:v>591</c:v>
                </c:pt>
                <c:pt idx="269">
                  <c:v>1015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13594</c:v>
                </c:pt>
                <c:pt idx="274">
                  <c:v>5</c:v>
                </c:pt>
                <c:pt idx="275">
                  <c:v>0</c:v>
                </c:pt>
                <c:pt idx="276">
                  <c:v>223</c:v>
                </c:pt>
                <c:pt idx="277">
                  <c:v>1102</c:v>
                </c:pt>
                <c:pt idx="278">
                  <c:v>1</c:v>
                </c:pt>
                <c:pt idx="279">
                  <c:v>1150</c:v>
                </c:pt>
                <c:pt idx="280">
                  <c:v>6</c:v>
                </c:pt>
                <c:pt idx="281">
                  <c:v>0</c:v>
                </c:pt>
                <c:pt idx="282">
                  <c:v>229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64</c:v>
                </c:pt>
                <c:pt idx="292">
                  <c:v>139</c:v>
                </c:pt>
                <c:pt idx="293">
                  <c:v>0</c:v>
                </c:pt>
                <c:pt idx="294">
                  <c:v>700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149</c:v>
                </c:pt>
                <c:pt idx="300">
                  <c:v>0</c:v>
                </c:pt>
                <c:pt idx="301">
                  <c:v>40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1567</c:v>
                </c:pt>
                <c:pt idx="310">
                  <c:v>1727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9321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2176</c:v>
                </c:pt>
                <c:pt idx="329">
                  <c:v>218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79</c:v>
                </c:pt>
                <c:pt idx="334">
                  <c:v>0</c:v>
                </c:pt>
                <c:pt idx="335">
                  <c:v>0</c:v>
                </c:pt>
                <c:pt idx="336">
                  <c:v>13608</c:v>
                </c:pt>
                <c:pt idx="337">
                  <c:v>1128</c:v>
                </c:pt>
                <c:pt idx="338">
                  <c:v>0</c:v>
                </c:pt>
                <c:pt idx="339">
                  <c:v>0</c:v>
                </c:pt>
                <c:pt idx="340">
                  <c:v>17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309</c:v>
                </c:pt>
                <c:pt idx="349">
                  <c:v>27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194</c:v>
                </c:pt>
                <c:pt idx="354">
                  <c:v>0</c:v>
                </c:pt>
                <c:pt idx="355">
                  <c:v>0</c:v>
                </c:pt>
                <c:pt idx="356">
                  <c:v>490</c:v>
                </c:pt>
                <c:pt idx="357">
                  <c:v>6821</c:v>
                </c:pt>
                <c:pt idx="358">
                  <c:v>0</c:v>
                </c:pt>
                <c:pt idx="359">
                  <c:v>40</c:v>
                </c:pt>
                <c:pt idx="360">
                  <c:v>0</c:v>
                </c:pt>
                <c:pt idx="361">
                  <c:v>4253</c:v>
                </c:pt>
                <c:pt idx="362">
                  <c:v>74</c:v>
                </c:pt>
                <c:pt idx="363">
                  <c:v>1365</c:v>
                </c:pt>
                <c:pt idx="364">
                  <c:v>1517</c:v>
                </c:pt>
                <c:pt idx="365">
                  <c:v>545</c:v>
                </c:pt>
                <c:pt idx="366">
                  <c:v>1182</c:v>
                </c:pt>
                <c:pt idx="367">
                  <c:v>1375</c:v>
                </c:pt>
                <c:pt idx="368">
                  <c:v>0</c:v>
                </c:pt>
                <c:pt idx="369">
                  <c:v>578</c:v>
                </c:pt>
                <c:pt idx="370">
                  <c:v>0</c:v>
                </c:pt>
                <c:pt idx="371">
                  <c:v>195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12</c:v>
                </c:pt>
                <c:pt idx="376">
                  <c:v>0</c:v>
                </c:pt>
                <c:pt idx="377">
                  <c:v>0</c:v>
                </c:pt>
                <c:pt idx="378">
                  <c:v>30600</c:v>
                </c:pt>
                <c:pt idx="379">
                  <c:v>0</c:v>
                </c:pt>
                <c:pt idx="380">
                  <c:v>2727</c:v>
                </c:pt>
                <c:pt idx="381">
                  <c:v>0</c:v>
                </c:pt>
                <c:pt idx="382">
                  <c:v>416</c:v>
                </c:pt>
                <c:pt idx="383">
                  <c:v>0</c:v>
                </c:pt>
                <c:pt idx="384">
                  <c:v>0</c:v>
                </c:pt>
                <c:pt idx="385">
                  <c:v>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</c:v>
                </c:pt>
                <c:pt idx="390">
                  <c:v>0</c:v>
                </c:pt>
                <c:pt idx="391">
                  <c:v>4</c:v>
                </c:pt>
                <c:pt idx="392">
                  <c:v>31</c:v>
                </c:pt>
                <c:pt idx="393">
                  <c:v>395</c:v>
                </c:pt>
                <c:pt idx="394">
                  <c:v>631</c:v>
                </c:pt>
                <c:pt idx="395">
                  <c:v>0</c:v>
                </c:pt>
                <c:pt idx="396">
                  <c:v>1</c:v>
                </c:pt>
                <c:pt idx="397">
                  <c:v>212</c:v>
                </c:pt>
                <c:pt idx="398">
                  <c:v>0</c:v>
                </c:pt>
                <c:pt idx="399">
                  <c:v>24100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5-462D-A9E6-E1D6B4B1C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33568"/>
        <c:axId val="103135488"/>
      </c:scatterChart>
      <c:valAx>
        <c:axId val="10313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Census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5488"/>
        <c:crosses val="autoZero"/>
        <c:crossBetween val="midCat"/>
      </c:valAx>
      <c:valAx>
        <c:axId val="1031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</a:p>
            </c:rich>
          </c:tx>
          <c:layout>
            <c:manualLayout>
              <c:xMode val="edge"/>
              <c:yMode val="edge"/>
              <c:x val="1.5101592531576058E-2"/>
              <c:y val="0.400148322444669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2664625735622"/>
          <c:y val="0.37235637698876961"/>
          <c:w val="0.13986917718481234"/>
          <c:h val="0.166249961659633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891798163783741E-2"/>
          <c:y val="2.626552053486151E-2"/>
          <c:w val="0.77988626421697282"/>
          <c:h val="0.86770939091066335"/>
        </c:manualLayout>
      </c:layout>
      <c:scatterChart>
        <c:scatterStyle val="lineMarker"/>
        <c:varyColors val="0"/>
        <c:ser>
          <c:idx val="0"/>
          <c:order val="0"/>
          <c:tx>
            <c:v>Sector-Sector Work Flow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0"/>
            <c:trendlineLbl>
              <c:layout>
                <c:manualLayout>
                  <c:x val="-0.10260327398834182"/>
                  <c:y val="-2.33943625957930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Sector_Scatter!$C$2:$C$626</c:f>
              <c:numCache>
                <c:formatCode>0</c:formatCode>
                <c:ptCount val="625"/>
                <c:pt idx="0">
                  <c:v>110153</c:v>
                </c:pt>
                <c:pt idx="1">
                  <c:v>136550</c:v>
                </c:pt>
                <c:pt idx="2">
                  <c:v>52109</c:v>
                </c:pt>
                <c:pt idx="3">
                  <c:v>23067</c:v>
                </c:pt>
                <c:pt idx="4">
                  <c:v>31349</c:v>
                </c:pt>
                <c:pt idx="5">
                  <c:v>23457</c:v>
                </c:pt>
                <c:pt idx="6">
                  <c:v>48823</c:v>
                </c:pt>
                <c:pt idx="7">
                  <c:v>88924</c:v>
                </c:pt>
                <c:pt idx="8">
                  <c:v>13535</c:v>
                </c:pt>
                <c:pt idx="9">
                  <c:v>14155</c:v>
                </c:pt>
                <c:pt idx="10">
                  <c:v>10669</c:v>
                </c:pt>
                <c:pt idx="11">
                  <c:v>12839</c:v>
                </c:pt>
                <c:pt idx="12">
                  <c:v>29728</c:v>
                </c:pt>
                <c:pt idx="13">
                  <c:v>22483</c:v>
                </c:pt>
                <c:pt idx="14">
                  <c:v>15061</c:v>
                </c:pt>
                <c:pt idx="15">
                  <c:v>991</c:v>
                </c:pt>
                <c:pt idx="16">
                  <c:v>2475</c:v>
                </c:pt>
                <c:pt idx="17">
                  <c:v>9932</c:v>
                </c:pt>
                <c:pt idx="18">
                  <c:v>4193</c:v>
                </c:pt>
                <c:pt idx="19">
                  <c:v>14193</c:v>
                </c:pt>
                <c:pt idx="20">
                  <c:v>6673</c:v>
                </c:pt>
                <c:pt idx="21">
                  <c:v>2681</c:v>
                </c:pt>
                <c:pt idx="22">
                  <c:v>2509</c:v>
                </c:pt>
                <c:pt idx="23">
                  <c:v>4522</c:v>
                </c:pt>
                <c:pt idx="24">
                  <c:v>13044</c:v>
                </c:pt>
                <c:pt idx="25">
                  <c:v>17573</c:v>
                </c:pt>
                <c:pt idx="26">
                  <c:v>115562</c:v>
                </c:pt>
                <c:pt idx="27">
                  <c:v>38388</c:v>
                </c:pt>
                <c:pt idx="28">
                  <c:v>16634</c:v>
                </c:pt>
                <c:pt idx="29">
                  <c:v>10193</c:v>
                </c:pt>
                <c:pt idx="30">
                  <c:v>8002</c:v>
                </c:pt>
                <c:pt idx="31">
                  <c:v>14111</c:v>
                </c:pt>
                <c:pt idx="32">
                  <c:v>23264</c:v>
                </c:pt>
                <c:pt idx="33">
                  <c:v>7801</c:v>
                </c:pt>
                <c:pt idx="34">
                  <c:v>8899</c:v>
                </c:pt>
                <c:pt idx="35">
                  <c:v>5044</c:v>
                </c:pt>
                <c:pt idx="36">
                  <c:v>2149</c:v>
                </c:pt>
                <c:pt idx="37">
                  <c:v>3646</c:v>
                </c:pt>
                <c:pt idx="38">
                  <c:v>5264</c:v>
                </c:pt>
                <c:pt idx="39">
                  <c:v>3063</c:v>
                </c:pt>
                <c:pt idx="40">
                  <c:v>601</c:v>
                </c:pt>
                <c:pt idx="41">
                  <c:v>527</c:v>
                </c:pt>
                <c:pt idx="42">
                  <c:v>1906</c:v>
                </c:pt>
                <c:pt idx="43">
                  <c:v>531</c:v>
                </c:pt>
                <c:pt idx="44">
                  <c:v>7915</c:v>
                </c:pt>
                <c:pt idx="45">
                  <c:v>3424</c:v>
                </c:pt>
                <c:pt idx="46">
                  <c:v>1430</c:v>
                </c:pt>
                <c:pt idx="47">
                  <c:v>533</c:v>
                </c:pt>
                <c:pt idx="48">
                  <c:v>795</c:v>
                </c:pt>
                <c:pt idx="49">
                  <c:v>2286</c:v>
                </c:pt>
                <c:pt idx="50">
                  <c:v>8045</c:v>
                </c:pt>
                <c:pt idx="51">
                  <c:v>29402</c:v>
                </c:pt>
                <c:pt idx="52">
                  <c:v>64171</c:v>
                </c:pt>
                <c:pt idx="53">
                  <c:v>19299</c:v>
                </c:pt>
                <c:pt idx="54">
                  <c:v>9659</c:v>
                </c:pt>
                <c:pt idx="55">
                  <c:v>6576</c:v>
                </c:pt>
                <c:pt idx="56">
                  <c:v>10205</c:v>
                </c:pt>
                <c:pt idx="57">
                  <c:v>11647</c:v>
                </c:pt>
                <c:pt idx="58">
                  <c:v>4046</c:v>
                </c:pt>
                <c:pt idx="59">
                  <c:v>15990</c:v>
                </c:pt>
                <c:pt idx="60">
                  <c:v>12520</c:v>
                </c:pt>
                <c:pt idx="61">
                  <c:v>4743</c:v>
                </c:pt>
                <c:pt idx="62">
                  <c:v>5515</c:v>
                </c:pt>
                <c:pt idx="63">
                  <c:v>4405</c:v>
                </c:pt>
                <c:pt idx="64">
                  <c:v>2113</c:v>
                </c:pt>
                <c:pt idx="65">
                  <c:v>830</c:v>
                </c:pt>
                <c:pt idx="66">
                  <c:v>1204</c:v>
                </c:pt>
                <c:pt idx="67">
                  <c:v>1734</c:v>
                </c:pt>
                <c:pt idx="68">
                  <c:v>478</c:v>
                </c:pt>
                <c:pt idx="69">
                  <c:v>10499</c:v>
                </c:pt>
                <c:pt idx="70">
                  <c:v>2177</c:v>
                </c:pt>
                <c:pt idx="71">
                  <c:v>2508</c:v>
                </c:pt>
                <c:pt idx="72">
                  <c:v>1099</c:v>
                </c:pt>
                <c:pt idx="73">
                  <c:v>1053</c:v>
                </c:pt>
                <c:pt idx="74">
                  <c:v>2777</c:v>
                </c:pt>
                <c:pt idx="75">
                  <c:v>2211</c:v>
                </c:pt>
                <c:pt idx="76">
                  <c:v>4892</c:v>
                </c:pt>
                <c:pt idx="77">
                  <c:v>9816</c:v>
                </c:pt>
                <c:pt idx="78">
                  <c:v>16358</c:v>
                </c:pt>
                <c:pt idx="79">
                  <c:v>6209</c:v>
                </c:pt>
                <c:pt idx="80">
                  <c:v>3541</c:v>
                </c:pt>
                <c:pt idx="81">
                  <c:v>4249</c:v>
                </c:pt>
                <c:pt idx="82">
                  <c:v>4403</c:v>
                </c:pt>
                <c:pt idx="83">
                  <c:v>461</c:v>
                </c:pt>
                <c:pt idx="84">
                  <c:v>1580</c:v>
                </c:pt>
                <c:pt idx="85">
                  <c:v>2850</c:v>
                </c:pt>
                <c:pt idx="86">
                  <c:v>1595</c:v>
                </c:pt>
                <c:pt idx="87">
                  <c:v>1331</c:v>
                </c:pt>
                <c:pt idx="88">
                  <c:v>1609</c:v>
                </c:pt>
                <c:pt idx="89">
                  <c:v>478</c:v>
                </c:pt>
                <c:pt idx="90">
                  <c:v>110</c:v>
                </c:pt>
                <c:pt idx="91">
                  <c:v>304</c:v>
                </c:pt>
                <c:pt idx="92">
                  <c:v>412</c:v>
                </c:pt>
                <c:pt idx="93">
                  <c:v>100</c:v>
                </c:pt>
                <c:pt idx="94">
                  <c:v>1451</c:v>
                </c:pt>
                <c:pt idx="95">
                  <c:v>258</c:v>
                </c:pt>
                <c:pt idx="96">
                  <c:v>383</c:v>
                </c:pt>
                <c:pt idx="97">
                  <c:v>146</c:v>
                </c:pt>
                <c:pt idx="98">
                  <c:v>424</c:v>
                </c:pt>
                <c:pt idx="99">
                  <c:v>975</c:v>
                </c:pt>
                <c:pt idx="100">
                  <c:v>4299</c:v>
                </c:pt>
                <c:pt idx="101">
                  <c:v>6464</c:v>
                </c:pt>
                <c:pt idx="102">
                  <c:v>8328</c:v>
                </c:pt>
                <c:pt idx="103">
                  <c:v>9508</c:v>
                </c:pt>
                <c:pt idx="104">
                  <c:v>35268</c:v>
                </c:pt>
                <c:pt idx="105">
                  <c:v>12871</c:v>
                </c:pt>
                <c:pt idx="106">
                  <c:v>8388</c:v>
                </c:pt>
                <c:pt idx="107">
                  <c:v>9046</c:v>
                </c:pt>
                <c:pt idx="108">
                  <c:v>611</c:v>
                </c:pt>
                <c:pt idx="109">
                  <c:v>2463</c:v>
                </c:pt>
                <c:pt idx="110">
                  <c:v>4631</c:v>
                </c:pt>
                <c:pt idx="111">
                  <c:v>6296</c:v>
                </c:pt>
                <c:pt idx="112">
                  <c:v>8046</c:v>
                </c:pt>
                <c:pt idx="113">
                  <c:v>4331</c:v>
                </c:pt>
                <c:pt idx="114">
                  <c:v>1904</c:v>
                </c:pt>
                <c:pt idx="115">
                  <c:v>165</c:v>
                </c:pt>
                <c:pt idx="116">
                  <c:v>705</c:v>
                </c:pt>
                <c:pt idx="117">
                  <c:v>1005</c:v>
                </c:pt>
                <c:pt idx="118">
                  <c:v>298</c:v>
                </c:pt>
                <c:pt idx="119">
                  <c:v>1776</c:v>
                </c:pt>
                <c:pt idx="120">
                  <c:v>415</c:v>
                </c:pt>
                <c:pt idx="121">
                  <c:v>1056</c:v>
                </c:pt>
                <c:pt idx="122">
                  <c:v>571</c:v>
                </c:pt>
                <c:pt idx="123">
                  <c:v>1211</c:v>
                </c:pt>
                <c:pt idx="124">
                  <c:v>2952</c:v>
                </c:pt>
                <c:pt idx="125">
                  <c:v>3575</c:v>
                </c:pt>
                <c:pt idx="126">
                  <c:v>3616</c:v>
                </c:pt>
                <c:pt idx="127">
                  <c:v>3180</c:v>
                </c:pt>
                <c:pt idx="128">
                  <c:v>2627</c:v>
                </c:pt>
                <c:pt idx="129">
                  <c:v>7345</c:v>
                </c:pt>
                <c:pt idx="130">
                  <c:v>28181</c:v>
                </c:pt>
                <c:pt idx="131">
                  <c:v>12387</c:v>
                </c:pt>
                <c:pt idx="132">
                  <c:v>6965</c:v>
                </c:pt>
                <c:pt idx="133">
                  <c:v>232</c:v>
                </c:pt>
                <c:pt idx="134">
                  <c:v>876</c:v>
                </c:pt>
                <c:pt idx="135">
                  <c:v>1301</c:v>
                </c:pt>
                <c:pt idx="136">
                  <c:v>2282</c:v>
                </c:pt>
                <c:pt idx="137">
                  <c:v>6325</c:v>
                </c:pt>
                <c:pt idx="138">
                  <c:v>7281</c:v>
                </c:pt>
                <c:pt idx="139">
                  <c:v>1371</c:v>
                </c:pt>
                <c:pt idx="140">
                  <c:v>63</c:v>
                </c:pt>
                <c:pt idx="141">
                  <c:v>410</c:v>
                </c:pt>
                <c:pt idx="142">
                  <c:v>1087</c:v>
                </c:pt>
                <c:pt idx="143">
                  <c:v>286</c:v>
                </c:pt>
                <c:pt idx="144">
                  <c:v>591</c:v>
                </c:pt>
                <c:pt idx="145">
                  <c:v>200</c:v>
                </c:pt>
                <c:pt idx="146">
                  <c:v>200</c:v>
                </c:pt>
                <c:pt idx="147">
                  <c:v>229</c:v>
                </c:pt>
                <c:pt idx="148">
                  <c:v>965</c:v>
                </c:pt>
                <c:pt idx="149">
                  <c:v>4141</c:v>
                </c:pt>
                <c:pt idx="150">
                  <c:v>4513</c:v>
                </c:pt>
                <c:pt idx="151">
                  <c:v>5233</c:v>
                </c:pt>
                <c:pt idx="152">
                  <c:v>4442</c:v>
                </c:pt>
                <c:pt idx="153">
                  <c:v>3830</c:v>
                </c:pt>
                <c:pt idx="154">
                  <c:v>3783</c:v>
                </c:pt>
                <c:pt idx="155">
                  <c:v>8117</c:v>
                </c:pt>
                <c:pt idx="156">
                  <c:v>49295</c:v>
                </c:pt>
                <c:pt idx="157">
                  <c:v>21204</c:v>
                </c:pt>
                <c:pt idx="158">
                  <c:v>233</c:v>
                </c:pt>
                <c:pt idx="159">
                  <c:v>1244</c:v>
                </c:pt>
                <c:pt idx="160">
                  <c:v>1647</c:v>
                </c:pt>
                <c:pt idx="161">
                  <c:v>1164</c:v>
                </c:pt>
                <c:pt idx="162">
                  <c:v>4785</c:v>
                </c:pt>
                <c:pt idx="163">
                  <c:v>18265</c:v>
                </c:pt>
                <c:pt idx="164">
                  <c:v>3544</c:v>
                </c:pt>
                <c:pt idx="165">
                  <c:v>87</c:v>
                </c:pt>
                <c:pt idx="166">
                  <c:v>930</c:v>
                </c:pt>
                <c:pt idx="167">
                  <c:v>1973</c:v>
                </c:pt>
                <c:pt idx="168">
                  <c:v>809</c:v>
                </c:pt>
                <c:pt idx="169">
                  <c:v>1141</c:v>
                </c:pt>
                <c:pt idx="170">
                  <c:v>174</c:v>
                </c:pt>
                <c:pt idx="171">
                  <c:v>317</c:v>
                </c:pt>
                <c:pt idx="172">
                  <c:v>318</c:v>
                </c:pt>
                <c:pt idx="173">
                  <c:v>801</c:v>
                </c:pt>
                <c:pt idx="174">
                  <c:v>6282</c:v>
                </c:pt>
                <c:pt idx="175">
                  <c:v>7293</c:v>
                </c:pt>
                <c:pt idx="176">
                  <c:v>8369</c:v>
                </c:pt>
                <c:pt idx="177">
                  <c:v>4817</c:v>
                </c:pt>
                <c:pt idx="178">
                  <c:v>3281</c:v>
                </c:pt>
                <c:pt idx="179">
                  <c:v>4108</c:v>
                </c:pt>
                <c:pt idx="180">
                  <c:v>3728</c:v>
                </c:pt>
                <c:pt idx="181">
                  <c:v>16477</c:v>
                </c:pt>
                <c:pt idx="182">
                  <c:v>86862</c:v>
                </c:pt>
                <c:pt idx="183">
                  <c:v>525</c:v>
                </c:pt>
                <c:pt idx="184">
                  <c:v>1021</c:v>
                </c:pt>
                <c:pt idx="185">
                  <c:v>1226</c:v>
                </c:pt>
                <c:pt idx="186">
                  <c:v>998</c:v>
                </c:pt>
                <c:pt idx="187">
                  <c:v>2985</c:v>
                </c:pt>
                <c:pt idx="188">
                  <c:v>11477</c:v>
                </c:pt>
                <c:pt idx="189">
                  <c:v>14548</c:v>
                </c:pt>
                <c:pt idx="190">
                  <c:v>47</c:v>
                </c:pt>
                <c:pt idx="191">
                  <c:v>855</c:v>
                </c:pt>
                <c:pt idx="192">
                  <c:v>11244</c:v>
                </c:pt>
                <c:pt idx="193">
                  <c:v>2669</c:v>
                </c:pt>
                <c:pt idx="194">
                  <c:v>962</c:v>
                </c:pt>
                <c:pt idx="195">
                  <c:v>506</c:v>
                </c:pt>
                <c:pt idx="196">
                  <c:v>207</c:v>
                </c:pt>
                <c:pt idx="197">
                  <c:v>99</c:v>
                </c:pt>
                <c:pt idx="198">
                  <c:v>562</c:v>
                </c:pt>
                <c:pt idx="199">
                  <c:v>4717</c:v>
                </c:pt>
                <c:pt idx="200">
                  <c:v>3028</c:v>
                </c:pt>
                <c:pt idx="201">
                  <c:v>16073</c:v>
                </c:pt>
                <c:pt idx="202">
                  <c:v>8714</c:v>
                </c:pt>
                <c:pt idx="203">
                  <c:v>1972</c:v>
                </c:pt>
                <c:pt idx="204">
                  <c:v>1389</c:v>
                </c:pt>
                <c:pt idx="205">
                  <c:v>1270</c:v>
                </c:pt>
                <c:pt idx="206">
                  <c:v>1598</c:v>
                </c:pt>
                <c:pt idx="207">
                  <c:v>1612</c:v>
                </c:pt>
                <c:pt idx="208">
                  <c:v>14449</c:v>
                </c:pt>
                <c:pt idx="209">
                  <c:v>11302</c:v>
                </c:pt>
                <c:pt idx="210">
                  <c:v>2337</c:v>
                </c:pt>
                <c:pt idx="211">
                  <c:v>925</c:v>
                </c:pt>
                <c:pt idx="212">
                  <c:v>1121</c:v>
                </c:pt>
                <c:pt idx="213">
                  <c:v>914</c:v>
                </c:pt>
                <c:pt idx="214">
                  <c:v>799</c:v>
                </c:pt>
                <c:pt idx="215">
                  <c:v>789</c:v>
                </c:pt>
                <c:pt idx="216">
                  <c:v>172</c:v>
                </c:pt>
                <c:pt idx="217">
                  <c:v>290</c:v>
                </c:pt>
                <c:pt idx="218">
                  <c:v>20</c:v>
                </c:pt>
                <c:pt idx="219">
                  <c:v>12230</c:v>
                </c:pt>
                <c:pt idx="220">
                  <c:v>5249</c:v>
                </c:pt>
                <c:pt idx="221">
                  <c:v>621</c:v>
                </c:pt>
                <c:pt idx="222">
                  <c:v>123</c:v>
                </c:pt>
                <c:pt idx="223">
                  <c:v>167</c:v>
                </c:pt>
                <c:pt idx="224">
                  <c:v>322</c:v>
                </c:pt>
                <c:pt idx="225">
                  <c:v>3698</c:v>
                </c:pt>
                <c:pt idx="226">
                  <c:v>9869</c:v>
                </c:pt>
                <c:pt idx="227">
                  <c:v>14381</c:v>
                </c:pt>
                <c:pt idx="228">
                  <c:v>3370</c:v>
                </c:pt>
                <c:pt idx="229">
                  <c:v>4566</c:v>
                </c:pt>
                <c:pt idx="230">
                  <c:v>2618</c:v>
                </c:pt>
                <c:pt idx="231">
                  <c:v>3145</c:v>
                </c:pt>
                <c:pt idx="232">
                  <c:v>4413</c:v>
                </c:pt>
                <c:pt idx="233">
                  <c:v>2803</c:v>
                </c:pt>
                <c:pt idx="234">
                  <c:v>63559</c:v>
                </c:pt>
                <c:pt idx="235">
                  <c:v>34781</c:v>
                </c:pt>
                <c:pt idx="236">
                  <c:v>7696</c:v>
                </c:pt>
                <c:pt idx="237">
                  <c:v>6170</c:v>
                </c:pt>
                <c:pt idx="238">
                  <c:v>2687</c:v>
                </c:pt>
                <c:pt idx="239">
                  <c:v>1648</c:v>
                </c:pt>
                <c:pt idx="240">
                  <c:v>940</c:v>
                </c:pt>
                <c:pt idx="241">
                  <c:v>2570</c:v>
                </c:pt>
                <c:pt idx="242">
                  <c:v>569</c:v>
                </c:pt>
                <c:pt idx="243">
                  <c:v>205</c:v>
                </c:pt>
                <c:pt idx="244">
                  <c:v>32066</c:v>
                </c:pt>
                <c:pt idx="245">
                  <c:v>2320</c:v>
                </c:pt>
                <c:pt idx="246">
                  <c:v>9666</c:v>
                </c:pt>
                <c:pt idx="247">
                  <c:v>2303</c:v>
                </c:pt>
                <c:pt idx="248">
                  <c:v>1457</c:v>
                </c:pt>
                <c:pt idx="249">
                  <c:v>2119</c:v>
                </c:pt>
                <c:pt idx="250">
                  <c:v>1978</c:v>
                </c:pt>
                <c:pt idx="251">
                  <c:v>5418</c:v>
                </c:pt>
                <c:pt idx="252">
                  <c:v>10360</c:v>
                </c:pt>
                <c:pt idx="253">
                  <c:v>5394</c:v>
                </c:pt>
                <c:pt idx="254">
                  <c:v>6452</c:v>
                </c:pt>
                <c:pt idx="255">
                  <c:v>3998</c:v>
                </c:pt>
                <c:pt idx="256">
                  <c:v>3232</c:v>
                </c:pt>
                <c:pt idx="257">
                  <c:v>2594</c:v>
                </c:pt>
                <c:pt idx="258">
                  <c:v>906</c:v>
                </c:pt>
                <c:pt idx="259">
                  <c:v>17233</c:v>
                </c:pt>
                <c:pt idx="260">
                  <c:v>62132</c:v>
                </c:pt>
                <c:pt idx="261">
                  <c:v>18715</c:v>
                </c:pt>
                <c:pt idx="262">
                  <c:v>9355</c:v>
                </c:pt>
                <c:pt idx="263">
                  <c:v>3469</c:v>
                </c:pt>
                <c:pt idx="264">
                  <c:v>1015</c:v>
                </c:pt>
                <c:pt idx="265">
                  <c:v>297</c:v>
                </c:pt>
                <c:pt idx="266">
                  <c:v>2675</c:v>
                </c:pt>
                <c:pt idx="267">
                  <c:v>509</c:v>
                </c:pt>
                <c:pt idx="268">
                  <c:v>222</c:v>
                </c:pt>
                <c:pt idx="269">
                  <c:v>12142</c:v>
                </c:pt>
                <c:pt idx="270">
                  <c:v>769</c:v>
                </c:pt>
                <c:pt idx="271">
                  <c:v>11080</c:v>
                </c:pt>
                <c:pt idx="272">
                  <c:v>3408</c:v>
                </c:pt>
                <c:pt idx="273">
                  <c:v>2547</c:v>
                </c:pt>
                <c:pt idx="274">
                  <c:v>2943</c:v>
                </c:pt>
                <c:pt idx="275">
                  <c:v>2140</c:v>
                </c:pt>
                <c:pt idx="276">
                  <c:v>2189</c:v>
                </c:pt>
                <c:pt idx="277">
                  <c:v>4124</c:v>
                </c:pt>
                <c:pt idx="278">
                  <c:v>3114</c:v>
                </c:pt>
                <c:pt idx="279">
                  <c:v>7837</c:v>
                </c:pt>
                <c:pt idx="280">
                  <c:v>4895</c:v>
                </c:pt>
                <c:pt idx="281">
                  <c:v>3186</c:v>
                </c:pt>
                <c:pt idx="282">
                  <c:v>2131</c:v>
                </c:pt>
                <c:pt idx="283">
                  <c:v>301</c:v>
                </c:pt>
                <c:pt idx="284">
                  <c:v>4226</c:v>
                </c:pt>
                <c:pt idx="285">
                  <c:v>19085</c:v>
                </c:pt>
                <c:pt idx="286">
                  <c:v>60972</c:v>
                </c:pt>
                <c:pt idx="287">
                  <c:v>26775</c:v>
                </c:pt>
                <c:pt idx="288">
                  <c:v>3997</c:v>
                </c:pt>
                <c:pt idx="289">
                  <c:v>802</c:v>
                </c:pt>
                <c:pt idx="290">
                  <c:v>213</c:v>
                </c:pt>
                <c:pt idx="291">
                  <c:v>2553</c:v>
                </c:pt>
                <c:pt idx="292">
                  <c:v>472</c:v>
                </c:pt>
                <c:pt idx="293">
                  <c:v>94</c:v>
                </c:pt>
                <c:pt idx="294">
                  <c:v>3932</c:v>
                </c:pt>
                <c:pt idx="295">
                  <c:v>283</c:v>
                </c:pt>
                <c:pt idx="296">
                  <c:v>3738</c:v>
                </c:pt>
                <c:pt idx="297">
                  <c:v>5844</c:v>
                </c:pt>
                <c:pt idx="298">
                  <c:v>8544</c:v>
                </c:pt>
                <c:pt idx="299">
                  <c:v>4949</c:v>
                </c:pt>
                <c:pt idx="300">
                  <c:v>4130</c:v>
                </c:pt>
                <c:pt idx="301">
                  <c:v>3851</c:v>
                </c:pt>
                <c:pt idx="302">
                  <c:v>3465</c:v>
                </c:pt>
                <c:pt idx="303">
                  <c:v>2422</c:v>
                </c:pt>
                <c:pt idx="304">
                  <c:v>6492</c:v>
                </c:pt>
                <c:pt idx="305">
                  <c:v>9654</c:v>
                </c:pt>
                <c:pt idx="306">
                  <c:v>6035</c:v>
                </c:pt>
                <c:pt idx="307">
                  <c:v>3684</c:v>
                </c:pt>
                <c:pt idx="308">
                  <c:v>610</c:v>
                </c:pt>
                <c:pt idx="309">
                  <c:v>3377</c:v>
                </c:pt>
                <c:pt idx="310">
                  <c:v>11048</c:v>
                </c:pt>
                <c:pt idx="311">
                  <c:v>25876</c:v>
                </c:pt>
                <c:pt idx="312">
                  <c:v>122139</c:v>
                </c:pt>
                <c:pt idx="313">
                  <c:v>12854</c:v>
                </c:pt>
                <c:pt idx="314">
                  <c:v>2667</c:v>
                </c:pt>
                <c:pt idx="315">
                  <c:v>176</c:v>
                </c:pt>
                <c:pt idx="316">
                  <c:v>5804</c:v>
                </c:pt>
                <c:pt idx="317">
                  <c:v>979</c:v>
                </c:pt>
                <c:pt idx="318">
                  <c:v>558</c:v>
                </c:pt>
                <c:pt idx="319">
                  <c:v>3712</c:v>
                </c:pt>
                <c:pt idx="320">
                  <c:v>561</c:v>
                </c:pt>
                <c:pt idx="321">
                  <c:v>2335</c:v>
                </c:pt>
                <c:pt idx="322">
                  <c:v>5211</c:v>
                </c:pt>
                <c:pt idx="323">
                  <c:v>27188</c:v>
                </c:pt>
                <c:pt idx="324">
                  <c:v>30180</c:v>
                </c:pt>
                <c:pt idx="325">
                  <c:v>1715</c:v>
                </c:pt>
                <c:pt idx="326">
                  <c:v>1795</c:v>
                </c:pt>
                <c:pt idx="327">
                  <c:v>1391</c:v>
                </c:pt>
                <c:pt idx="328">
                  <c:v>1241</c:v>
                </c:pt>
                <c:pt idx="329">
                  <c:v>1530</c:v>
                </c:pt>
                <c:pt idx="330">
                  <c:v>3870</c:v>
                </c:pt>
                <c:pt idx="331">
                  <c:v>14652</c:v>
                </c:pt>
                <c:pt idx="332">
                  <c:v>11725</c:v>
                </c:pt>
                <c:pt idx="333">
                  <c:v>304</c:v>
                </c:pt>
                <c:pt idx="334">
                  <c:v>942</c:v>
                </c:pt>
                <c:pt idx="335">
                  <c:v>1458</c:v>
                </c:pt>
                <c:pt idx="336">
                  <c:v>1707</c:v>
                </c:pt>
                <c:pt idx="337">
                  <c:v>9768</c:v>
                </c:pt>
                <c:pt idx="338">
                  <c:v>48918</c:v>
                </c:pt>
                <c:pt idx="339">
                  <c:v>7907</c:v>
                </c:pt>
                <c:pt idx="340">
                  <c:v>87</c:v>
                </c:pt>
                <c:pt idx="341">
                  <c:v>2253</c:v>
                </c:pt>
                <c:pt idx="342">
                  <c:v>2178</c:v>
                </c:pt>
                <c:pt idx="343">
                  <c:v>793</c:v>
                </c:pt>
                <c:pt idx="344">
                  <c:v>879</c:v>
                </c:pt>
                <c:pt idx="345">
                  <c:v>198</c:v>
                </c:pt>
                <c:pt idx="346">
                  <c:v>424</c:v>
                </c:pt>
                <c:pt idx="347">
                  <c:v>189</c:v>
                </c:pt>
                <c:pt idx="348">
                  <c:v>1568</c:v>
                </c:pt>
                <c:pt idx="349">
                  <c:v>21024</c:v>
                </c:pt>
                <c:pt idx="350">
                  <c:v>598</c:v>
                </c:pt>
                <c:pt idx="351">
                  <c:v>665</c:v>
                </c:pt>
                <c:pt idx="352">
                  <c:v>913</c:v>
                </c:pt>
                <c:pt idx="353">
                  <c:v>676</c:v>
                </c:pt>
                <c:pt idx="354">
                  <c:v>965</c:v>
                </c:pt>
                <c:pt idx="355">
                  <c:v>625</c:v>
                </c:pt>
                <c:pt idx="356">
                  <c:v>2357</c:v>
                </c:pt>
                <c:pt idx="357">
                  <c:v>9846</c:v>
                </c:pt>
                <c:pt idx="358">
                  <c:v>155</c:v>
                </c:pt>
                <c:pt idx="359">
                  <c:v>593</c:v>
                </c:pt>
                <c:pt idx="360">
                  <c:v>629</c:v>
                </c:pt>
                <c:pt idx="361">
                  <c:v>164</c:v>
                </c:pt>
                <c:pt idx="362">
                  <c:v>726</c:v>
                </c:pt>
                <c:pt idx="363">
                  <c:v>7026</c:v>
                </c:pt>
                <c:pt idx="364">
                  <c:v>33223</c:v>
                </c:pt>
                <c:pt idx="365">
                  <c:v>32</c:v>
                </c:pt>
                <c:pt idx="366">
                  <c:v>2834</c:v>
                </c:pt>
                <c:pt idx="367">
                  <c:v>8225</c:v>
                </c:pt>
                <c:pt idx="368">
                  <c:v>2593</c:v>
                </c:pt>
                <c:pt idx="369">
                  <c:v>441</c:v>
                </c:pt>
                <c:pt idx="370">
                  <c:v>60</c:v>
                </c:pt>
                <c:pt idx="371">
                  <c:v>84</c:v>
                </c:pt>
                <c:pt idx="372">
                  <c:v>79</c:v>
                </c:pt>
                <c:pt idx="373">
                  <c:v>332</c:v>
                </c:pt>
                <c:pt idx="374">
                  <c:v>5816</c:v>
                </c:pt>
                <c:pt idx="375">
                  <c:v>25</c:v>
                </c:pt>
                <c:pt idx="376">
                  <c:v>94</c:v>
                </c:pt>
                <c:pt idx="377">
                  <c:v>115</c:v>
                </c:pt>
                <c:pt idx="378">
                  <c:v>40</c:v>
                </c:pt>
                <c:pt idx="379">
                  <c:v>14</c:v>
                </c:pt>
                <c:pt idx="380">
                  <c:v>90</c:v>
                </c:pt>
                <c:pt idx="381">
                  <c:v>39</c:v>
                </c:pt>
                <c:pt idx="382">
                  <c:v>45</c:v>
                </c:pt>
                <c:pt idx="383">
                  <c:v>90</c:v>
                </c:pt>
                <c:pt idx="384">
                  <c:v>225</c:v>
                </c:pt>
                <c:pt idx="385">
                  <c:v>40</c:v>
                </c:pt>
                <c:pt idx="386">
                  <c:v>20</c:v>
                </c:pt>
                <c:pt idx="387">
                  <c:v>55</c:v>
                </c:pt>
                <c:pt idx="388">
                  <c:v>0</c:v>
                </c:pt>
                <c:pt idx="389">
                  <c:v>0</c:v>
                </c:pt>
                <c:pt idx="390">
                  <c:v>146809</c:v>
                </c:pt>
                <c:pt idx="391">
                  <c:v>562</c:v>
                </c:pt>
                <c:pt idx="392">
                  <c:v>0</c:v>
                </c:pt>
                <c:pt idx="393">
                  <c:v>0</c:v>
                </c:pt>
                <c:pt idx="394">
                  <c:v>4085</c:v>
                </c:pt>
                <c:pt idx="395">
                  <c:v>2576</c:v>
                </c:pt>
                <c:pt idx="396">
                  <c:v>60</c:v>
                </c:pt>
                <c:pt idx="397">
                  <c:v>0</c:v>
                </c:pt>
                <c:pt idx="398">
                  <c:v>20</c:v>
                </c:pt>
                <c:pt idx="399">
                  <c:v>15</c:v>
                </c:pt>
                <c:pt idx="400">
                  <c:v>333</c:v>
                </c:pt>
                <c:pt idx="401">
                  <c:v>200</c:v>
                </c:pt>
                <c:pt idx="402">
                  <c:v>253</c:v>
                </c:pt>
                <c:pt idx="403">
                  <c:v>100</c:v>
                </c:pt>
                <c:pt idx="404">
                  <c:v>237</c:v>
                </c:pt>
                <c:pt idx="405">
                  <c:v>104</c:v>
                </c:pt>
                <c:pt idx="406">
                  <c:v>335</c:v>
                </c:pt>
                <c:pt idx="407">
                  <c:v>261</c:v>
                </c:pt>
                <c:pt idx="408">
                  <c:v>10</c:v>
                </c:pt>
                <c:pt idx="409">
                  <c:v>220</c:v>
                </c:pt>
                <c:pt idx="410">
                  <c:v>379</c:v>
                </c:pt>
                <c:pt idx="411">
                  <c:v>442</c:v>
                </c:pt>
                <c:pt idx="412">
                  <c:v>1112</c:v>
                </c:pt>
                <c:pt idx="413">
                  <c:v>535</c:v>
                </c:pt>
                <c:pt idx="414">
                  <c:v>798</c:v>
                </c:pt>
                <c:pt idx="415">
                  <c:v>468</c:v>
                </c:pt>
                <c:pt idx="416">
                  <c:v>251516</c:v>
                </c:pt>
                <c:pt idx="417">
                  <c:v>164</c:v>
                </c:pt>
                <c:pt idx="418">
                  <c:v>235</c:v>
                </c:pt>
                <c:pt idx="419">
                  <c:v>1779</c:v>
                </c:pt>
                <c:pt idx="420">
                  <c:v>80</c:v>
                </c:pt>
                <c:pt idx="421">
                  <c:v>884</c:v>
                </c:pt>
                <c:pt idx="422">
                  <c:v>1191</c:v>
                </c:pt>
                <c:pt idx="423">
                  <c:v>2609</c:v>
                </c:pt>
                <c:pt idx="424">
                  <c:v>4852</c:v>
                </c:pt>
                <c:pt idx="425">
                  <c:v>847</c:v>
                </c:pt>
                <c:pt idx="426">
                  <c:v>322</c:v>
                </c:pt>
                <c:pt idx="427">
                  <c:v>158</c:v>
                </c:pt>
                <c:pt idx="428">
                  <c:v>85</c:v>
                </c:pt>
                <c:pt idx="429">
                  <c:v>100</c:v>
                </c:pt>
                <c:pt idx="430">
                  <c:v>309</c:v>
                </c:pt>
                <c:pt idx="431">
                  <c:v>742</c:v>
                </c:pt>
                <c:pt idx="432">
                  <c:v>3840</c:v>
                </c:pt>
                <c:pt idx="433">
                  <c:v>35</c:v>
                </c:pt>
                <c:pt idx="434">
                  <c:v>40</c:v>
                </c:pt>
                <c:pt idx="435">
                  <c:v>135</c:v>
                </c:pt>
                <c:pt idx="436">
                  <c:v>58</c:v>
                </c:pt>
                <c:pt idx="437">
                  <c:v>278</c:v>
                </c:pt>
                <c:pt idx="438">
                  <c:v>1309</c:v>
                </c:pt>
                <c:pt idx="439">
                  <c:v>4680</c:v>
                </c:pt>
                <c:pt idx="440">
                  <c:v>14</c:v>
                </c:pt>
                <c:pt idx="441">
                  <c:v>444</c:v>
                </c:pt>
                <c:pt idx="442">
                  <c:v>108004</c:v>
                </c:pt>
                <c:pt idx="443">
                  <c:v>38708</c:v>
                </c:pt>
                <c:pt idx="444">
                  <c:v>130</c:v>
                </c:pt>
                <c:pt idx="445">
                  <c:v>10</c:v>
                </c:pt>
                <c:pt idx="446">
                  <c:v>10</c:v>
                </c:pt>
                <c:pt idx="447">
                  <c:v>30</c:v>
                </c:pt>
                <c:pt idx="448">
                  <c:v>50</c:v>
                </c:pt>
                <c:pt idx="449">
                  <c:v>1101</c:v>
                </c:pt>
                <c:pt idx="450">
                  <c:v>94</c:v>
                </c:pt>
                <c:pt idx="451">
                  <c:v>84</c:v>
                </c:pt>
                <c:pt idx="452">
                  <c:v>80</c:v>
                </c:pt>
                <c:pt idx="453">
                  <c:v>0</c:v>
                </c:pt>
                <c:pt idx="454">
                  <c:v>35</c:v>
                </c:pt>
                <c:pt idx="455">
                  <c:v>40</c:v>
                </c:pt>
                <c:pt idx="456">
                  <c:v>140</c:v>
                </c:pt>
                <c:pt idx="457">
                  <c:v>468</c:v>
                </c:pt>
                <c:pt idx="458">
                  <c:v>0</c:v>
                </c:pt>
                <c:pt idx="459">
                  <c:v>40</c:v>
                </c:pt>
                <c:pt idx="460">
                  <c:v>15</c:v>
                </c:pt>
                <c:pt idx="461">
                  <c:v>54</c:v>
                </c:pt>
                <c:pt idx="462">
                  <c:v>25</c:v>
                </c:pt>
                <c:pt idx="463">
                  <c:v>120</c:v>
                </c:pt>
                <c:pt idx="464">
                  <c:v>568</c:v>
                </c:pt>
                <c:pt idx="465">
                  <c:v>30</c:v>
                </c:pt>
                <c:pt idx="466">
                  <c:v>77</c:v>
                </c:pt>
                <c:pt idx="467">
                  <c:v>17226</c:v>
                </c:pt>
                <c:pt idx="468">
                  <c:v>92947</c:v>
                </c:pt>
                <c:pt idx="469">
                  <c:v>35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15</c:v>
                </c:pt>
                <c:pt idx="474">
                  <c:v>175</c:v>
                </c:pt>
                <c:pt idx="475">
                  <c:v>2271</c:v>
                </c:pt>
                <c:pt idx="476">
                  <c:v>6530</c:v>
                </c:pt>
                <c:pt idx="477">
                  <c:v>4983</c:v>
                </c:pt>
                <c:pt idx="478">
                  <c:v>1665</c:v>
                </c:pt>
                <c:pt idx="479">
                  <c:v>1401</c:v>
                </c:pt>
                <c:pt idx="480">
                  <c:v>822</c:v>
                </c:pt>
                <c:pt idx="481">
                  <c:v>1069</c:v>
                </c:pt>
                <c:pt idx="482">
                  <c:v>1114</c:v>
                </c:pt>
                <c:pt idx="483">
                  <c:v>2738</c:v>
                </c:pt>
                <c:pt idx="484">
                  <c:v>18242</c:v>
                </c:pt>
                <c:pt idx="485">
                  <c:v>7005</c:v>
                </c:pt>
                <c:pt idx="486">
                  <c:v>2682</c:v>
                </c:pt>
                <c:pt idx="487">
                  <c:v>2218</c:v>
                </c:pt>
                <c:pt idx="488">
                  <c:v>692</c:v>
                </c:pt>
                <c:pt idx="489">
                  <c:v>273</c:v>
                </c:pt>
                <c:pt idx="490">
                  <c:v>16781</c:v>
                </c:pt>
                <c:pt idx="491">
                  <c:v>5697</c:v>
                </c:pt>
                <c:pt idx="492">
                  <c:v>219</c:v>
                </c:pt>
                <c:pt idx="493">
                  <c:v>79</c:v>
                </c:pt>
                <c:pt idx="494">
                  <c:v>200728</c:v>
                </c:pt>
                <c:pt idx="495">
                  <c:v>28506</c:v>
                </c:pt>
                <c:pt idx="496">
                  <c:v>8376</c:v>
                </c:pt>
                <c:pt idx="497">
                  <c:v>950</c:v>
                </c:pt>
                <c:pt idx="498">
                  <c:v>1079</c:v>
                </c:pt>
                <c:pt idx="499">
                  <c:v>576</c:v>
                </c:pt>
                <c:pt idx="500">
                  <c:v>1547</c:v>
                </c:pt>
                <c:pt idx="501">
                  <c:v>5588</c:v>
                </c:pt>
                <c:pt idx="502">
                  <c:v>2827</c:v>
                </c:pt>
                <c:pt idx="503">
                  <c:v>699</c:v>
                </c:pt>
                <c:pt idx="504">
                  <c:v>619</c:v>
                </c:pt>
                <c:pt idx="505">
                  <c:v>337</c:v>
                </c:pt>
                <c:pt idx="506">
                  <c:v>379</c:v>
                </c:pt>
                <c:pt idx="507">
                  <c:v>642</c:v>
                </c:pt>
                <c:pt idx="508">
                  <c:v>2387</c:v>
                </c:pt>
                <c:pt idx="509">
                  <c:v>4936</c:v>
                </c:pt>
                <c:pt idx="510">
                  <c:v>1288</c:v>
                </c:pt>
                <c:pt idx="511">
                  <c:v>805</c:v>
                </c:pt>
                <c:pt idx="512">
                  <c:v>563</c:v>
                </c:pt>
                <c:pt idx="513">
                  <c:v>254</c:v>
                </c:pt>
                <c:pt idx="514">
                  <c:v>123</c:v>
                </c:pt>
                <c:pt idx="515">
                  <c:v>6858</c:v>
                </c:pt>
                <c:pt idx="516">
                  <c:v>195</c:v>
                </c:pt>
                <c:pt idx="517">
                  <c:v>134</c:v>
                </c:pt>
                <c:pt idx="518">
                  <c:v>25</c:v>
                </c:pt>
                <c:pt idx="519">
                  <c:v>29703</c:v>
                </c:pt>
                <c:pt idx="520">
                  <c:v>47244</c:v>
                </c:pt>
                <c:pt idx="521">
                  <c:v>325</c:v>
                </c:pt>
                <c:pt idx="522">
                  <c:v>59</c:v>
                </c:pt>
                <c:pt idx="523">
                  <c:v>228</c:v>
                </c:pt>
                <c:pt idx="524">
                  <c:v>205</c:v>
                </c:pt>
                <c:pt idx="525">
                  <c:v>159</c:v>
                </c:pt>
                <c:pt idx="526">
                  <c:v>203</c:v>
                </c:pt>
                <c:pt idx="527">
                  <c:v>582</c:v>
                </c:pt>
                <c:pt idx="528">
                  <c:v>333</c:v>
                </c:pt>
                <c:pt idx="529">
                  <c:v>233</c:v>
                </c:pt>
                <c:pt idx="530">
                  <c:v>232</c:v>
                </c:pt>
                <c:pt idx="531">
                  <c:v>262</c:v>
                </c:pt>
                <c:pt idx="532">
                  <c:v>243</c:v>
                </c:pt>
                <c:pt idx="533">
                  <c:v>60</c:v>
                </c:pt>
                <c:pt idx="534">
                  <c:v>2132</c:v>
                </c:pt>
                <c:pt idx="535">
                  <c:v>7250</c:v>
                </c:pt>
                <c:pt idx="536">
                  <c:v>2179</c:v>
                </c:pt>
                <c:pt idx="537">
                  <c:v>1819</c:v>
                </c:pt>
                <c:pt idx="538">
                  <c:v>265</c:v>
                </c:pt>
                <c:pt idx="539">
                  <c:v>90</c:v>
                </c:pt>
                <c:pt idx="540">
                  <c:v>160</c:v>
                </c:pt>
                <c:pt idx="541">
                  <c:v>4558</c:v>
                </c:pt>
                <c:pt idx="542">
                  <c:v>90</c:v>
                </c:pt>
                <c:pt idx="543">
                  <c:v>22</c:v>
                </c:pt>
                <c:pt idx="544">
                  <c:v>9270</c:v>
                </c:pt>
                <c:pt idx="545">
                  <c:v>95</c:v>
                </c:pt>
                <c:pt idx="546">
                  <c:v>33466</c:v>
                </c:pt>
                <c:pt idx="547">
                  <c:v>4318</c:v>
                </c:pt>
                <c:pt idx="548">
                  <c:v>3047</c:v>
                </c:pt>
                <c:pt idx="549">
                  <c:v>403</c:v>
                </c:pt>
                <c:pt idx="550">
                  <c:v>209</c:v>
                </c:pt>
                <c:pt idx="551">
                  <c:v>219</c:v>
                </c:pt>
                <c:pt idx="552">
                  <c:v>183</c:v>
                </c:pt>
                <c:pt idx="553">
                  <c:v>145</c:v>
                </c:pt>
                <c:pt idx="554">
                  <c:v>331</c:v>
                </c:pt>
                <c:pt idx="555">
                  <c:v>293</c:v>
                </c:pt>
                <c:pt idx="556">
                  <c:v>196</c:v>
                </c:pt>
                <c:pt idx="557">
                  <c:v>270</c:v>
                </c:pt>
                <c:pt idx="558">
                  <c:v>85</c:v>
                </c:pt>
                <c:pt idx="559">
                  <c:v>414</c:v>
                </c:pt>
                <c:pt idx="560">
                  <c:v>2700</c:v>
                </c:pt>
                <c:pt idx="561">
                  <c:v>3974</c:v>
                </c:pt>
                <c:pt idx="562">
                  <c:v>2798</c:v>
                </c:pt>
                <c:pt idx="563">
                  <c:v>200</c:v>
                </c:pt>
                <c:pt idx="564">
                  <c:v>20</c:v>
                </c:pt>
                <c:pt idx="565">
                  <c:v>61</c:v>
                </c:pt>
                <c:pt idx="566">
                  <c:v>4790</c:v>
                </c:pt>
                <c:pt idx="567">
                  <c:v>60</c:v>
                </c:pt>
                <c:pt idx="568">
                  <c:v>4</c:v>
                </c:pt>
                <c:pt idx="569">
                  <c:v>1539</c:v>
                </c:pt>
                <c:pt idx="570">
                  <c:v>10</c:v>
                </c:pt>
                <c:pt idx="571">
                  <c:v>6134</c:v>
                </c:pt>
                <c:pt idx="572">
                  <c:v>21259</c:v>
                </c:pt>
                <c:pt idx="573">
                  <c:v>12856</c:v>
                </c:pt>
                <c:pt idx="574">
                  <c:v>647</c:v>
                </c:pt>
                <c:pt idx="575">
                  <c:v>329</c:v>
                </c:pt>
                <c:pt idx="576">
                  <c:v>364</c:v>
                </c:pt>
                <c:pt idx="577">
                  <c:v>210</c:v>
                </c:pt>
                <c:pt idx="578">
                  <c:v>234</c:v>
                </c:pt>
                <c:pt idx="579">
                  <c:v>492</c:v>
                </c:pt>
                <c:pt idx="580">
                  <c:v>505</c:v>
                </c:pt>
                <c:pt idx="581">
                  <c:v>576</c:v>
                </c:pt>
                <c:pt idx="582">
                  <c:v>315</c:v>
                </c:pt>
                <c:pt idx="583">
                  <c:v>35</c:v>
                </c:pt>
                <c:pt idx="584">
                  <c:v>357</c:v>
                </c:pt>
                <c:pt idx="585">
                  <c:v>1124</c:v>
                </c:pt>
                <c:pt idx="586">
                  <c:v>1864</c:v>
                </c:pt>
                <c:pt idx="587">
                  <c:v>7187</c:v>
                </c:pt>
                <c:pt idx="588">
                  <c:v>480</c:v>
                </c:pt>
                <c:pt idx="589">
                  <c:v>184</c:v>
                </c:pt>
                <c:pt idx="590">
                  <c:v>47</c:v>
                </c:pt>
                <c:pt idx="591">
                  <c:v>8712</c:v>
                </c:pt>
                <c:pt idx="592">
                  <c:v>69</c:v>
                </c:pt>
                <c:pt idx="593">
                  <c:v>23</c:v>
                </c:pt>
                <c:pt idx="594">
                  <c:v>567</c:v>
                </c:pt>
                <c:pt idx="595">
                  <c:v>34</c:v>
                </c:pt>
                <c:pt idx="596">
                  <c:v>2382</c:v>
                </c:pt>
                <c:pt idx="597">
                  <c:v>4567</c:v>
                </c:pt>
                <c:pt idx="598">
                  <c:v>54070</c:v>
                </c:pt>
                <c:pt idx="599">
                  <c:v>3127</c:v>
                </c:pt>
                <c:pt idx="600">
                  <c:v>906</c:v>
                </c:pt>
                <c:pt idx="601">
                  <c:v>432</c:v>
                </c:pt>
                <c:pt idx="602">
                  <c:v>487</c:v>
                </c:pt>
                <c:pt idx="603">
                  <c:v>269</c:v>
                </c:pt>
                <c:pt idx="604">
                  <c:v>516</c:v>
                </c:pt>
                <c:pt idx="605">
                  <c:v>1241</c:v>
                </c:pt>
                <c:pt idx="606">
                  <c:v>2682</c:v>
                </c:pt>
                <c:pt idx="607">
                  <c:v>2884</c:v>
                </c:pt>
                <c:pt idx="608">
                  <c:v>25</c:v>
                </c:pt>
                <c:pt idx="609">
                  <c:v>154</c:v>
                </c:pt>
                <c:pt idx="610">
                  <c:v>706</c:v>
                </c:pt>
                <c:pt idx="611">
                  <c:v>669</c:v>
                </c:pt>
                <c:pt idx="612">
                  <c:v>7955</c:v>
                </c:pt>
                <c:pt idx="613">
                  <c:v>10259</c:v>
                </c:pt>
                <c:pt idx="614">
                  <c:v>5751</c:v>
                </c:pt>
                <c:pt idx="615">
                  <c:v>89</c:v>
                </c:pt>
                <c:pt idx="616">
                  <c:v>10710</c:v>
                </c:pt>
                <c:pt idx="617">
                  <c:v>1682</c:v>
                </c:pt>
                <c:pt idx="618">
                  <c:v>678</c:v>
                </c:pt>
                <c:pt idx="619">
                  <c:v>271</c:v>
                </c:pt>
                <c:pt idx="620">
                  <c:v>119</c:v>
                </c:pt>
                <c:pt idx="621">
                  <c:v>155</c:v>
                </c:pt>
                <c:pt idx="622">
                  <c:v>262</c:v>
                </c:pt>
                <c:pt idx="623">
                  <c:v>3499</c:v>
                </c:pt>
                <c:pt idx="624">
                  <c:v>86453</c:v>
                </c:pt>
              </c:numCache>
            </c:numRef>
          </c:xVal>
          <c:yVal>
            <c:numRef>
              <c:f>Sector_Scatter!$D$2:$D$626</c:f>
              <c:numCache>
                <c:formatCode>General</c:formatCode>
                <c:ptCount val="625"/>
                <c:pt idx="0">
                  <c:v>35939</c:v>
                </c:pt>
                <c:pt idx="1">
                  <c:v>24663</c:v>
                </c:pt>
                <c:pt idx="2">
                  <c:v>10682</c:v>
                </c:pt>
                <c:pt idx="3">
                  <c:v>5068</c:v>
                </c:pt>
                <c:pt idx="4">
                  <c:v>6542</c:v>
                </c:pt>
                <c:pt idx="5">
                  <c:v>6338</c:v>
                </c:pt>
                <c:pt idx="6">
                  <c:v>8969</c:v>
                </c:pt>
                <c:pt idx="7">
                  <c:v>20007</c:v>
                </c:pt>
                <c:pt idx="8">
                  <c:v>908</c:v>
                </c:pt>
                <c:pt idx="9">
                  <c:v>707</c:v>
                </c:pt>
                <c:pt idx="10">
                  <c:v>1025</c:v>
                </c:pt>
                <c:pt idx="11">
                  <c:v>1710</c:v>
                </c:pt>
                <c:pt idx="12">
                  <c:v>2799</c:v>
                </c:pt>
                <c:pt idx="13">
                  <c:v>2957</c:v>
                </c:pt>
                <c:pt idx="14">
                  <c:v>2153</c:v>
                </c:pt>
                <c:pt idx="15">
                  <c:v>35</c:v>
                </c:pt>
                <c:pt idx="16">
                  <c:v>50</c:v>
                </c:pt>
                <c:pt idx="17">
                  <c:v>2794</c:v>
                </c:pt>
                <c:pt idx="18">
                  <c:v>347</c:v>
                </c:pt>
                <c:pt idx="19">
                  <c:v>595</c:v>
                </c:pt>
                <c:pt idx="20">
                  <c:v>494</c:v>
                </c:pt>
                <c:pt idx="21">
                  <c:v>100</c:v>
                </c:pt>
                <c:pt idx="22">
                  <c:v>178</c:v>
                </c:pt>
                <c:pt idx="23">
                  <c:v>276</c:v>
                </c:pt>
                <c:pt idx="24">
                  <c:v>1367</c:v>
                </c:pt>
                <c:pt idx="25">
                  <c:v>1164</c:v>
                </c:pt>
                <c:pt idx="26">
                  <c:v>36551</c:v>
                </c:pt>
                <c:pt idx="27">
                  <c:v>5834</c:v>
                </c:pt>
                <c:pt idx="28">
                  <c:v>1462</c:v>
                </c:pt>
                <c:pt idx="29">
                  <c:v>520</c:v>
                </c:pt>
                <c:pt idx="30">
                  <c:v>250</c:v>
                </c:pt>
                <c:pt idx="31">
                  <c:v>368</c:v>
                </c:pt>
                <c:pt idx="32">
                  <c:v>626</c:v>
                </c:pt>
                <c:pt idx="33">
                  <c:v>2028</c:v>
                </c:pt>
                <c:pt idx="34">
                  <c:v>851</c:v>
                </c:pt>
                <c:pt idx="35">
                  <c:v>454</c:v>
                </c:pt>
                <c:pt idx="36">
                  <c:v>98</c:v>
                </c:pt>
                <c:pt idx="37">
                  <c:v>48</c:v>
                </c:pt>
                <c:pt idx="38">
                  <c:v>86</c:v>
                </c:pt>
                <c:pt idx="39">
                  <c:v>72</c:v>
                </c:pt>
                <c:pt idx="40">
                  <c:v>46</c:v>
                </c:pt>
                <c:pt idx="41">
                  <c:v>1</c:v>
                </c:pt>
                <c:pt idx="42">
                  <c:v>88</c:v>
                </c:pt>
                <c:pt idx="43">
                  <c:v>2</c:v>
                </c:pt>
                <c:pt idx="44">
                  <c:v>599</c:v>
                </c:pt>
                <c:pt idx="45">
                  <c:v>480</c:v>
                </c:pt>
                <c:pt idx="46">
                  <c:v>64</c:v>
                </c:pt>
                <c:pt idx="47">
                  <c:v>15</c:v>
                </c:pt>
                <c:pt idx="48">
                  <c:v>4</c:v>
                </c:pt>
                <c:pt idx="49">
                  <c:v>21</c:v>
                </c:pt>
                <c:pt idx="50">
                  <c:v>781</c:v>
                </c:pt>
                <c:pt idx="51">
                  <c:v>7207</c:v>
                </c:pt>
                <c:pt idx="52">
                  <c:v>19523</c:v>
                </c:pt>
                <c:pt idx="53">
                  <c:v>4684</c:v>
                </c:pt>
                <c:pt idx="54">
                  <c:v>2606</c:v>
                </c:pt>
                <c:pt idx="55">
                  <c:v>1091</c:v>
                </c:pt>
                <c:pt idx="56">
                  <c:v>578</c:v>
                </c:pt>
                <c:pt idx="57">
                  <c:v>1320</c:v>
                </c:pt>
                <c:pt idx="58">
                  <c:v>1136</c:v>
                </c:pt>
                <c:pt idx="59">
                  <c:v>4051</c:v>
                </c:pt>
                <c:pt idx="60">
                  <c:v>3111</c:v>
                </c:pt>
                <c:pt idx="61">
                  <c:v>1123</c:v>
                </c:pt>
                <c:pt idx="62">
                  <c:v>748</c:v>
                </c:pt>
                <c:pt idx="63">
                  <c:v>274</c:v>
                </c:pt>
                <c:pt idx="64">
                  <c:v>114</c:v>
                </c:pt>
                <c:pt idx="65">
                  <c:v>78</c:v>
                </c:pt>
                <c:pt idx="66">
                  <c:v>19</c:v>
                </c:pt>
                <c:pt idx="67">
                  <c:v>87</c:v>
                </c:pt>
                <c:pt idx="68">
                  <c:v>8</c:v>
                </c:pt>
                <c:pt idx="69">
                  <c:v>2255</c:v>
                </c:pt>
                <c:pt idx="70">
                  <c:v>341</c:v>
                </c:pt>
                <c:pt idx="71">
                  <c:v>569</c:v>
                </c:pt>
                <c:pt idx="72">
                  <c:v>170</c:v>
                </c:pt>
                <c:pt idx="73">
                  <c:v>90</c:v>
                </c:pt>
                <c:pt idx="74">
                  <c:v>174</c:v>
                </c:pt>
                <c:pt idx="75">
                  <c:v>278</c:v>
                </c:pt>
                <c:pt idx="76">
                  <c:v>998</c:v>
                </c:pt>
                <c:pt idx="77">
                  <c:v>2377</c:v>
                </c:pt>
                <c:pt idx="78">
                  <c:v>5380</c:v>
                </c:pt>
                <c:pt idx="79">
                  <c:v>1802</c:v>
                </c:pt>
                <c:pt idx="80">
                  <c:v>590</c:v>
                </c:pt>
                <c:pt idx="81">
                  <c:v>343</c:v>
                </c:pt>
                <c:pt idx="82">
                  <c:v>218</c:v>
                </c:pt>
                <c:pt idx="83">
                  <c:v>64</c:v>
                </c:pt>
                <c:pt idx="84">
                  <c:v>213</c:v>
                </c:pt>
                <c:pt idx="85">
                  <c:v>583</c:v>
                </c:pt>
                <c:pt idx="86">
                  <c:v>518</c:v>
                </c:pt>
                <c:pt idx="87">
                  <c:v>264</c:v>
                </c:pt>
                <c:pt idx="88">
                  <c:v>207</c:v>
                </c:pt>
                <c:pt idx="89">
                  <c:v>21</c:v>
                </c:pt>
                <c:pt idx="90">
                  <c:v>2</c:v>
                </c:pt>
                <c:pt idx="91">
                  <c:v>3</c:v>
                </c:pt>
                <c:pt idx="92">
                  <c:v>18</c:v>
                </c:pt>
                <c:pt idx="93">
                  <c:v>0</c:v>
                </c:pt>
                <c:pt idx="94">
                  <c:v>82</c:v>
                </c:pt>
                <c:pt idx="95">
                  <c:v>20</c:v>
                </c:pt>
                <c:pt idx="96">
                  <c:v>88</c:v>
                </c:pt>
                <c:pt idx="97">
                  <c:v>46</c:v>
                </c:pt>
                <c:pt idx="98">
                  <c:v>40</c:v>
                </c:pt>
                <c:pt idx="99">
                  <c:v>71</c:v>
                </c:pt>
                <c:pt idx="100">
                  <c:v>363</c:v>
                </c:pt>
                <c:pt idx="101">
                  <c:v>709</c:v>
                </c:pt>
                <c:pt idx="102">
                  <c:v>1664</c:v>
                </c:pt>
                <c:pt idx="103">
                  <c:v>2722</c:v>
                </c:pt>
                <c:pt idx="104">
                  <c:v>9493</c:v>
                </c:pt>
                <c:pt idx="105">
                  <c:v>3186</c:v>
                </c:pt>
                <c:pt idx="106">
                  <c:v>1608</c:v>
                </c:pt>
                <c:pt idx="107">
                  <c:v>630</c:v>
                </c:pt>
                <c:pt idx="108">
                  <c:v>54</c:v>
                </c:pt>
                <c:pt idx="109">
                  <c:v>207</c:v>
                </c:pt>
                <c:pt idx="110">
                  <c:v>639</c:v>
                </c:pt>
                <c:pt idx="111">
                  <c:v>1297</c:v>
                </c:pt>
                <c:pt idx="112">
                  <c:v>1083</c:v>
                </c:pt>
                <c:pt idx="113">
                  <c:v>940</c:v>
                </c:pt>
                <c:pt idx="114">
                  <c:v>40</c:v>
                </c:pt>
                <c:pt idx="115">
                  <c:v>0</c:v>
                </c:pt>
                <c:pt idx="116">
                  <c:v>16</c:v>
                </c:pt>
                <c:pt idx="117">
                  <c:v>57</c:v>
                </c:pt>
                <c:pt idx="118">
                  <c:v>2</c:v>
                </c:pt>
                <c:pt idx="119">
                  <c:v>86</c:v>
                </c:pt>
                <c:pt idx="120">
                  <c:v>15</c:v>
                </c:pt>
                <c:pt idx="121">
                  <c:v>84</c:v>
                </c:pt>
                <c:pt idx="122">
                  <c:v>90</c:v>
                </c:pt>
                <c:pt idx="123">
                  <c:v>175</c:v>
                </c:pt>
                <c:pt idx="124">
                  <c:v>460</c:v>
                </c:pt>
                <c:pt idx="125">
                  <c:v>563</c:v>
                </c:pt>
                <c:pt idx="126">
                  <c:v>296</c:v>
                </c:pt>
                <c:pt idx="127">
                  <c:v>405</c:v>
                </c:pt>
                <c:pt idx="128">
                  <c:v>573</c:v>
                </c:pt>
                <c:pt idx="129">
                  <c:v>1943</c:v>
                </c:pt>
                <c:pt idx="130">
                  <c:v>8824</c:v>
                </c:pt>
                <c:pt idx="131">
                  <c:v>2780</c:v>
                </c:pt>
                <c:pt idx="132">
                  <c:v>978</c:v>
                </c:pt>
                <c:pt idx="133">
                  <c:v>12</c:v>
                </c:pt>
                <c:pt idx="134">
                  <c:v>39</c:v>
                </c:pt>
                <c:pt idx="135">
                  <c:v>162</c:v>
                </c:pt>
                <c:pt idx="136">
                  <c:v>468</c:v>
                </c:pt>
                <c:pt idx="137">
                  <c:v>1841</c:v>
                </c:pt>
                <c:pt idx="138">
                  <c:v>1862</c:v>
                </c:pt>
                <c:pt idx="139">
                  <c:v>118</c:v>
                </c:pt>
                <c:pt idx="140">
                  <c:v>0</c:v>
                </c:pt>
                <c:pt idx="141">
                  <c:v>15</c:v>
                </c:pt>
                <c:pt idx="142">
                  <c:v>66</c:v>
                </c:pt>
                <c:pt idx="143">
                  <c:v>5</c:v>
                </c:pt>
                <c:pt idx="144">
                  <c:v>19</c:v>
                </c:pt>
                <c:pt idx="145">
                  <c:v>3</c:v>
                </c:pt>
                <c:pt idx="146">
                  <c:v>17</c:v>
                </c:pt>
                <c:pt idx="147">
                  <c:v>28</c:v>
                </c:pt>
                <c:pt idx="148">
                  <c:v>165</c:v>
                </c:pt>
                <c:pt idx="149">
                  <c:v>932</c:v>
                </c:pt>
                <c:pt idx="150">
                  <c:v>730</c:v>
                </c:pt>
                <c:pt idx="151">
                  <c:v>267</c:v>
                </c:pt>
                <c:pt idx="152">
                  <c:v>155</c:v>
                </c:pt>
                <c:pt idx="153">
                  <c:v>245</c:v>
                </c:pt>
                <c:pt idx="154">
                  <c:v>556</c:v>
                </c:pt>
                <c:pt idx="155">
                  <c:v>1873</c:v>
                </c:pt>
                <c:pt idx="156">
                  <c:v>16810</c:v>
                </c:pt>
                <c:pt idx="157">
                  <c:v>6637</c:v>
                </c:pt>
                <c:pt idx="158">
                  <c:v>8</c:v>
                </c:pt>
                <c:pt idx="159">
                  <c:v>8</c:v>
                </c:pt>
                <c:pt idx="160">
                  <c:v>35</c:v>
                </c:pt>
                <c:pt idx="161">
                  <c:v>76</c:v>
                </c:pt>
                <c:pt idx="162">
                  <c:v>459</c:v>
                </c:pt>
                <c:pt idx="163">
                  <c:v>4114</c:v>
                </c:pt>
                <c:pt idx="164">
                  <c:v>945</c:v>
                </c:pt>
                <c:pt idx="165">
                  <c:v>1</c:v>
                </c:pt>
                <c:pt idx="166">
                  <c:v>61</c:v>
                </c:pt>
                <c:pt idx="167">
                  <c:v>617</c:v>
                </c:pt>
                <c:pt idx="168">
                  <c:v>47</c:v>
                </c:pt>
                <c:pt idx="169">
                  <c:v>5</c:v>
                </c:pt>
                <c:pt idx="170">
                  <c:v>2</c:v>
                </c:pt>
                <c:pt idx="171">
                  <c:v>1</c:v>
                </c:pt>
                <c:pt idx="172">
                  <c:v>4</c:v>
                </c:pt>
                <c:pt idx="173">
                  <c:v>53</c:v>
                </c:pt>
                <c:pt idx="174">
                  <c:v>935</c:v>
                </c:pt>
                <c:pt idx="175">
                  <c:v>381</c:v>
                </c:pt>
                <c:pt idx="176">
                  <c:v>391</c:v>
                </c:pt>
                <c:pt idx="177">
                  <c:v>136</c:v>
                </c:pt>
                <c:pt idx="178">
                  <c:v>69</c:v>
                </c:pt>
                <c:pt idx="179">
                  <c:v>108</c:v>
                </c:pt>
                <c:pt idx="180">
                  <c:v>193</c:v>
                </c:pt>
                <c:pt idx="181">
                  <c:v>2787</c:v>
                </c:pt>
                <c:pt idx="182">
                  <c:v>22251</c:v>
                </c:pt>
                <c:pt idx="183">
                  <c:v>6</c:v>
                </c:pt>
                <c:pt idx="184">
                  <c:v>8</c:v>
                </c:pt>
                <c:pt idx="185">
                  <c:v>8</c:v>
                </c:pt>
                <c:pt idx="186">
                  <c:v>18</c:v>
                </c:pt>
                <c:pt idx="187">
                  <c:v>85</c:v>
                </c:pt>
                <c:pt idx="188">
                  <c:v>1656</c:v>
                </c:pt>
                <c:pt idx="189">
                  <c:v>2741</c:v>
                </c:pt>
                <c:pt idx="190">
                  <c:v>0</c:v>
                </c:pt>
                <c:pt idx="191">
                  <c:v>89</c:v>
                </c:pt>
                <c:pt idx="192">
                  <c:v>3360</c:v>
                </c:pt>
                <c:pt idx="193">
                  <c:v>341</c:v>
                </c:pt>
                <c:pt idx="194">
                  <c:v>6</c:v>
                </c:pt>
                <c:pt idx="195">
                  <c:v>4</c:v>
                </c:pt>
                <c:pt idx="196">
                  <c:v>1</c:v>
                </c:pt>
                <c:pt idx="197">
                  <c:v>0</c:v>
                </c:pt>
                <c:pt idx="198">
                  <c:v>4</c:v>
                </c:pt>
                <c:pt idx="199">
                  <c:v>424</c:v>
                </c:pt>
                <c:pt idx="200">
                  <c:v>93</c:v>
                </c:pt>
                <c:pt idx="201">
                  <c:v>3037</c:v>
                </c:pt>
                <c:pt idx="202">
                  <c:v>1863</c:v>
                </c:pt>
                <c:pt idx="203">
                  <c:v>361</c:v>
                </c:pt>
                <c:pt idx="204">
                  <c:v>139</c:v>
                </c:pt>
                <c:pt idx="205">
                  <c:v>45</c:v>
                </c:pt>
                <c:pt idx="206">
                  <c:v>61</c:v>
                </c:pt>
                <c:pt idx="207">
                  <c:v>109</c:v>
                </c:pt>
                <c:pt idx="208">
                  <c:v>5608</c:v>
                </c:pt>
                <c:pt idx="209">
                  <c:v>2733</c:v>
                </c:pt>
                <c:pt idx="210">
                  <c:v>452</c:v>
                </c:pt>
                <c:pt idx="211">
                  <c:v>79</c:v>
                </c:pt>
                <c:pt idx="212">
                  <c:v>30</c:v>
                </c:pt>
                <c:pt idx="213">
                  <c:v>9</c:v>
                </c:pt>
                <c:pt idx="214">
                  <c:v>11</c:v>
                </c:pt>
                <c:pt idx="215">
                  <c:v>207</c:v>
                </c:pt>
                <c:pt idx="216">
                  <c:v>5</c:v>
                </c:pt>
                <c:pt idx="217">
                  <c:v>11</c:v>
                </c:pt>
                <c:pt idx="218">
                  <c:v>0</c:v>
                </c:pt>
                <c:pt idx="219">
                  <c:v>3066</c:v>
                </c:pt>
                <c:pt idx="220">
                  <c:v>1893</c:v>
                </c:pt>
                <c:pt idx="221">
                  <c:v>162</c:v>
                </c:pt>
                <c:pt idx="222">
                  <c:v>12</c:v>
                </c:pt>
                <c:pt idx="223">
                  <c:v>1</c:v>
                </c:pt>
                <c:pt idx="224">
                  <c:v>2</c:v>
                </c:pt>
                <c:pt idx="225">
                  <c:v>54</c:v>
                </c:pt>
                <c:pt idx="226">
                  <c:v>743</c:v>
                </c:pt>
                <c:pt idx="227">
                  <c:v>2173</c:v>
                </c:pt>
                <c:pt idx="228">
                  <c:v>273</c:v>
                </c:pt>
                <c:pt idx="229">
                  <c:v>223</c:v>
                </c:pt>
                <c:pt idx="230">
                  <c:v>120</c:v>
                </c:pt>
                <c:pt idx="231">
                  <c:v>54</c:v>
                </c:pt>
                <c:pt idx="232">
                  <c:v>29</c:v>
                </c:pt>
                <c:pt idx="233">
                  <c:v>816</c:v>
                </c:pt>
                <c:pt idx="234">
                  <c:v>17463</c:v>
                </c:pt>
                <c:pt idx="235">
                  <c:v>4868</c:v>
                </c:pt>
                <c:pt idx="236">
                  <c:v>840</c:v>
                </c:pt>
                <c:pt idx="237">
                  <c:v>345</c:v>
                </c:pt>
                <c:pt idx="238">
                  <c:v>44</c:v>
                </c:pt>
                <c:pt idx="239">
                  <c:v>0</c:v>
                </c:pt>
                <c:pt idx="240">
                  <c:v>341</c:v>
                </c:pt>
                <c:pt idx="241">
                  <c:v>122</c:v>
                </c:pt>
                <c:pt idx="242">
                  <c:v>5</c:v>
                </c:pt>
                <c:pt idx="243">
                  <c:v>0</c:v>
                </c:pt>
                <c:pt idx="244">
                  <c:v>8992</c:v>
                </c:pt>
                <c:pt idx="245">
                  <c:v>562</c:v>
                </c:pt>
                <c:pt idx="246">
                  <c:v>2130</c:v>
                </c:pt>
                <c:pt idx="247">
                  <c:v>269</c:v>
                </c:pt>
                <c:pt idx="248">
                  <c:v>67</c:v>
                </c:pt>
                <c:pt idx="249">
                  <c:v>39</c:v>
                </c:pt>
                <c:pt idx="250">
                  <c:v>91</c:v>
                </c:pt>
                <c:pt idx="251">
                  <c:v>781</c:v>
                </c:pt>
                <c:pt idx="252">
                  <c:v>1864</c:v>
                </c:pt>
                <c:pt idx="253">
                  <c:v>683</c:v>
                </c:pt>
                <c:pt idx="254">
                  <c:v>603</c:v>
                </c:pt>
                <c:pt idx="255">
                  <c:v>468</c:v>
                </c:pt>
                <c:pt idx="256">
                  <c:v>221</c:v>
                </c:pt>
                <c:pt idx="257">
                  <c:v>96</c:v>
                </c:pt>
                <c:pt idx="258">
                  <c:v>185</c:v>
                </c:pt>
                <c:pt idx="259">
                  <c:v>4395</c:v>
                </c:pt>
                <c:pt idx="260">
                  <c:v>19825</c:v>
                </c:pt>
                <c:pt idx="261">
                  <c:v>4226</c:v>
                </c:pt>
                <c:pt idx="262">
                  <c:v>1658</c:v>
                </c:pt>
                <c:pt idx="263">
                  <c:v>258</c:v>
                </c:pt>
                <c:pt idx="264">
                  <c:v>12</c:v>
                </c:pt>
                <c:pt idx="265">
                  <c:v>109</c:v>
                </c:pt>
                <c:pt idx="266">
                  <c:v>365</c:v>
                </c:pt>
                <c:pt idx="267">
                  <c:v>3</c:v>
                </c:pt>
                <c:pt idx="268">
                  <c:v>0</c:v>
                </c:pt>
                <c:pt idx="269">
                  <c:v>3705</c:v>
                </c:pt>
                <c:pt idx="270">
                  <c:v>98</c:v>
                </c:pt>
                <c:pt idx="271">
                  <c:v>3761</c:v>
                </c:pt>
                <c:pt idx="272">
                  <c:v>1127</c:v>
                </c:pt>
                <c:pt idx="273">
                  <c:v>451</c:v>
                </c:pt>
                <c:pt idx="274">
                  <c:v>292</c:v>
                </c:pt>
                <c:pt idx="275">
                  <c:v>157</c:v>
                </c:pt>
                <c:pt idx="276">
                  <c:v>329</c:v>
                </c:pt>
                <c:pt idx="277">
                  <c:v>865</c:v>
                </c:pt>
                <c:pt idx="278">
                  <c:v>977</c:v>
                </c:pt>
                <c:pt idx="279">
                  <c:v>2299</c:v>
                </c:pt>
                <c:pt idx="280">
                  <c:v>2250</c:v>
                </c:pt>
                <c:pt idx="281">
                  <c:v>700</c:v>
                </c:pt>
                <c:pt idx="282">
                  <c:v>283</c:v>
                </c:pt>
                <c:pt idx="283">
                  <c:v>41</c:v>
                </c:pt>
                <c:pt idx="284">
                  <c:v>871</c:v>
                </c:pt>
                <c:pt idx="285">
                  <c:v>5697</c:v>
                </c:pt>
                <c:pt idx="286">
                  <c:v>17567</c:v>
                </c:pt>
                <c:pt idx="287">
                  <c:v>8985</c:v>
                </c:pt>
                <c:pt idx="288">
                  <c:v>1531</c:v>
                </c:pt>
                <c:pt idx="289">
                  <c:v>49</c:v>
                </c:pt>
                <c:pt idx="290">
                  <c:v>6</c:v>
                </c:pt>
                <c:pt idx="291">
                  <c:v>536</c:v>
                </c:pt>
                <c:pt idx="292">
                  <c:v>17</c:v>
                </c:pt>
                <c:pt idx="293">
                  <c:v>0</c:v>
                </c:pt>
                <c:pt idx="294">
                  <c:v>732</c:v>
                </c:pt>
                <c:pt idx="295">
                  <c:v>19</c:v>
                </c:pt>
                <c:pt idx="296">
                  <c:v>1085</c:v>
                </c:pt>
                <c:pt idx="297">
                  <c:v>2079</c:v>
                </c:pt>
                <c:pt idx="298">
                  <c:v>2505</c:v>
                </c:pt>
                <c:pt idx="299">
                  <c:v>1927</c:v>
                </c:pt>
                <c:pt idx="300">
                  <c:v>51</c:v>
                </c:pt>
                <c:pt idx="301">
                  <c:v>94</c:v>
                </c:pt>
                <c:pt idx="302">
                  <c:v>218</c:v>
                </c:pt>
                <c:pt idx="303">
                  <c:v>225</c:v>
                </c:pt>
                <c:pt idx="304">
                  <c:v>796</c:v>
                </c:pt>
                <c:pt idx="305">
                  <c:v>1464</c:v>
                </c:pt>
                <c:pt idx="306">
                  <c:v>761</c:v>
                </c:pt>
                <c:pt idx="307">
                  <c:v>294</c:v>
                </c:pt>
                <c:pt idx="308">
                  <c:v>11</c:v>
                </c:pt>
                <c:pt idx="309">
                  <c:v>200</c:v>
                </c:pt>
                <c:pt idx="310">
                  <c:v>1281</c:v>
                </c:pt>
                <c:pt idx="311">
                  <c:v>5191</c:v>
                </c:pt>
                <c:pt idx="312">
                  <c:v>33531</c:v>
                </c:pt>
                <c:pt idx="313">
                  <c:v>2654</c:v>
                </c:pt>
                <c:pt idx="314">
                  <c:v>97</c:v>
                </c:pt>
                <c:pt idx="315">
                  <c:v>1</c:v>
                </c:pt>
                <c:pt idx="316">
                  <c:v>1057</c:v>
                </c:pt>
                <c:pt idx="317">
                  <c:v>8</c:v>
                </c:pt>
                <c:pt idx="318">
                  <c:v>0</c:v>
                </c:pt>
                <c:pt idx="319">
                  <c:v>133</c:v>
                </c:pt>
                <c:pt idx="320">
                  <c:v>2</c:v>
                </c:pt>
                <c:pt idx="321">
                  <c:v>345</c:v>
                </c:pt>
                <c:pt idx="322">
                  <c:v>1278</c:v>
                </c:pt>
                <c:pt idx="323">
                  <c:v>8587</c:v>
                </c:pt>
                <c:pt idx="324">
                  <c:v>7443</c:v>
                </c:pt>
                <c:pt idx="325">
                  <c:v>17</c:v>
                </c:pt>
                <c:pt idx="326">
                  <c:v>23</c:v>
                </c:pt>
                <c:pt idx="327">
                  <c:v>30</c:v>
                </c:pt>
                <c:pt idx="328">
                  <c:v>58</c:v>
                </c:pt>
                <c:pt idx="329">
                  <c:v>149</c:v>
                </c:pt>
                <c:pt idx="330">
                  <c:v>559</c:v>
                </c:pt>
                <c:pt idx="331">
                  <c:v>2688</c:v>
                </c:pt>
                <c:pt idx="332">
                  <c:v>2451</c:v>
                </c:pt>
                <c:pt idx="333">
                  <c:v>0</c:v>
                </c:pt>
                <c:pt idx="334">
                  <c:v>12</c:v>
                </c:pt>
                <c:pt idx="335">
                  <c:v>51</c:v>
                </c:pt>
                <c:pt idx="336">
                  <c:v>128</c:v>
                </c:pt>
                <c:pt idx="337">
                  <c:v>2326</c:v>
                </c:pt>
                <c:pt idx="338">
                  <c:v>13978</c:v>
                </c:pt>
                <c:pt idx="339">
                  <c:v>2129</c:v>
                </c:pt>
                <c:pt idx="340">
                  <c:v>0</c:v>
                </c:pt>
                <c:pt idx="341">
                  <c:v>328</c:v>
                </c:pt>
                <c:pt idx="342">
                  <c:v>529</c:v>
                </c:pt>
                <c:pt idx="343">
                  <c:v>57</c:v>
                </c:pt>
                <c:pt idx="344">
                  <c:v>4</c:v>
                </c:pt>
                <c:pt idx="345">
                  <c:v>0</c:v>
                </c:pt>
                <c:pt idx="346">
                  <c:v>4</c:v>
                </c:pt>
                <c:pt idx="347">
                  <c:v>12</c:v>
                </c:pt>
                <c:pt idx="348">
                  <c:v>352</c:v>
                </c:pt>
                <c:pt idx="349">
                  <c:v>5244</c:v>
                </c:pt>
                <c:pt idx="350">
                  <c:v>0</c:v>
                </c:pt>
                <c:pt idx="351">
                  <c:v>5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3</c:v>
                </c:pt>
                <c:pt idx="356">
                  <c:v>113</c:v>
                </c:pt>
                <c:pt idx="357">
                  <c:v>1362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6</c:v>
                </c:pt>
                <c:pt idx="363">
                  <c:v>1358</c:v>
                </c:pt>
                <c:pt idx="364">
                  <c:v>10941</c:v>
                </c:pt>
                <c:pt idx="365">
                  <c:v>0</c:v>
                </c:pt>
                <c:pt idx="366">
                  <c:v>609</c:v>
                </c:pt>
                <c:pt idx="367">
                  <c:v>2263</c:v>
                </c:pt>
                <c:pt idx="368">
                  <c:v>641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1054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33560</c:v>
                </c:pt>
                <c:pt idx="391">
                  <c:v>58</c:v>
                </c:pt>
                <c:pt idx="392">
                  <c:v>0</c:v>
                </c:pt>
                <c:pt idx="393">
                  <c:v>0</c:v>
                </c:pt>
                <c:pt idx="394">
                  <c:v>977</c:v>
                </c:pt>
                <c:pt idx="395">
                  <c:v>498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8</c:v>
                </c:pt>
                <c:pt idx="408">
                  <c:v>0</c:v>
                </c:pt>
                <c:pt idx="409">
                  <c:v>0</c:v>
                </c:pt>
                <c:pt idx="410">
                  <c:v>3</c:v>
                </c:pt>
                <c:pt idx="411">
                  <c:v>2</c:v>
                </c:pt>
                <c:pt idx="412">
                  <c:v>9</c:v>
                </c:pt>
                <c:pt idx="413">
                  <c:v>19</c:v>
                </c:pt>
                <c:pt idx="414">
                  <c:v>223</c:v>
                </c:pt>
                <c:pt idx="415">
                  <c:v>291</c:v>
                </c:pt>
                <c:pt idx="416">
                  <c:v>55561</c:v>
                </c:pt>
                <c:pt idx="417">
                  <c:v>12</c:v>
                </c:pt>
                <c:pt idx="418">
                  <c:v>145</c:v>
                </c:pt>
                <c:pt idx="419">
                  <c:v>662</c:v>
                </c:pt>
                <c:pt idx="420">
                  <c:v>0</c:v>
                </c:pt>
                <c:pt idx="421">
                  <c:v>75</c:v>
                </c:pt>
                <c:pt idx="422">
                  <c:v>106</c:v>
                </c:pt>
                <c:pt idx="423">
                  <c:v>276</c:v>
                </c:pt>
                <c:pt idx="424">
                  <c:v>1074</c:v>
                </c:pt>
                <c:pt idx="425">
                  <c:v>7</c:v>
                </c:pt>
                <c:pt idx="426">
                  <c:v>9</c:v>
                </c:pt>
                <c:pt idx="427">
                  <c:v>7</c:v>
                </c:pt>
                <c:pt idx="428">
                  <c:v>1</c:v>
                </c:pt>
                <c:pt idx="429">
                  <c:v>5</c:v>
                </c:pt>
                <c:pt idx="430">
                  <c:v>7</c:v>
                </c:pt>
                <c:pt idx="431">
                  <c:v>93</c:v>
                </c:pt>
                <c:pt idx="432">
                  <c:v>2080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226</c:v>
                </c:pt>
                <c:pt idx="439">
                  <c:v>2282</c:v>
                </c:pt>
                <c:pt idx="440">
                  <c:v>0</c:v>
                </c:pt>
                <c:pt idx="441">
                  <c:v>89</c:v>
                </c:pt>
                <c:pt idx="442">
                  <c:v>22502</c:v>
                </c:pt>
                <c:pt idx="443">
                  <c:v>6978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115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</c:v>
                </c:pt>
                <c:pt idx="464">
                  <c:v>174</c:v>
                </c:pt>
                <c:pt idx="465">
                  <c:v>0</c:v>
                </c:pt>
                <c:pt idx="466">
                  <c:v>180</c:v>
                </c:pt>
                <c:pt idx="467">
                  <c:v>2994</c:v>
                </c:pt>
                <c:pt idx="468">
                  <c:v>24237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4</c:v>
                </c:pt>
                <c:pt idx="475">
                  <c:v>18</c:v>
                </c:pt>
                <c:pt idx="476">
                  <c:v>225</c:v>
                </c:pt>
                <c:pt idx="477">
                  <c:v>343</c:v>
                </c:pt>
                <c:pt idx="478">
                  <c:v>60</c:v>
                </c:pt>
                <c:pt idx="479">
                  <c:v>19</c:v>
                </c:pt>
                <c:pt idx="480">
                  <c:v>8</c:v>
                </c:pt>
                <c:pt idx="481">
                  <c:v>3</c:v>
                </c:pt>
                <c:pt idx="482">
                  <c:v>5</c:v>
                </c:pt>
                <c:pt idx="483">
                  <c:v>476</c:v>
                </c:pt>
                <c:pt idx="484">
                  <c:v>2390</c:v>
                </c:pt>
                <c:pt idx="485">
                  <c:v>523</c:v>
                </c:pt>
                <c:pt idx="486">
                  <c:v>82</c:v>
                </c:pt>
                <c:pt idx="487">
                  <c:v>33</c:v>
                </c:pt>
                <c:pt idx="488">
                  <c:v>3</c:v>
                </c:pt>
                <c:pt idx="489">
                  <c:v>0</c:v>
                </c:pt>
                <c:pt idx="490">
                  <c:v>5724</c:v>
                </c:pt>
                <c:pt idx="491">
                  <c:v>1939</c:v>
                </c:pt>
                <c:pt idx="492">
                  <c:v>1</c:v>
                </c:pt>
                <c:pt idx="493">
                  <c:v>0</c:v>
                </c:pt>
                <c:pt idx="494">
                  <c:v>45028</c:v>
                </c:pt>
                <c:pt idx="495">
                  <c:v>3891</c:v>
                </c:pt>
                <c:pt idx="496">
                  <c:v>1323</c:v>
                </c:pt>
                <c:pt idx="497">
                  <c:v>82</c:v>
                </c:pt>
                <c:pt idx="498">
                  <c:v>12</c:v>
                </c:pt>
                <c:pt idx="499">
                  <c:v>2</c:v>
                </c:pt>
                <c:pt idx="500">
                  <c:v>28</c:v>
                </c:pt>
                <c:pt idx="501">
                  <c:v>500</c:v>
                </c:pt>
                <c:pt idx="502">
                  <c:v>439</c:v>
                </c:pt>
                <c:pt idx="503">
                  <c:v>79</c:v>
                </c:pt>
                <c:pt idx="504">
                  <c:v>36</c:v>
                </c:pt>
                <c:pt idx="505">
                  <c:v>12</c:v>
                </c:pt>
                <c:pt idx="506">
                  <c:v>12</c:v>
                </c:pt>
                <c:pt idx="507">
                  <c:v>22</c:v>
                </c:pt>
                <c:pt idx="508">
                  <c:v>840</c:v>
                </c:pt>
                <c:pt idx="509">
                  <c:v>1154</c:v>
                </c:pt>
                <c:pt idx="510">
                  <c:v>180</c:v>
                </c:pt>
                <c:pt idx="511">
                  <c:v>20</c:v>
                </c:pt>
                <c:pt idx="512">
                  <c:v>10</c:v>
                </c:pt>
                <c:pt idx="513">
                  <c:v>2</c:v>
                </c:pt>
                <c:pt idx="514">
                  <c:v>0</c:v>
                </c:pt>
                <c:pt idx="515">
                  <c:v>2880</c:v>
                </c:pt>
                <c:pt idx="516">
                  <c:v>6</c:v>
                </c:pt>
                <c:pt idx="517">
                  <c:v>1</c:v>
                </c:pt>
                <c:pt idx="518">
                  <c:v>0</c:v>
                </c:pt>
                <c:pt idx="519">
                  <c:v>6906</c:v>
                </c:pt>
                <c:pt idx="520">
                  <c:v>10881</c:v>
                </c:pt>
                <c:pt idx="521">
                  <c:v>123</c:v>
                </c:pt>
                <c:pt idx="522">
                  <c:v>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10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3</c:v>
                </c:pt>
                <c:pt idx="532">
                  <c:v>0</c:v>
                </c:pt>
                <c:pt idx="533">
                  <c:v>1</c:v>
                </c:pt>
                <c:pt idx="534">
                  <c:v>164</c:v>
                </c:pt>
                <c:pt idx="535">
                  <c:v>1120</c:v>
                </c:pt>
                <c:pt idx="536">
                  <c:v>147</c:v>
                </c:pt>
                <c:pt idx="537">
                  <c:v>63</c:v>
                </c:pt>
                <c:pt idx="538">
                  <c:v>0</c:v>
                </c:pt>
                <c:pt idx="539">
                  <c:v>0</c:v>
                </c:pt>
                <c:pt idx="540">
                  <c:v>102</c:v>
                </c:pt>
                <c:pt idx="541">
                  <c:v>1002</c:v>
                </c:pt>
                <c:pt idx="542">
                  <c:v>0</c:v>
                </c:pt>
                <c:pt idx="543">
                  <c:v>0</c:v>
                </c:pt>
                <c:pt idx="544">
                  <c:v>3103</c:v>
                </c:pt>
                <c:pt idx="545">
                  <c:v>5</c:v>
                </c:pt>
                <c:pt idx="546">
                  <c:v>8241</c:v>
                </c:pt>
                <c:pt idx="547">
                  <c:v>900</c:v>
                </c:pt>
                <c:pt idx="548">
                  <c:v>220</c:v>
                </c:pt>
                <c:pt idx="549">
                  <c:v>7</c:v>
                </c:pt>
                <c:pt idx="550">
                  <c:v>0</c:v>
                </c:pt>
                <c:pt idx="551">
                  <c:v>0</c:v>
                </c:pt>
                <c:pt idx="552">
                  <c:v>3</c:v>
                </c:pt>
                <c:pt idx="553">
                  <c:v>6</c:v>
                </c:pt>
                <c:pt idx="554">
                  <c:v>8</c:v>
                </c:pt>
                <c:pt idx="555">
                  <c:v>4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13</c:v>
                </c:pt>
                <c:pt idx="560">
                  <c:v>373</c:v>
                </c:pt>
                <c:pt idx="561">
                  <c:v>538</c:v>
                </c:pt>
                <c:pt idx="562">
                  <c:v>564</c:v>
                </c:pt>
                <c:pt idx="563">
                  <c:v>5</c:v>
                </c:pt>
                <c:pt idx="564">
                  <c:v>0</c:v>
                </c:pt>
                <c:pt idx="565">
                  <c:v>1</c:v>
                </c:pt>
                <c:pt idx="566">
                  <c:v>1296</c:v>
                </c:pt>
                <c:pt idx="567">
                  <c:v>0</c:v>
                </c:pt>
                <c:pt idx="568">
                  <c:v>0</c:v>
                </c:pt>
                <c:pt idx="569">
                  <c:v>213</c:v>
                </c:pt>
                <c:pt idx="570">
                  <c:v>0</c:v>
                </c:pt>
                <c:pt idx="571">
                  <c:v>841</c:v>
                </c:pt>
                <c:pt idx="572">
                  <c:v>5552</c:v>
                </c:pt>
                <c:pt idx="573">
                  <c:v>2279</c:v>
                </c:pt>
                <c:pt idx="574">
                  <c:v>154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40</c:v>
                </c:pt>
                <c:pt idx="586">
                  <c:v>99</c:v>
                </c:pt>
                <c:pt idx="587">
                  <c:v>1392</c:v>
                </c:pt>
                <c:pt idx="588">
                  <c:v>15</c:v>
                </c:pt>
                <c:pt idx="589">
                  <c:v>0</c:v>
                </c:pt>
                <c:pt idx="590">
                  <c:v>0</c:v>
                </c:pt>
                <c:pt idx="591">
                  <c:v>1772</c:v>
                </c:pt>
                <c:pt idx="592">
                  <c:v>0</c:v>
                </c:pt>
                <c:pt idx="593">
                  <c:v>0</c:v>
                </c:pt>
                <c:pt idx="594">
                  <c:v>22</c:v>
                </c:pt>
                <c:pt idx="595">
                  <c:v>0</c:v>
                </c:pt>
                <c:pt idx="596">
                  <c:v>91</c:v>
                </c:pt>
                <c:pt idx="597">
                  <c:v>741</c:v>
                </c:pt>
                <c:pt idx="598">
                  <c:v>11066</c:v>
                </c:pt>
                <c:pt idx="599">
                  <c:v>518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3</c:v>
                </c:pt>
                <c:pt idx="605">
                  <c:v>20</c:v>
                </c:pt>
                <c:pt idx="606">
                  <c:v>55</c:v>
                </c:pt>
                <c:pt idx="607">
                  <c:v>183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18</c:v>
                </c:pt>
                <c:pt idx="612">
                  <c:v>837</c:v>
                </c:pt>
                <c:pt idx="613">
                  <c:v>1985</c:v>
                </c:pt>
                <c:pt idx="614">
                  <c:v>894</c:v>
                </c:pt>
                <c:pt idx="615">
                  <c:v>0</c:v>
                </c:pt>
                <c:pt idx="616">
                  <c:v>2442</c:v>
                </c:pt>
                <c:pt idx="617">
                  <c:v>148</c:v>
                </c:pt>
                <c:pt idx="618">
                  <c:v>44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12</c:v>
                </c:pt>
                <c:pt idx="623">
                  <c:v>527</c:v>
                </c:pt>
                <c:pt idx="624">
                  <c:v>20825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03-4205-BC7E-5AB00B88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49984"/>
        <c:axId val="103563648"/>
      </c:scatterChart>
      <c:valAx>
        <c:axId val="10424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Household</a:t>
                </a:r>
                <a:r>
                  <a:rPr lang="en-US" baseline="0"/>
                  <a:t> Survey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63648"/>
        <c:crosses val="autoZero"/>
        <c:crossBetween val="midCat"/>
      </c:valAx>
      <c:valAx>
        <c:axId val="1035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4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04312262172057"/>
          <c:y val="0.33315396821815613"/>
          <c:w val="0.1209247488642233"/>
          <c:h val="0.23579330520647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Mandatory Tour Frequency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MTF!$C$27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MTF!$D$26:$H$26</c:f>
              <c:strCache>
                <c:ptCount val="5"/>
                <c:pt idx="0">
                  <c:v>1W</c:v>
                </c:pt>
                <c:pt idx="1">
                  <c:v>2W</c:v>
                </c:pt>
                <c:pt idx="2">
                  <c:v>1S</c:v>
                </c:pt>
                <c:pt idx="3">
                  <c:v>2S</c:v>
                </c:pt>
                <c:pt idx="4">
                  <c:v>1W1S</c:v>
                </c:pt>
              </c:strCache>
            </c:strRef>
          </c:cat>
          <c:val>
            <c:numRef>
              <c:f>MTF!$D$27:$H$27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0.99610381072385612</c:v>
                </c:pt>
                <c:pt idx="3">
                  <c:v>3.8961892761437507E-3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0-42D8-88B9-05695148C4CC}"/>
            </c:ext>
          </c:extLst>
        </c:ser>
        <c:ser>
          <c:idx val="1"/>
          <c:order val="1"/>
          <c:tx>
            <c:strRef>
              <c:f>MTF!$C$28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MTF!$D$26:$H$26</c:f>
              <c:strCache>
                <c:ptCount val="5"/>
                <c:pt idx="0">
                  <c:v>1W</c:v>
                </c:pt>
                <c:pt idx="1">
                  <c:v>2W</c:v>
                </c:pt>
                <c:pt idx="2">
                  <c:v>1S</c:v>
                </c:pt>
                <c:pt idx="3">
                  <c:v>2S</c:v>
                </c:pt>
                <c:pt idx="4">
                  <c:v>1W1S</c:v>
                </c:pt>
              </c:strCache>
            </c:strRef>
          </c:cat>
          <c:val>
            <c:numRef>
              <c:f>MTF!$D$28:$H$28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0.98939849304792149</c:v>
                </c:pt>
                <c:pt idx="3">
                  <c:v>1.0601506952078546E-2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0-42D8-88B9-05695148C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123648"/>
        <c:axId val="152125440"/>
      </c:barChart>
      <c:catAx>
        <c:axId val="15212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25440"/>
        <c:crosses val="autoZero"/>
        <c:auto val="1"/>
        <c:lblAlgn val="ctr"/>
        <c:lblOffset val="100"/>
        <c:noMultiLvlLbl val="0"/>
      </c:catAx>
      <c:valAx>
        <c:axId val="1521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2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Non-Mandatory Tour Frequency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indiNM!$C$26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indiNM!$D$25:$G$25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indiNM!$D$26:$G$26</c:f>
              <c:numCache>
                <c:formatCode>0.0%</c:formatCode>
                <c:ptCount val="4"/>
                <c:pt idx="0">
                  <c:v>0.67032747981801222</c:v>
                </c:pt>
                <c:pt idx="1">
                  <c:v>0.22331678980266442</c:v>
                </c:pt>
                <c:pt idx="2">
                  <c:v>7.7555301644283606E-2</c:v>
                </c:pt>
                <c:pt idx="3">
                  <c:v>2.8800428735039765E-2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0-4B36-9AA8-6678491A01DB}"/>
            </c:ext>
          </c:extLst>
        </c:ser>
        <c:ser>
          <c:idx val="1"/>
          <c:order val="1"/>
          <c:tx>
            <c:strRef>
              <c:f>indiNM!$C$27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indiNM!$D$25:$G$25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indiNM!$D$27:$G$27</c:f>
              <c:numCache>
                <c:formatCode>0.0%</c:formatCode>
                <c:ptCount val="4"/>
                <c:pt idx="0">
                  <c:v>0.53521408924174763</c:v>
                </c:pt>
                <c:pt idx="1">
                  <c:v>0.28688539369061283</c:v>
                </c:pt>
                <c:pt idx="2">
                  <c:v>0.11898565793401328</c:v>
                </c:pt>
                <c:pt idx="3">
                  <c:v>5.8914859133626228E-2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0-4B36-9AA8-6678491A0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598784"/>
        <c:axId val="152961024"/>
      </c:barChart>
      <c:catAx>
        <c:axId val="15259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024"/>
        <c:crosses val="autoZero"/>
        <c:auto val="1"/>
        <c:lblAlgn val="ctr"/>
        <c:lblOffset val="100"/>
        <c:noMultiLvlLbl val="0"/>
      </c:catAx>
      <c:valAx>
        <c:axId val="1529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9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Tour Time-of-Day Profile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TOD!$F$7</c:f>
              <c:strCache>
                <c:ptCount val="1"/>
                <c:pt idx="0">
                  <c:v>Survey-Dep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TOD!$B$8:$B$47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TOD!$F$8:$F$47</c:f>
              <c:numCache>
                <c:formatCode>0.0%</c:formatCode>
                <c:ptCount val="40"/>
                <c:pt idx="0">
                  <c:v>1.0578801098286865E-2</c:v>
                </c:pt>
                <c:pt idx="1">
                  <c:v>1.1901054034490165E-2</c:v>
                </c:pt>
                <c:pt idx="2">
                  <c:v>2.3349043157745403E-2</c:v>
                </c:pt>
                <c:pt idx="3">
                  <c:v>3.2447242469600991E-2</c:v>
                </c:pt>
                <c:pt idx="4">
                  <c:v>5.6885144356194579E-2</c:v>
                </c:pt>
                <c:pt idx="5">
                  <c:v>8.5604246256765409E-2</c:v>
                </c:pt>
                <c:pt idx="6">
                  <c:v>0.10590062800305218</c:v>
                </c:pt>
                <c:pt idx="7">
                  <c:v>8.8569099444834903E-2</c:v>
                </c:pt>
                <c:pt idx="8">
                  <c:v>6.4390132035810232E-2</c:v>
                </c:pt>
                <c:pt idx="9">
                  <c:v>3.7831728701216073E-2</c:v>
                </c:pt>
                <c:pt idx="10">
                  <c:v>2.5676357140928318E-2</c:v>
                </c:pt>
                <c:pt idx="11">
                  <c:v>2.5458630489447034E-2</c:v>
                </c:pt>
                <c:pt idx="12">
                  <c:v>2.4747598229551762E-2</c:v>
                </c:pt>
                <c:pt idx="13">
                  <c:v>2.7454181168635034E-2</c:v>
                </c:pt>
                <c:pt idx="14">
                  <c:v>2.6306766729209632E-2</c:v>
                </c:pt>
                <c:pt idx="15">
                  <c:v>2.7726793627602081E-2</c:v>
                </c:pt>
                <c:pt idx="16">
                  <c:v>2.2697315440269043E-2</c:v>
                </c:pt>
                <c:pt idx="17">
                  <c:v>2.0187639753039756E-2</c:v>
                </c:pt>
                <c:pt idx="18">
                  <c:v>1.5873186415143181E-2</c:v>
                </c:pt>
                <c:pt idx="19">
                  <c:v>2.4813224943428133E-2</c:v>
                </c:pt>
                <c:pt idx="20">
                  <c:v>1.9076942247490652E-2</c:v>
                </c:pt>
                <c:pt idx="21">
                  <c:v>2.0603334073546753E-2</c:v>
                </c:pt>
                <c:pt idx="22">
                  <c:v>1.8296041004345311E-2</c:v>
                </c:pt>
                <c:pt idx="23">
                  <c:v>2.1452562397548031E-2</c:v>
                </c:pt>
                <c:pt idx="24">
                  <c:v>1.8364847238083397E-2</c:v>
                </c:pt>
                <c:pt idx="25">
                  <c:v>2.3488685048225284E-2</c:v>
                </c:pt>
                <c:pt idx="26">
                  <c:v>2.2558861609339485E-2</c:v>
                </c:pt>
                <c:pt idx="27">
                  <c:v>2.5968619620083878E-2</c:v>
                </c:pt>
                <c:pt idx="28">
                  <c:v>2.2938010938554153E-2</c:v>
                </c:pt>
                <c:pt idx="29">
                  <c:v>1.5621010450057078E-2</c:v>
                </c:pt>
                <c:pt idx="30">
                  <c:v>1.0443252441796473E-2</c:v>
                </c:pt>
                <c:pt idx="31">
                  <c:v>7.9784578204990155E-3</c:v>
                </c:pt>
                <c:pt idx="32">
                  <c:v>4.4665616334254388E-3</c:v>
                </c:pt>
                <c:pt idx="33">
                  <c:v>3.7580335119983088E-3</c:v>
                </c:pt>
                <c:pt idx="34">
                  <c:v>2.0277070447498741E-3</c:v>
                </c:pt>
                <c:pt idx="35">
                  <c:v>2.0669831610374942E-3</c:v>
                </c:pt>
                <c:pt idx="36">
                  <c:v>9.9512887712428842E-4</c:v>
                </c:pt>
                <c:pt idx="37">
                  <c:v>7.5839325857818209E-4</c:v>
                </c:pt>
                <c:pt idx="38">
                  <c:v>4.2223083287602325E-4</c:v>
                </c:pt>
                <c:pt idx="39">
                  <c:v>3.1552329538984231E-4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F-4F34-8A0F-E0BFF53B12E3}"/>
            </c:ext>
          </c:extLst>
        </c:ser>
        <c:ser>
          <c:idx val="2"/>
          <c:order val="1"/>
          <c:tx>
            <c:strRef>
              <c:f>TOD!$G$7</c:f>
              <c:strCache>
                <c:ptCount val="1"/>
                <c:pt idx="0">
                  <c:v>Survey-Arr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TOD!$G$8:$G$47</c:f>
              <c:numCache>
                <c:formatCode>0.0%</c:formatCode>
                <c:ptCount val="40"/>
                <c:pt idx="0">
                  <c:v>2.236650518112724E-4</c:v>
                </c:pt>
                <c:pt idx="1">
                  <c:v>5.0389510875738009E-5</c:v>
                </c:pt>
                <c:pt idx="2">
                  <c:v>2.1795754603749773E-4</c:v>
                </c:pt>
                <c:pt idx="3">
                  <c:v>1.026041159734513E-3</c:v>
                </c:pt>
                <c:pt idx="4">
                  <c:v>1.5887950959630609E-3</c:v>
                </c:pt>
                <c:pt idx="5">
                  <c:v>4.5134963450113507E-3</c:v>
                </c:pt>
                <c:pt idx="6">
                  <c:v>6.5952271903096426E-3</c:v>
                </c:pt>
                <c:pt idx="7">
                  <c:v>1.1785022217727009E-2</c:v>
                </c:pt>
                <c:pt idx="8">
                  <c:v>1.145431568846032E-2</c:v>
                </c:pt>
                <c:pt idx="9">
                  <c:v>1.3064739426802734E-2</c:v>
                </c:pt>
                <c:pt idx="10">
                  <c:v>8.5248225861841043E-3</c:v>
                </c:pt>
                <c:pt idx="11">
                  <c:v>9.6861437358829721E-3</c:v>
                </c:pt>
                <c:pt idx="12">
                  <c:v>1.1065791922621469E-2</c:v>
                </c:pt>
                <c:pt idx="13">
                  <c:v>2.3454534861492515E-2</c:v>
                </c:pt>
                <c:pt idx="14">
                  <c:v>2.4406183766608528E-2</c:v>
                </c:pt>
                <c:pt idx="15">
                  <c:v>2.6018825662140803E-2</c:v>
                </c:pt>
                <c:pt idx="16">
                  <c:v>2.7642212264254319E-2</c:v>
                </c:pt>
                <c:pt idx="17">
                  <c:v>2.4913291112159626E-2</c:v>
                </c:pt>
                <c:pt idx="18">
                  <c:v>2.2572483299077056E-2</c:v>
                </c:pt>
                <c:pt idx="19">
                  <c:v>2.5362931483924715E-2</c:v>
                </c:pt>
                <c:pt idx="20">
                  <c:v>4.4259192589486136E-2</c:v>
                </c:pt>
                <c:pt idx="21">
                  <c:v>7.5319934967329125E-2</c:v>
                </c:pt>
                <c:pt idx="22">
                  <c:v>7.0820457995231553E-2</c:v>
                </c:pt>
                <c:pt idx="23">
                  <c:v>5.1512785687912427E-2</c:v>
                </c:pt>
                <c:pt idx="24">
                  <c:v>5.098759872688792E-2</c:v>
                </c:pt>
                <c:pt idx="25">
                  <c:v>6.4671104404383548E-2</c:v>
                </c:pt>
                <c:pt idx="26">
                  <c:v>5.8119519557782669E-2</c:v>
                </c:pt>
                <c:pt idx="27">
                  <c:v>5.2854440914475762E-2</c:v>
                </c:pt>
                <c:pt idx="28">
                  <c:v>5.1269942343093969E-2</c:v>
                </c:pt>
                <c:pt idx="29">
                  <c:v>4.0693933373378482E-2</c:v>
                </c:pt>
                <c:pt idx="30">
                  <c:v>2.3644177688899991E-2</c:v>
                </c:pt>
                <c:pt idx="31">
                  <c:v>2.6819364393044869E-2</c:v>
                </c:pt>
                <c:pt idx="32">
                  <c:v>2.7515938276015655E-2</c:v>
                </c:pt>
                <c:pt idx="33">
                  <c:v>3.0260778767111685E-2</c:v>
                </c:pt>
                <c:pt idx="34">
                  <c:v>1.652530566454909E-2</c:v>
                </c:pt>
                <c:pt idx="35">
                  <c:v>1.666002300616708E-2</c:v>
                </c:pt>
                <c:pt idx="36">
                  <c:v>1.1752441866215465E-2</c:v>
                </c:pt>
                <c:pt idx="37">
                  <c:v>8.7658521982276506E-3</c:v>
                </c:pt>
                <c:pt idx="38">
                  <c:v>6.8107150990468464E-3</c:v>
                </c:pt>
                <c:pt idx="39">
                  <c:v>1.656962255368077E-2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F-4F34-8A0F-E0BFF53B12E3}"/>
            </c:ext>
          </c:extLst>
        </c:ser>
        <c:ser>
          <c:idx val="1"/>
          <c:order val="2"/>
          <c:tx>
            <c:strRef>
              <c:f>TOD!$L$7</c:f>
              <c:strCache>
                <c:ptCount val="1"/>
                <c:pt idx="0">
                  <c:v>Model-Dep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TOD!$L$8:$L$47</c:f>
              <c:numCache>
                <c:formatCode>0.0%</c:formatCode>
                <c:ptCount val="40"/>
                <c:pt idx="0">
                  <c:v>1.3711475665585376E-2</c:v>
                </c:pt>
                <c:pt idx="1">
                  <c:v>1.340147883952251E-2</c:v>
                </c:pt>
                <c:pt idx="2">
                  <c:v>2.0061031045408819E-2</c:v>
                </c:pt>
                <c:pt idx="3">
                  <c:v>2.8822644158610782E-2</c:v>
                </c:pt>
                <c:pt idx="4">
                  <c:v>5.0129042062736363E-2</c:v>
                </c:pt>
                <c:pt idx="5">
                  <c:v>7.640749318141471E-2</c:v>
                </c:pt>
                <c:pt idx="6">
                  <c:v>8.4243150482277054E-2</c:v>
                </c:pt>
                <c:pt idx="7">
                  <c:v>7.5015197241364476E-2</c:v>
                </c:pt>
                <c:pt idx="8">
                  <c:v>5.5335778340837811E-2</c:v>
                </c:pt>
                <c:pt idx="9">
                  <c:v>3.153797427497055E-2</c:v>
                </c:pt>
                <c:pt idx="10">
                  <c:v>2.6539695732399442E-2</c:v>
                </c:pt>
                <c:pt idx="11">
                  <c:v>2.7542310195869578E-2</c:v>
                </c:pt>
                <c:pt idx="12">
                  <c:v>2.4272549747429917E-2</c:v>
                </c:pt>
                <c:pt idx="13">
                  <c:v>2.8263506716373749E-2</c:v>
                </c:pt>
                <c:pt idx="14">
                  <c:v>3.6954513177218665E-2</c:v>
                </c:pt>
                <c:pt idx="15">
                  <c:v>3.8903256782273292E-2</c:v>
                </c:pt>
                <c:pt idx="16">
                  <c:v>2.582959454297995E-2</c:v>
                </c:pt>
                <c:pt idx="17">
                  <c:v>2.2150987955177552E-2</c:v>
                </c:pt>
                <c:pt idx="18">
                  <c:v>2.0169630801177046E-2</c:v>
                </c:pt>
                <c:pt idx="19">
                  <c:v>2.0087256373427152E-2</c:v>
                </c:pt>
                <c:pt idx="20">
                  <c:v>1.9438683838204521E-2</c:v>
                </c:pt>
                <c:pt idx="21">
                  <c:v>1.9388586737246423E-2</c:v>
                </c:pt>
                <c:pt idx="22">
                  <c:v>2.0390864978562476E-2</c:v>
                </c:pt>
                <c:pt idx="23">
                  <c:v>2.1085499948894231E-2</c:v>
                </c:pt>
                <c:pt idx="24">
                  <c:v>2.0516948286342925E-2</c:v>
                </c:pt>
                <c:pt idx="25">
                  <c:v>2.3303893721521984E-2</c:v>
                </c:pt>
                <c:pt idx="26">
                  <c:v>2.4153863327039254E-2</c:v>
                </c:pt>
                <c:pt idx="27">
                  <c:v>2.4092334672842396E-2</c:v>
                </c:pt>
                <c:pt idx="28">
                  <c:v>2.5466810838726338E-2</c:v>
                </c:pt>
                <c:pt idx="29">
                  <c:v>1.9875100194201915E-2</c:v>
                </c:pt>
                <c:pt idx="30">
                  <c:v>1.4595739930818929E-2</c:v>
                </c:pt>
                <c:pt idx="31">
                  <c:v>1.1986656015148825E-2</c:v>
                </c:pt>
                <c:pt idx="32">
                  <c:v>8.9818386241251498E-3</c:v>
                </c:pt>
                <c:pt idx="33">
                  <c:v>7.3249358488130011E-3</c:v>
                </c:pt>
                <c:pt idx="34">
                  <c:v>5.9518045715453846E-3</c:v>
                </c:pt>
                <c:pt idx="35">
                  <c:v>4.8342021313794795E-3</c:v>
                </c:pt>
                <c:pt idx="36">
                  <c:v>3.6476741496269281E-3</c:v>
                </c:pt>
                <c:pt idx="37">
                  <c:v>2.5304079316151038E-3</c:v>
                </c:pt>
                <c:pt idx="38">
                  <c:v>1.684472991946807E-3</c:v>
                </c:pt>
                <c:pt idx="39">
                  <c:v>1.3711139443431295E-3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F-4F34-8A0F-E0BFF53B12E3}"/>
            </c:ext>
          </c:extLst>
        </c:ser>
        <c:ser>
          <c:idx val="3"/>
          <c:order val="3"/>
          <c:tx>
            <c:strRef>
              <c:f>TOD!$M$7</c:f>
              <c:strCache>
                <c:ptCount val="1"/>
                <c:pt idx="0">
                  <c:v>Model-Arr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TOD!$M$8:$M$47</c:f>
              <c:numCache>
                <c:formatCode>0.0%</c:formatCode>
                <c:ptCount val="40"/>
                <c:pt idx="0">
                  <c:v>7.5952584606942854E-4</c:v>
                </c:pt>
                <c:pt idx="1">
                  <c:v>1.7954263027936026E-3</c:v>
                </c:pt>
                <c:pt idx="2">
                  <c:v>3.2408453431886771E-3</c:v>
                </c:pt>
                <c:pt idx="3">
                  <c:v>5.4868093324510862E-3</c:v>
                </c:pt>
                <c:pt idx="4">
                  <c:v>7.3925165017833224E-3</c:v>
                </c:pt>
                <c:pt idx="5">
                  <c:v>8.9317415231670513E-3</c:v>
                </c:pt>
                <c:pt idx="6">
                  <c:v>1.0654880062833195E-2</c:v>
                </c:pt>
                <c:pt idx="7">
                  <c:v>1.3370546401347041E-2</c:v>
                </c:pt>
                <c:pt idx="8">
                  <c:v>1.2583450338642953E-2</c:v>
                </c:pt>
                <c:pt idx="9">
                  <c:v>1.3597160133197769E-2</c:v>
                </c:pt>
                <c:pt idx="10">
                  <c:v>1.2878653389926246E-2</c:v>
                </c:pt>
                <c:pt idx="11">
                  <c:v>1.3911864069417771E-2</c:v>
                </c:pt>
                <c:pt idx="12">
                  <c:v>1.5073847833922394E-2</c:v>
                </c:pt>
                <c:pt idx="13">
                  <c:v>1.9259813652233324E-2</c:v>
                </c:pt>
                <c:pt idx="14">
                  <c:v>2.3172430859276234E-2</c:v>
                </c:pt>
                <c:pt idx="15">
                  <c:v>2.9089268326797174E-2</c:v>
                </c:pt>
                <c:pt idx="16">
                  <c:v>3.5805642076723203E-2</c:v>
                </c:pt>
                <c:pt idx="17">
                  <c:v>3.6251472653034876E-2</c:v>
                </c:pt>
                <c:pt idx="18">
                  <c:v>3.1956234634647557E-2</c:v>
                </c:pt>
                <c:pt idx="19">
                  <c:v>2.7930646783833363E-2</c:v>
                </c:pt>
                <c:pt idx="20">
                  <c:v>3.6526838597227378E-2</c:v>
                </c:pt>
                <c:pt idx="21">
                  <c:v>5.4030563938694598E-2</c:v>
                </c:pt>
                <c:pt idx="22">
                  <c:v>5.604789686318179E-2</c:v>
                </c:pt>
                <c:pt idx="23">
                  <c:v>4.7950322504290196E-2</c:v>
                </c:pt>
                <c:pt idx="24">
                  <c:v>4.617708686366595E-2</c:v>
                </c:pt>
                <c:pt idx="25">
                  <c:v>5.4306938549349343E-2</c:v>
                </c:pt>
                <c:pt idx="26">
                  <c:v>5.3854047307801967E-2</c:v>
                </c:pt>
                <c:pt idx="27">
                  <c:v>5.2217990306042857E-2</c:v>
                </c:pt>
                <c:pt idx="28">
                  <c:v>4.1282700966705936E-2</c:v>
                </c:pt>
                <c:pt idx="29">
                  <c:v>3.5989891817159704E-2</c:v>
                </c:pt>
                <c:pt idx="30">
                  <c:v>2.8045634760529133E-2</c:v>
                </c:pt>
                <c:pt idx="31">
                  <c:v>2.5696786792117877E-2</c:v>
                </c:pt>
                <c:pt idx="32">
                  <c:v>2.4131672664869895E-2</c:v>
                </c:pt>
                <c:pt idx="33">
                  <c:v>2.3306919720908714E-2</c:v>
                </c:pt>
                <c:pt idx="34">
                  <c:v>1.9519040933029926E-2</c:v>
                </c:pt>
                <c:pt idx="35">
                  <c:v>1.7149347191065634E-2</c:v>
                </c:pt>
                <c:pt idx="36">
                  <c:v>1.4929272307667479E-2</c:v>
                </c:pt>
                <c:pt idx="37">
                  <c:v>1.3971375390690143E-2</c:v>
                </c:pt>
                <c:pt idx="38">
                  <c:v>1.417512601606335E-2</c:v>
                </c:pt>
                <c:pt idx="39">
                  <c:v>1.7547770443651856E-2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3F-4F34-8A0F-E0BFF53B1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52463232"/>
        <c:axId val="152464768"/>
      </c:lineChart>
      <c:catAx>
        <c:axId val="1524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4768"/>
        <c:crosses val="autoZero"/>
        <c:auto val="1"/>
        <c:lblAlgn val="ctr"/>
        <c:lblOffset val="100"/>
        <c:noMultiLvlLbl val="0"/>
      </c:catAx>
      <c:valAx>
        <c:axId val="152464768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2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Tour Duration Profile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171384869875062E-2"/>
          <c:y val="1.6742080145012724E-2"/>
          <c:w val="0.9328188690021989"/>
          <c:h val="0.67622529955126254"/>
        </c:manualLayout>
      </c:layout>
      <c:lineChart>
        <c:grouping val="standard"/>
        <c:varyColors val="0"/>
        <c:ser>
          <c:idx val="0"/>
          <c:order val="0"/>
          <c:tx>
            <c:strRef>
              <c:f>TOD!$H$7</c:f>
              <c:strCache>
                <c:ptCount val="1"/>
                <c:pt idx="0">
                  <c:v>Survey-Dur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TOD!$B$52:$B$91</c:f>
              <c:strCache>
                <c:ptCount val="40"/>
                <c:pt idx="0">
                  <c:v>(0.5 hours)</c:v>
                </c:pt>
                <c:pt idx="1">
                  <c:v>(1 hours)</c:v>
                </c:pt>
                <c:pt idx="2">
                  <c:v>(1.5 hours)</c:v>
                </c:pt>
                <c:pt idx="3">
                  <c:v>(2 hours)</c:v>
                </c:pt>
                <c:pt idx="4">
                  <c:v>(2.5 hours)</c:v>
                </c:pt>
                <c:pt idx="5">
                  <c:v>(3 hours)</c:v>
                </c:pt>
                <c:pt idx="6">
                  <c:v>(3.5 hours)</c:v>
                </c:pt>
                <c:pt idx="7">
                  <c:v>(4 hours)</c:v>
                </c:pt>
                <c:pt idx="8">
                  <c:v>(4.5 hours)</c:v>
                </c:pt>
                <c:pt idx="9">
                  <c:v>(5 hours)</c:v>
                </c:pt>
                <c:pt idx="10">
                  <c:v>(5.5 hours)</c:v>
                </c:pt>
                <c:pt idx="11">
                  <c:v>(6 hours)</c:v>
                </c:pt>
                <c:pt idx="12">
                  <c:v>(6.5 hours)</c:v>
                </c:pt>
                <c:pt idx="13">
                  <c:v>(7 hours)</c:v>
                </c:pt>
                <c:pt idx="14">
                  <c:v>(7.5 hours)</c:v>
                </c:pt>
                <c:pt idx="15">
                  <c:v>(8 hours)</c:v>
                </c:pt>
                <c:pt idx="16">
                  <c:v>(8.5 hours)</c:v>
                </c:pt>
                <c:pt idx="17">
                  <c:v>(9 hours)</c:v>
                </c:pt>
                <c:pt idx="18">
                  <c:v>(9.5 hours)</c:v>
                </c:pt>
                <c:pt idx="19">
                  <c:v>(10 hours)</c:v>
                </c:pt>
                <c:pt idx="20">
                  <c:v>(10.5 hours)</c:v>
                </c:pt>
                <c:pt idx="21">
                  <c:v>(11 hours)</c:v>
                </c:pt>
                <c:pt idx="22">
                  <c:v>(11.5 hours)</c:v>
                </c:pt>
                <c:pt idx="23">
                  <c:v>(12 hours)</c:v>
                </c:pt>
                <c:pt idx="24">
                  <c:v>(12.5 hours)</c:v>
                </c:pt>
                <c:pt idx="25">
                  <c:v>(13 hours)</c:v>
                </c:pt>
                <c:pt idx="26">
                  <c:v>(13.5 hours)</c:v>
                </c:pt>
                <c:pt idx="27">
                  <c:v>(14 hours)</c:v>
                </c:pt>
                <c:pt idx="28">
                  <c:v>(14.5 hours)</c:v>
                </c:pt>
                <c:pt idx="29">
                  <c:v>(15 hours)</c:v>
                </c:pt>
                <c:pt idx="30">
                  <c:v>(15.5 hours)</c:v>
                </c:pt>
                <c:pt idx="31">
                  <c:v>(16 hours)</c:v>
                </c:pt>
                <c:pt idx="32">
                  <c:v>(16.5 hours)</c:v>
                </c:pt>
                <c:pt idx="33">
                  <c:v>(17 hours)</c:v>
                </c:pt>
                <c:pt idx="34">
                  <c:v>(17.5 hours)</c:v>
                </c:pt>
                <c:pt idx="35">
                  <c:v>(18 hours)</c:v>
                </c:pt>
                <c:pt idx="36">
                  <c:v>(18.5 hours)</c:v>
                </c:pt>
                <c:pt idx="37">
                  <c:v>(19 hours)</c:v>
                </c:pt>
                <c:pt idx="38">
                  <c:v>(19.5 hours)</c:v>
                </c:pt>
                <c:pt idx="39">
                  <c:v>(20 hours)</c:v>
                </c:pt>
              </c:strCache>
            </c:strRef>
          </c:cat>
          <c:val>
            <c:numRef>
              <c:f>TOD!$H$8:$H$47</c:f>
              <c:numCache>
                <c:formatCode>0.0%</c:formatCode>
                <c:ptCount val="40"/>
                <c:pt idx="0">
                  <c:v>4.528724765437564E-2</c:v>
                </c:pt>
                <c:pt idx="1">
                  <c:v>0.10900249047156881</c:v>
                </c:pt>
                <c:pt idx="2">
                  <c:v>8.6847814284414224E-2</c:v>
                </c:pt>
                <c:pt idx="3">
                  <c:v>6.3623607868361673E-2</c:v>
                </c:pt>
                <c:pt idx="4">
                  <c:v>4.8590155380423834E-2</c:v>
                </c:pt>
                <c:pt idx="5">
                  <c:v>4.2486711545270547E-2</c:v>
                </c:pt>
                <c:pt idx="6">
                  <c:v>3.5101548483863043E-2</c:v>
                </c:pt>
                <c:pt idx="7">
                  <c:v>3.0490167319853476E-2</c:v>
                </c:pt>
                <c:pt idx="8">
                  <c:v>2.3947484495659966E-2</c:v>
                </c:pt>
                <c:pt idx="9">
                  <c:v>2.5322437923082447E-2</c:v>
                </c:pt>
                <c:pt idx="10">
                  <c:v>1.8127090717429146E-2</c:v>
                </c:pt>
                <c:pt idx="11">
                  <c:v>1.6117155414623066E-2</c:v>
                </c:pt>
                <c:pt idx="12">
                  <c:v>1.6610415887912931E-2</c:v>
                </c:pt>
                <c:pt idx="13">
                  <c:v>2.2807108689524656E-2</c:v>
                </c:pt>
                <c:pt idx="14">
                  <c:v>3.1436972605703405E-2</c:v>
                </c:pt>
                <c:pt idx="15">
                  <c:v>4.0968918172785064E-2</c:v>
                </c:pt>
                <c:pt idx="16">
                  <c:v>3.202431380414137E-2</c:v>
                </c:pt>
                <c:pt idx="17">
                  <c:v>3.0550794013316809E-2</c:v>
                </c:pt>
                <c:pt idx="18">
                  <c:v>3.4555185271443613E-2</c:v>
                </c:pt>
                <c:pt idx="19">
                  <c:v>4.1411646961701264E-2</c:v>
                </c:pt>
                <c:pt idx="20">
                  <c:v>4.1388639837459225E-2</c:v>
                </c:pt>
                <c:pt idx="21">
                  <c:v>3.9968894579711749E-2</c:v>
                </c:pt>
                <c:pt idx="22">
                  <c:v>2.933407656817355E-2</c:v>
                </c:pt>
                <c:pt idx="23">
                  <c:v>2.8003816772442947E-2</c:v>
                </c:pt>
                <c:pt idx="24">
                  <c:v>1.8766463339373436E-2</c:v>
                </c:pt>
                <c:pt idx="25">
                  <c:v>1.214032229615831E-2</c:v>
                </c:pt>
                <c:pt idx="26">
                  <c:v>1.397147841679611E-2</c:v>
                </c:pt>
                <c:pt idx="27">
                  <c:v>5.5548633106545569E-3</c:v>
                </c:pt>
                <c:pt idx="28">
                  <c:v>4.7983929737946537E-3</c:v>
                </c:pt>
                <c:pt idx="29">
                  <c:v>3.0507533494124779E-3</c:v>
                </c:pt>
                <c:pt idx="30">
                  <c:v>2.5727182616872698E-3</c:v>
                </c:pt>
                <c:pt idx="31">
                  <c:v>1.482561350506132E-3</c:v>
                </c:pt>
                <c:pt idx="32">
                  <c:v>1.421575544602244E-3</c:v>
                </c:pt>
                <c:pt idx="33">
                  <c:v>8.0119095293114449E-4</c:v>
                </c:pt>
                <c:pt idx="34">
                  <c:v>5.6709295564315483E-4</c:v>
                </c:pt>
                <c:pt idx="35">
                  <c:v>3.6107122985035487E-4</c:v>
                </c:pt>
                <c:pt idx="36">
                  <c:v>3.6270796708151207E-4</c:v>
                </c:pt>
                <c:pt idx="37">
                  <c:v>1.0860543366018798E-5</c:v>
                </c:pt>
                <c:pt idx="38">
                  <c:v>1.28264092247028E-4</c:v>
                </c:pt>
                <c:pt idx="39">
                  <c:v>4.9886926532189442E-6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9-4268-84DD-00EBA3D3CD77}"/>
            </c:ext>
          </c:extLst>
        </c:ser>
        <c:ser>
          <c:idx val="4"/>
          <c:order val="1"/>
          <c:tx>
            <c:strRef>
              <c:f>TOD!$N$7</c:f>
              <c:strCache>
                <c:ptCount val="1"/>
                <c:pt idx="0">
                  <c:v>Model-Dur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TOD!$B$52:$B$91</c:f>
              <c:strCache>
                <c:ptCount val="40"/>
                <c:pt idx="0">
                  <c:v>(0.5 hours)</c:v>
                </c:pt>
                <c:pt idx="1">
                  <c:v>(1 hours)</c:v>
                </c:pt>
                <c:pt idx="2">
                  <c:v>(1.5 hours)</c:v>
                </c:pt>
                <c:pt idx="3">
                  <c:v>(2 hours)</c:v>
                </c:pt>
                <c:pt idx="4">
                  <c:v>(2.5 hours)</c:v>
                </c:pt>
                <c:pt idx="5">
                  <c:v>(3 hours)</c:v>
                </c:pt>
                <c:pt idx="6">
                  <c:v>(3.5 hours)</c:v>
                </c:pt>
                <c:pt idx="7">
                  <c:v>(4 hours)</c:v>
                </c:pt>
                <c:pt idx="8">
                  <c:v>(4.5 hours)</c:v>
                </c:pt>
                <c:pt idx="9">
                  <c:v>(5 hours)</c:v>
                </c:pt>
                <c:pt idx="10">
                  <c:v>(5.5 hours)</c:v>
                </c:pt>
                <c:pt idx="11">
                  <c:v>(6 hours)</c:v>
                </c:pt>
                <c:pt idx="12">
                  <c:v>(6.5 hours)</c:v>
                </c:pt>
                <c:pt idx="13">
                  <c:v>(7 hours)</c:v>
                </c:pt>
                <c:pt idx="14">
                  <c:v>(7.5 hours)</c:v>
                </c:pt>
                <c:pt idx="15">
                  <c:v>(8 hours)</c:v>
                </c:pt>
                <c:pt idx="16">
                  <c:v>(8.5 hours)</c:v>
                </c:pt>
                <c:pt idx="17">
                  <c:v>(9 hours)</c:v>
                </c:pt>
                <c:pt idx="18">
                  <c:v>(9.5 hours)</c:v>
                </c:pt>
                <c:pt idx="19">
                  <c:v>(10 hours)</c:v>
                </c:pt>
                <c:pt idx="20">
                  <c:v>(10.5 hours)</c:v>
                </c:pt>
                <c:pt idx="21">
                  <c:v>(11 hours)</c:v>
                </c:pt>
                <c:pt idx="22">
                  <c:v>(11.5 hours)</c:v>
                </c:pt>
                <c:pt idx="23">
                  <c:v>(12 hours)</c:v>
                </c:pt>
                <c:pt idx="24">
                  <c:v>(12.5 hours)</c:v>
                </c:pt>
                <c:pt idx="25">
                  <c:v>(13 hours)</c:v>
                </c:pt>
                <c:pt idx="26">
                  <c:v>(13.5 hours)</c:v>
                </c:pt>
                <c:pt idx="27">
                  <c:v>(14 hours)</c:v>
                </c:pt>
                <c:pt idx="28">
                  <c:v>(14.5 hours)</c:v>
                </c:pt>
                <c:pt idx="29">
                  <c:v>(15 hours)</c:v>
                </c:pt>
                <c:pt idx="30">
                  <c:v>(15.5 hours)</c:v>
                </c:pt>
                <c:pt idx="31">
                  <c:v>(16 hours)</c:v>
                </c:pt>
                <c:pt idx="32">
                  <c:v>(16.5 hours)</c:v>
                </c:pt>
                <c:pt idx="33">
                  <c:v>(17 hours)</c:v>
                </c:pt>
                <c:pt idx="34">
                  <c:v>(17.5 hours)</c:v>
                </c:pt>
                <c:pt idx="35">
                  <c:v>(18 hours)</c:v>
                </c:pt>
                <c:pt idx="36">
                  <c:v>(18.5 hours)</c:v>
                </c:pt>
                <c:pt idx="37">
                  <c:v>(19 hours)</c:v>
                </c:pt>
                <c:pt idx="38">
                  <c:v>(19.5 hours)</c:v>
                </c:pt>
                <c:pt idx="39">
                  <c:v>(20 hours)</c:v>
                </c:pt>
              </c:strCache>
            </c:strRef>
          </c:cat>
          <c:val>
            <c:numRef>
              <c:f>TOD!$N$8:$N$47</c:f>
              <c:numCache>
                <c:formatCode>0.0%</c:formatCode>
                <c:ptCount val="40"/>
                <c:pt idx="0">
                  <c:v>6.3011393896357501E-2</c:v>
                </c:pt>
                <c:pt idx="1">
                  <c:v>0.14291089037005955</c:v>
                </c:pt>
                <c:pt idx="2">
                  <c:v>0.11427384084050159</c:v>
                </c:pt>
                <c:pt idx="3">
                  <c:v>8.7533084259961591E-2</c:v>
                </c:pt>
                <c:pt idx="4">
                  <c:v>6.2215219835493225E-2</c:v>
                </c:pt>
                <c:pt idx="5">
                  <c:v>4.3802686011544523E-2</c:v>
                </c:pt>
                <c:pt idx="6">
                  <c:v>3.4647692978067558E-2</c:v>
                </c:pt>
                <c:pt idx="7">
                  <c:v>2.7877523683488534E-2</c:v>
                </c:pt>
                <c:pt idx="8">
                  <c:v>2.1649008279134321E-2</c:v>
                </c:pt>
                <c:pt idx="9">
                  <c:v>1.8150616765919447E-2</c:v>
                </c:pt>
                <c:pt idx="10">
                  <c:v>1.5824968126139795E-2</c:v>
                </c:pt>
                <c:pt idx="11">
                  <c:v>1.4523452167691471E-2</c:v>
                </c:pt>
                <c:pt idx="12">
                  <c:v>1.472215946075346E-2</c:v>
                </c:pt>
                <c:pt idx="13">
                  <c:v>1.6299713807702447E-2</c:v>
                </c:pt>
                <c:pt idx="14">
                  <c:v>2.5705864790278071E-2</c:v>
                </c:pt>
                <c:pt idx="15">
                  <c:v>3.0270416754084428E-2</c:v>
                </c:pt>
                <c:pt idx="16">
                  <c:v>2.8984367014723841E-2</c:v>
                </c:pt>
                <c:pt idx="17">
                  <c:v>2.595298807352775E-2</c:v>
                </c:pt>
                <c:pt idx="18">
                  <c:v>2.7164060272528229E-2</c:v>
                </c:pt>
                <c:pt idx="19">
                  <c:v>3.0906885291760135E-2</c:v>
                </c:pt>
                <c:pt idx="20">
                  <c:v>3.11990623436567E-2</c:v>
                </c:pt>
                <c:pt idx="21">
                  <c:v>2.7630736622392932E-2</c:v>
                </c:pt>
                <c:pt idx="22">
                  <c:v>2.4781253866554772E-2</c:v>
                </c:pt>
                <c:pt idx="23">
                  <c:v>1.8255518077992781E-2</c:v>
                </c:pt>
                <c:pt idx="24">
                  <c:v>1.5078218721925451E-2</c:v>
                </c:pt>
                <c:pt idx="25">
                  <c:v>1.1313875484832345E-2</c:v>
                </c:pt>
                <c:pt idx="26">
                  <c:v>7.4974178138566567E-3</c:v>
                </c:pt>
                <c:pt idx="27">
                  <c:v>4.8923685640355269E-3</c:v>
                </c:pt>
                <c:pt idx="28">
                  <c:v>3.3353237684854938E-3</c:v>
                </c:pt>
                <c:pt idx="29">
                  <c:v>2.3693575198102095E-3</c:v>
                </c:pt>
                <c:pt idx="30">
                  <c:v>1.7527260892252904E-3</c:v>
                </c:pt>
                <c:pt idx="31">
                  <c:v>1.4988783628939852E-3</c:v>
                </c:pt>
                <c:pt idx="32">
                  <c:v>1.2813426292034493E-3</c:v>
                </c:pt>
                <c:pt idx="33">
                  <c:v>1.0268224585639816E-3</c:v>
                </c:pt>
                <c:pt idx="34">
                  <c:v>7.1077363372765471E-4</c:v>
                </c:pt>
                <c:pt idx="35">
                  <c:v>4.4246835477085788E-4</c:v>
                </c:pt>
                <c:pt idx="36">
                  <c:v>2.4813194971192484E-4</c:v>
                </c:pt>
                <c:pt idx="37">
                  <c:v>1.3885974963553517E-4</c:v>
                </c:pt>
                <c:pt idx="38">
                  <c:v>7.2960207435620187E-5</c:v>
                </c:pt>
                <c:pt idx="39">
                  <c:v>4.7071101571367857E-5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9-4268-84DD-00EBA3D3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52851200"/>
        <c:axId val="152852736"/>
      </c:lineChart>
      <c:catAx>
        <c:axId val="15285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52736"/>
        <c:crosses val="autoZero"/>
        <c:auto val="1"/>
        <c:lblAlgn val="ctr"/>
        <c:lblOffset val="100"/>
        <c:noMultiLvlLbl val="0"/>
      </c:catAx>
      <c:valAx>
        <c:axId val="15285273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5120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511239083620086"/>
          <c:y val="0.94503027489316538"/>
          <c:w val="0.23400248809583268"/>
          <c:h val="5.08402667083070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nonMandDC!$F$5</c:f>
              <c:strCache>
                <c:ptCount val="1"/>
                <c:pt idx="0">
                  <c:v>Survey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nonMandDC!$C$6:$C$26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nonMandDC!$F$6:$F$26</c:f>
              <c:numCache>
                <c:formatCode>0.0%</c:formatCode>
                <c:ptCount val="21"/>
                <c:pt idx="0">
                  <c:v>0.23599753103090482</c:v>
                </c:pt>
                <c:pt idx="1">
                  <c:v>0.2457695385339512</c:v>
                </c:pt>
                <c:pt idx="2">
                  <c:v>0.17031234342552296</c:v>
                </c:pt>
                <c:pt idx="3">
                  <c:v>7.3832500138805643E-2</c:v>
                </c:pt>
                <c:pt idx="4">
                  <c:v>5.2668698667308375E-2</c:v>
                </c:pt>
                <c:pt idx="5">
                  <c:v>3.826765797715765E-2</c:v>
                </c:pt>
                <c:pt idx="6">
                  <c:v>5.6975085356850474E-2</c:v>
                </c:pt>
                <c:pt idx="7">
                  <c:v>1.9712687427016921E-2</c:v>
                </c:pt>
                <c:pt idx="8">
                  <c:v>2.8926484124582159E-2</c:v>
                </c:pt>
                <c:pt idx="9">
                  <c:v>1.2581343202657282E-2</c:v>
                </c:pt>
                <c:pt idx="10">
                  <c:v>1.6855966051485319E-2</c:v>
                </c:pt>
                <c:pt idx="11">
                  <c:v>6.9454892704418425E-3</c:v>
                </c:pt>
                <c:pt idx="12">
                  <c:v>6.4997251882039754E-3</c:v>
                </c:pt>
                <c:pt idx="13">
                  <c:v>7.0477800697809441E-3</c:v>
                </c:pt>
                <c:pt idx="14">
                  <c:v>4.8517947926915092E-3</c:v>
                </c:pt>
                <c:pt idx="15">
                  <c:v>1.785364518959434E-3</c:v>
                </c:pt>
                <c:pt idx="16">
                  <c:v>3.1833783727971566E-3</c:v>
                </c:pt>
                <c:pt idx="17">
                  <c:v>3.1268977643370533E-3</c:v>
                </c:pt>
                <c:pt idx="18">
                  <c:v>3.3245436499890167E-3</c:v>
                </c:pt>
                <c:pt idx="19">
                  <c:v>4.3914413900502111E-3</c:v>
                </c:pt>
                <c:pt idx="20">
                  <c:v>6.9437490465057549E-3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9-4CDD-9531-9FB6D1D29D56}"/>
            </c:ext>
          </c:extLst>
        </c:ser>
        <c:ser>
          <c:idx val="1"/>
          <c:order val="1"/>
          <c:tx>
            <c:strRef>
              <c:f>nonMandDC!$G$5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nonMandDC!$C$6:$C$26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nonMandDC!$G$6:$G$26</c:f>
              <c:numCache>
                <c:formatCode>0.0%</c:formatCode>
                <c:ptCount val="21"/>
                <c:pt idx="0">
                  <c:v>0.13515829202954352</c:v>
                </c:pt>
                <c:pt idx="1">
                  <c:v>0.24375562617268418</c:v>
                </c:pt>
                <c:pt idx="2">
                  <c:v>0.19506957474268732</c:v>
                </c:pt>
                <c:pt idx="3">
                  <c:v>0.10283830244135224</c:v>
                </c:pt>
                <c:pt idx="4">
                  <c:v>6.5843844560372219E-2</c:v>
                </c:pt>
                <c:pt idx="5">
                  <c:v>4.4217650184918064E-2</c:v>
                </c:pt>
                <c:pt idx="6">
                  <c:v>3.1897009858681387E-2</c:v>
                </c:pt>
                <c:pt idx="7">
                  <c:v>2.5335401234233161E-2</c:v>
                </c:pt>
                <c:pt idx="8">
                  <c:v>1.9793282214244656E-2</c:v>
                </c:pt>
                <c:pt idx="9">
                  <c:v>1.6832424107675454E-2</c:v>
                </c:pt>
                <c:pt idx="10">
                  <c:v>1.4739216728306021E-2</c:v>
                </c:pt>
                <c:pt idx="11">
                  <c:v>1.5379109139615847E-2</c:v>
                </c:pt>
                <c:pt idx="12">
                  <c:v>1.4674142923766039E-2</c:v>
                </c:pt>
                <c:pt idx="13">
                  <c:v>1.2917150201186512E-2</c:v>
                </c:pt>
                <c:pt idx="14">
                  <c:v>1.1171003112696984E-2</c:v>
                </c:pt>
                <c:pt idx="15">
                  <c:v>9.3923191219374633E-3</c:v>
                </c:pt>
                <c:pt idx="16">
                  <c:v>7.8956216175178687E-3</c:v>
                </c:pt>
                <c:pt idx="17">
                  <c:v>6.5290717221782374E-3</c:v>
                </c:pt>
                <c:pt idx="18">
                  <c:v>5.1082936563886204E-3</c:v>
                </c:pt>
                <c:pt idx="19">
                  <c:v>4.6093944882487558E-3</c:v>
                </c:pt>
                <c:pt idx="20">
                  <c:v>1.6843269741765452E-2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9-4CDD-9531-9FB6D1D29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799296"/>
        <c:axId val="153805568"/>
      </c:barChart>
      <c:catAx>
        <c:axId val="15379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5568"/>
        <c:crosses val="autoZero"/>
        <c:auto val="1"/>
        <c:lblAlgn val="ctr"/>
        <c:lblOffset val="100"/>
        <c:noMultiLvlLbl val="0"/>
      </c:catAx>
      <c:valAx>
        <c:axId val="1538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9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 of Direction Distance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StopLocation!$E$6</c:f>
              <c:strCache>
                <c:ptCount val="1"/>
                <c:pt idx="0">
                  <c:v>Survey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StopLocation!$B$7:$B$48</c:f>
              <c:strCache>
                <c:ptCount val="42"/>
                <c:pt idx="0">
                  <c:v>Less than 0</c:v>
                </c:pt>
                <c:pt idx="1">
                  <c:v>0 to 1 mile</c:v>
                </c:pt>
                <c:pt idx="2">
                  <c:v>1 to 2 mile</c:v>
                </c:pt>
                <c:pt idx="3">
                  <c:v>2 to 3 mile</c:v>
                </c:pt>
                <c:pt idx="4">
                  <c:v>3 to 4 mile</c:v>
                </c:pt>
                <c:pt idx="5">
                  <c:v>4 to 5 mile</c:v>
                </c:pt>
                <c:pt idx="6">
                  <c:v>5 to 6 mile</c:v>
                </c:pt>
                <c:pt idx="7">
                  <c:v>6 to 7 mile</c:v>
                </c:pt>
                <c:pt idx="8">
                  <c:v>7 to 8 mile</c:v>
                </c:pt>
                <c:pt idx="9">
                  <c:v>8 to 9 mile</c:v>
                </c:pt>
                <c:pt idx="10">
                  <c:v>9 to 10 mile</c:v>
                </c:pt>
                <c:pt idx="11">
                  <c:v>10 to 11 mile</c:v>
                </c:pt>
                <c:pt idx="12">
                  <c:v>11 to 12 mile</c:v>
                </c:pt>
                <c:pt idx="13">
                  <c:v>12 to 13 mile</c:v>
                </c:pt>
                <c:pt idx="14">
                  <c:v>13 to 14 mile</c:v>
                </c:pt>
                <c:pt idx="15">
                  <c:v>14 to 15 mile</c:v>
                </c:pt>
                <c:pt idx="16">
                  <c:v>15 to 16 mile</c:v>
                </c:pt>
                <c:pt idx="17">
                  <c:v>16 to 17 mile</c:v>
                </c:pt>
                <c:pt idx="18">
                  <c:v>17 to 18 mile</c:v>
                </c:pt>
                <c:pt idx="19">
                  <c:v>18 to 19 mile</c:v>
                </c:pt>
                <c:pt idx="20">
                  <c:v>19 to 20 mile</c:v>
                </c:pt>
                <c:pt idx="21">
                  <c:v>20 to 21 mile</c:v>
                </c:pt>
                <c:pt idx="22">
                  <c:v>21 to 22 mile</c:v>
                </c:pt>
                <c:pt idx="23">
                  <c:v>22 to 23 mile</c:v>
                </c:pt>
                <c:pt idx="24">
                  <c:v>23 to 24 mile</c:v>
                </c:pt>
                <c:pt idx="25">
                  <c:v>24 to 25 mile</c:v>
                </c:pt>
                <c:pt idx="26">
                  <c:v>25 to 26 mile</c:v>
                </c:pt>
                <c:pt idx="27">
                  <c:v>26 to 27 mile</c:v>
                </c:pt>
                <c:pt idx="28">
                  <c:v>27 to 28 mile</c:v>
                </c:pt>
                <c:pt idx="29">
                  <c:v>28 to 29 mile</c:v>
                </c:pt>
                <c:pt idx="30">
                  <c:v>29 to 30 mile</c:v>
                </c:pt>
                <c:pt idx="31">
                  <c:v>30 to 31 mile</c:v>
                </c:pt>
                <c:pt idx="32">
                  <c:v>31 to 32 mile</c:v>
                </c:pt>
                <c:pt idx="33">
                  <c:v>32 to 33 mile</c:v>
                </c:pt>
                <c:pt idx="34">
                  <c:v>33 to 34 mile</c:v>
                </c:pt>
                <c:pt idx="35">
                  <c:v>34 to 35 mile</c:v>
                </c:pt>
                <c:pt idx="36">
                  <c:v>35 to 36 mile</c:v>
                </c:pt>
                <c:pt idx="37">
                  <c:v>36 to 37 mile</c:v>
                </c:pt>
                <c:pt idx="38">
                  <c:v>37 to 38 mile</c:v>
                </c:pt>
                <c:pt idx="39">
                  <c:v>38 to 39 mile</c:v>
                </c:pt>
                <c:pt idx="40">
                  <c:v>39 to 40 mile</c:v>
                </c:pt>
                <c:pt idx="41">
                  <c:v>40 plus miles</c:v>
                </c:pt>
              </c:strCache>
            </c:strRef>
          </c:cat>
          <c:val>
            <c:numRef>
              <c:f>StopLocation!$E$7:$E$48</c:f>
              <c:numCache>
                <c:formatCode>0.0%</c:formatCode>
                <c:ptCount val="42"/>
                <c:pt idx="0">
                  <c:v>1.9232963458637432E-2</c:v>
                </c:pt>
                <c:pt idx="1">
                  <c:v>0.1739260898341885</c:v>
                </c:pt>
                <c:pt idx="2">
                  <c:v>0.22720021996539391</c:v>
                </c:pt>
                <c:pt idx="3">
                  <c:v>0.12855979980893162</c:v>
                </c:pt>
                <c:pt idx="4">
                  <c:v>8.6715327935896813E-2</c:v>
                </c:pt>
                <c:pt idx="5">
                  <c:v>6.0389203441742964E-2</c:v>
                </c:pt>
                <c:pt idx="6">
                  <c:v>6.975459932372928E-2</c:v>
                </c:pt>
                <c:pt idx="7">
                  <c:v>3.0225938286322553E-2</c:v>
                </c:pt>
                <c:pt idx="8">
                  <c:v>2.7059020687488437E-2</c:v>
                </c:pt>
                <c:pt idx="9">
                  <c:v>1.9470317014083787E-2</c:v>
                </c:pt>
                <c:pt idx="10">
                  <c:v>1.4495778836172169E-2</c:v>
                </c:pt>
                <c:pt idx="11">
                  <c:v>1.3619888177614701E-2</c:v>
                </c:pt>
                <c:pt idx="12">
                  <c:v>1.2365943790742254E-2</c:v>
                </c:pt>
                <c:pt idx="13">
                  <c:v>8.9711048310889465E-3</c:v>
                </c:pt>
                <c:pt idx="14">
                  <c:v>8.926703055449757E-3</c:v>
                </c:pt>
                <c:pt idx="15">
                  <c:v>8.8734488650093982E-3</c:v>
                </c:pt>
                <c:pt idx="16">
                  <c:v>2.5068304565957274E-2</c:v>
                </c:pt>
                <c:pt idx="17">
                  <c:v>7.0413095802051425E-3</c:v>
                </c:pt>
                <c:pt idx="18">
                  <c:v>4.1897780061926765E-3</c:v>
                </c:pt>
                <c:pt idx="19">
                  <c:v>5.3790076206097241E-3</c:v>
                </c:pt>
                <c:pt idx="20">
                  <c:v>2.9444119086323912E-3</c:v>
                </c:pt>
                <c:pt idx="21">
                  <c:v>3.0646941197802363E-3</c:v>
                </c:pt>
                <c:pt idx="22">
                  <c:v>3.1638298101278541E-3</c:v>
                </c:pt>
                <c:pt idx="23">
                  <c:v>2.7386155457573965E-3</c:v>
                </c:pt>
                <c:pt idx="24">
                  <c:v>3.2770799816939449E-3</c:v>
                </c:pt>
                <c:pt idx="25">
                  <c:v>1.8995076637636551E-3</c:v>
                </c:pt>
                <c:pt idx="26">
                  <c:v>1.4234107385186401E-3</c:v>
                </c:pt>
                <c:pt idx="27">
                  <c:v>1.3489226099014161E-3</c:v>
                </c:pt>
                <c:pt idx="28">
                  <c:v>1.3074075857093929E-3</c:v>
                </c:pt>
                <c:pt idx="29">
                  <c:v>1.522224728562556E-3</c:v>
                </c:pt>
                <c:pt idx="30">
                  <c:v>1.0845623759774561E-3</c:v>
                </c:pt>
                <c:pt idx="31">
                  <c:v>1.594319540538187E-3</c:v>
                </c:pt>
                <c:pt idx="32">
                  <c:v>1.7460913543141487E-3</c:v>
                </c:pt>
                <c:pt idx="33">
                  <c:v>1.072886850198837E-3</c:v>
                </c:pt>
                <c:pt idx="34">
                  <c:v>7.4607269362269907E-4</c:v>
                </c:pt>
                <c:pt idx="35">
                  <c:v>1.1117842397284868E-3</c:v>
                </c:pt>
                <c:pt idx="36">
                  <c:v>3.4444380573825779E-4</c:v>
                </c:pt>
                <c:pt idx="37">
                  <c:v>1.1354799534006141E-3</c:v>
                </c:pt>
                <c:pt idx="38">
                  <c:v>1.047054834926504E-3</c:v>
                </c:pt>
                <c:pt idx="39">
                  <c:v>3.7096949898037738E-4</c:v>
                </c:pt>
                <c:pt idx="40">
                  <c:v>4.3668484016795881E-4</c:v>
                </c:pt>
                <c:pt idx="41">
                  <c:v>1.5154798234502035E-2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5-41C8-AE72-25BE49BFB185}"/>
            </c:ext>
          </c:extLst>
        </c:ser>
        <c:ser>
          <c:idx val="1"/>
          <c:order val="1"/>
          <c:tx>
            <c:strRef>
              <c:f>StopLocation!$F$6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StopLocation!$B$7:$B$48</c:f>
              <c:strCache>
                <c:ptCount val="42"/>
                <c:pt idx="0">
                  <c:v>Less than 0</c:v>
                </c:pt>
                <c:pt idx="1">
                  <c:v>0 to 1 mile</c:v>
                </c:pt>
                <c:pt idx="2">
                  <c:v>1 to 2 mile</c:v>
                </c:pt>
                <c:pt idx="3">
                  <c:v>2 to 3 mile</c:v>
                </c:pt>
                <c:pt idx="4">
                  <c:v>3 to 4 mile</c:v>
                </c:pt>
                <c:pt idx="5">
                  <c:v>4 to 5 mile</c:v>
                </c:pt>
                <c:pt idx="6">
                  <c:v>5 to 6 mile</c:v>
                </c:pt>
                <c:pt idx="7">
                  <c:v>6 to 7 mile</c:v>
                </c:pt>
                <c:pt idx="8">
                  <c:v>7 to 8 mile</c:v>
                </c:pt>
                <c:pt idx="9">
                  <c:v>8 to 9 mile</c:v>
                </c:pt>
                <c:pt idx="10">
                  <c:v>9 to 10 mile</c:v>
                </c:pt>
                <c:pt idx="11">
                  <c:v>10 to 11 mile</c:v>
                </c:pt>
                <c:pt idx="12">
                  <c:v>11 to 12 mile</c:v>
                </c:pt>
                <c:pt idx="13">
                  <c:v>12 to 13 mile</c:v>
                </c:pt>
                <c:pt idx="14">
                  <c:v>13 to 14 mile</c:v>
                </c:pt>
                <c:pt idx="15">
                  <c:v>14 to 15 mile</c:v>
                </c:pt>
                <c:pt idx="16">
                  <c:v>15 to 16 mile</c:v>
                </c:pt>
                <c:pt idx="17">
                  <c:v>16 to 17 mile</c:v>
                </c:pt>
                <c:pt idx="18">
                  <c:v>17 to 18 mile</c:v>
                </c:pt>
                <c:pt idx="19">
                  <c:v>18 to 19 mile</c:v>
                </c:pt>
                <c:pt idx="20">
                  <c:v>19 to 20 mile</c:v>
                </c:pt>
                <c:pt idx="21">
                  <c:v>20 to 21 mile</c:v>
                </c:pt>
                <c:pt idx="22">
                  <c:v>21 to 22 mile</c:v>
                </c:pt>
                <c:pt idx="23">
                  <c:v>22 to 23 mile</c:v>
                </c:pt>
                <c:pt idx="24">
                  <c:v>23 to 24 mile</c:v>
                </c:pt>
                <c:pt idx="25">
                  <c:v>24 to 25 mile</c:v>
                </c:pt>
                <c:pt idx="26">
                  <c:v>25 to 26 mile</c:v>
                </c:pt>
                <c:pt idx="27">
                  <c:v>26 to 27 mile</c:v>
                </c:pt>
                <c:pt idx="28">
                  <c:v>27 to 28 mile</c:v>
                </c:pt>
                <c:pt idx="29">
                  <c:v>28 to 29 mile</c:v>
                </c:pt>
                <c:pt idx="30">
                  <c:v>29 to 30 mile</c:v>
                </c:pt>
                <c:pt idx="31">
                  <c:v>30 to 31 mile</c:v>
                </c:pt>
                <c:pt idx="32">
                  <c:v>31 to 32 mile</c:v>
                </c:pt>
                <c:pt idx="33">
                  <c:v>32 to 33 mile</c:v>
                </c:pt>
                <c:pt idx="34">
                  <c:v>33 to 34 mile</c:v>
                </c:pt>
                <c:pt idx="35">
                  <c:v>34 to 35 mile</c:v>
                </c:pt>
                <c:pt idx="36">
                  <c:v>35 to 36 mile</c:v>
                </c:pt>
                <c:pt idx="37">
                  <c:v>36 to 37 mile</c:v>
                </c:pt>
                <c:pt idx="38">
                  <c:v>37 to 38 mile</c:v>
                </c:pt>
                <c:pt idx="39">
                  <c:v>38 to 39 mile</c:v>
                </c:pt>
                <c:pt idx="40">
                  <c:v>39 to 40 mile</c:v>
                </c:pt>
                <c:pt idx="41">
                  <c:v>40 plus miles</c:v>
                </c:pt>
              </c:strCache>
            </c:strRef>
          </c:cat>
          <c:val>
            <c:numRef>
              <c:f>StopLocation!$F$7:$F$48</c:f>
              <c:numCache>
                <c:formatCode>0.0%</c:formatCode>
                <c:ptCount val="42"/>
                <c:pt idx="0">
                  <c:v>1.3595161858022078E-2</c:v>
                </c:pt>
                <c:pt idx="1">
                  <c:v>0.10959349176424318</c:v>
                </c:pt>
                <c:pt idx="2">
                  <c:v>0.18121016249214472</c:v>
                </c:pt>
                <c:pt idx="3">
                  <c:v>0.12672406545285619</c:v>
                </c:pt>
                <c:pt idx="4">
                  <c:v>8.2425255465923386E-2</c:v>
                </c:pt>
                <c:pt idx="5">
                  <c:v>6.5360231533137539E-2</c:v>
                </c:pt>
                <c:pt idx="6">
                  <c:v>5.7289061598245546E-2</c:v>
                </c:pt>
                <c:pt idx="7">
                  <c:v>5.0461199532031743E-2</c:v>
                </c:pt>
                <c:pt idx="8">
                  <c:v>4.1375433376510673E-2</c:v>
                </c:pt>
                <c:pt idx="9">
                  <c:v>3.0086625427320282E-2</c:v>
                </c:pt>
                <c:pt idx="10">
                  <c:v>2.8864692479020515E-2</c:v>
                </c:pt>
                <c:pt idx="11">
                  <c:v>2.6058877930679708E-2</c:v>
                </c:pt>
                <c:pt idx="12">
                  <c:v>2.1420520208562221E-2</c:v>
                </c:pt>
                <c:pt idx="13">
                  <c:v>1.913126623603327E-2</c:v>
                </c:pt>
                <c:pt idx="14">
                  <c:v>1.6743687629763578E-2</c:v>
                </c:pt>
                <c:pt idx="15">
                  <c:v>1.5654279187810025E-2</c:v>
                </c:pt>
                <c:pt idx="16">
                  <c:v>1.3817461029957663E-2</c:v>
                </c:pt>
                <c:pt idx="17">
                  <c:v>1.2386766359295311E-2</c:v>
                </c:pt>
                <c:pt idx="18">
                  <c:v>1.1278120489001179E-2</c:v>
                </c:pt>
                <c:pt idx="19">
                  <c:v>1.0101787370842044E-2</c:v>
                </c:pt>
                <c:pt idx="20">
                  <c:v>9.0195039023479636E-3</c:v>
                </c:pt>
                <c:pt idx="21">
                  <c:v>8.0547824959352025E-3</c:v>
                </c:pt>
                <c:pt idx="22">
                  <c:v>7.1192734807062844E-3</c:v>
                </c:pt>
                <c:pt idx="23">
                  <c:v>6.1973019150503668E-3</c:v>
                </c:pt>
                <c:pt idx="24">
                  <c:v>5.2860178095836593E-3</c:v>
                </c:pt>
                <c:pt idx="25">
                  <c:v>4.6205452884688003E-3</c:v>
                </c:pt>
                <c:pt idx="26">
                  <c:v>4.0590973798622599E-3</c:v>
                </c:pt>
                <c:pt idx="27">
                  <c:v>3.4477746570394027E-3</c:v>
                </c:pt>
                <c:pt idx="28">
                  <c:v>2.9647014564870744E-3</c:v>
                </c:pt>
                <c:pt idx="29">
                  <c:v>2.4901782240861151E-3</c:v>
                </c:pt>
                <c:pt idx="30">
                  <c:v>2.1260920803070011E-3</c:v>
                </c:pt>
                <c:pt idx="31">
                  <c:v>1.8175807295117826E-3</c:v>
                </c:pt>
                <c:pt idx="32">
                  <c:v>1.4791444901867741E-3</c:v>
                </c:pt>
                <c:pt idx="33">
                  <c:v>1.3174075926567174E-3</c:v>
                </c:pt>
                <c:pt idx="34">
                  <c:v>1.1015208968346592E-3</c:v>
                </c:pt>
                <c:pt idx="35">
                  <c:v>8.9560916385586465E-4</c:v>
                </c:pt>
                <c:pt idx="36">
                  <c:v>8.0298450888270439E-4</c:v>
                </c:pt>
                <c:pt idx="37">
                  <c:v>6.3412263789317381E-4</c:v>
                </c:pt>
                <c:pt idx="38">
                  <c:v>5.4933545372543491E-4</c:v>
                </c:pt>
                <c:pt idx="39">
                  <c:v>4.5884829079011679E-4</c:v>
                </c:pt>
                <c:pt idx="40">
                  <c:v>3.8759855619537818E-4</c:v>
                </c:pt>
                <c:pt idx="41">
                  <c:v>1.5924315681924085E-3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75-41C8-AE72-25BE49BFB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542656"/>
        <c:axId val="153544192"/>
      </c:barChart>
      <c:catAx>
        <c:axId val="15354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44192"/>
        <c:crosses val="autoZero"/>
        <c:auto val="1"/>
        <c:lblAlgn val="ctr"/>
        <c:lblOffset val="100"/>
        <c:noMultiLvlLbl val="0"/>
      </c:catAx>
      <c:valAx>
        <c:axId val="1535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4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Stop Departure Time Distribution by Tour Purpose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008082473445332E-2"/>
          <c:y val="9.5249101181304571E-2"/>
          <c:w val="0.92744558780332964"/>
          <c:h val="0.472632211664575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StopDepTime!$E$6</c:f>
              <c:strCache>
                <c:ptCount val="1"/>
                <c:pt idx="0">
                  <c:v>Survey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StopDepTime!$B$7:$B$46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StopDepTime!$E$7:$E$46</c:f>
              <c:numCache>
                <c:formatCode>0.0%</c:formatCode>
                <c:ptCount val="40"/>
                <c:pt idx="0">
                  <c:v>1.6808651000066518E-3</c:v>
                </c:pt>
                <c:pt idx="1">
                  <c:v>3.2212230514094553E-3</c:v>
                </c:pt>
                <c:pt idx="2">
                  <c:v>1.1939509150364699E-2</c:v>
                </c:pt>
                <c:pt idx="3">
                  <c:v>7.9796996988472473E-3</c:v>
                </c:pt>
                <c:pt idx="4">
                  <c:v>1.1931423721608986E-2</c:v>
                </c:pt>
                <c:pt idx="5">
                  <c:v>2.5826004811260937E-2</c:v>
                </c:pt>
                <c:pt idx="6">
                  <c:v>2.9364205468487666E-2</c:v>
                </c:pt>
                <c:pt idx="7">
                  <c:v>2.9774784357992769E-2</c:v>
                </c:pt>
                <c:pt idx="8">
                  <c:v>2.8887855789251515E-2</c:v>
                </c:pt>
                <c:pt idx="9">
                  <c:v>2.5031671581185366E-2</c:v>
                </c:pt>
                <c:pt idx="10">
                  <c:v>2.3728280612628511E-2</c:v>
                </c:pt>
                <c:pt idx="11">
                  <c:v>2.6951718671214164E-2</c:v>
                </c:pt>
                <c:pt idx="12">
                  <c:v>2.8498774535869444E-2</c:v>
                </c:pt>
                <c:pt idx="13">
                  <c:v>3.4674359840600272E-2</c:v>
                </c:pt>
                <c:pt idx="14">
                  <c:v>3.39494301711303E-2</c:v>
                </c:pt>
                <c:pt idx="15">
                  <c:v>4.406953529231622E-2</c:v>
                </c:pt>
                <c:pt idx="16">
                  <c:v>3.6298584124682731E-2</c:v>
                </c:pt>
                <c:pt idx="17">
                  <c:v>3.3133379770667139E-2</c:v>
                </c:pt>
                <c:pt idx="18">
                  <c:v>3.4331954050088161E-2</c:v>
                </c:pt>
                <c:pt idx="19">
                  <c:v>4.0329566845429717E-2</c:v>
                </c:pt>
                <c:pt idx="20">
                  <c:v>4.630909454970511E-2</c:v>
                </c:pt>
                <c:pt idx="21">
                  <c:v>4.9502345058277337E-2</c:v>
                </c:pt>
                <c:pt idx="22">
                  <c:v>4.6284138007867709E-2</c:v>
                </c:pt>
                <c:pt idx="23">
                  <c:v>4.805442131970742E-2</c:v>
                </c:pt>
                <c:pt idx="24">
                  <c:v>4.4806381200710753E-2</c:v>
                </c:pt>
                <c:pt idx="25">
                  <c:v>5.1277041350742236E-2</c:v>
                </c:pt>
                <c:pt idx="26">
                  <c:v>3.6170332800230444E-2</c:v>
                </c:pt>
                <c:pt idx="27">
                  <c:v>3.309829999129571E-2</c:v>
                </c:pt>
                <c:pt idx="28">
                  <c:v>2.4681745821452068E-2</c:v>
                </c:pt>
                <c:pt idx="29">
                  <c:v>2.5748409261059112E-2</c:v>
                </c:pt>
                <c:pt idx="30">
                  <c:v>1.4514075028383555E-2</c:v>
                </c:pt>
                <c:pt idx="31">
                  <c:v>1.7635316797803165E-2</c:v>
                </c:pt>
                <c:pt idx="32">
                  <c:v>2.0672772667491065E-2</c:v>
                </c:pt>
                <c:pt idx="33">
                  <c:v>9.8486780340917793E-3</c:v>
                </c:pt>
                <c:pt idx="34">
                  <c:v>6.2223266029745646E-3</c:v>
                </c:pt>
                <c:pt idx="35">
                  <c:v>4.5198532473612885E-3</c:v>
                </c:pt>
                <c:pt idx="36">
                  <c:v>2.6910009123171149E-3</c:v>
                </c:pt>
                <c:pt idx="37">
                  <c:v>2.0136308201155724E-3</c:v>
                </c:pt>
                <c:pt idx="38">
                  <c:v>1.5607201648983821E-3</c:v>
                </c:pt>
                <c:pt idx="39">
                  <c:v>2.7865897184736858E-3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5-4443-89E0-614FE465A3E7}"/>
            </c:ext>
          </c:extLst>
        </c:ser>
        <c:ser>
          <c:idx val="1"/>
          <c:order val="1"/>
          <c:tx>
            <c:strRef>
              <c:f>StopDepTime!$F$6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StopDepTime!$B$7:$B$46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StopDepTime!$F$7:$F$46</c:f>
              <c:numCache>
                <c:formatCode>0.0%</c:formatCode>
                <c:ptCount val="40"/>
                <c:pt idx="0">
                  <c:v>6.6326301447799853E-3</c:v>
                </c:pt>
                <c:pt idx="1">
                  <c:v>7.244346436752599E-3</c:v>
                </c:pt>
                <c:pt idx="2">
                  <c:v>1.288810653844865E-2</c:v>
                </c:pt>
                <c:pt idx="3">
                  <c:v>2.045185728616131E-2</c:v>
                </c:pt>
                <c:pt idx="4">
                  <c:v>3.2129364449587236E-2</c:v>
                </c:pt>
                <c:pt idx="5">
                  <c:v>2.5636473690852275E-2</c:v>
                </c:pt>
                <c:pt idx="6">
                  <c:v>2.9195550298692939E-2</c:v>
                </c:pt>
                <c:pt idx="7">
                  <c:v>4.2910685856591739E-2</c:v>
                </c:pt>
                <c:pt idx="8">
                  <c:v>3.3627998069315011E-2</c:v>
                </c:pt>
                <c:pt idx="9">
                  <c:v>2.3700085055656916E-2</c:v>
                </c:pt>
                <c:pt idx="10">
                  <c:v>2.1237534854638956E-2</c:v>
                </c:pt>
                <c:pt idx="11">
                  <c:v>2.2518716878735443E-2</c:v>
                </c:pt>
                <c:pt idx="12">
                  <c:v>2.1708085848464044E-2</c:v>
                </c:pt>
                <c:pt idx="13">
                  <c:v>2.4041591004205727E-2</c:v>
                </c:pt>
                <c:pt idx="14">
                  <c:v>2.6924072319410016E-2</c:v>
                </c:pt>
                <c:pt idx="15">
                  <c:v>2.9711730479798033E-2</c:v>
                </c:pt>
                <c:pt idx="16">
                  <c:v>2.8656555523947837E-2</c:v>
                </c:pt>
                <c:pt idx="17">
                  <c:v>2.6646732415473714E-2</c:v>
                </c:pt>
                <c:pt idx="18">
                  <c:v>2.8332873476680277E-2</c:v>
                </c:pt>
                <c:pt idx="19">
                  <c:v>3.0126670901625612E-2</c:v>
                </c:pt>
                <c:pt idx="20">
                  <c:v>4.2691095392806702E-2</c:v>
                </c:pt>
                <c:pt idx="21">
                  <c:v>4.4844935623633356E-2</c:v>
                </c:pt>
                <c:pt idx="22">
                  <c:v>5.1309308140318304E-2</c:v>
                </c:pt>
                <c:pt idx="23">
                  <c:v>4.6078349592296085E-2</c:v>
                </c:pt>
                <c:pt idx="24">
                  <c:v>4.4238210024019488E-2</c:v>
                </c:pt>
                <c:pt idx="25">
                  <c:v>4.8695611256435317E-2</c:v>
                </c:pt>
                <c:pt idx="26">
                  <c:v>4.4744408820407082E-2</c:v>
                </c:pt>
                <c:pt idx="27">
                  <c:v>3.5090983886480284E-2</c:v>
                </c:pt>
                <c:pt idx="28">
                  <c:v>2.6867035835310003E-2</c:v>
                </c:pt>
                <c:pt idx="29">
                  <c:v>2.006971284269124E-2</c:v>
                </c:pt>
                <c:pt idx="30">
                  <c:v>1.8375016308869674E-2</c:v>
                </c:pt>
                <c:pt idx="31">
                  <c:v>1.5218046913934084E-2</c:v>
                </c:pt>
                <c:pt idx="32">
                  <c:v>1.1887829198544714E-2</c:v>
                </c:pt>
                <c:pt idx="33">
                  <c:v>1.0275122610616914E-2</c:v>
                </c:pt>
                <c:pt idx="34">
                  <c:v>9.078069400567941E-3</c:v>
                </c:pt>
                <c:pt idx="35">
                  <c:v>1.0112568630931884E-2</c:v>
                </c:pt>
                <c:pt idx="36">
                  <c:v>8.6032406704353529E-3</c:v>
                </c:pt>
                <c:pt idx="37">
                  <c:v>9.2056885337417141E-3</c:v>
                </c:pt>
                <c:pt idx="38">
                  <c:v>4.5550762114370986E-3</c:v>
                </c:pt>
                <c:pt idx="39">
                  <c:v>3.7380285767044464E-3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5-4443-89E0-614FE465A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854336"/>
        <c:axId val="153855872"/>
      </c:barChart>
      <c:catAx>
        <c:axId val="15385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5872"/>
        <c:crosses val="autoZero"/>
        <c:auto val="1"/>
        <c:lblAlgn val="ctr"/>
        <c:lblOffset val="100"/>
        <c:noMultiLvlLbl val="0"/>
      </c:catAx>
      <c:valAx>
        <c:axId val="1538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Trip Departure Time Distribution by Tour Purpose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008082473445332E-2"/>
          <c:y val="9.5249101181304571E-2"/>
          <c:w val="0.92744558780332964"/>
          <c:h val="0.4922067005675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TripDepTime!$E$6</c:f>
              <c:strCache>
                <c:ptCount val="1"/>
                <c:pt idx="0">
                  <c:v>Survey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TripDepTime!$B$7:$B$46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TripDepTime!$E$7:$E$46</c:f>
              <c:numCache>
                <c:formatCode>0.0%</c:formatCode>
                <c:ptCount val="40"/>
                <c:pt idx="0">
                  <c:v>3.9933357563877577E-3</c:v>
                </c:pt>
                <c:pt idx="1">
                  <c:v>4.668130594251421E-3</c:v>
                </c:pt>
                <c:pt idx="2">
                  <c:v>9.5146849858111435E-3</c:v>
                </c:pt>
                <c:pt idx="3">
                  <c:v>1.3410191397200967E-2</c:v>
                </c:pt>
                <c:pt idx="4">
                  <c:v>2.248159739033731E-2</c:v>
                </c:pt>
                <c:pt idx="5">
                  <c:v>3.5004946661848765E-2</c:v>
                </c:pt>
                <c:pt idx="6">
                  <c:v>4.5904727919686118E-2</c:v>
                </c:pt>
                <c:pt idx="7">
                  <c:v>4.1745735859391384E-2</c:v>
                </c:pt>
                <c:pt idx="8">
                  <c:v>3.365011472237138E-2</c:v>
                </c:pt>
                <c:pt idx="9">
                  <c:v>2.584843547954677E-2</c:v>
                </c:pt>
                <c:pt idx="10">
                  <c:v>1.9094983145485359E-2</c:v>
                </c:pt>
                <c:pt idx="11">
                  <c:v>2.1259101152194738E-2</c:v>
                </c:pt>
                <c:pt idx="12">
                  <c:v>2.2273324296569797E-2</c:v>
                </c:pt>
                <c:pt idx="13">
                  <c:v>2.9324286743335263E-2</c:v>
                </c:pt>
                <c:pt idx="14">
                  <c:v>2.9813973592048418E-2</c:v>
                </c:pt>
                <c:pt idx="15">
                  <c:v>3.1177852991004965E-2</c:v>
                </c:pt>
                <c:pt idx="16">
                  <c:v>2.842431945022704E-2</c:v>
                </c:pt>
                <c:pt idx="17">
                  <c:v>2.6107057481597869E-2</c:v>
                </c:pt>
                <c:pt idx="18">
                  <c:v>2.3792611425660012E-2</c:v>
                </c:pt>
                <c:pt idx="19">
                  <c:v>3.1282141293378404E-2</c:v>
                </c:pt>
                <c:pt idx="20">
                  <c:v>4.1628674747079514E-2</c:v>
                </c:pt>
                <c:pt idx="21">
                  <c:v>5.121327207352197E-2</c:v>
                </c:pt>
                <c:pt idx="22">
                  <c:v>3.9770374979597296E-2</c:v>
                </c:pt>
                <c:pt idx="23">
                  <c:v>4.1276063661225174E-2</c:v>
                </c:pt>
                <c:pt idx="24">
                  <c:v>3.8034657426199013E-2</c:v>
                </c:pt>
                <c:pt idx="25">
                  <c:v>5.026306830291763E-2</c:v>
                </c:pt>
                <c:pt idx="26">
                  <c:v>3.646869445347363E-2</c:v>
                </c:pt>
                <c:pt idx="27">
                  <c:v>3.8182239034359938E-2</c:v>
                </c:pt>
                <c:pt idx="28">
                  <c:v>2.9663416610775813E-2</c:v>
                </c:pt>
                <c:pt idx="29">
                  <c:v>2.797242726435108E-2</c:v>
                </c:pt>
                <c:pt idx="30">
                  <c:v>1.8485323739217956E-2</c:v>
                </c:pt>
                <c:pt idx="31">
                  <c:v>2.1186369368152873E-2</c:v>
                </c:pt>
                <c:pt idx="32">
                  <c:v>1.7238459205577823E-2</c:v>
                </c:pt>
                <c:pt idx="33">
                  <c:v>1.5653429344352023E-2</c:v>
                </c:pt>
                <c:pt idx="34">
                  <c:v>8.9106545047859913E-3</c:v>
                </c:pt>
                <c:pt idx="35">
                  <c:v>8.1201519030596366E-3</c:v>
                </c:pt>
                <c:pt idx="36">
                  <c:v>5.4374878531266288E-3</c:v>
                </c:pt>
                <c:pt idx="37">
                  <c:v>3.5305366503622466E-3</c:v>
                </c:pt>
                <c:pt idx="38">
                  <c:v>2.7275075866736555E-3</c:v>
                </c:pt>
                <c:pt idx="39">
                  <c:v>5.4656389528551577E-3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4-4478-8491-F29627A88409}"/>
            </c:ext>
          </c:extLst>
        </c:ser>
        <c:ser>
          <c:idx val="1"/>
          <c:order val="1"/>
          <c:tx>
            <c:strRef>
              <c:f>TripDepTime!$F$6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TripDepTime!$B$7:$B$46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TripDepTime!$F$7:$F$46</c:f>
              <c:numCache>
                <c:formatCode>0.0%</c:formatCode>
                <c:ptCount val="40"/>
                <c:pt idx="0">
                  <c:v>6.3212660924092702E-3</c:v>
                </c:pt>
                <c:pt idx="1">
                  <c:v>7.1521667830444563E-3</c:v>
                </c:pt>
                <c:pt idx="2">
                  <c:v>1.120409998069666E-2</c:v>
                </c:pt>
                <c:pt idx="3">
                  <c:v>1.6735411863787245E-2</c:v>
                </c:pt>
                <c:pt idx="4">
                  <c:v>2.7836261414851928E-2</c:v>
                </c:pt>
                <c:pt idx="5">
                  <c:v>3.9441936189057933E-2</c:v>
                </c:pt>
                <c:pt idx="6">
                  <c:v>4.4362451722942231E-2</c:v>
                </c:pt>
                <c:pt idx="7">
                  <c:v>4.3257712936326589E-2</c:v>
                </c:pt>
                <c:pt idx="8">
                  <c:v>3.4695545226884998E-2</c:v>
                </c:pt>
                <c:pt idx="9">
                  <c:v>2.3136530396504776E-2</c:v>
                </c:pt>
                <c:pt idx="10">
                  <c:v>2.0528198726197138E-2</c:v>
                </c:pt>
                <c:pt idx="11">
                  <c:v>2.1150966139708578E-2</c:v>
                </c:pt>
                <c:pt idx="12">
                  <c:v>2.0279935176686789E-2</c:v>
                </c:pt>
                <c:pt idx="13">
                  <c:v>2.3885266054863661E-2</c:v>
                </c:pt>
                <c:pt idx="14">
                  <c:v>2.9407871709368677E-2</c:v>
                </c:pt>
                <c:pt idx="15">
                  <c:v>3.3170322806550731E-2</c:v>
                </c:pt>
                <c:pt idx="16">
                  <c:v>3.0932277920773049E-2</c:v>
                </c:pt>
                <c:pt idx="17">
                  <c:v>2.9114308564249042E-2</c:v>
                </c:pt>
                <c:pt idx="18">
                  <c:v>2.6670170923672357E-2</c:v>
                </c:pt>
                <c:pt idx="19">
                  <c:v>2.5317168587546367E-2</c:v>
                </c:pt>
                <c:pt idx="20">
                  <c:v>3.0976489237809136E-2</c:v>
                </c:pt>
                <c:pt idx="21">
                  <c:v>3.8349168466747442E-2</c:v>
                </c:pt>
                <c:pt idx="22">
                  <c:v>4.0753583939402475E-2</c:v>
                </c:pt>
                <c:pt idx="23">
                  <c:v>3.6748718790040998E-2</c:v>
                </c:pt>
                <c:pt idx="24">
                  <c:v>3.5519780211259358E-2</c:v>
                </c:pt>
                <c:pt idx="25">
                  <c:v>4.06761801258839E-2</c:v>
                </c:pt>
                <c:pt idx="26">
                  <c:v>4.0135169640183814E-2</c:v>
                </c:pt>
                <c:pt idx="27">
                  <c:v>3.7627367703075162E-2</c:v>
                </c:pt>
                <c:pt idx="28">
                  <c:v>3.2149653539714482E-2</c:v>
                </c:pt>
                <c:pt idx="29">
                  <c:v>2.6578075349415642E-2</c:v>
                </c:pt>
                <c:pt idx="30">
                  <c:v>2.0915081758968335E-2</c:v>
                </c:pt>
                <c:pt idx="31">
                  <c:v>1.8276278288611204E-2</c:v>
                </c:pt>
                <c:pt idx="32">
                  <c:v>1.5819897514086065E-2</c:v>
                </c:pt>
                <c:pt idx="33">
                  <c:v>1.4449482720788937E-2</c:v>
                </c:pt>
                <c:pt idx="34">
                  <c:v>1.2106282917876186E-2</c:v>
                </c:pt>
                <c:pt idx="35">
                  <c:v>1.0875031747126503E-2</c:v>
                </c:pt>
                <c:pt idx="36">
                  <c:v>9.2126862265695317E-3</c:v>
                </c:pt>
                <c:pt idx="37">
                  <c:v>8.4925178807570452E-3</c:v>
                </c:pt>
                <c:pt idx="38">
                  <c:v>7.3325489565517019E-3</c:v>
                </c:pt>
                <c:pt idx="39">
                  <c:v>8.4061357690096081E-3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C4-4478-8491-F29627A88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685824"/>
        <c:axId val="154687360"/>
      </c:barChart>
      <c:catAx>
        <c:axId val="1546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7360"/>
        <c:crosses val="autoZero"/>
        <c:auto val="1"/>
        <c:lblAlgn val="ctr"/>
        <c:lblOffset val="100"/>
        <c:noMultiLvlLbl val="0"/>
      </c:catAx>
      <c:valAx>
        <c:axId val="15468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4</xdr:row>
      <xdr:rowOff>23811</xdr:rowOff>
    </xdr:from>
    <xdr:to>
      <xdr:col>18</xdr:col>
      <xdr:colOff>581025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314324</xdr:colOff>
      <xdr:row>26</xdr:row>
      <xdr:rowOff>14287</xdr:rowOff>
    </xdr:from>
    <xdr:to>
      <xdr:col>18</xdr:col>
      <xdr:colOff>609599</xdr:colOff>
      <xdr:row>48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466724</xdr:colOff>
      <xdr:row>51</xdr:row>
      <xdr:rowOff>71437</xdr:rowOff>
    </xdr:from>
    <xdr:to>
      <xdr:col>19</xdr:col>
      <xdr:colOff>38099</xdr:colOff>
      <xdr:row>76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</xdr:row>
      <xdr:rowOff>152400</xdr:rowOff>
    </xdr:from>
    <xdr:to>
      <xdr:col>19</xdr:col>
      <xdr:colOff>487680</xdr:colOff>
      <xdr:row>26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1</xdr:row>
          <xdr:rowOff>228600</xdr:rowOff>
        </xdr:from>
        <xdr:to>
          <xdr:col>4</xdr:col>
          <xdr:colOff>47625</xdr:colOff>
          <xdr:row>2</xdr:row>
          <xdr:rowOff>276225</xdr:rowOff>
        </xdr:to>
        <xdr:sp macro="" textlink="">
          <xdr:nvSpPr>
            <xdr:cNvPr id="14337" name="ComboBox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6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2</xdr:row>
      <xdr:rowOff>76200</xdr:rowOff>
    </xdr:from>
    <xdr:to>
      <xdr:col>21</xdr:col>
      <xdr:colOff>30480</xdr:colOff>
      <xdr:row>31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2</xdr:row>
      <xdr:rowOff>9525</xdr:rowOff>
    </xdr:from>
    <xdr:to>
      <xdr:col>3</xdr:col>
      <xdr:colOff>685800</xdr:colOff>
      <xdr:row>3</xdr:row>
      <xdr:rowOff>47625</xdr:rowOff>
    </xdr:to>
    <xdr:sp macro="" textlink="">
      <xdr:nvSpPr>
        <xdr:cNvPr id="103428" name="CheckBox1" hidden="1">
          <a:extLst>
            <a:ext uri="{63B3BB69-23CF-44E3-9099-C40C66FF867C}">
              <a14:compatExt xmlns:a14="http://schemas.microsoft.com/office/drawing/2010/main" spid="_x0000_s103428"/>
            </a:ext>
            <a:ext uri="{FF2B5EF4-FFF2-40B4-BE49-F238E27FC236}">
              <a16:creationId xmlns:a16="http://schemas.microsoft.com/office/drawing/2014/main" id="{00000000-0008-0000-0900-0000049401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28575</xdr:colOff>
      <xdr:row>2</xdr:row>
      <xdr:rowOff>9525</xdr:rowOff>
    </xdr:from>
    <xdr:to>
      <xdr:col>5</xdr:col>
      <xdr:colOff>628650</xdr:colOff>
      <xdr:row>3</xdr:row>
      <xdr:rowOff>38100</xdr:rowOff>
    </xdr:to>
    <xdr:sp macro="" textlink="">
      <xdr:nvSpPr>
        <xdr:cNvPr id="103430" name="CheckBox2" hidden="1">
          <a:extLst>
            <a:ext uri="{63B3BB69-23CF-44E3-9099-C40C66FF867C}">
              <a14:compatExt xmlns:a14="http://schemas.microsoft.com/office/drawing/2010/main" spid="_x0000_s103430"/>
            </a:ext>
            <a:ext uri="{FF2B5EF4-FFF2-40B4-BE49-F238E27FC236}">
              <a16:creationId xmlns:a16="http://schemas.microsoft.com/office/drawing/2014/main" id="{00000000-0008-0000-0900-0000069401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9525</xdr:rowOff>
        </xdr:from>
        <xdr:to>
          <xdr:col>4</xdr:col>
          <xdr:colOff>85725</xdr:colOff>
          <xdr:row>2</xdr:row>
          <xdr:rowOff>228600</xdr:rowOff>
        </xdr:to>
        <xdr:sp macro="" textlink="">
          <xdr:nvSpPr>
            <xdr:cNvPr id="4097" name="CheckBox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9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628650</xdr:colOff>
          <xdr:row>1</xdr:row>
          <xdr:rowOff>219075</xdr:rowOff>
        </xdr:from>
        <xdr:to>
          <xdr:col>6</xdr:col>
          <xdr:colOff>95250</xdr:colOff>
          <xdr:row>2</xdr:row>
          <xdr:rowOff>219075</xdr:rowOff>
        </xdr:to>
        <xdr:sp macro="" textlink="">
          <xdr:nvSpPr>
            <xdr:cNvPr id="4100" name="CheckBox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9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38100</xdr:rowOff>
    </xdr:to>
    <xdr:sp macro="" textlink="">
      <xdr:nvSpPr>
        <xdr:cNvPr id="9217" name="ComboBox1" hidden="1">
          <a:extLst>
            <a:ext uri="{63B3BB69-23CF-44E3-9099-C40C66FF867C}">
              <a14:compatExt xmlns:a14="http://schemas.microsoft.com/office/drawing/2010/main" spid="_x0000_s9217"/>
            </a:ex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571500</xdr:colOff>
      <xdr:row>30</xdr:row>
      <xdr:rowOff>0</xdr:rowOff>
    </xdr:from>
    <xdr:to>
      <xdr:col>8</xdr:col>
      <xdr:colOff>38100</xdr:colOff>
      <xdr:row>43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38100</xdr:rowOff>
    </xdr:to>
    <xdr:pic>
      <xdr:nvPicPr>
        <xdr:cNvPr id="3" name="ComboBox1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9225"/>
          <a:ext cx="1714500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24</xdr:row>
      <xdr:rowOff>257175</xdr:rowOff>
    </xdr:from>
    <xdr:to>
      <xdr:col>2</xdr:col>
      <xdr:colOff>19050</xdr:colOff>
      <xdr:row>26</xdr:row>
      <xdr:rowOff>38100</xdr:rowOff>
    </xdr:to>
    <xdr:sp macro="" textlink="">
      <xdr:nvSpPr>
        <xdr:cNvPr id="16385" name="ComboBox1" hidden="1">
          <a:extLst>
            <a:ext uri="{63B3BB69-23CF-44E3-9099-C40C66FF867C}">
              <a14:compatExt xmlns:a14="http://schemas.microsoft.com/office/drawing/2010/main" spid="_x0000_s16385"/>
            </a:ext>
            <a:ext uri="{FF2B5EF4-FFF2-40B4-BE49-F238E27FC236}">
              <a16:creationId xmlns:a16="http://schemas.microsoft.com/office/drawing/2014/main" id="{00000000-0008-0000-1000-0000014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</xdr:colOff>
      <xdr:row>30</xdr:row>
      <xdr:rowOff>7620</xdr:rowOff>
    </xdr:from>
    <xdr:to>
      <xdr:col>7</xdr:col>
      <xdr:colOff>251461</xdr:colOff>
      <xdr:row>42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571500</xdr:colOff>
      <xdr:row>24</xdr:row>
      <xdr:rowOff>257175</xdr:rowOff>
    </xdr:from>
    <xdr:to>
      <xdr:col>2</xdr:col>
      <xdr:colOff>19050</xdr:colOff>
      <xdr:row>26</xdr:row>
      <xdr:rowOff>38100</xdr:rowOff>
    </xdr:to>
    <xdr:pic>
      <xdr:nvPicPr>
        <xdr:cNvPr id="2" name="ComboBox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038725"/>
          <a:ext cx="1609725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257175</xdr:rowOff>
    </xdr:from>
    <xdr:to>
      <xdr:col>2</xdr:col>
      <xdr:colOff>38100</xdr:colOff>
      <xdr:row>3</xdr:row>
      <xdr:rowOff>180975</xdr:rowOff>
    </xdr:to>
    <xdr:sp macro="" textlink="">
      <xdr:nvSpPr>
        <xdr:cNvPr id="30723" name="ComboBox1" hidden="1">
          <a:extLst>
            <a:ext uri="{63B3BB69-23CF-44E3-9099-C40C66FF867C}">
              <a14:compatExt xmlns:a14="http://schemas.microsoft.com/office/drawing/2010/main" spid="_x0000_s30723"/>
            </a:ext>
            <a:ext uri="{FF2B5EF4-FFF2-40B4-BE49-F238E27FC236}">
              <a16:creationId xmlns:a16="http://schemas.microsoft.com/office/drawing/2014/main" id="{00000000-0008-0000-1500-0000037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157842</xdr:colOff>
      <xdr:row>4</xdr:row>
      <xdr:rowOff>64630</xdr:rowOff>
    </xdr:from>
    <xdr:to>
      <xdr:col>17</xdr:col>
      <xdr:colOff>389165</xdr:colOff>
      <xdr:row>34</xdr:row>
      <xdr:rowOff>62591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489856</xdr:colOff>
      <xdr:row>4</xdr:row>
      <xdr:rowOff>85045</xdr:rowOff>
    </xdr:from>
    <xdr:to>
      <xdr:col>37</xdr:col>
      <xdr:colOff>517070</xdr:colOff>
      <xdr:row>34</xdr:row>
      <xdr:rowOff>68037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2</xdr:row>
          <xdr:rowOff>0</xdr:rowOff>
        </xdr:from>
        <xdr:to>
          <xdr:col>1</xdr:col>
          <xdr:colOff>2066925</xdr:colOff>
          <xdr:row>3</xdr:row>
          <xdr:rowOff>133350</xdr:rowOff>
        </xdr:to>
        <xdr:sp macro="" textlink="">
          <xdr:nvSpPr>
            <xdr:cNvPr id="9217" name="ComboBox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15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2</xdr:row>
      <xdr:rowOff>0</xdr:rowOff>
    </xdr:from>
    <xdr:to>
      <xdr:col>2</xdr:col>
      <xdr:colOff>28575</xdr:colOff>
      <xdr:row>3</xdr:row>
      <xdr:rowOff>9525</xdr:rowOff>
    </xdr:to>
    <xdr:sp macro="" textlink="">
      <xdr:nvSpPr>
        <xdr:cNvPr id="47105" name="ComboBox1" hidden="1">
          <a:extLst>
            <a:ext uri="{63B3BB69-23CF-44E3-9099-C40C66FF867C}">
              <a14:compatExt xmlns:a14="http://schemas.microsoft.com/office/drawing/2010/main" spid="_x0000_s47105"/>
            </a:ext>
            <a:ext uri="{FF2B5EF4-FFF2-40B4-BE49-F238E27FC236}">
              <a16:creationId xmlns:a16="http://schemas.microsoft.com/office/drawing/2014/main" id="{00000000-0008-0000-1800-000001B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</xdr:col>
      <xdr:colOff>304800</xdr:colOff>
      <xdr:row>5</xdr:row>
      <xdr:rowOff>71436</xdr:rowOff>
    </xdr:from>
    <xdr:to>
      <xdr:col>22</xdr:col>
      <xdr:colOff>476250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2</xdr:row>
          <xdr:rowOff>0</xdr:rowOff>
        </xdr:from>
        <xdr:to>
          <xdr:col>2</xdr:col>
          <xdr:colOff>38100</xdr:colOff>
          <xdr:row>3</xdr:row>
          <xdr:rowOff>28575</xdr:rowOff>
        </xdr:to>
        <xdr:sp macro="" textlink="">
          <xdr:nvSpPr>
            <xdr:cNvPr id="10241" name="ComboBox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18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3</xdr:row>
      <xdr:rowOff>47625</xdr:rowOff>
    </xdr:to>
    <xdr:sp macro="" textlink="">
      <xdr:nvSpPr>
        <xdr:cNvPr id="48129" name="ComboBox1" hidden="1">
          <a:extLst>
            <a:ext uri="{63B3BB69-23CF-44E3-9099-C40C66FF867C}">
              <a14:compatExt xmlns:a14="http://schemas.microsoft.com/office/drawing/2010/main" spid="_x0000_s48129"/>
            </a:ext>
            <a:ext uri="{FF2B5EF4-FFF2-40B4-BE49-F238E27FC236}">
              <a16:creationId xmlns:a16="http://schemas.microsoft.com/office/drawing/2014/main" id="{00000000-0008-0000-1F00-000001B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60959</xdr:colOff>
      <xdr:row>6</xdr:row>
      <xdr:rowOff>7620</xdr:rowOff>
    </xdr:from>
    <xdr:to>
      <xdr:col>21</xdr:col>
      <xdr:colOff>390524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600075</xdr:colOff>
          <xdr:row>1</xdr:row>
          <xdr:rowOff>219075</xdr:rowOff>
        </xdr:from>
        <xdr:to>
          <xdr:col>2</xdr:col>
          <xdr:colOff>28575</xdr:colOff>
          <xdr:row>3</xdr:row>
          <xdr:rowOff>57150</xdr:rowOff>
        </xdr:to>
        <xdr:sp macro="" textlink="">
          <xdr:nvSpPr>
            <xdr:cNvPr id="11265" name="ComboBox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F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2</xdr:col>
      <xdr:colOff>19050</xdr:colOff>
      <xdr:row>3</xdr:row>
      <xdr:rowOff>104775</xdr:rowOff>
    </xdr:to>
    <xdr:sp macro="" textlink="">
      <xdr:nvSpPr>
        <xdr:cNvPr id="71681" name="ComboBox1" hidden="1">
          <a:extLst>
            <a:ext uri="{63B3BB69-23CF-44E3-9099-C40C66FF867C}">
              <a14:compatExt xmlns:a14="http://schemas.microsoft.com/office/drawing/2010/main" spid="_x0000_s71681"/>
            </a:ext>
            <a:ext uri="{FF2B5EF4-FFF2-40B4-BE49-F238E27FC236}">
              <a16:creationId xmlns:a16="http://schemas.microsoft.com/office/drawing/2014/main" id="{00000000-0008-0000-2100-0000011801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266699</xdr:colOff>
      <xdr:row>6</xdr:row>
      <xdr:rowOff>7620</xdr:rowOff>
    </xdr:from>
    <xdr:to>
      <xdr:col>20</xdr:col>
      <xdr:colOff>200024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1</xdr:row>
          <xdr:rowOff>219075</xdr:rowOff>
        </xdr:from>
        <xdr:to>
          <xdr:col>2</xdr:col>
          <xdr:colOff>9525</xdr:colOff>
          <xdr:row>3</xdr:row>
          <xdr:rowOff>57150</xdr:rowOff>
        </xdr:to>
        <xdr:sp macro="" textlink="">
          <xdr:nvSpPr>
            <xdr:cNvPr id="12289" name="ComboBox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21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6</xdr:row>
      <xdr:rowOff>7620</xdr:rowOff>
    </xdr:from>
    <xdr:to>
      <xdr:col>20</xdr:col>
      <xdr:colOff>175260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2</xdr:row>
      <xdr:rowOff>9525</xdr:rowOff>
    </xdr:from>
    <xdr:to>
      <xdr:col>2</xdr:col>
      <xdr:colOff>219075</xdr:colOff>
      <xdr:row>4</xdr:row>
      <xdr:rowOff>0</xdr:rowOff>
    </xdr:to>
    <xdr:sp macro="" textlink="">
      <xdr:nvSpPr>
        <xdr:cNvPr id="72705" name="ComboBox1" hidden="1">
          <a:extLst>
            <a:ext uri="{63B3BB69-23CF-44E3-9099-C40C66FF867C}">
              <a14:compatExt xmlns:a14="http://schemas.microsoft.com/office/drawing/2010/main" spid="_x0000_s72705"/>
            </a:ext>
            <a:ext uri="{FF2B5EF4-FFF2-40B4-BE49-F238E27FC236}">
              <a16:creationId xmlns:a16="http://schemas.microsoft.com/office/drawing/2014/main" id="{00000000-0008-0000-2300-0000011C01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600075</xdr:colOff>
          <xdr:row>2</xdr:row>
          <xdr:rowOff>9525</xdr:rowOff>
        </xdr:from>
        <xdr:to>
          <xdr:col>2</xdr:col>
          <xdr:colOff>19050</xdr:colOff>
          <xdr:row>3</xdr:row>
          <xdr:rowOff>114300</xdr:rowOff>
        </xdr:to>
        <xdr:sp macro="" textlink="">
          <xdr:nvSpPr>
            <xdr:cNvPr id="13313" name="ComboBox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23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ripMode_Calibratio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ripMode_Calibration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175.507033101851" createdVersion="6" refreshedVersion="6" minRefreshableVersion="3" recordCount="810">
  <cacheSource type="worksheet">
    <worksheetSource ref="A2:E812" sheet="TripMode_Input" r:id="rId2"/>
  </cacheSource>
  <cacheFields count="5">
    <cacheField name="tripmode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tourmode" numFmtId="0">
      <sharedItems count="10">
        <s v="Auto SOV"/>
        <s v="Auto 2 Person"/>
        <s v="Auto 3+ Person"/>
        <s v="Walk"/>
        <s v="Bike/Moped"/>
        <s v="Walk-Transit"/>
        <s v="PNR-Transit"/>
        <s v="KNR-Transit"/>
        <s v="School Bus"/>
        <s v="Total"/>
      </sharedItems>
    </cacheField>
    <cacheField name="purpose" numFmtId="0">
      <sharedItems count="9">
        <s v="work"/>
        <s v="univ"/>
        <s v="schl"/>
        <s v="imain"/>
        <s v="idisc"/>
        <s v="jmain"/>
        <s v="jdisc"/>
        <s v="atwork"/>
        <s v="total"/>
      </sharedItems>
    </cacheField>
    <cacheField name="value" numFmtId="0">
      <sharedItems containsSemiMixedTypes="0" containsString="0" containsNumber="1" minValue="0" maxValue="5190725.3555166954"/>
    </cacheField>
    <cacheField name="grp_v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175.50706585648" createdVersion="6" refreshedVersion="6" minRefreshableVersion="3" recordCount="810">
  <cacheSource type="worksheet">
    <worksheetSource ref="G2:K812" sheet="TripMode_Input" r:id="rId2"/>
  </cacheSource>
  <cacheFields count="5">
    <cacheField name="tripmode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tourmode" numFmtId="0">
      <sharedItems count="10">
        <s v="Auto SOV"/>
        <s v="Auto 2 Person"/>
        <s v="Auto 3+ Person"/>
        <s v="Walk"/>
        <s v="Bike/Moped"/>
        <s v="Walk-Transit"/>
        <s v="PNR-Transit"/>
        <s v="KNR-Transit"/>
        <s v="School Bus"/>
        <s v="Total"/>
      </sharedItems>
    </cacheField>
    <cacheField name="purpose" numFmtId="0">
      <sharedItems count="9">
        <s v="work"/>
        <s v="univ"/>
        <s v="schl"/>
        <s v="imain"/>
        <s v="idisc"/>
        <s v="jmain"/>
        <s v="jdisc"/>
        <s v="atwork"/>
        <s v="total"/>
      </sharedItems>
    </cacheField>
    <cacheField name="value" numFmtId="0">
      <sharedItems containsSemiMixedTypes="0" containsString="0" containsNumber="1" containsInteger="1" minValue="0" maxValue="6410181"/>
    </cacheField>
    <cacheField name="grp_v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0">
  <r>
    <x v="0"/>
    <x v="0"/>
    <x v="0"/>
    <n v="2071382.8020992801"/>
    <s v="worktourmode1"/>
  </r>
  <r>
    <x v="1"/>
    <x v="0"/>
    <x v="0"/>
    <n v="0"/>
    <s v="worktourmode1"/>
  </r>
  <r>
    <x v="2"/>
    <x v="0"/>
    <x v="0"/>
    <n v="0"/>
    <s v="worktourmode1"/>
  </r>
  <r>
    <x v="3"/>
    <x v="0"/>
    <x v="0"/>
    <n v="67073.048058512795"/>
    <s v="worktourmode1"/>
  </r>
  <r>
    <x v="4"/>
    <x v="0"/>
    <x v="0"/>
    <n v="0"/>
    <s v="worktourmode1"/>
  </r>
  <r>
    <x v="5"/>
    <x v="0"/>
    <x v="0"/>
    <n v="0"/>
    <s v="worktourmode1"/>
  </r>
  <r>
    <x v="6"/>
    <x v="0"/>
    <x v="0"/>
    <n v="0"/>
    <s v="worktourmode1"/>
  </r>
  <r>
    <x v="7"/>
    <x v="0"/>
    <x v="0"/>
    <n v="0"/>
    <s v="worktourmode1"/>
  </r>
  <r>
    <x v="8"/>
    <x v="0"/>
    <x v="0"/>
    <n v="0"/>
    <s v="worktourmode1"/>
  </r>
  <r>
    <x v="0"/>
    <x v="1"/>
    <x v="0"/>
    <n v="342189.28613217297"/>
    <s v="worktourmode2"/>
  </r>
  <r>
    <x v="1"/>
    <x v="1"/>
    <x v="0"/>
    <n v="374102.243365028"/>
    <s v="worktourmode2"/>
  </r>
  <r>
    <x v="2"/>
    <x v="1"/>
    <x v="0"/>
    <n v="0"/>
    <s v="worktourmode2"/>
  </r>
  <r>
    <x v="3"/>
    <x v="1"/>
    <x v="0"/>
    <n v="19703.0859036857"/>
    <s v="worktourmode2"/>
  </r>
  <r>
    <x v="4"/>
    <x v="1"/>
    <x v="0"/>
    <n v="0"/>
    <s v="worktourmode2"/>
  </r>
  <r>
    <x v="5"/>
    <x v="1"/>
    <x v="0"/>
    <n v="0"/>
    <s v="worktourmode2"/>
  </r>
  <r>
    <x v="6"/>
    <x v="1"/>
    <x v="0"/>
    <n v="0"/>
    <s v="worktourmode2"/>
  </r>
  <r>
    <x v="7"/>
    <x v="1"/>
    <x v="0"/>
    <n v="0"/>
    <s v="worktourmode2"/>
  </r>
  <r>
    <x v="8"/>
    <x v="1"/>
    <x v="0"/>
    <n v="0"/>
    <s v="worktourmode2"/>
  </r>
  <r>
    <x v="0"/>
    <x v="2"/>
    <x v="0"/>
    <n v="188101.78856580399"/>
    <s v="worktourmode3"/>
  </r>
  <r>
    <x v="1"/>
    <x v="2"/>
    <x v="0"/>
    <n v="64353.8376886564"/>
    <s v="worktourmode3"/>
  </r>
  <r>
    <x v="2"/>
    <x v="2"/>
    <x v="0"/>
    <n v="170201.54422652401"/>
    <s v="worktourmode3"/>
  </r>
  <r>
    <x v="3"/>
    <x v="2"/>
    <x v="0"/>
    <n v="11825.514131650199"/>
    <s v="worktourmode3"/>
  </r>
  <r>
    <x v="4"/>
    <x v="2"/>
    <x v="0"/>
    <n v="0"/>
    <s v="worktourmode3"/>
  </r>
  <r>
    <x v="5"/>
    <x v="2"/>
    <x v="0"/>
    <n v="0"/>
    <s v="worktourmode3"/>
  </r>
  <r>
    <x v="6"/>
    <x v="2"/>
    <x v="0"/>
    <n v="0"/>
    <s v="worktourmode3"/>
  </r>
  <r>
    <x v="7"/>
    <x v="2"/>
    <x v="0"/>
    <n v="0"/>
    <s v="worktourmode3"/>
  </r>
  <r>
    <x v="8"/>
    <x v="2"/>
    <x v="0"/>
    <n v="0"/>
    <s v="worktourmode3"/>
  </r>
  <r>
    <x v="0"/>
    <x v="3"/>
    <x v="0"/>
    <n v="0"/>
    <s v="worktourmode4"/>
  </r>
  <r>
    <x v="1"/>
    <x v="3"/>
    <x v="0"/>
    <n v="0"/>
    <s v="worktourmode4"/>
  </r>
  <r>
    <x v="2"/>
    <x v="3"/>
    <x v="0"/>
    <n v="0"/>
    <s v="worktourmode4"/>
  </r>
  <r>
    <x v="3"/>
    <x v="3"/>
    <x v="0"/>
    <n v="45554.548628350698"/>
    <s v="worktourmode4"/>
  </r>
  <r>
    <x v="4"/>
    <x v="3"/>
    <x v="0"/>
    <n v="0"/>
    <s v="worktourmode4"/>
  </r>
  <r>
    <x v="5"/>
    <x v="3"/>
    <x v="0"/>
    <n v="0"/>
    <s v="worktourmode4"/>
  </r>
  <r>
    <x v="6"/>
    <x v="3"/>
    <x v="0"/>
    <n v="0"/>
    <s v="worktourmode4"/>
  </r>
  <r>
    <x v="7"/>
    <x v="3"/>
    <x v="0"/>
    <n v="0"/>
    <s v="worktourmode4"/>
  </r>
  <r>
    <x v="8"/>
    <x v="3"/>
    <x v="0"/>
    <n v="0"/>
    <s v="worktourmode4"/>
  </r>
  <r>
    <x v="0"/>
    <x v="4"/>
    <x v="0"/>
    <n v="13007.7095466667"/>
    <s v="worktourmode5"/>
  </r>
  <r>
    <x v="1"/>
    <x v="4"/>
    <x v="0"/>
    <n v="9239.4035229397505"/>
    <s v="worktourmode5"/>
  </r>
  <r>
    <x v="2"/>
    <x v="4"/>
    <x v="0"/>
    <n v="1662.3439499999999"/>
    <s v="worktourmode5"/>
  </r>
  <r>
    <x v="3"/>
    <x v="4"/>
    <x v="0"/>
    <n v="1454.3289793449201"/>
    <s v="worktourmode5"/>
  </r>
  <r>
    <x v="4"/>
    <x v="4"/>
    <x v="0"/>
    <n v="45150.011400266798"/>
    <s v="worktourmode5"/>
  </r>
  <r>
    <x v="5"/>
    <x v="4"/>
    <x v="0"/>
    <n v="0"/>
    <s v="worktourmode5"/>
  </r>
  <r>
    <x v="6"/>
    <x v="4"/>
    <x v="0"/>
    <n v="0"/>
    <s v="worktourmode5"/>
  </r>
  <r>
    <x v="7"/>
    <x v="4"/>
    <x v="0"/>
    <n v="0"/>
    <s v="worktourmode5"/>
  </r>
  <r>
    <x v="8"/>
    <x v="4"/>
    <x v="0"/>
    <n v="0"/>
    <s v="worktourmode5"/>
  </r>
  <r>
    <x v="0"/>
    <x v="5"/>
    <x v="0"/>
    <n v="5996.3740806710694"/>
    <s v="worktourmode6"/>
  </r>
  <r>
    <x v="1"/>
    <x v="5"/>
    <x v="0"/>
    <n v="10223.75695937431"/>
    <s v="worktourmode6"/>
  </r>
  <r>
    <x v="2"/>
    <x v="5"/>
    <x v="0"/>
    <n v="3489.3548650252533"/>
    <s v="worktourmode6"/>
  </r>
  <r>
    <x v="3"/>
    <x v="5"/>
    <x v="0"/>
    <n v="17314.507781410928"/>
    <s v="worktourmode6"/>
  </r>
  <r>
    <x v="4"/>
    <x v="5"/>
    <x v="0"/>
    <n v="521.20360748755138"/>
    <s v="worktourmode6"/>
  </r>
  <r>
    <x v="5"/>
    <x v="5"/>
    <x v="0"/>
    <n v="87671.727457973597"/>
    <s v="worktourmode6"/>
  </r>
  <r>
    <x v="6"/>
    <x v="5"/>
    <x v="0"/>
    <n v="0"/>
    <s v="worktourmode6"/>
  </r>
  <r>
    <x v="7"/>
    <x v="5"/>
    <x v="0"/>
    <n v="0"/>
    <s v="worktourmode6"/>
  </r>
  <r>
    <x v="8"/>
    <x v="5"/>
    <x v="0"/>
    <n v="0"/>
    <s v="worktourmode6"/>
  </r>
  <r>
    <x v="0"/>
    <x v="6"/>
    <x v="0"/>
    <n v="1838.1853447527785"/>
    <s v="worktourmode7"/>
  </r>
  <r>
    <x v="1"/>
    <x v="6"/>
    <x v="0"/>
    <n v="1701.7281991940195"/>
    <s v="worktourmode7"/>
  </r>
  <r>
    <x v="2"/>
    <x v="6"/>
    <x v="0"/>
    <n v="431.75018691501833"/>
    <s v="worktourmode7"/>
  </r>
  <r>
    <x v="3"/>
    <x v="6"/>
    <x v="0"/>
    <n v="403.38189776666371"/>
    <s v="worktourmode7"/>
  </r>
  <r>
    <x v="4"/>
    <x v="6"/>
    <x v="0"/>
    <n v="0"/>
    <s v="worktourmode7"/>
  </r>
  <r>
    <x v="5"/>
    <x v="6"/>
    <x v="0"/>
    <n v="1628.5833116301708"/>
    <s v="worktourmode7"/>
  </r>
  <r>
    <x v="6"/>
    <x v="6"/>
    <x v="0"/>
    <n v="6347.9619999999995"/>
    <s v="worktourmode7"/>
  </r>
  <r>
    <x v="7"/>
    <x v="6"/>
    <x v="0"/>
    <n v="30.856081244305962"/>
    <s v="worktourmode7"/>
  </r>
  <r>
    <x v="8"/>
    <x v="6"/>
    <x v="0"/>
    <n v="0"/>
    <s v="worktourmode7"/>
  </r>
  <r>
    <x v="0"/>
    <x v="7"/>
    <x v="0"/>
    <n v="6038.2878849433873"/>
    <s v="worktourmode8"/>
  </r>
  <r>
    <x v="1"/>
    <x v="7"/>
    <x v="0"/>
    <n v="9640.9338453887558"/>
    <s v="worktourmode8"/>
  </r>
  <r>
    <x v="2"/>
    <x v="7"/>
    <x v="0"/>
    <n v="1471.9996141931811"/>
    <s v="worktourmode8"/>
  </r>
  <r>
    <x v="3"/>
    <x v="7"/>
    <x v="0"/>
    <n v="2059.6250998546893"/>
    <s v="worktourmode8"/>
  </r>
  <r>
    <x v="4"/>
    <x v="7"/>
    <x v="0"/>
    <n v="0"/>
    <s v="worktourmode8"/>
  </r>
  <r>
    <x v="5"/>
    <x v="7"/>
    <x v="0"/>
    <n v="2932.6492303962204"/>
    <s v="worktourmode8"/>
  </r>
  <r>
    <x v="6"/>
    <x v="7"/>
    <x v="0"/>
    <n v="0"/>
    <s v="worktourmode8"/>
  </r>
  <r>
    <x v="7"/>
    <x v="7"/>
    <x v="0"/>
    <n v="9140.1899187556937"/>
    <s v="worktourmode8"/>
  </r>
  <r>
    <x v="8"/>
    <x v="7"/>
    <x v="0"/>
    <n v="0"/>
    <s v="worktourmode8"/>
  </r>
  <r>
    <x v="0"/>
    <x v="8"/>
    <x v="0"/>
    <n v="245.49680000000001"/>
    <s v="worktourmode9"/>
  </r>
  <r>
    <x v="1"/>
    <x v="8"/>
    <x v="0"/>
    <n v="16.264199999999999"/>
    <s v="worktourmode9"/>
  </r>
  <r>
    <x v="2"/>
    <x v="8"/>
    <x v="0"/>
    <n v="0"/>
    <s v="worktourmode9"/>
  </r>
  <r>
    <x v="3"/>
    <x v="8"/>
    <x v="0"/>
    <n v="111.2358"/>
    <s v="worktourmode9"/>
  </r>
  <r>
    <x v="4"/>
    <x v="8"/>
    <x v="0"/>
    <n v="91.596800000000002"/>
    <s v="worktourmode9"/>
  </r>
  <r>
    <x v="5"/>
    <x v="8"/>
    <x v="0"/>
    <n v="0"/>
    <s v="worktourmode9"/>
  </r>
  <r>
    <x v="6"/>
    <x v="8"/>
    <x v="0"/>
    <n v="0"/>
    <s v="worktourmode9"/>
  </r>
  <r>
    <x v="7"/>
    <x v="8"/>
    <x v="0"/>
    <n v="0"/>
    <s v="worktourmode9"/>
  </r>
  <r>
    <x v="8"/>
    <x v="8"/>
    <x v="0"/>
    <n v="0"/>
    <s v="worktourmode9"/>
  </r>
  <r>
    <x v="0"/>
    <x v="9"/>
    <x v="0"/>
    <n v="2628799.9304542905"/>
    <s v="workTotal"/>
  </r>
  <r>
    <x v="1"/>
    <x v="9"/>
    <x v="0"/>
    <n v="469278.16778058122"/>
    <s v="workTotal"/>
  </r>
  <r>
    <x v="2"/>
    <x v="9"/>
    <x v="0"/>
    <n v="177256.99284265749"/>
    <s v="workTotal"/>
  </r>
  <r>
    <x v="3"/>
    <x v="9"/>
    <x v="0"/>
    <n v="165499.2762805766"/>
    <s v="workTotal"/>
  </r>
  <r>
    <x v="4"/>
    <x v="9"/>
    <x v="0"/>
    <n v="45762.811807754348"/>
    <s v="workTotal"/>
  </r>
  <r>
    <x v="5"/>
    <x v="9"/>
    <x v="0"/>
    <n v="92232.959999999977"/>
    <s v="workTotal"/>
  </r>
  <r>
    <x v="6"/>
    <x v="9"/>
    <x v="0"/>
    <n v="6347.9619999999995"/>
    <s v="workTotal"/>
  </r>
  <r>
    <x v="7"/>
    <x v="9"/>
    <x v="0"/>
    <n v="9171.0460000000003"/>
    <s v="workTotal"/>
  </r>
  <r>
    <x v="8"/>
    <x v="9"/>
    <x v="0"/>
    <n v="0"/>
    <s v="workTotal"/>
  </r>
  <r>
    <x v="0"/>
    <x v="0"/>
    <x v="1"/>
    <n v="201580.746013311"/>
    <s v="univtourmode1"/>
  </r>
  <r>
    <x v="1"/>
    <x v="0"/>
    <x v="1"/>
    <n v="0"/>
    <s v="univtourmode1"/>
  </r>
  <r>
    <x v="2"/>
    <x v="0"/>
    <x v="1"/>
    <n v="0"/>
    <s v="univtourmode1"/>
  </r>
  <r>
    <x v="3"/>
    <x v="0"/>
    <x v="1"/>
    <n v="29552.798730296399"/>
    <s v="univtourmode1"/>
  </r>
  <r>
    <x v="4"/>
    <x v="0"/>
    <x v="1"/>
    <n v="0"/>
    <s v="univtourmode1"/>
  </r>
  <r>
    <x v="5"/>
    <x v="0"/>
    <x v="1"/>
    <n v="0"/>
    <s v="univtourmode1"/>
  </r>
  <r>
    <x v="6"/>
    <x v="0"/>
    <x v="1"/>
    <n v="0"/>
    <s v="univtourmode1"/>
  </r>
  <r>
    <x v="7"/>
    <x v="0"/>
    <x v="1"/>
    <n v="0"/>
    <s v="univtourmode1"/>
  </r>
  <r>
    <x v="8"/>
    <x v="0"/>
    <x v="1"/>
    <n v="0"/>
    <s v="univtourmode1"/>
  </r>
  <r>
    <x v="0"/>
    <x v="1"/>
    <x v="1"/>
    <n v="30504.103089890101"/>
    <s v="univtourmode2"/>
  </r>
  <r>
    <x v="1"/>
    <x v="1"/>
    <x v="1"/>
    <n v="65177.297270089002"/>
    <s v="univtourmode2"/>
  </r>
  <r>
    <x v="2"/>
    <x v="1"/>
    <x v="1"/>
    <n v="0"/>
    <s v="univtourmode2"/>
  </r>
  <r>
    <x v="3"/>
    <x v="1"/>
    <x v="1"/>
    <n v="8757.1671985604098"/>
    <s v="univtourmode2"/>
  </r>
  <r>
    <x v="4"/>
    <x v="1"/>
    <x v="1"/>
    <n v="0"/>
    <s v="univtourmode2"/>
  </r>
  <r>
    <x v="5"/>
    <x v="1"/>
    <x v="1"/>
    <n v="0"/>
    <s v="univtourmode2"/>
  </r>
  <r>
    <x v="6"/>
    <x v="1"/>
    <x v="1"/>
    <n v="0"/>
    <s v="univtourmode2"/>
  </r>
  <r>
    <x v="7"/>
    <x v="1"/>
    <x v="1"/>
    <n v="0"/>
    <s v="univtourmode2"/>
  </r>
  <r>
    <x v="8"/>
    <x v="1"/>
    <x v="1"/>
    <n v="0"/>
    <s v="univtourmode2"/>
  </r>
  <r>
    <x v="0"/>
    <x v="2"/>
    <x v="1"/>
    <n v="11962.5221937072"/>
    <s v="univtourmode3"/>
  </r>
  <r>
    <x v="1"/>
    <x v="2"/>
    <x v="1"/>
    <n v="11199.1692270562"/>
    <s v="univtourmode3"/>
  </r>
  <r>
    <x v="2"/>
    <x v="2"/>
    <x v="1"/>
    <n v="53921.497312072599"/>
    <s v="univtourmode3"/>
  </r>
  <r>
    <x v="3"/>
    <x v="2"/>
    <x v="1"/>
    <n v="3355.7079283333301"/>
    <s v="univtourmode3"/>
  </r>
  <r>
    <x v="4"/>
    <x v="2"/>
    <x v="1"/>
    <n v="0"/>
    <s v="univtourmode3"/>
  </r>
  <r>
    <x v="5"/>
    <x v="2"/>
    <x v="1"/>
    <n v="0"/>
    <s v="univtourmode3"/>
  </r>
  <r>
    <x v="6"/>
    <x v="2"/>
    <x v="1"/>
    <n v="0"/>
    <s v="univtourmode3"/>
  </r>
  <r>
    <x v="7"/>
    <x v="2"/>
    <x v="1"/>
    <n v="0"/>
    <s v="univtourmode3"/>
  </r>
  <r>
    <x v="8"/>
    <x v="2"/>
    <x v="1"/>
    <n v="0"/>
    <s v="univtourmode3"/>
  </r>
  <r>
    <x v="0"/>
    <x v="3"/>
    <x v="1"/>
    <n v="0"/>
    <s v="univtourmode4"/>
  </r>
  <r>
    <x v="1"/>
    <x v="3"/>
    <x v="1"/>
    <n v="0"/>
    <s v="univtourmode4"/>
  </r>
  <r>
    <x v="2"/>
    <x v="3"/>
    <x v="1"/>
    <n v="0"/>
    <s v="univtourmode4"/>
  </r>
  <r>
    <x v="3"/>
    <x v="3"/>
    <x v="1"/>
    <n v="19067.458647887899"/>
    <s v="univtourmode4"/>
  </r>
  <r>
    <x v="4"/>
    <x v="3"/>
    <x v="1"/>
    <n v="0"/>
    <s v="univtourmode4"/>
  </r>
  <r>
    <x v="5"/>
    <x v="3"/>
    <x v="1"/>
    <n v="0"/>
    <s v="univtourmode4"/>
  </r>
  <r>
    <x v="6"/>
    <x v="3"/>
    <x v="1"/>
    <n v="0"/>
    <s v="univtourmode4"/>
  </r>
  <r>
    <x v="7"/>
    <x v="3"/>
    <x v="1"/>
    <n v="0"/>
    <s v="univtourmode4"/>
  </r>
  <r>
    <x v="8"/>
    <x v="3"/>
    <x v="1"/>
    <n v="0"/>
    <s v="univtourmode4"/>
  </r>
  <r>
    <x v="0"/>
    <x v="4"/>
    <x v="1"/>
    <n v="2101.9775160730901"/>
    <s v="univtourmode5"/>
  </r>
  <r>
    <x v="1"/>
    <x v="4"/>
    <x v="1"/>
    <n v="612.02394053654302"/>
    <s v="univtourmode5"/>
  </r>
  <r>
    <x v="2"/>
    <x v="4"/>
    <x v="1"/>
    <n v="580.74742500000002"/>
    <s v="univtourmode5"/>
  </r>
  <r>
    <x v="3"/>
    <x v="4"/>
    <x v="1"/>
    <n v="740.22415333333299"/>
    <s v="univtourmode5"/>
  </r>
  <r>
    <x v="4"/>
    <x v="4"/>
    <x v="1"/>
    <n v="3534.59893929798"/>
    <s v="univtourmode5"/>
  </r>
  <r>
    <x v="5"/>
    <x v="4"/>
    <x v="1"/>
    <n v="0"/>
    <s v="univtourmode5"/>
  </r>
  <r>
    <x v="6"/>
    <x v="4"/>
    <x v="1"/>
    <n v="0"/>
    <s v="univtourmode5"/>
  </r>
  <r>
    <x v="7"/>
    <x v="4"/>
    <x v="1"/>
    <n v="0"/>
    <s v="univtourmode5"/>
  </r>
  <r>
    <x v="8"/>
    <x v="4"/>
    <x v="1"/>
    <n v="0"/>
    <s v="univtourmode5"/>
  </r>
  <r>
    <x v="0"/>
    <x v="5"/>
    <x v="1"/>
    <n v="1134.9105312304916"/>
    <s v="univtourmode6"/>
  </r>
  <r>
    <x v="1"/>
    <x v="5"/>
    <x v="1"/>
    <n v="3548.3429235129584"/>
    <s v="univtourmode6"/>
  </r>
  <r>
    <x v="2"/>
    <x v="5"/>
    <x v="1"/>
    <n v="547.40977685864107"/>
    <s v="univtourmode6"/>
  </r>
  <r>
    <x v="3"/>
    <x v="5"/>
    <x v="1"/>
    <n v="12286.200030041975"/>
    <s v="univtourmode6"/>
  </r>
  <r>
    <x v="4"/>
    <x v="5"/>
    <x v="1"/>
    <n v="47.584457459325478"/>
    <s v="univtourmode6"/>
  </r>
  <r>
    <x v="5"/>
    <x v="5"/>
    <x v="1"/>
    <n v="36054.171529998835"/>
    <s v="univtourmode6"/>
  </r>
  <r>
    <x v="6"/>
    <x v="5"/>
    <x v="1"/>
    <n v="0"/>
    <s v="univtourmode6"/>
  </r>
  <r>
    <x v="7"/>
    <x v="5"/>
    <x v="1"/>
    <n v="0"/>
    <s v="univtourmode6"/>
  </r>
  <r>
    <x v="8"/>
    <x v="5"/>
    <x v="1"/>
    <n v="2186.5487237110015"/>
    <s v="univtourmode6"/>
  </r>
  <r>
    <x v="0"/>
    <x v="6"/>
    <x v="1"/>
    <n v="151.99243493763367"/>
    <s v="univtourmode7"/>
  </r>
  <r>
    <x v="1"/>
    <x v="6"/>
    <x v="1"/>
    <n v="685.57485874362089"/>
    <s v="univtourmode7"/>
  </r>
  <r>
    <x v="2"/>
    <x v="6"/>
    <x v="1"/>
    <n v="192.1468871406999"/>
    <s v="univtourmode7"/>
  </r>
  <r>
    <x v="3"/>
    <x v="6"/>
    <x v="1"/>
    <n v="246.27447839822622"/>
    <s v="univtourmode7"/>
  </r>
  <r>
    <x v="4"/>
    <x v="6"/>
    <x v="1"/>
    <n v="0"/>
    <s v="univtourmode7"/>
  </r>
  <r>
    <x v="5"/>
    <x v="6"/>
    <x v="1"/>
    <n v="824.67767860252218"/>
    <s v="univtourmode7"/>
  </r>
  <r>
    <x v="6"/>
    <x v="6"/>
    <x v="1"/>
    <n v="1527.7819"/>
    <s v="univtourmode7"/>
  </r>
  <r>
    <x v="7"/>
    <x v="6"/>
    <x v="1"/>
    <n v="0"/>
    <s v="univtourmode7"/>
  </r>
  <r>
    <x v="8"/>
    <x v="6"/>
    <x v="1"/>
    <n v="0"/>
    <s v="univtourmode7"/>
  </r>
  <r>
    <x v="0"/>
    <x v="7"/>
    <x v="1"/>
    <n v="0"/>
    <s v="univtourmode8"/>
  </r>
  <r>
    <x v="1"/>
    <x v="7"/>
    <x v="1"/>
    <n v="0"/>
    <s v="univtourmode8"/>
  </r>
  <r>
    <x v="2"/>
    <x v="7"/>
    <x v="1"/>
    <n v="0"/>
    <s v="univtourmode8"/>
  </r>
  <r>
    <x v="3"/>
    <x v="7"/>
    <x v="1"/>
    <n v="4331.0668129471833"/>
    <s v="univtourmode8"/>
  </r>
  <r>
    <x v="4"/>
    <x v="7"/>
    <x v="1"/>
    <n v="0"/>
    <s v="univtourmode8"/>
  </r>
  <r>
    <x v="5"/>
    <x v="7"/>
    <x v="1"/>
    <n v="4446.74579139864"/>
    <s v="univtourmode8"/>
  </r>
  <r>
    <x v="6"/>
    <x v="7"/>
    <x v="1"/>
    <n v="0"/>
    <s v="univtourmode8"/>
  </r>
  <r>
    <x v="7"/>
    <x v="7"/>
    <x v="1"/>
    <n v="3063.7254000000003"/>
    <s v="univtourmode8"/>
  </r>
  <r>
    <x v="8"/>
    <x v="7"/>
    <x v="1"/>
    <n v="0"/>
    <s v="univtourmode8"/>
  </r>
  <r>
    <x v="0"/>
    <x v="8"/>
    <x v="1"/>
    <n v="65.265699999999995"/>
    <s v="univtourmode9"/>
  </r>
  <r>
    <x v="1"/>
    <x v="8"/>
    <x v="1"/>
    <n v="0"/>
    <s v="univtourmode9"/>
  </r>
  <r>
    <x v="2"/>
    <x v="8"/>
    <x v="1"/>
    <n v="162.98715000000001"/>
    <s v="univtourmode9"/>
  </r>
  <r>
    <x v="3"/>
    <x v="8"/>
    <x v="1"/>
    <n v="0"/>
    <s v="univtourmode9"/>
  </r>
  <r>
    <x v="4"/>
    <x v="8"/>
    <x v="1"/>
    <n v="0"/>
    <s v="univtourmode9"/>
  </r>
  <r>
    <x v="5"/>
    <x v="8"/>
    <x v="1"/>
    <n v="0"/>
    <s v="univtourmode9"/>
  </r>
  <r>
    <x v="6"/>
    <x v="8"/>
    <x v="1"/>
    <n v="0"/>
    <s v="univtourmode9"/>
  </r>
  <r>
    <x v="7"/>
    <x v="8"/>
    <x v="1"/>
    <n v="0"/>
    <s v="univtourmode9"/>
  </r>
  <r>
    <x v="8"/>
    <x v="8"/>
    <x v="1"/>
    <n v="5952.8871626985001"/>
    <s v="univtourmode9"/>
  </r>
  <r>
    <x v="0"/>
    <x v="9"/>
    <x v="1"/>
    <n v="247501.51747914951"/>
    <s v="univTotal"/>
  </r>
  <r>
    <x v="1"/>
    <x v="9"/>
    <x v="1"/>
    <n v="81222.408219938327"/>
    <s v="univTotal"/>
  </r>
  <r>
    <x v="2"/>
    <x v="9"/>
    <x v="1"/>
    <n v="55404.788551071942"/>
    <s v="univTotal"/>
  </r>
  <r>
    <x v="3"/>
    <x v="9"/>
    <x v="1"/>
    <n v="78336.897979798756"/>
    <s v="univTotal"/>
  </r>
  <r>
    <x v="4"/>
    <x v="9"/>
    <x v="1"/>
    <n v="3582.1833967573057"/>
    <s v="univTotal"/>
  </r>
  <r>
    <x v="5"/>
    <x v="9"/>
    <x v="1"/>
    <n v="41325.595000000001"/>
    <s v="univTotal"/>
  </r>
  <r>
    <x v="6"/>
    <x v="9"/>
    <x v="1"/>
    <n v="1527.7819"/>
    <s v="univTotal"/>
  </r>
  <r>
    <x v="7"/>
    <x v="9"/>
    <x v="1"/>
    <n v="3063.7254000000003"/>
    <s v="univTotal"/>
  </r>
  <r>
    <x v="8"/>
    <x v="9"/>
    <x v="1"/>
    <n v="8139.4358864095011"/>
    <s v="univTotal"/>
  </r>
  <r>
    <x v="0"/>
    <x v="0"/>
    <x v="2"/>
    <n v="35374.945210487102"/>
    <s v="schltourmode1"/>
  </r>
  <r>
    <x v="1"/>
    <x v="0"/>
    <x v="2"/>
    <n v="0"/>
    <s v="schltourmode1"/>
  </r>
  <r>
    <x v="2"/>
    <x v="0"/>
    <x v="2"/>
    <n v="0"/>
    <s v="schltourmode1"/>
  </r>
  <r>
    <x v="3"/>
    <x v="0"/>
    <x v="2"/>
    <n v="3777.1558949999999"/>
    <s v="schltourmode1"/>
  </r>
  <r>
    <x v="4"/>
    <x v="0"/>
    <x v="2"/>
    <n v="0"/>
    <s v="schltourmode1"/>
  </r>
  <r>
    <x v="5"/>
    <x v="0"/>
    <x v="2"/>
    <n v="0"/>
    <s v="schltourmode1"/>
  </r>
  <r>
    <x v="6"/>
    <x v="0"/>
    <x v="2"/>
    <n v="0"/>
    <s v="schltourmode1"/>
  </r>
  <r>
    <x v="7"/>
    <x v="0"/>
    <x v="2"/>
    <n v="0"/>
    <s v="schltourmode1"/>
  </r>
  <r>
    <x v="8"/>
    <x v="0"/>
    <x v="2"/>
    <n v="0"/>
    <s v="schltourmode1"/>
  </r>
  <r>
    <x v="0"/>
    <x v="1"/>
    <x v="2"/>
    <n v="6218.2560305855905"/>
    <s v="schltourmode2"/>
  </r>
  <r>
    <x v="1"/>
    <x v="1"/>
    <x v="2"/>
    <n v="170118.60673442899"/>
    <s v="schltourmode2"/>
  </r>
  <r>
    <x v="2"/>
    <x v="1"/>
    <x v="2"/>
    <n v="0"/>
    <s v="schltourmode2"/>
  </r>
  <r>
    <x v="3"/>
    <x v="1"/>
    <x v="2"/>
    <n v="9248.2147136926305"/>
    <s v="schltourmode2"/>
  </r>
  <r>
    <x v="4"/>
    <x v="1"/>
    <x v="2"/>
    <n v="0"/>
    <s v="schltourmode2"/>
  </r>
  <r>
    <x v="5"/>
    <x v="1"/>
    <x v="2"/>
    <n v="0"/>
    <s v="schltourmode2"/>
  </r>
  <r>
    <x v="6"/>
    <x v="1"/>
    <x v="2"/>
    <n v="0"/>
    <s v="schltourmode2"/>
  </r>
  <r>
    <x v="7"/>
    <x v="1"/>
    <x v="2"/>
    <n v="0"/>
    <s v="schltourmode2"/>
  </r>
  <r>
    <x v="8"/>
    <x v="1"/>
    <x v="2"/>
    <n v="0"/>
    <s v="schltourmode2"/>
  </r>
  <r>
    <x v="0"/>
    <x v="2"/>
    <x v="2"/>
    <n v="2774.5065778185299"/>
    <s v="schltourmode3"/>
  </r>
  <r>
    <x v="1"/>
    <x v="2"/>
    <x v="2"/>
    <n v="111387.964571584"/>
    <s v="schltourmode3"/>
  </r>
  <r>
    <x v="2"/>
    <x v="2"/>
    <x v="2"/>
    <n v="569389.31566518999"/>
    <s v="schltourmode3"/>
  </r>
  <r>
    <x v="3"/>
    <x v="2"/>
    <x v="2"/>
    <n v="31390.906779835299"/>
    <s v="schltourmode3"/>
  </r>
  <r>
    <x v="4"/>
    <x v="2"/>
    <x v="2"/>
    <n v="0"/>
    <s v="schltourmode3"/>
  </r>
  <r>
    <x v="5"/>
    <x v="2"/>
    <x v="2"/>
    <n v="0"/>
    <s v="schltourmode3"/>
  </r>
  <r>
    <x v="6"/>
    <x v="2"/>
    <x v="2"/>
    <n v="0"/>
    <s v="schltourmode3"/>
  </r>
  <r>
    <x v="7"/>
    <x v="2"/>
    <x v="2"/>
    <n v="0"/>
    <s v="schltourmode3"/>
  </r>
  <r>
    <x v="8"/>
    <x v="2"/>
    <x v="2"/>
    <n v="0"/>
    <s v="schltourmode3"/>
  </r>
  <r>
    <x v="0"/>
    <x v="3"/>
    <x v="2"/>
    <n v="0"/>
    <s v="schltourmode4"/>
  </r>
  <r>
    <x v="1"/>
    <x v="3"/>
    <x v="2"/>
    <n v="0"/>
    <s v="schltourmode4"/>
  </r>
  <r>
    <x v="2"/>
    <x v="3"/>
    <x v="2"/>
    <n v="0"/>
    <s v="schltourmode4"/>
  </r>
  <r>
    <x v="3"/>
    <x v="3"/>
    <x v="2"/>
    <n v="47121.856688036503"/>
    <s v="schltourmode4"/>
  </r>
  <r>
    <x v="4"/>
    <x v="3"/>
    <x v="2"/>
    <n v="0"/>
    <s v="schltourmode4"/>
  </r>
  <r>
    <x v="5"/>
    <x v="3"/>
    <x v="2"/>
    <n v="0"/>
    <s v="schltourmode4"/>
  </r>
  <r>
    <x v="6"/>
    <x v="3"/>
    <x v="2"/>
    <n v="0"/>
    <s v="schltourmode4"/>
  </r>
  <r>
    <x v="7"/>
    <x v="3"/>
    <x v="2"/>
    <n v="0"/>
    <s v="schltourmode4"/>
  </r>
  <r>
    <x v="8"/>
    <x v="3"/>
    <x v="2"/>
    <n v="0"/>
    <s v="schltourmode4"/>
  </r>
  <r>
    <x v="0"/>
    <x v="4"/>
    <x v="2"/>
    <n v="0"/>
    <s v="schltourmode5"/>
  </r>
  <r>
    <x v="1"/>
    <x v="4"/>
    <x v="2"/>
    <n v="52.735840000000003"/>
    <s v="schltourmode5"/>
  </r>
  <r>
    <x v="2"/>
    <x v="4"/>
    <x v="2"/>
    <n v="235.12423999999999"/>
    <s v="schltourmode5"/>
  </r>
  <r>
    <x v="3"/>
    <x v="4"/>
    <x v="2"/>
    <n v="165.69853000000001"/>
    <s v="schltourmode5"/>
  </r>
  <r>
    <x v="4"/>
    <x v="4"/>
    <x v="2"/>
    <n v="12676.690337157799"/>
    <s v="schltourmode5"/>
  </r>
  <r>
    <x v="5"/>
    <x v="4"/>
    <x v="2"/>
    <n v="0"/>
    <s v="schltourmode5"/>
  </r>
  <r>
    <x v="6"/>
    <x v="4"/>
    <x v="2"/>
    <n v="0"/>
    <s v="schltourmode5"/>
  </r>
  <r>
    <x v="7"/>
    <x v="4"/>
    <x v="2"/>
    <n v="0"/>
    <s v="schltourmode5"/>
  </r>
  <r>
    <x v="8"/>
    <x v="4"/>
    <x v="2"/>
    <n v="0"/>
    <s v="schltourmode5"/>
  </r>
  <r>
    <x v="0"/>
    <x v="5"/>
    <x v="2"/>
    <n v="0"/>
    <s v="schltourmode6"/>
  </r>
  <r>
    <x v="1"/>
    <x v="5"/>
    <x v="2"/>
    <n v="395.65562565793607"/>
    <s v="schltourmode6"/>
  </r>
  <r>
    <x v="2"/>
    <x v="5"/>
    <x v="2"/>
    <n v="2217.776617023444"/>
    <s v="schltourmode6"/>
  </r>
  <r>
    <x v="3"/>
    <x v="5"/>
    <x v="2"/>
    <n v="637.04708702161918"/>
    <s v="schltourmode6"/>
  </r>
  <r>
    <x v="4"/>
    <x v="5"/>
    <x v="2"/>
    <n v="0"/>
    <s v="schltourmode6"/>
  </r>
  <r>
    <x v="5"/>
    <x v="5"/>
    <x v="2"/>
    <n v="12441.723563963125"/>
    <s v="schltourmode6"/>
  </r>
  <r>
    <x v="6"/>
    <x v="5"/>
    <x v="2"/>
    <n v="0"/>
    <s v="schltourmode6"/>
  </r>
  <r>
    <x v="7"/>
    <x v="5"/>
    <x v="2"/>
    <n v="0"/>
    <s v="schltourmode6"/>
  </r>
  <r>
    <x v="8"/>
    <x v="5"/>
    <x v="2"/>
    <n v="154.13833380962504"/>
    <s v="schltourmode6"/>
  </r>
  <r>
    <x v="0"/>
    <x v="6"/>
    <x v="2"/>
    <n v="0"/>
    <s v="schltourmode7"/>
  </r>
  <r>
    <x v="1"/>
    <x v="6"/>
    <x v="2"/>
    <n v="30.379755462168475"/>
    <s v="schltourmode7"/>
  </r>
  <r>
    <x v="2"/>
    <x v="6"/>
    <x v="2"/>
    <n v="0"/>
    <s v="schltourmode7"/>
  </r>
  <r>
    <x v="3"/>
    <x v="6"/>
    <x v="2"/>
    <n v="0"/>
    <s v="schltourmode7"/>
  </r>
  <r>
    <x v="4"/>
    <x v="6"/>
    <x v="2"/>
    <n v="0"/>
    <s v="schltourmode7"/>
  </r>
  <r>
    <x v="5"/>
    <x v="6"/>
    <x v="2"/>
    <n v="28.044494578006415"/>
    <s v="schltourmode7"/>
  </r>
  <r>
    <x v="6"/>
    <x v="6"/>
    <x v="2"/>
    <n v="41.436580000000006"/>
    <s v="schltourmode7"/>
  </r>
  <r>
    <x v="7"/>
    <x v="6"/>
    <x v="2"/>
    <n v="0"/>
    <s v="schltourmode7"/>
  </r>
  <r>
    <x v="8"/>
    <x v="6"/>
    <x v="2"/>
    <n v="0"/>
    <s v="schltourmode7"/>
  </r>
  <r>
    <x v="0"/>
    <x v="7"/>
    <x v="2"/>
    <n v="0"/>
    <s v="schltourmode8"/>
  </r>
  <r>
    <x v="1"/>
    <x v="7"/>
    <x v="2"/>
    <n v="0"/>
    <s v="schltourmode8"/>
  </r>
  <r>
    <x v="2"/>
    <x v="7"/>
    <x v="2"/>
    <n v="799.18443568019688"/>
    <s v="schltourmode8"/>
  </r>
  <r>
    <x v="3"/>
    <x v="7"/>
    <x v="2"/>
    <n v="799.18443568019688"/>
    <s v="schltourmode8"/>
  </r>
  <r>
    <x v="4"/>
    <x v="7"/>
    <x v="2"/>
    <n v="0"/>
    <s v="schltourmode8"/>
  </r>
  <r>
    <x v="5"/>
    <x v="7"/>
    <x v="2"/>
    <n v="737.75194145886644"/>
    <s v="schltourmode8"/>
  </r>
  <r>
    <x v="6"/>
    <x v="7"/>
    <x v="2"/>
    <n v="0"/>
    <s v="schltourmode8"/>
  </r>
  <r>
    <x v="7"/>
    <x v="7"/>
    <x v="2"/>
    <n v="847.99487999999997"/>
    <s v="schltourmode8"/>
  </r>
  <r>
    <x v="8"/>
    <x v="7"/>
    <x v="2"/>
    <n v="0"/>
    <s v="schltourmode8"/>
  </r>
  <r>
    <x v="0"/>
    <x v="8"/>
    <x v="2"/>
    <n v="135.15479999999999"/>
    <s v="schltourmode9"/>
  </r>
  <r>
    <x v="1"/>
    <x v="8"/>
    <x v="2"/>
    <n v="1549.29214845512"/>
    <s v="schltourmode9"/>
  </r>
  <r>
    <x v="2"/>
    <x v="8"/>
    <x v="2"/>
    <n v="3265.8269279072601"/>
    <s v="schltourmode9"/>
  </r>
  <r>
    <x v="3"/>
    <x v="8"/>
    <x v="2"/>
    <n v="43.11956"/>
    <s v="schltourmode9"/>
  </r>
  <r>
    <x v="4"/>
    <x v="8"/>
    <x v="2"/>
    <n v="0"/>
    <s v="schltourmode9"/>
  </r>
  <r>
    <x v="5"/>
    <x v="8"/>
    <x v="2"/>
    <n v="0"/>
    <s v="schltourmode9"/>
  </r>
  <r>
    <x v="6"/>
    <x v="8"/>
    <x v="2"/>
    <n v="0"/>
    <s v="schltourmode9"/>
  </r>
  <r>
    <x v="7"/>
    <x v="8"/>
    <x v="2"/>
    <n v="0"/>
    <s v="schltourmode9"/>
  </r>
  <r>
    <x v="8"/>
    <x v="8"/>
    <x v="2"/>
    <n v="20595.993746101001"/>
    <s v="schltourmode9"/>
  </r>
  <r>
    <x v="0"/>
    <x v="9"/>
    <x v="2"/>
    <n v="44502.862618891217"/>
    <s v="schlTotal"/>
  </r>
  <r>
    <x v="1"/>
    <x v="9"/>
    <x v="2"/>
    <n v="283534.63467558817"/>
    <s v="schlTotal"/>
  </r>
  <r>
    <x v="2"/>
    <x v="9"/>
    <x v="2"/>
    <n v="575907.22788580088"/>
    <s v="schlTotal"/>
  </r>
  <r>
    <x v="3"/>
    <x v="9"/>
    <x v="2"/>
    <n v="93183.183689266254"/>
    <s v="schlTotal"/>
  </r>
  <r>
    <x v="4"/>
    <x v="9"/>
    <x v="2"/>
    <n v="12676.690337157799"/>
    <s v="schlTotal"/>
  </r>
  <r>
    <x v="5"/>
    <x v="9"/>
    <x v="2"/>
    <n v="13207.519999999999"/>
    <s v="schlTotal"/>
  </r>
  <r>
    <x v="6"/>
    <x v="9"/>
    <x v="2"/>
    <n v="41.436580000000006"/>
    <s v="schlTotal"/>
  </r>
  <r>
    <x v="7"/>
    <x v="9"/>
    <x v="2"/>
    <n v="847.99487999999997"/>
    <s v="schlTotal"/>
  </r>
  <r>
    <x v="8"/>
    <x v="9"/>
    <x v="2"/>
    <n v="20750.132079910625"/>
    <s v="schlTotal"/>
  </r>
  <r>
    <x v="0"/>
    <x v="0"/>
    <x v="3"/>
    <n v="869520.63182741904"/>
    <s v="imaintourmode1"/>
  </r>
  <r>
    <x v="1"/>
    <x v="0"/>
    <x v="3"/>
    <n v="0"/>
    <s v="imaintourmode1"/>
  </r>
  <r>
    <x v="2"/>
    <x v="0"/>
    <x v="3"/>
    <n v="0"/>
    <s v="imaintourmode1"/>
  </r>
  <r>
    <x v="3"/>
    <x v="0"/>
    <x v="3"/>
    <n v="9417.5936225017504"/>
    <s v="imaintourmode1"/>
  </r>
  <r>
    <x v="4"/>
    <x v="0"/>
    <x v="3"/>
    <n v="0"/>
    <s v="imaintourmode1"/>
  </r>
  <r>
    <x v="5"/>
    <x v="0"/>
    <x v="3"/>
    <n v="0"/>
    <s v="imaintourmode1"/>
  </r>
  <r>
    <x v="6"/>
    <x v="0"/>
    <x v="3"/>
    <n v="0"/>
    <s v="imaintourmode1"/>
  </r>
  <r>
    <x v="7"/>
    <x v="0"/>
    <x v="3"/>
    <n v="0"/>
    <s v="imaintourmode1"/>
  </r>
  <r>
    <x v="8"/>
    <x v="0"/>
    <x v="3"/>
    <n v="0"/>
    <s v="imaintourmode1"/>
  </r>
  <r>
    <x v="0"/>
    <x v="1"/>
    <x v="3"/>
    <n v="239437.20071070999"/>
    <s v="imaintourmode2"/>
  </r>
  <r>
    <x v="1"/>
    <x v="1"/>
    <x v="3"/>
    <n v="536880.90453782398"/>
    <s v="imaintourmode2"/>
  </r>
  <r>
    <x v="2"/>
    <x v="1"/>
    <x v="3"/>
    <n v="0"/>
    <s v="imaintourmode2"/>
  </r>
  <r>
    <x v="3"/>
    <x v="1"/>
    <x v="3"/>
    <n v="9460.95482269895"/>
    <s v="imaintourmode2"/>
  </r>
  <r>
    <x v="4"/>
    <x v="1"/>
    <x v="3"/>
    <n v="0"/>
    <s v="imaintourmode2"/>
  </r>
  <r>
    <x v="5"/>
    <x v="1"/>
    <x v="3"/>
    <n v="0"/>
    <s v="imaintourmode2"/>
  </r>
  <r>
    <x v="6"/>
    <x v="1"/>
    <x v="3"/>
    <n v="0"/>
    <s v="imaintourmode2"/>
  </r>
  <r>
    <x v="7"/>
    <x v="1"/>
    <x v="3"/>
    <n v="0"/>
    <s v="imaintourmode2"/>
  </r>
  <r>
    <x v="8"/>
    <x v="1"/>
    <x v="3"/>
    <n v="0"/>
    <s v="imaintourmode2"/>
  </r>
  <r>
    <x v="0"/>
    <x v="2"/>
    <x v="3"/>
    <n v="107309.034832007"/>
    <s v="imaintourmode3"/>
  </r>
  <r>
    <x v="1"/>
    <x v="2"/>
    <x v="3"/>
    <n v="202597.779893356"/>
    <s v="imaintourmode3"/>
  </r>
  <r>
    <x v="2"/>
    <x v="2"/>
    <x v="3"/>
    <n v="710458.52132899803"/>
    <s v="imaintourmode3"/>
  </r>
  <r>
    <x v="3"/>
    <x v="2"/>
    <x v="3"/>
    <n v="7712.7515478033501"/>
    <s v="imaintourmode3"/>
  </r>
  <r>
    <x v="4"/>
    <x v="2"/>
    <x v="3"/>
    <n v="0"/>
    <s v="imaintourmode3"/>
  </r>
  <r>
    <x v="5"/>
    <x v="2"/>
    <x v="3"/>
    <n v="0"/>
    <s v="imaintourmode3"/>
  </r>
  <r>
    <x v="6"/>
    <x v="2"/>
    <x v="3"/>
    <n v="0"/>
    <s v="imaintourmode3"/>
  </r>
  <r>
    <x v="7"/>
    <x v="2"/>
    <x v="3"/>
    <n v="0"/>
    <s v="imaintourmode3"/>
  </r>
  <r>
    <x v="8"/>
    <x v="2"/>
    <x v="3"/>
    <n v="0"/>
    <s v="imaintourmode3"/>
  </r>
  <r>
    <x v="0"/>
    <x v="3"/>
    <x v="3"/>
    <n v="0"/>
    <s v="imaintourmode4"/>
  </r>
  <r>
    <x v="1"/>
    <x v="3"/>
    <x v="3"/>
    <n v="0"/>
    <s v="imaintourmode4"/>
  </r>
  <r>
    <x v="2"/>
    <x v="3"/>
    <x v="3"/>
    <n v="0"/>
    <s v="imaintourmode4"/>
  </r>
  <r>
    <x v="3"/>
    <x v="3"/>
    <x v="3"/>
    <n v="132286.60073689299"/>
    <s v="imaintourmode4"/>
  </r>
  <r>
    <x v="4"/>
    <x v="3"/>
    <x v="3"/>
    <n v="0"/>
    <s v="imaintourmode4"/>
  </r>
  <r>
    <x v="5"/>
    <x v="3"/>
    <x v="3"/>
    <n v="0"/>
    <s v="imaintourmode4"/>
  </r>
  <r>
    <x v="6"/>
    <x v="3"/>
    <x v="3"/>
    <n v="0"/>
    <s v="imaintourmode4"/>
  </r>
  <r>
    <x v="7"/>
    <x v="3"/>
    <x v="3"/>
    <n v="0"/>
    <s v="imaintourmode4"/>
  </r>
  <r>
    <x v="8"/>
    <x v="3"/>
    <x v="3"/>
    <n v="0"/>
    <s v="imaintourmode4"/>
  </r>
  <r>
    <x v="0"/>
    <x v="4"/>
    <x v="3"/>
    <n v="743.50512000000106"/>
    <s v="imaintourmode5"/>
  </r>
  <r>
    <x v="1"/>
    <x v="4"/>
    <x v="3"/>
    <n v="272.575726421762"/>
    <s v="imaintourmode5"/>
  </r>
  <r>
    <x v="2"/>
    <x v="4"/>
    <x v="3"/>
    <n v="104.52752"/>
    <s v="imaintourmode5"/>
  </r>
  <r>
    <x v="3"/>
    <x v="4"/>
    <x v="3"/>
    <n v="408.153623333334"/>
    <s v="imaintourmode5"/>
  </r>
  <r>
    <x v="4"/>
    <x v="4"/>
    <x v="3"/>
    <n v="11740.202670381999"/>
    <s v="imaintourmode5"/>
  </r>
  <r>
    <x v="5"/>
    <x v="4"/>
    <x v="3"/>
    <n v="0"/>
    <s v="imaintourmode5"/>
  </r>
  <r>
    <x v="6"/>
    <x v="4"/>
    <x v="3"/>
    <n v="0"/>
    <s v="imaintourmode5"/>
  </r>
  <r>
    <x v="7"/>
    <x v="4"/>
    <x v="3"/>
    <n v="0"/>
    <s v="imaintourmode5"/>
  </r>
  <r>
    <x v="8"/>
    <x v="4"/>
    <x v="3"/>
    <n v="0"/>
    <s v="imaintourmode5"/>
  </r>
  <r>
    <x v="0"/>
    <x v="5"/>
    <x v="3"/>
    <n v="848.47782852701437"/>
    <s v="imaintourmode6"/>
  </r>
  <r>
    <x v="1"/>
    <x v="5"/>
    <x v="3"/>
    <n v="994.52307367671051"/>
    <s v="imaintourmode6"/>
  </r>
  <r>
    <x v="2"/>
    <x v="5"/>
    <x v="3"/>
    <n v="1614.6434184659427"/>
    <s v="imaintourmode6"/>
  </r>
  <r>
    <x v="3"/>
    <x v="5"/>
    <x v="3"/>
    <n v="2119.8380530094978"/>
    <s v="imaintourmode6"/>
  </r>
  <r>
    <x v="4"/>
    <x v="5"/>
    <x v="3"/>
    <n v="10.324306266861834"/>
    <s v="imaintourmode6"/>
  </r>
  <r>
    <x v="5"/>
    <x v="5"/>
    <x v="3"/>
    <n v="30687.039728277745"/>
    <s v="imaintourmode6"/>
  </r>
  <r>
    <x v="6"/>
    <x v="5"/>
    <x v="3"/>
    <n v="0"/>
    <s v="imaintourmode6"/>
  </r>
  <r>
    <x v="7"/>
    <x v="5"/>
    <x v="3"/>
    <n v="0"/>
    <s v="imaintourmode6"/>
  </r>
  <r>
    <x v="8"/>
    <x v="5"/>
    <x v="3"/>
    <n v="0"/>
    <s v="imaintourmode6"/>
  </r>
  <r>
    <x v="0"/>
    <x v="6"/>
    <x v="3"/>
    <n v="187.00089208970249"/>
    <s v="imaintourmode7"/>
  </r>
  <r>
    <x v="1"/>
    <x v="6"/>
    <x v="3"/>
    <n v="99.979242414597095"/>
    <s v="imaintourmode7"/>
  </r>
  <r>
    <x v="2"/>
    <x v="6"/>
    <x v="3"/>
    <n v="24.74940334697191"/>
    <s v="imaintourmode7"/>
  </r>
  <r>
    <x v="3"/>
    <x v="6"/>
    <x v="3"/>
    <n v="73.870717946055493"/>
    <s v="imaintourmode7"/>
  </r>
  <r>
    <x v="4"/>
    <x v="6"/>
    <x v="3"/>
    <n v="0"/>
    <s v="imaintourmode7"/>
  </r>
  <r>
    <x v="5"/>
    <x v="6"/>
    <x v="3"/>
    <n v="28.902765448425953"/>
    <s v="imaintourmode7"/>
  </r>
  <r>
    <x v="6"/>
    <x v="6"/>
    <x v="3"/>
    <n v="311.31556"/>
    <s v="imaintourmode7"/>
  </r>
  <r>
    <x v="7"/>
    <x v="6"/>
    <x v="3"/>
    <n v="0"/>
    <s v="imaintourmode7"/>
  </r>
  <r>
    <x v="8"/>
    <x v="6"/>
    <x v="3"/>
    <n v="0"/>
    <s v="imaintourmode7"/>
  </r>
  <r>
    <x v="0"/>
    <x v="7"/>
    <x v="3"/>
    <n v="0"/>
    <s v="imaintourmode8"/>
  </r>
  <r>
    <x v="1"/>
    <x v="7"/>
    <x v="3"/>
    <n v="1827.9515010156574"/>
    <s v="imaintourmode8"/>
  </r>
  <r>
    <x v="2"/>
    <x v="7"/>
    <x v="3"/>
    <n v="6870.1517847743098"/>
    <s v="imaintourmode8"/>
  </r>
  <r>
    <x v="3"/>
    <x v="7"/>
    <x v="3"/>
    <n v="85.492194864179936"/>
    <s v="imaintourmode8"/>
  </r>
  <r>
    <x v="4"/>
    <x v="7"/>
    <x v="3"/>
    <n v="0"/>
    <s v="imaintourmode8"/>
  </r>
  <r>
    <x v="5"/>
    <x v="7"/>
    <x v="3"/>
    <n v="85.774746273828484"/>
    <s v="imaintourmode8"/>
  </r>
  <r>
    <x v="6"/>
    <x v="7"/>
    <x v="3"/>
    <n v="0"/>
    <s v="imaintourmode8"/>
  </r>
  <r>
    <x v="7"/>
    <x v="7"/>
    <x v="3"/>
    <n v="1969.6521290000001"/>
    <s v="imaintourmode8"/>
  </r>
  <r>
    <x v="8"/>
    <x v="7"/>
    <x v="3"/>
    <n v="0"/>
    <s v="imaintourmode8"/>
  </r>
  <r>
    <x v="0"/>
    <x v="8"/>
    <x v="3"/>
    <n v="0"/>
    <s v="imaintourmode9"/>
  </r>
  <r>
    <x v="1"/>
    <x v="8"/>
    <x v="3"/>
    <n v="0"/>
    <s v="imaintourmode9"/>
  </r>
  <r>
    <x v="2"/>
    <x v="8"/>
    <x v="3"/>
    <n v="0"/>
    <s v="imaintourmode9"/>
  </r>
  <r>
    <x v="3"/>
    <x v="8"/>
    <x v="3"/>
    <n v="78.374160000000003"/>
    <s v="imaintourmode9"/>
  </r>
  <r>
    <x v="4"/>
    <x v="8"/>
    <x v="3"/>
    <n v="0"/>
    <s v="imaintourmode9"/>
  </r>
  <r>
    <x v="5"/>
    <x v="8"/>
    <x v="3"/>
    <n v="0"/>
    <s v="imaintourmode9"/>
  </r>
  <r>
    <x v="6"/>
    <x v="8"/>
    <x v="3"/>
    <n v="0"/>
    <s v="imaintourmode9"/>
  </r>
  <r>
    <x v="7"/>
    <x v="8"/>
    <x v="3"/>
    <n v="0"/>
    <s v="imaintourmode9"/>
  </r>
  <r>
    <x v="8"/>
    <x v="8"/>
    <x v="3"/>
    <n v="78.374160000000003"/>
    <s v="imaintourmode9"/>
  </r>
  <r>
    <x v="0"/>
    <x v="9"/>
    <x v="3"/>
    <n v="1218045.851210753"/>
    <s v="imainTotal"/>
  </r>
  <r>
    <x v="1"/>
    <x v="9"/>
    <x v="3"/>
    <n v="742673.71397470881"/>
    <s v="imainTotal"/>
  </r>
  <r>
    <x v="2"/>
    <x v="9"/>
    <x v="3"/>
    <n v="719072.5934555853"/>
    <s v="imainTotal"/>
  </r>
  <r>
    <x v="3"/>
    <x v="9"/>
    <x v="3"/>
    <n v="161643.62947905011"/>
    <s v="imainTotal"/>
  </r>
  <r>
    <x v="4"/>
    <x v="9"/>
    <x v="3"/>
    <n v="11750.526976648862"/>
    <s v="imainTotal"/>
  </r>
  <r>
    <x v="5"/>
    <x v="9"/>
    <x v="3"/>
    <n v="30801.717240000002"/>
    <s v="imainTotal"/>
  </r>
  <r>
    <x v="6"/>
    <x v="9"/>
    <x v="3"/>
    <n v="311.31556"/>
    <s v="imainTotal"/>
  </r>
  <r>
    <x v="7"/>
    <x v="9"/>
    <x v="3"/>
    <n v="1969.6521290000001"/>
    <s v="imainTotal"/>
  </r>
  <r>
    <x v="8"/>
    <x v="9"/>
    <x v="3"/>
    <n v="78.374160000000003"/>
    <s v="imainTotal"/>
  </r>
  <r>
    <x v="0"/>
    <x v="0"/>
    <x v="4"/>
    <n v="661989.10489528102"/>
    <s v="idisctourmode1"/>
  </r>
  <r>
    <x v="1"/>
    <x v="0"/>
    <x v="4"/>
    <n v="0"/>
    <s v="idisctourmode1"/>
  </r>
  <r>
    <x v="2"/>
    <x v="0"/>
    <x v="4"/>
    <n v="0"/>
    <s v="idisctourmode1"/>
  </r>
  <r>
    <x v="3"/>
    <x v="0"/>
    <x v="4"/>
    <n v="34065.567927260301"/>
    <s v="idisctourmode1"/>
  </r>
  <r>
    <x v="4"/>
    <x v="0"/>
    <x v="4"/>
    <n v="0"/>
    <s v="idisctourmode1"/>
  </r>
  <r>
    <x v="5"/>
    <x v="0"/>
    <x v="4"/>
    <n v="0"/>
    <s v="idisctourmode1"/>
  </r>
  <r>
    <x v="6"/>
    <x v="0"/>
    <x v="4"/>
    <n v="0"/>
    <s v="idisctourmode1"/>
  </r>
  <r>
    <x v="7"/>
    <x v="0"/>
    <x v="4"/>
    <n v="0"/>
    <s v="idisctourmode1"/>
  </r>
  <r>
    <x v="8"/>
    <x v="0"/>
    <x v="4"/>
    <n v="0"/>
    <s v="idisctourmode1"/>
  </r>
  <r>
    <x v="0"/>
    <x v="1"/>
    <x v="4"/>
    <n v="88949.907379910102"/>
    <s v="idisctourmode2"/>
  </r>
  <r>
    <x v="1"/>
    <x v="1"/>
    <x v="4"/>
    <n v="355995.339801358"/>
    <s v="idisctourmode2"/>
  </r>
  <r>
    <x v="2"/>
    <x v="1"/>
    <x v="4"/>
    <n v="0"/>
    <s v="idisctourmode2"/>
  </r>
  <r>
    <x v="3"/>
    <x v="1"/>
    <x v="4"/>
    <n v="23775.714237450102"/>
    <s v="idisctourmode2"/>
  </r>
  <r>
    <x v="4"/>
    <x v="1"/>
    <x v="4"/>
    <n v="0"/>
    <s v="idisctourmode2"/>
  </r>
  <r>
    <x v="5"/>
    <x v="1"/>
    <x v="4"/>
    <n v="0"/>
    <s v="idisctourmode2"/>
  </r>
  <r>
    <x v="6"/>
    <x v="1"/>
    <x v="4"/>
    <n v="0"/>
    <s v="idisctourmode2"/>
  </r>
  <r>
    <x v="7"/>
    <x v="1"/>
    <x v="4"/>
    <n v="0"/>
    <s v="idisctourmode2"/>
  </r>
  <r>
    <x v="8"/>
    <x v="1"/>
    <x v="4"/>
    <n v="0"/>
    <s v="idisctourmode2"/>
  </r>
  <r>
    <x v="0"/>
    <x v="2"/>
    <x v="4"/>
    <n v="37688.404011484497"/>
    <s v="idisctourmode3"/>
  </r>
  <r>
    <x v="1"/>
    <x v="2"/>
    <x v="4"/>
    <n v="74420.034002744505"/>
    <s v="idisctourmode3"/>
  </r>
  <r>
    <x v="2"/>
    <x v="2"/>
    <x v="4"/>
    <n v="348102.50997558702"/>
    <s v="idisctourmode3"/>
  </r>
  <r>
    <x v="3"/>
    <x v="2"/>
    <x v="4"/>
    <n v="21940.990740246201"/>
    <s v="idisctourmode3"/>
  </r>
  <r>
    <x v="4"/>
    <x v="2"/>
    <x v="4"/>
    <n v="0"/>
    <s v="idisctourmode3"/>
  </r>
  <r>
    <x v="5"/>
    <x v="2"/>
    <x v="4"/>
    <n v="0"/>
    <s v="idisctourmode3"/>
  </r>
  <r>
    <x v="6"/>
    <x v="2"/>
    <x v="4"/>
    <n v="0"/>
    <s v="idisctourmode3"/>
  </r>
  <r>
    <x v="7"/>
    <x v="2"/>
    <x v="4"/>
    <n v="0"/>
    <s v="idisctourmode3"/>
  </r>
  <r>
    <x v="8"/>
    <x v="2"/>
    <x v="4"/>
    <n v="0"/>
    <s v="idisctourmode3"/>
  </r>
  <r>
    <x v="0"/>
    <x v="3"/>
    <x v="4"/>
    <n v="0"/>
    <s v="idisctourmode4"/>
  </r>
  <r>
    <x v="1"/>
    <x v="3"/>
    <x v="4"/>
    <n v="0"/>
    <s v="idisctourmode4"/>
  </r>
  <r>
    <x v="2"/>
    <x v="3"/>
    <x v="4"/>
    <n v="0"/>
    <s v="idisctourmode4"/>
  </r>
  <r>
    <x v="3"/>
    <x v="3"/>
    <x v="4"/>
    <n v="194343.99047413"/>
    <s v="idisctourmode4"/>
  </r>
  <r>
    <x v="4"/>
    <x v="3"/>
    <x v="4"/>
    <n v="0"/>
    <s v="idisctourmode4"/>
  </r>
  <r>
    <x v="5"/>
    <x v="3"/>
    <x v="4"/>
    <n v="0"/>
    <s v="idisctourmode4"/>
  </r>
  <r>
    <x v="6"/>
    <x v="3"/>
    <x v="4"/>
    <n v="0"/>
    <s v="idisctourmode4"/>
  </r>
  <r>
    <x v="7"/>
    <x v="3"/>
    <x v="4"/>
    <n v="0"/>
    <s v="idisctourmode4"/>
  </r>
  <r>
    <x v="8"/>
    <x v="3"/>
    <x v="4"/>
    <n v="0"/>
    <s v="idisctourmode4"/>
  </r>
  <r>
    <x v="0"/>
    <x v="4"/>
    <x v="4"/>
    <n v="3174.5265489317699"/>
    <s v="idisctourmode5"/>
  </r>
  <r>
    <x v="1"/>
    <x v="4"/>
    <x v="4"/>
    <n v="2667.9757733333299"/>
    <s v="idisctourmode5"/>
  </r>
  <r>
    <x v="2"/>
    <x v="4"/>
    <x v="4"/>
    <n v="623.58819000000005"/>
    <s v="idisctourmode5"/>
  </r>
  <r>
    <x v="3"/>
    <x v="4"/>
    <x v="4"/>
    <n v="1609.9168001647299"/>
    <s v="idisctourmode5"/>
  </r>
  <r>
    <x v="4"/>
    <x v="4"/>
    <x v="4"/>
    <n v="29121.427074389601"/>
    <s v="idisctourmode5"/>
  </r>
  <r>
    <x v="5"/>
    <x v="4"/>
    <x v="4"/>
    <n v="0"/>
    <s v="idisctourmode5"/>
  </r>
  <r>
    <x v="6"/>
    <x v="4"/>
    <x v="4"/>
    <n v="0"/>
    <s v="idisctourmode5"/>
  </r>
  <r>
    <x v="7"/>
    <x v="4"/>
    <x v="4"/>
    <n v="0"/>
    <s v="idisctourmode5"/>
  </r>
  <r>
    <x v="8"/>
    <x v="4"/>
    <x v="4"/>
    <n v="0"/>
    <s v="idisctourmode5"/>
  </r>
  <r>
    <x v="0"/>
    <x v="5"/>
    <x v="4"/>
    <n v="211.43234792686425"/>
    <s v="idisctourmode6"/>
  </r>
  <r>
    <x v="1"/>
    <x v="5"/>
    <x v="4"/>
    <n v="1415.9886613936071"/>
    <s v="idisctourmode6"/>
  </r>
  <r>
    <x v="2"/>
    <x v="5"/>
    <x v="4"/>
    <n v="746.646195897805"/>
    <s v="idisctourmode6"/>
  </r>
  <r>
    <x v="3"/>
    <x v="5"/>
    <x v="4"/>
    <n v="3362.2417158025332"/>
    <s v="idisctourmode6"/>
  </r>
  <r>
    <x v="4"/>
    <x v="5"/>
    <x v="4"/>
    <n v="9.8349814182272546"/>
    <s v="idisctourmode6"/>
  </r>
  <r>
    <x v="5"/>
    <x v="5"/>
    <x v="4"/>
    <n v="23046.929959999074"/>
    <s v="idisctourmode6"/>
  </r>
  <r>
    <x v="6"/>
    <x v="5"/>
    <x v="4"/>
    <n v="0"/>
    <s v="idisctourmode6"/>
  </r>
  <r>
    <x v="7"/>
    <x v="5"/>
    <x v="4"/>
    <n v="0"/>
    <s v="idisctourmode6"/>
  </r>
  <r>
    <x v="8"/>
    <x v="5"/>
    <x v="4"/>
    <n v="0"/>
    <s v="idisctourmode6"/>
  </r>
  <r>
    <x v="0"/>
    <x v="6"/>
    <x v="4"/>
    <n v="72.286169706229302"/>
    <s v="idisctourmode7"/>
  </r>
  <r>
    <x v="1"/>
    <x v="6"/>
    <x v="4"/>
    <n v="108.55584533833812"/>
    <s v="idisctourmode7"/>
  </r>
  <r>
    <x v="2"/>
    <x v="6"/>
    <x v="4"/>
    <n v="121.84740722646175"/>
    <s v="idisctourmode7"/>
  </r>
  <r>
    <x v="3"/>
    <x v="6"/>
    <x v="4"/>
    <n v="98.8837852853691"/>
    <s v="idisctourmode7"/>
  </r>
  <r>
    <x v="4"/>
    <x v="6"/>
    <x v="4"/>
    <n v="23.655638911427584"/>
    <s v="idisctourmode7"/>
  </r>
  <r>
    <x v="5"/>
    <x v="6"/>
    <x v="4"/>
    <n v="161.41110439895385"/>
    <s v="idisctourmode7"/>
  </r>
  <r>
    <x v="6"/>
    <x v="6"/>
    <x v="4"/>
    <n v="359.42626000000001"/>
    <s v="idisctourmode7"/>
  </r>
  <r>
    <x v="7"/>
    <x v="6"/>
    <x v="4"/>
    <n v="0"/>
    <s v="idisctourmode7"/>
  </r>
  <r>
    <x v="8"/>
    <x v="6"/>
    <x v="4"/>
    <n v="0"/>
    <s v="idisctourmode7"/>
  </r>
  <r>
    <x v="0"/>
    <x v="7"/>
    <x v="4"/>
    <n v="0"/>
    <s v="idisctourmode8"/>
  </r>
  <r>
    <x v="1"/>
    <x v="7"/>
    <x v="4"/>
    <n v="950.95282983429956"/>
    <s v="idisctourmode8"/>
  </r>
  <r>
    <x v="2"/>
    <x v="7"/>
    <x v="4"/>
    <n v="2951.5807913992394"/>
    <s v="idisctourmode8"/>
  </r>
  <r>
    <x v="3"/>
    <x v="7"/>
    <x v="4"/>
    <n v="546.82493081790153"/>
    <s v="idisctourmode8"/>
  </r>
  <r>
    <x v="4"/>
    <x v="7"/>
    <x v="4"/>
    <n v="0"/>
    <s v="idisctourmode8"/>
  </r>
  <r>
    <x v="5"/>
    <x v="7"/>
    <x v="4"/>
    <n v="2282.7689356019714"/>
    <s v="idisctourmode8"/>
  </r>
  <r>
    <x v="6"/>
    <x v="7"/>
    <x v="4"/>
    <n v="0"/>
    <s v="idisctourmode8"/>
  </r>
  <r>
    <x v="7"/>
    <x v="7"/>
    <x v="4"/>
    <n v="4045.1708000000003"/>
    <s v="idisctourmode8"/>
  </r>
  <r>
    <x v="8"/>
    <x v="7"/>
    <x v="4"/>
    <n v="0"/>
    <s v="idisctourmode8"/>
  </r>
  <r>
    <x v="0"/>
    <x v="8"/>
    <x v="4"/>
    <n v="21.913039999999999"/>
    <s v="idisctourmode9"/>
  </r>
  <r>
    <x v="1"/>
    <x v="8"/>
    <x v="4"/>
    <n v="21.913039999999999"/>
    <s v="idisctourmode9"/>
  </r>
  <r>
    <x v="2"/>
    <x v="8"/>
    <x v="4"/>
    <n v="0"/>
    <s v="idisctourmode9"/>
  </r>
  <r>
    <x v="3"/>
    <x v="8"/>
    <x v="4"/>
    <n v="21.913039999999999"/>
    <s v="idisctourmode9"/>
  </r>
  <r>
    <x v="4"/>
    <x v="8"/>
    <x v="4"/>
    <n v="0"/>
    <s v="idisctourmode9"/>
  </r>
  <r>
    <x v="5"/>
    <x v="8"/>
    <x v="4"/>
    <n v="0"/>
    <s v="idisctourmode9"/>
  </r>
  <r>
    <x v="6"/>
    <x v="8"/>
    <x v="4"/>
    <n v="0"/>
    <s v="idisctourmode9"/>
  </r>
  <r>
    <x v="7"/>
    <x v="8"/>
    <x v="4"/>
    <n v="0"/>
    <s v="idisctourmode9"/>
  </r>
  <r>
    <x v="8"/>
    <x v="8"/>
    <x v="4"/>
    <n v="10.956519999999999"/>
    <s v="idisctourmode9"/>
  </r>
  <r>
    <x v="0"/>
    <x v="9"/>
    <x v="4"/>
    <n v="792107.5743932405"/>
    <s v="idiscTotal"/>
  </r>
  <r>
    <x v="1"/>
    <x v="9"/>
    <x v="4"/>
    <n v="435580.7599540021"/>
    <s v="idiscTotal"/>
  </r>
  <r>
    <x v="2"/>
    <x v="9"/>
    <x v="4"/>
    <n v="352546.17256011051"/>
    <s v="idiscTotal"/>
  </r>
  <r>
    <x v="3"/>
    <x v="9"/>
    <x v="4"/>
    <n v="279766.04365115712"/>
    <s v="idiscTotal"/>
  </r>
  <r>
    <x v="4"/>
    <x v="9"/>
    <x v="4"/>
    <n v="29154.917694719254"/>
    <s v="idiscTotal"/>
  </r>
  <r>
    <x v="5"/>
    <x v="9"/>
    <x v="4"/>
    <n v="25491.11"/>
    <s v="idiscTotal"/>
  </r>
  <r>
    <x v="6"/>
    <x v="9"/>
    <x v="4"/>
    <n v="359.42626000000001"/>
    <s v="idiscTotal"/>
  </r>
  <r>
    <x v="7"/>
    <x v="9"/>
    <x v="4"/>
    <n v="4045.1708000000003"/>
    <s v="idiscTotal"/>
  </r>
  <r>
    <x v="8"/>
    <x v="9"/>
    <x v="4"/>
    <n v="10.956519999999999"/>
    <s v="idiscTotal"/>
  </r>
  <r>
    <x v="0"/>
    <x v="0"/>
    <x v="5"/>
    <n v="0"/>
    <s v="jmaintourmode1"/>
  </r>
  <r>
    <x v="1"/>
    <x v="0"/>
    <x v="5"/>
    <n v="0"/>
    <s v="jmaintourmode1"/>
  </r>
  <r>
    <x v="2"/>
    <x v="0"/>
    <x v="5"/>
    <n v="0"/>
    <s v="jmaintourmode1"/>
  </r>
  <r>
    <x v="3"/>
    <x v="0"/>
    <x v="5"/>
    <n v="0"/>
    <s v="jmaintourmode1"/>
  </r>
  <r>
    <x v="4"/>
    <x v="0"/>
    <x v="5"/>
    <n v="0"/>
    <s v="jmaintourmode1"/>
  </r>
  <r>
    <x v="5"/>
    <x v="0"/>
    <x v="5"/>
    <n v="0"/>
    <s v="jmaintourmode1"/>
  </r>
  <r>
    <x v="6"/>
    <x v="0"/>
    <x v="5"/>
    <n v="0"/>
    <s v="jmaintourmode1"/>
  </r>
  <r>
    <x v="7"/>
    <x v="0"/>
    <x v="5"/>
    <n v="0"/>
    <s v="jmaintourmode1"/>
  </r>
  <r>
    <x v="8"/>
    <x v="0"/>
    <x v="5"/>
    <n v="0"/>
    <s v="jmaintourmode1"/>
  </r>
  <r>
    <x v="0"/>
    <x v="1"/>
    <x v="5"/>
    <n v="0"/>
    <s v="jmaintourmode2"/>
  </r>
  <r>
    <x v="1"/>
    <x v="1"/>
    <x v="5"/>
    <n v="168048.05161684399"/>
    <s v="jmaintourmode2"/>
  </r>
  <r>
    <x v="2"/>
    <x v="1"/>
    <x v="5"/>
    <n v="0"/>
    <s v="jmaintourmode2"/>
  </r>
  <r>
    <x v="3"/>
    <x v="1"/>
    <x v="5"/>
    <n v="474.74376004165902"/>
    <s v="jmaintourmode2"/>
  </r>
  <r>
    <x v="4"/>
    <x v="1"/>
    <x v="5"/>
    <n v="0"/>
    <s v="jmaintourmode2"/>
  </r>
  <r>
    <x v="5"/>
    <x v="1"/>
    <x v="5"/>
    <n v="0"/>
    <s v="jmaintourmode2"/>
  </r>
  <r>
    <x v="6"/>
    <x v="1"/>
    <x v="5"/>
    <n v="0"/>
    <s v="jmaintourmode2"/>
  </r>
  <r>
    <x v="7"/>
    <x v="1"/>
    <x v="5"/>
    <n v="0"/>
    <s v="jmaintourmode2"/>
  </r>
  <r>
    <x v="8"/>
    <x v="1"/>
    <x v="5"/>
    <n v="0"/>
    <s v="jmaintourmode2"/>
  </r>
  <r>
    <x v="0"/>
    <x v="2"/>
    <x v="5"/>
    <n v="0"/>
    <s v="jmaintourmode3"/>
  </r>
  <r>
    <x v="1"/>
    <x v="2"/>
    <x v="5"/>
    <n v="4966.1078573668401"/>
    <s v="jmaintourmode3"/>
  </r>
  <r>
    <x v="2"/>
    <x v="2"/>
    <x v="5"/>
    <n v="59125.548761582097"/>
    <s v="jmaintourmode3"/>
  </r>
  <r>
    <x v="3"/>
    <x v="2"/>
    <x v="5"/>
    <n v="441.87374333333298"/>
    <s v="jmaintourmode3"/>
  </r>
  <r>
    <x v="4"/>
    <x v="2"/>
    <x v="5"/>
    <n v="0"/>
    <s v="jmaintourmode3"/>
  </r>
  <r>
    <x v="5"/>
    <x v="2"/>
    <x v="5"/>
    <n v="0"/>
    <s v="jmaintourmode3"/>
  </r>
  <r>
    <x v="6"/>
    <x v="2"/>
    <x v="5"/>
    <n v="0"/>
    <s v="jmaintourmode3"/>
  </r>
  <r>
    <x v="7"/>
    <x v="2"/>
    <x v="5"/>
    <n v="0"/>
    <s v="jmaintourmode3"/>
  </r>
  <r>
    <x v="8"/>
    <x v="2"/>
    <x v="5"/>
    <n v="0"/>
    <s v="jmaintourmode3"/>
  </r>
  <r>
    <x v="0"/>
    <x v="3"/>
    <x v="5"/>
    <n v="0"/>
    <s v="jmaintourmode4"/>
  </r>
  <r>
    <x v="1"/>
    <x v="3"/>
    <x v="5"/>
    <n v="0"/>
    <s v="jmaintourmode4"/>
  </r>
  <r>
    <x v="2"/>
    <x v="3"/>
    <x v="5"/>
    <n v="0"/>
    <s v="jmaintourmode4"/>
  </r>
  <r>
    <x v="3"/>
    <x v="3"/>
    <x v="5"/>
    <n v="9446.2808950479102"/>
    <s v="jmaintourmode4"/>
  </r>
  <r>
    <x v="4"/>
    <x v="3"/>
    <x v="5"/>
    <n v="0"/>
    <s v="jmaintourmode4"/>
  </r>
  <r>
    <x v="5"/>
    <x v="3"/>
    <x v="5"/>
    <n v="0"/>
    <s v="jmaintourmode4"/>
  </r>
  <r>
    <x v="6"/>
    <x v="3"/>
    <x v="5"/>
    <n v="0"/>
    <s v="jmaintourmode4"/>
  </r>
  <r>
    <x v="7"/>
    <x v="3"/>
    <x v="5"/>
    <n v="0"/>
    <s v="jmaintourmode4"/>
  </r>
  <r>
    <x v="8"/>
    <x v="3"/>
    <x v="5"/>
    <n v="0"/>
    <s v="jmaintourmode4"/>
  </r>
  <r>
    <x v="0"/>
    <x v="4"/>
    <x v="5"/>
    <n v="0"/>
    <s v="jmaintourmode5"/>
  </r>
  <r>
    <x v="1"/>
    <x v="4"/>
    <x v="5"/>
    <n v="52.24288"/>
    <s v="jmaintourmode5"/>
  </r>
  <r>
    <x v="2"/>
    <x v="4"/>
    <x v="5"/>
    <n v="0"/>
    <s v="jmaintourmode5"/>
  </r>
  <r>
    <x v="3"/>
    <x v="4"/>
    <x v="5"/>
    <n v="0"/>
    <s v="jmaintourmode5"/>
  </r>
  <r>
    <x v="4"/>
    <x v="4"/>
    <x v="5"/>
    <n v="169.70914666666701"/>
    <s v="jmaintourmode5"/>
  </r>
  <r>
    <x v="5"/>
    <x v="4"/>
    <x v="5"/>
    <n v="0"/>
    <s v="jmaintourmode5"/>
  </r>
  <r>
    <x v="6"/>
    <x v="4"/>
    <x v="5"/>
    <n v="0"/>
    <s v="jmaintourmode5"/>
  </r>
  <r>
    <x v="7"/>
    <x v="4"/>
    <x v="5"/>
    <n v="0"/>
    <s v="jmaintourmode5"/>
  </r>
  <r>
    <x v="8"/>
    <x v="4"/>
    <x v="5"/>
    <n v="0"/>
    <s v="jmaintourmode5"/>
  </r>
  <r>
    <x v="0"/>
    <x v="5"/>
    <x v="5"/>
    <n v="0"/>
    <s v="jmaintourmode6"/>
  </r>
  <r>
    <x v="1"/>
    <x v="5"/>
    <x v="5"/>
    <n v="202.76117337687592"/>
    <s v="jmaintourmode6"/>
  </r>
  <r>
    <x v="2"/>
    <x v="5"/>
    <x v="5"/>
    <n v="0"/>
    <s v="jmaintourmode6"/>
  </r>
  <r>
    <x v="3"/>
    <x v="5"/>
    <x v="5"/>
    <n v="4216.9504405281596"/>
    <s v="jmaintourmode6"/>
  </r>
  <r>
    <x v="4"/>
    <x v="5"/>
    <x v="5"/>
    <n v="0"/>
    <s v="jmaintourmode6"/>
  </r>
  <r>
    <x v="5"/>
    <x v="5"/>
    <x v="5"/>
    <n v="4749.3113800000001"/>
    <s v="jmaintourmode6"/>
  </r>
  <r>
    <x v="6"/>
    <x v="5"/>
    <x v="5"/>
    <n v="0"/>
    <s v="jmaintourmode6"/>
  </r>
  <r>
    <x v="7"/>
    <x v="5"/>
    <x v="5"/>
    <n v="0"/>
    <s v="jmaintourmode6"/>
  </r>
  <r>
    <x v="8"/>
    <x v="5"/>
    <x v="5"/>
    <n v="0"/>
    <s v="jmaintourmode6"/>
  </r>
  <r>
    <x v="0"/>
    <x v="6"/>
    <x v="5"/>
    <n v="0"/>
    <s v="jmaintourmode7"/>
  </r>
  <r>
    <x v="1"/>
    <x v="6"/>
    <x v="5"/>
    <n v="0"/>
    <s v="jmaintourmode7"/>
  </r>
  <r>
    <x v="2"/>
    <x v="6"/>
    <x v="5"/>
    <n v="0"/>
    <s v="jmaintourmode7"/>
  </r>
  <r>
    <x v="3"/>
    <x v="6"/>
    <x v="5"/>
    <n v="0"/>
    <s v="jmaintourmode7"/>
  </r>
  <r>
    <x v="4"/>
    <x v="6"/>
    <x v="5"/>
    <n v="0"/>
    <s v="jmaintourmode7"/>
  </r>
  <r>
    <x v="5"/>
    <x v="6"/>
    <x v="5"/>
    <n v="0"/>
    <s v="jmaintourmode7"/>
  </r>
  <r>
    <x v="6"/>
    <x v="6"/>
    <x v="5"/>
    <n v="0"/>
    <s v="jmaintourmode7"/>
  </r>
  <r>
    <x v="7"/>
    <x v="6"/>
    <x v="5"/>
    <n v="0"/>
    <s v="jmaintourmode7"/>
  </r>
  <r>
    <x v="8"/>
    <x v="6"/>
    <x v="5"/>
    <n v="0"/>
    <s v="jmaintourmode7"/>
  </r>
  <r>
    <x v="0"/>
    <x v="7"/>
    <x v="5"/>
    <n v="0"/>
    <s v="jmaintourmode8"/>
  </r>
  <r>
    <x v="1"/>
    <x v="7"/>
    <x v="5"/>
    <n v="0"/>
    <s v="jmaintourmode8"/>
  </r>
  <r>
    <x v="2"/>
    <x v="7"/>
    <x v="5"/>
    <n v="0"/>
    <s v="jmaintourmode8"/>
  </r>
  <r>
    <x v="3"/>
    <x v="7"/>
    <x v="5"/>
    <n v="0"/>
    <s v="jmaintourmode8"/>
  </r>
  <r>
    <x v="4"/>
    <x v="7"/>
    <x v="5"/>
    <n v="0"/>
    <s v="jmaintourmode8"/>
  </r>
  <r>
    <x v="5"/>
    <x v="7"/>
    <x v="5"/>
    <n v="0"/>
    <s v="jmaintourmode8"/>
  </r>
  <r>
    <x v="6"/>
    <x v="7"/>
    <x v="5"/>
    <n v="0"/>
    <s v="jmaintourmode8"/>
  </r>
  <r>
    <x v="7"/>
    <x v="7"/>
    <x v="5"/>
    <n v="0"/>
    <s v="jmaintourmode8"/>
  </r>
  <r>
    <x v="8"/>
    <x v="7"/>
    <x v="5"/>
    <n v="0"/>
    <s v="jmaintourmode8"/>
  </r>
  <r>
    <x v="0"/>
    <x v="8"/>
    <x v="5"/>
    <n v="0"/>
    <s v="jmaintourmode9"/>
  </r>
  <r>
    <x v="1"/>
    <x v="8"/>
    <x v="5"/>
    <n v="0"/>
    <s v="jmaintourmode9"/>
  </r>
  <r>
    <x v="2"/>
    <x v="8"/>
    <x v="5"/>
    <n v="0"/>
    <s v="jmaintourmode9"/>
  </r>
  <r>
    <x v="3"/>
    <x v="8"/>
    <x v="5"/>
    <n v="0"/>
    <s v="jmaintourmode9"/>
  </r>
  <r>
    <x v="4"/>
    <x v="8"/>
    <x v="5"/>
    <n v="0"/>
    <s v="jmaintourmode9"/>
  </r>
  <r>
    <x v="5"/>
    <x v="8"/>
    <x v="5"/>
    <n v="0"/>
    <s v="jmaintourmode9"/>
  </r>
  <r>
    <x v="6"/>
    <x v="8"/>
    <x v="5"/>
    <n v="0"/>
    <s v="jmaintourmode9"/>
  </r>
  <r>
    <x v="7"/>
    <x v="8"/>
    <x v="5"/>
    <n v="0"/>
    <s v="jmaintourmode9"/>
  </r>
  <r>
    <x v="8"/>
    <x v="8"/>
    <x v="5"/>
    <n v="0"/>
    <s v="jmaintourmode9"/>
  </r>
  <r>
    <x v="0"/>
    <x v="9"/>
    <x v="5"/>
    <n v="0"/>
    <s v="jmainTotal"/>
  </r>
  <r>
    <x v="1"/>
    <x v="9"/>
    <x v="5"/>
    <n v="173269.16352758772"/>
    <s v="jmainTotal"/>
  </r>
  <r>
    <x v="2"/>
    <x v="9"/>
    <x v="5"/>
    <n v="59125.548761582097"/>
    <s v="jmainTotal"/>
  </r>
  <r>
    <x v="3"/>
    <x v="9"/>
    <x v="5"/>
    <n v="14579.84883895106"/>
    <s v="jmainTotal"/>
  </r>
  <r>
    <x v="4"/>
    <x v="9"/>
    <x v="5"/>
    <n v="169.70914666666701"/>
    <s v="jmainTotal"/>
  </r>
  <r>
    <x v="5"/>
    <x v="9"/>
    <x v="5"/>
    <n v="4749.3113800000001"/>
    <s v="jmainTotal"/>
  </r>
  <r>
    <x v="6"/>
    <x v="9"/>
    <x v="5"/>
    <n v="0"/>
    <s v="jmainTotal"/>
  </r>
  <r>
    <x v="7"/>
    <x v="9"/>
    <x v="5"/>
    <n v="0"/>
    <s v="jmainTotal"/>
  </r>
  <r>
    <x v="8"/>
    <x v="9"/>
    <x v="5"/>
    <n v="0"/>
    <s v="jmainTotal"/>
  </r>
  <r>
    <x v="0"/>
    <x v="0"/>
    <x v="6"/>
    <n v="0"/>
    <s v="jdisctourmode1"/>
  </r>
  <r>
    <x v="1"/>
    <x v="0"/>
    <x v="6"/>
    <n v="0"/>
    <s v="jdisctourmode1"/>
  </r>
  <r>
    <x v="2"/>
    <x v="0"/>
    <x v="6"/>
    <n v="0"/>
    <s v="jdisctourmode1"/>
  </r>
  <r>
    <x v="3"/>
    <x v="0"/>
    <x v="6"/>
    <n v="0"/>
    <s v="jdisctourmode1"/>
  </r>
  <r>
    <x v="4"/>
    <x v="0"/>
    <x v="6"/>
    <n v="0"/>
    <s v="jdisctourmode1"/>
  </r>
  <r>
    <x v="5"/>
    <x v="0"/>
    <x v="6"/>
    <n v="0"/>
    <s v="jdisctourmode1"/>
  </r>
  <r>
    <x v="6"/>
    <x v="0"/>
    <x v="6"/>
    <n v="0"/>
    <s v="jdisctourmode1"/>
  </r>
  <r>
    <x v="7"/>
    <x v="0"/>
    <x v="6"/>
    <n v="0"/>
    <s v="jdisctourmode1"/>
  </r>
  <r>
    <x v="8"/>
    <x v="0"/>
    <x v="6"/>
    <n v="0"/>
    <s v="jdisctourmode1"/>
  </r>
  <r>
    <x v="0"/>
    <x v="1"/>
    <x v="6"/>
    <n v="0"/>
    <s v="jdisctourmode2"/>
  </r>
  <r>
    <x v="1"/>
    <x v="1"/>
    <x v="6"/>
    <n v="111191.344202569"/>
    <s v="jdisctourmode2"/>
  </r>
  <r>
    <x v="2"/>
    <x v="1"/>
    <x v="6"/>
    <n v="0"/>
    <s v="jdisctourmode2"/>
  </r>
  <r>
    <x v="3"/>
    <x v="1"/>
    <x v="6"/>
    <n v="2242.2496391283298"/>
    <s v="jdisctourmode2"/>
  </r>
  <r>
    <x v="4"/>
    <x v="1"/>
    <x v="6"/>
    <n v="0"/>
    <s v="jdisctourmode2"/>
  </r>
  <r>
    <x v="5"/>
    <x v="1"/>
    <x v="6"/>
    <n v="0"/>
    <s v="jdisctourmode2"/>
  </r>
  <r>
    <x v="6"/>
    <x v="1"/>
    <x v="6"/>
    <n v="0"/>
    <s v="jdisctourmode2"/>
  </r>
  <r>
    <x v="7"/>
    <x v="1"/>
    <x v="6"/>
    <n v="0"/>
    <s v="jdisctourmode2"/>
  </r>
  <r>
    <x v="8"/>
    <x v="1"/>
    <x v="6"/>
    <n v="0"/>
    <s v="jdisctourmode2"/>
  </r>
  <r>
    <x v="0"/>
    <x v="2"/>
    <x v="6"/>
    <n v="66.02"/>
    <s v="jdisctourmode3"/>
  </r>
  <r>
    <x v="1"/>
    <x v="2"/>
    <x v="6"/>
    <n v="2413.2193316666699"/>
    <s v="jdisctourmode3"/>
  </r>
  <r>
    <x v="2"/>
    <x v="2"/>
    <x v="6"/>
    <n v="58631.567988734801"/>
    <s v="jdisctourmode3"/>
  </r>
  <r>
    <x v="3"/>
    <x v="2"/>
    <x v="6"/>
    <n v="847.93154500000003"/>
    <s v="jdisctourmode3"/>
  </r>
  <r>
    <x v="4"/>
    <x v="2"/>
    <x v="6"/>
    <n v="0"/>
    <s v="jdisctourmode3"/>
  </r>
  <r>
    <x v="5"/>
    <x v="2"/>
    <x v="6"/>
    <n v="0"/>
    <s v="jdisctourmode3"/>
  </r>
  <r>
    <x v="6"/>
    <x v="2"/>
    <x v="6"/>
    <n v="0"/>
    <s v="jdisctourmode3"/>
  </r>
  <r>
    <x v="7"/>
    <x v="2"/>
    <x v="6"/>
    <n v="0"/>
    <s v="jdisctourmode3"/>
  </r>
  <r>
    <x v="8"/>
    <x v="2"/>
    <x v="6"/>
    <n v="0"/>
    <s v="jdisctourmode3"/>
  </r>
  <r>
    <x v="0"/>
    <x v="3"/>
    <x v="6"/>
    <n v="0"/>
    <s v="jdisctourmode4"/>
  </r>
  <r>
    <x v="1"/>
    <x v="3"/>
    <x v="6"/>
    <n v="0"/>
    <s v="jdisctourmode4"/>
  </r>
  <r>
    <x v="2"/>
    <x v="3"/>
    <x v="6"/>
    <n v="0"/>
    <s v="jdisctourmode4"/>
  </r>
  <r>
    <x v="3"/>
    <x v="3"/>
    <x v="6"/>
    <n v="16913.645634322798"/>
    <s v="jdisctourmode4"/>
  </r>
  <r>
    <x v="4"/>
    <x v="3"/>
    <x v="6"/>
    <n v="0"/>
    <s v="jdisctourmode4"/>
  </r>
  <r>
    <x v="5"/>
    <x v="3"/>
    <x v="6"/>
    <n v="0"/>
    <s v="jdisctourmode4"/>
  </r>
  <r>
    <x v="6"/>
    <x v="3"/>
    <x v="6"/>
    <n v="0"/>
    <s v="jdisctourmode4"/>
  </r>
  <r>
    <x v="7"/>
    <x v="3"/>
    <x v="6"/>
    <n v="0"/>
    <s v="jdisctourmode4"/>
  </r>
  <r>
    <x v="8"/>
    <x v="3"/>
    <x v="6"/>
    <n v="0"/>
    <s v="jdisctourmode4"/>
  </r>
  <r>
    <x v="0"/>
    <x v="4"/>
    <x v="6"/>
    <n v="0"/>
    <s v="jdisctourmode5"/>
  </r>
  <r>
    <x v="1"/>
    <x v="4"/>
    <x v="6"/>
    <n v="32.632350000000002"/>
    <s v="jdisctourmode5"/>
  </r>
  <r>
    <x v="2"/>
    <x v="4"/>
    <x v="6"/>
    <n v="26.02272"/>
    <s v="jdisctourmode5"/>
  </r>
  <r>
    <x v="3"/>
    <x v="4"/>
    <x v="6"/>
    <n v="0"/>
    <s v="jdisctourmode5"/>
  </r>
  <r>
    <x v="4"/>
    <x v="4"/>
    <x v="6"/>
    <n v="156.02191377416301"/>
    <s v="jdisctourmode5"/>
  </r>
  <r>
    <x v="5"/>
    <x v="4"/>
    <x v="6"/>
    <n v="0"/>
    <s v="jdisctourmode5"/>
  </r>
  <r>
    <x v="6"/>
    <x v="4"/>
    <x v="6"/>
    <n v="0"/>
    <s v="jdisctourmode5"/>
  </r>
  <r>
    <x v="7"/>
    <x v="4"/>
    <x v="6"/>
    <n v="0"/>
    <s v="jdisctourmode5"/>
  </r>
  <r>
    <x v="8"/>
    <x v="4"/>
    <x v="6"/>
    <n v="0"/>
    <s v="jdisctourmode5"/>
  </r>
  <r>
    <x v="0"/>
    <x v="5"/>
    <x v="6"/>
    <n v="0"/>
    <s v="jdisctourmode6"/>
  </r>
  <r>
    <x v="1"/>
    <x v="5"/>
    <x v="6"/>
    <n v="0"/>
    <s v="jdisctourmode6"/>
  </r>
  <r>
    <x v="2"/>
    <x v="5"/>
    <x v="6"/>
    <n v="0"/>
    <s v="jdisctourmode6"/>
  </r>
  <r>
    <x v="3"/>
    <x v="5"/>
    <x v="6"/>
    <n v="0"/>
    <s v="jdisctourmode6"/>
  </r>
  <r>
    <x v="4"/>
    <x v="5"/>
    <x v="6"/>
    <n v="0"/>
    <s v="jdisctourmode6"/>
  </r>
  <r>
    <x v="5"/>
    <x v="5"/>
    <x v="6"/>
    <n v="0"/>
    <s v="jdisctourmode6"/>
  </r>
  <r>
    <x v="6"/>
    <x v="5"/>
    <x v="6"/>
    <n v="0"/>
    <s v="jdisctourmode6"/>
  </r>
  <r>
    <x v="7"/>
    <x v="5"/>
    <x v="6"/>
    <n v="0"/>
    <s v="jdisctourmode6"/>
  </r>
  <r>
    <x v="8"/>
    <x v="5"/>
    <x v="6"/>
    <n v="0"/>
    <s v="jdisctourmode6"/>
  </r>
  <r>
    <x v="0"/>
    <x v="6"/>
    <x v="6"/>
    <n v="0"/>
    <s v="jdisctourmode7"/>
  </r>
  <r>
    <x v="1"/>
    <x v="6"/>
    <x v="6"/>
    <n v="0"/>
    <s v="jdisctourmode7"/>
  </r>
  <r>
    <x v="2"/>
    <x v="6"/>
    <x v="6"/>
    <n v="0"/>
    <s v="jdisctourmode7"/>
  </r>
  <r>
    <x v="3"/>
    <x v="6"/>
    <x v="6"/>
    <n v="0"/>
    <s v="jdisctourmode7"/>
  </r>
  <r>
    <x v="4"/>
    <x v="6"/>
    <x v="6"/>
    <n v="0"/>
    <s v="jdisctourmode7"/>
  </r>
  <r>
    <x v="5"/>
    <x v="6"/>
    <x v="6"/>
    <n v="0"/>
    <s v="jdisctourmode7"/>
  </r>
  <r>
    <x v="6"/>
    <x v="6"/>
    <x v="6"/>
    <n v="0"/>
    <s v="jdisctourmode7"/>
  </r>
  <r>
    <x v="7"/>
    <x v="6"/>
    <x v="6"/>
    <n v="0"/>
    <s v="jdisctourmode7"/>
  </r>
  <r>
    <x v="8"/>
    <x v="6"/>
    <x v="6"/>
    <n v="0"/>
    <s v="jdisctourmode7"/>
  </r>
  <r>
    <x v="0"/>
    <x v="7"/>
    <x v="6"/>
    <n v="0"/>
    <s v="jdisctourmode8"/>
  </r>
  <r>
    <x v="1"/>
    <x v="7"/>
    <x v="6"/>
    <n v="0"/>
    <s v="jdisctourmode8"/>
  </r>
  <r>
    <x v="2"/>
    <x v="7"/>
    <x v="6"/>
    <n v="0"/>
    <s v="jdisctourmode8"/>
  </r>
  <r>
    <x v="3"/>
    <x v="7"/>
    <x v="6"/>
    <n v="0"/>
    <s v="jdisctourmode8"/>
  </r>
  <r>
    <x v="4"/>
    <x v="7"/>
    <x v="6"/>
    <n v="0"/>
    <s v="jdisctourmode8"/>
  </r>
  <r>
    <x v="5"/>
    <x v="7"/>
    <x v="6"/>
    <n v="0"/>
    <s v="jdisctourmode8"/>
  </r>
  <r>
    <x v="6"/>
    <x v="7"/>
    <x v="6"/>
    <n v="0"/>
    <s v="jdisctourmode8"/>
  </r>
  <r>
    <x v="7"/>
    <x v="7"/>
    <x v="6"/>
    <n v="0"/>
    <s v="jdisctourmode8"/>
  </r>
  <r>
    <x v="8"/>
    <x v="7"/>
    <x v="6"/>
    <n v="0"/>
    <s v="jdisctourmode8"/>
  </r>
  <r>
    <x v="0"/>
    <x v="8"/>
    <x v="6"/>
    <n v="0"/>
    <s v="jdisctourmode9"/>
  </r>
  <r>
    <x v="1"/>
    <x v="8"/>
    <x v="6"/>
    <n v="0"/>
    <s v="jdisctourmode9"/>
  </r>
  <r>
    <x v="2"/>
    <x v="8"/>
    <x v="6"/>
    <n v="0"/>
    <s v="jdisctourmode9"/>
  </r>
  <r>
    <x v="3"/>
    <x v="8"/>
    <x v="6"/>
    <n v="0"/>
    <s v="jdisctourmode9"/>
  </r>
  <r>
    <x v="4"/>
    <x v="8"/>
    <x v="6"/>
    <n v="0"/>
    <s v="jdisctourmode9"/>
  </r>
  <r>
    <x v="5"/>
    <x v="8"/>
    <x v="6"/>
    <n v="0"/>
    <s v="jdisctourmode9"/>
  </r>
  <r>
    <x v="6"/>
    <x v="8"/>
    <x v="6"/>
    <n v="0"/>
    <s v="jdisctourmode9"/>
  </r>
  <r>
    <x v="7"/>
    <x v="8"/>
    <x v="6"/>
    <n v="0"/>
    <s v="jdisctourmode9"/>
  </r>
  <r>
    <x v="8"/>
    <x v="8"/>
    <x v="6"/>
    <n v="0"/>
    <s v="jdisctourmode9"/>
  </r>
  <r>
    <x v="0"/>
    <x v="9"/>
    <x v="6"/>
    <n v="66.02"/>
    <s v="jdiscTotal"/>
  </r>
  <r>
    <x v="1"/>
    <x v="9"/>
    <x v="6"/>
    <n v="113637.19588423567"/>
    <s v="jdiscTotal"/>
  </r>
  <r>
    <x v="2"/>
    <x v="9"/>
    <x v="6"/>
    <n v="58657.590708734802"/>
    <s v="jdiscTotal"/>
  </r>
  <r>
    <x v="3"/>
    <x v="9"/>
    <x v="6"/>
    <n v="20003.826818451129"/>
    <s v="jdiscTotal"/>
  </r>
  <r>
    <x v="4"/>
    <x v="9"/>
    <x v="6"/>
    <n v="156.02191377416301"/>
    <s v="jdiscTotal"/>
  </r>
  <r>
    <x v="5"/>
    <x v="9"/>
    <x v="6"/>
    <n v="0"/>
    <s v="jdiscTotal"/>
  </r>
  <r>
    <x v="6"/>
    <x v="9"/>
    <x v="6"/>
    <n v="0"/>
    <s v="jdiscTotal"/>
  </r>
  <r>
    <x v="7"/>
    <x v="9"/>
    <x v="6"/>
    <n v="0"/>
    <s v="jdiscTotal"/>
  </r>
  <r>
    <x v="8"/>
    <x v="9"/>
    <x v="6"/>
    <n v="0"/>
    <s v="jdiscTotal"/>
  </r>
  <r>
    <x v="0"/>
    <x v="0"/>
    <x v="7"/>
    <n v="249049.901582639"/>
    <s v="atworktourmode1"/>
  </r>
  <r>
    <x v="1"/>
    <x v="0"/>
    <x v="7"/>
    <n v="0"/>
    <s v="atworktourmode1"/>
  </r>
  <r>
    <x v="2"/>
    <x v="0"/>
    <x v="7"/>
    <n v="0"/>
    <s v="atworktourmode1"/>
  </r>
  <r>
    <x v="3"/>
    <x v="0"/>
    <x v="7"/>
    <n v="5937.1865148634497"/>
    <s v="atworktourmode1"/>
  </r>
  <r>
    <x v="4"/>
    <x v="0"/>
    <x v="7"/>
    <n v="0"/>
    <s v="atworktourmode1"/>
  </r>
  <r>
    <x v="5"/>
    <x v="0"/>
    <x v="7"/>
    <n v="0"/>
    <s v="atworktourmode1"/>
  </r>
  <r>
    <x v="6"/>
    <x v="0"/>
    <x v="7"/>
    <n v="0"/>
    <s v="atworktourmode1"/>
  </r>
  <r>
    <x v="7"/>
    <x v="0"/>
    <x v="7"/>
    <n v="0"/>
    <s v="atworktourmode1"/>
  </r>
  <r>
    <x v="8"/>
    <x v="0"/>
    <x v="7"/>
    <n v="0"/>
    <s v="atworktourmode1"/>
  </r>
  <r>
    <x v="0"/>
    <x v="1"/>
    <x v="7"/>
    <n v="8981.0001187658108"/>
    <s v="atworktourmode2"/>
  </r>
  <r>
    <x v="1"/>
    <x v="1"/>
    <x v="7"/>
    <n v="62370.140978078503"/>
    <s v="atworktourmode2"/>
  </r>
  <r>
    <x v="2"/>
    <x v="1"/>
    <x v="7"/>
    <n v="0"/>
    <s v="atworktourmode2"/>
  </r>
  <r>
    <x v="3"/>
    <x v="1"/>
    <x v="7"/>
    <n v="957.27669500000002"/>
    <s v="atworktourmode2"/>
  </r>
  <r>
    <x v="4"/>
    <x v="1"/>
    <x v="7"/>
    <n v="0"/>
    <s v="atworktourmode2"/>
  </r>
  <r>
    <x v="5"/>
    <x v="1"/>
    <x v="7"/>
    <n v="0"/>
    <s v="atworktourmode2"/>
  </r>
  <r>
    <x v="6"/>
    <x v="1"/>
    <x v="7"/>
    <n v="0"/>
    <s v="atworktourmode2"/>
  </r>
  <r>
    <x v="7"/>
    <x v="1"/>
    <x v="7"/>
    <n v="0"/>
    <s v="atworktourmode2"/>
  </r>
  <r>
    <x v="8"/>
    <x v="1"/>
    <x v="7"/>
    <n v="0"/>
    <s v="atworktourmode2"/>
  </r>
  <r>
    <x v="0"/>
    <x v="2"/>
    <x v="7"/>
    <n v="1669.8280216984699"/>
    <s v="atworktourmode3"/>
  </r>
  <r>
    <x v="1"/>
    <x v="2"/>
    <x v="7"/>
    <n v="3731.9503816666702"/>
    <s v="atworktourmode3"/>
  </r>
  <r>
    <x v="2"/>
    <x v="2"/>
    <x v="7"/>
    <n v="26434.387060482801"/>
    <s v="atworktourmode3"/>
  </r>
  <r>
    <x v="3"/>
    <x v="2"/>
    <x v="7"/>
    <n v="1512.1196500000001"/>
    <s v="atworktourmode3"/>
  </r>
  <r>
    <x v="4"/>
    <x v="2"/>
    <x v="7"/>
    <n v="0"/>
    <s v="atworktourmode3"/>
  </r>
  <r>
    <x v="5"/>
    <x v="2"/>
    <x v="7"/>
    <n v="0"/>
    <s v="atworktourmode3"/>
  </r>
  <r>
    <x v="6"/>
    <x v="2"/>
    <x v="7"/>
    <n v="0"/>
    <s v="atworktourmode3"/>
  </r>
  <r>
    <x v="7"/>
    <x v="2"/>
    <x v="7"/>
    <n v="0"/>
    <s v="atworktourmode3"/>
  </r>
  <r>
    <x v="8"/>
    <x v="2"/>
    <x v="7"/>
    <n v="0"/>
    <s v="atworktourmode3"/>
  </r>
  <r>
    <x v="0"/>
    <x v="3"/>
    <x v="7"/>
    <n v="0"/>
    <s v="atworktourmode4"/>
  </r>
  <r>
    <x v="1"/>
    <x v="3"/>
    <x v="7"/>
    <n v="0"/>
    <s v="atworktourmode4"/>
  </r>
  <r>
    <x v="2"/>
    <x v="3"/>
    <x v="7"/>
    <n v="0"/>
    <s v="atworktourmode4"/>
  </r>
  <r>
    <x v="3"/>
    <x v="3"/>
    <x v="7"/>
    <n v="83344.066678212796"/>
    <s v="atworktourmode4"/>
  </r>
  <r>
    <x v="4"/>
    <x v="3"/>
    <x v="7"/>
    <n v="0"/>
    <s v="atworktourmode4"/>
  </r>
  <r>
    <x v="5"/>
    <x v="3"/>
    <x v="7"/>
    <n v="0"/>
    <s v="atworktourmode4"/>
  </r>
  <r>
    <x v="6"/>
    <x v="3"/>
    <x v="7"/>
    <n v="0"/>
    <s v="atworktourmode4"/>
  </r>
  <r>
    <x v="7"/>
    <x v="3"/>
    <x v="7"/>
    <n v="0"/>
    <s v="atworktourmode4"/>
  </r>
  <r>
    <x v="8"/>
    <x v="3"/>
    <x v="7"/>
    <n v="0"/>
    <s v="atworktourmode4"/>
  </r>
  <r>
    <x v="0"/>
    <x v="4"/>
    <x v="7"/>
    <n v="0"/>
    <s v="atworktourmode5"/>
  </r>
  <r>
    <x v="1"/>
    <x v="4"/>
    <x v="7"/>
    <n v="0"/>
    <s v="atworktourmode5"/>
  </r>
  <r>
    <x v="2"/>
    <x v="4"/>
    <x v="7"/>
    <n v="0"/>
    <s v="atworktourmode5"/>
  </r>
  <r>
    <x v="3"/>
    <x v="4"/>
    <x v="7"/>
    <n v="42.845066666666597"/>
    <s v="atworktourmode5"/>
  </r>
  <r>
    <x v="4"/>
    <x v="4"/>
    <x v="7"/>
    <n v="1812.32237333333"/>
    <s v="atworktourmode5"/>
  </r>
  <r>
    <x v="5"/>
    <x v="4"/>
    <x v="7"/>
    <n v="0"/>
    <s v="atworktourmode5"/>
  </r>
  <r>
    <x v="6"/>
    <x v="4"/>
    <x v="7"/>
    <n v="0"/>
    <s v="atworktourmode5"/>
  </r>
  <r>
    <x v="7"/>
    <x v="4"/>
    <x v="7"/>
    <n v="0"/>
    <s v="atworktourmode5"/>
  </r>
  <r>
    <x v="8"/>
    <x v="4"/>
    <x v="7"/>
    <n v="0"/>
    <s v="atworktourmode5"/>
  </r>
  <r>
    <x v="0"/>
    <x v="5"/>
    <x v="7"/>
    <n v="0.86963726626290949"/>
    <s v="atworktourmode6"/>
  </r>
  <r>
    <x v="1"/>
    <x v="5"/>
    <x v="7"/>
    <n v="2.3119125210084275"/>
    <s v="atworktourmode6"/>
  </r>
  <r>
    <x v="2"/>
    <x v="5"/>
    <x v="7"/>
    <n v="0.8668685659583657"/>
    <s v="atworktourmode6"/>
  </r>
  <r>
    <x v="3"/>
    <x v="5"/>
    <x v="7"/>
    <n v="290.59160838935435"/>
    <s v="atworktourmode6"/>
  </r>
  <r>
    <x v="4"/>
    <x v="5"/>
    <x v="7"/>
    <n v="0"/>
    <s v="atworktourmode6"/>
  </r>
  <r>
    <x v="5"/>
    <x v="5"/>
    <x v="7"/>
    <n v="1216.5317"/>
    <s v="atworktourmode6"/>
  </r>
  <r>
    <x v="6"/>
    <x v="5"/>
    <x v="7"/>
    <n v="0"/>
    <s v="atworktourmode6"/>
  </r>
  <r>
    <x v="7"/>
    <x v="5"/>
    <x v="7"/>
    <n v="0"/>
    <s v="atworktourmode6"/>
  </r>
  <r>
    <x v="8"/>
    <x v="5"/>
    <x v="7"/>
    <n v="0"/>
    <s v="atworktourmode6"/>
  </r>
  <r>
    <x v="0"/>
    <x v="6"/>
    <x v="7"/>
    <n v="0"/>
    <s v="atworktourmode7"/>
  </r>
  <r>
    <x v="1"/>
    <x v="6"/>
    <x v="7"/>
    <n v="0"/>
    <s v="atworktourmode7"/>
  </r>
  <r>
    <x v="2"/>
    <x v="6"/>
    <x v="7"/>
    <n v="0"/>
    <s v="atworktourmode7"/>
  </r>
  <r>
    <x v="3"/>
    <x v="6"/>
    <x v="7"/>
    <n v="0"/>
    <s v="atworktourmode7"/>
  </r>
  <r>
    <x v="4"/>
    <x v="6"/>
    <x v="7"/>
    <n v="0"/>
    <s v="atworktourmode7"/>
  </r>
  <r>
    <x v="5"/>
    <x v="6"/>
    <x v="7"/>
    <n v="0"/>
    <s v="atworktourmode7"/>
  </r>
  <r>
    <x v="6"/>
    <x v="6"/>
    <x v="7"/>
    <n v="104.61077"/>
    <s v="atworktourmode7"/>
  </r>
  <r>
    <x v="7"/>
    <x v="6"/>
    <x v="7"/>
    <n v="0"/>
    <s v="atworktourmode7"/>
  </r>
  <r>
    <x v="8"/>
    <x v="6"/>
    <x v="7"/>
    <n v="0"/>
    <s v="atworktourmode7"/>
  </r>
  <r>
    <x v="0"/>
    <x v="7"/>
    <x v="7"/>
    <n v="0"/>
    <s v="atworktourmode8"/>
  </r>
  <r>
    <x v="1"/>
    <x v="7"/>
    <x v="7"/>
    <n v="0"/>
    <s v="atworktourmode8"/>
  </r>
  <r>
    <x v="2"/>
    <x v="7"/>
    <x v="7"/>
    <n v="0"/>
    <s v="atworktourmode8"/>
  </r>
  <r>
    <x v="3"/>
    <x v="7"/>
    <x v="7"/>
    <n v="0"/>
    <s v="atworktourmode8"/>
  </r>
  <r>
    <x v="4"/>
    <x v="7"/>
    <x v="7"/>
    <n v="0"/>
    <s v="atworktourmode8"/>
  </r>
  <r>
    <x v="5"/>
    <x v="7"/>
    <x v="7"/>
    <n v="0"/>
    <s v="atworktourmode8"/>
  </r>
  <r>
    <x v="6"/>
    <x v="7"/>
    <x v="7"/>
    <n v="0"/>
    <s v="atworktourmode8"/>
  </r>
  <r>
    <x v="7"/>
    <x v="7"/>
    <x v="7"/>
    <n v="0"/>
    <s v="atworktourmode8"/>
  </r>
  <r>
    <x v="8"/>
    <x v="7"/>
    <x v="7"/>
    <n v="0"/>
    <s v="atworktourmode8"/>
  </r>
  <r>
    <x v="0"/>
    <x v="8"/>
    <x v="7"/>
    <n v="0"/>
    <s v="atworktourmode9"/>
  </r>
  <r>
    <x v="1"/>
    <x v="8"/>
    <x v="7"/>
    <n v="0"/>
    <s v="atworktourmode9"/>
  </r>
  <r>
    <x v="2"/>
    <x v="8"/>
    <x v="7"/>
    <n v="0"/>
    <s v="atworktourmode9"/>
  </r>
  <r>
    <x v="3"/>
    <x v="8"/>
    <x v="7"/>
    <n v="22.370560000000001"/>
    <s v="atworktourmode9"/>
  </r>
  <r>
    <x v="4"/>
    <x v="8"/>
    <x v="7"/>
    <n v="0"/>
    <s v="atworktourmode9"/>
  </r>
  <r>
    <x v="5"/>
    <x v="8"/>
    <x v="7"/>
    <n v="0"/>
    <s v="atworktourmode9"/>
  </r>
  <r>
    <x v="6"/>
    <x v="8"/>
    <x v="7"/>
    <n v="0"/>
    <s v="atworktourmode9"/>
  </r>
  <r>
    <x v="7"/>
    <x v="8"/>
    <x v="7"/>
    <n v="0"/>
    <s v="atworktourmode9"/>
  </r>
  <r>
    <x v="8"/>
    <x v="8"/>
    <x v="7"/>
    <n v="48.405920000000002"/>
    <s v="atworktourmode9"/>
  </r>
  <r>
    <x v="0"/>
    <x v="9"/>
    <x v="7"/>
    <n v="259701.59936036952"/>
    <s v="atworkTotal"/>
  </r>
  <r>
    <x v="1"/>
    <x v="9"/>
    <x v="7"/>
    <n v="66104.40327226618"/>
    <s v="atworkTotal"/>
  </r>
  <r>
    <x v="2"/>
    <x v="9"/>
    <x v="7"/>
    <n v="26435.253929048758"/>
    <s v="atworkTotal"/>
  </r>
  <r>
    <x v="3"/>
    <x v="9"/>
    <x v="7"/>
    <n v="92106.45677313226"/>
    <s v="atworkTotal"/>
  </r>
  <r>
    <x v="4"/>
    <x v="9"/>
    <x v="7"/>
    <n v="1812.32237333333"/>
    <s v="atworkTotal"/>
  </r>
  <r>
    <x v="5"/>
    <x v="9"/>
    <x v="7"/>
    <n v="1216.5317"/>
    <s v="atworkTotal"/>
  </r>
  <r>
    <x v="6"/>
    <x v="9"/>
    <x v="7"/>
    <n v="104.61077"/>
    <s v="atworkTotal"/>
  </r>
  <r>
    <x v="7"/>
    <x v="9"/>
    <x v="7"/>
    <n v="0"/>
    <s v="atworkTotal"/>
  </r>
  <r>
    <x v="8"/>
    <x v="9"/>
    <x v="7"/>
    <n v="48.405920000000002"/>
    <s v="atworkTotal"/>
  </r>
  <r>
    <x v="0"/>
    <x v="0"/>
    <x v="8"/>
    <n v="4245922.1715542339"/>
    <s v="totaltourmode1"/>
  </r>
  <r>
    <x v="1"/>
    <x v="0"/>
    <x v="8"/>
    <n v="0"/>
    <s v="totaltourmode1"/>
  </r>
  <r>
    <x v="2"/>
    <x v="0"/>
    <x v="8"/>
    <n v="0"/>
    <s v="totaltourmode1"/>
  </r>
  <r>
    <x v="3"/>
    <x v="0"/>
    <x v="8"/>
    <n v="150872.59755742553"/>
    <s v="totaltourmode1"/>
  </r>
  <r>
    <x v="4"/>
    <x v="0"/>
    <x v="8"/>
    <n v="0"/>
    <s v="totaltourmode1"/>
  </r>
  <r>
    <x v="5"/>
    <x v="0"/>
    <x v="8"/>
    <n v="0"/>
    <s v="totaltourmode1"/>
  </r>
  <r>
    <x v="6"/>
    <x v="0"/>
    <x v="8"/>
    <n v="0"/>
    <s v="totaltourmode1"/>
  </r>
  <r>
    <x v="7"/>
    <x v="0"/>
    <x v="8"/>
    <n v="0"/>
    <s v="totaltourmode1"/>
  </r>
  <r>
    <x v="8"/>
    <x v="0"/>
    <x v="8"/>
    <n v="0"/>
    <s v="totaltourmode1"/>
  </r>
  <r>
    <x v="0"/>
    <x v="1"/>
    <x v="8"/>
    <n v="894276.35840962839"/>
    <s v="totaltourmode2"/>
  </r>
  <r>
    <x v="1"/>
    <x v="1"/>
    <x v="8"/>
    <n v="2728025.2571421252"/>
    <s v="totaltourmode2"/>
  </r>
  <r>
    <x v="2"/>
    <x v="1"/>
    <x v="8"/>
    <n v="0"/>
    <s v="totaltourmode2"/>
  </r>
  <r>
    <x v="3"/>
    <x v="1"/>
    <x v="8"/>
    <n v="86738.160859440235"/>
    <s v="totaltourmode2"/>
  </r>
  <r>
    <x v="4"/>
    <x v="1"/>
    <x v="8"/>
    <n v="0"/>
    <s v="totaltourmode2"/>
  </r>
  <r>
    <x v="5"/>
    <x v="1"/>
    <x v="8"/>
    <n v="0"/>
    <s v="totaltourmode2"/>
  </r>
  <r>
    <x v="6"/>
    <x v="1"/>
    <x v="8"/>
    <n v="0"/>
    <s v="totaltourmode2"/>
  </r>
  <r>
    <x v="7"/>
    <x v="1"/>
    <x v="8"/>
    <n v="0"/>
    <s v="totaltourmode2"/>
  </r>
  <r>
    <x v="8"/>
    <x v="1"/>
    <x v="8"/>
    <n v="0"/>
    <s v="totaltourmode2"/>
  </r>
  <r>
    <x v="0"/>
    <x v="2"/>
    <x v="8"/>
    <n v="439878.12000041676"/>
    <s v="totaltourmode3"/>
  </r>
  <r>
    <x v="1"/>
    <x v="2"/>
    <x v="8"/>
    <n v="614016.57765115495"/>
    <s v="totaltourmode3"/>
  </r>
  <r>
    <x v="2"/>
    <x v="2"/>
    <x v="8"/>
    <n v="2830909.4425750803"/>
    <s v="totaltourmode3"/>
  </r>
  <r>
    <x v="3"/>
    <x v="2"/>
    <x v="8"/>
    <n v="89007.868059022308"/>
    <s v="totaltourmode3"/>
  </r>
  <r>
    <x v="4"/>
    <x v="2"/>
    <x v="8"/>
    <n v="0"/>
    <s v="totaltourmode3"/>
  </r>
  <r>
    <x v="5"/>
    <x v="2"/>
    <x v="8"/>
    <n v="0"/>
    <s v="totaltourmode3"/>
  </r>
  <r>
    <x v="6"/>
    <x v="2"/>
    <x v="8"/>
    <n v="0"/>
    <s v="totaltourmode3"/>
  </r>
  <r>
    <x v="7"/>
    <x v="2"/>
    <x v="8"/>
    <n v="0"/>
    <s v="totaltourmode3"/>
  </r>
  <r>
    <x v="8"/>
    <x v="2"/>
    <x v="8"/>
    <n v="0"/>
    <s v="totaltourmode3"/>
  </r>
  <r>
    <x v="0"/>
    <x v="3"/>
    <x v="8"/>
    <n v="0"/>
    <s v="totaltourmode4"/>
  </r>
  <r>
    <x v="1"/>
    <x v="3"/>
    <x v="8"/>
    <n v="0"/>
    <s v="totaltourmode4"/>
  </r>
  <r>
    <x v="2"/>
    <x v="3"/>
    <x v="8"/>
    <n v="0"/>
    <s v="totaltourmode4"/>
  </r>
  <r>
    <x v="3"/>
    <x v="3"/>
    <x v="8"/>
    <n v="695237.25378766889"/>
    <s v="totaltourmode4"/>
  </r>
  <r>
    <x v="4"/>
    <x v="3"/>
    <x v="8"/>
    <n v="0"/>
    <s v="totaltourmode4"/>
  </r>
  <r>
    <x v="5"/>
    <x v="3"/>
    <x v="8"/>
    <n v="0"/>
    <s v="totaltourmode4"/>
  </r>
  <r>
    <x v="6"/>
    <x v="3"/>
    <x v="8"/>
    <n v="0"/>
    <s v="totaltourmode4"/>
  </r>
  <r>
    <x v="7"/>
    <x v="3"/>
    <x v="8"/>
    <n v="0"/>
    <s v="totaltourmode4"/>
  </r>
  <r>
    <x v="8"/>
    <x v="3"/>
    <x v="8"/>
    <n v="0"/>
    <s v="totaltourmode4"/>
  </r>
  <r>
    <x v="0"/>
    <x v="4"/>
    <x v="8"/>
    <n v="19027.718731671499"/>
    <s v="totaltourmode5"/>
  </r>
  <r>
    <x v="1"/>
    <x v="4"/>
    <x v="8"/>
    <n v="13030.8147382314"/>
    <s v="totaltourmode5"/>
  </r>
  <r>
    <x v="2"/>
    <x v="4"/>
    <x v="8"/>
    <n v="3313.7603199999999"/>
    <s v="totaltourmode5"/>
  </r>
  <r>
    <x v="3"/>
    <x v="4"/>
    <x v="8"/>
    <n v="4404.0355795096602"/>
    <s v="totaltourmode5"/>
  </r>
  <r>
    <x v="4"/>
    <x v="4"/>
    <x v="8"/>
    <n v="109504.83399319799"/>
    <s v="totaltourmode5"/>
  </r>
  <r>
    <x v="5"/>
    <x v="4"/>
    <x v="8"/>
    <n v="0"/>
    <s v="totaltourmode5"/>
  </r>
  <r>
    <x v="6"/>
    <x v="4"/>
    <x v="8"/>
    <n v="0"/>
    <s v="totaltourmode5"/>
  </r>
  <r>
    <x v="7"/>
    <x v="4"/>
    <x v="8"/>
    <n v="0"/>
    <s v="totaltourmode5"/>
  </r>
  <r>
    <x v="8"/>
    <x v="4"/>
    <x v="8"/>
    <n v="0"/>
    <s v="totaltourmode5"/>
  </r>
  <r>
    <x v="0"/>
    <x v="5"/>
    <x v="8"/>
    <n v="12078.37038026435"/>
    <s v="totaltourmode6"/>
  </r>
  <r>
    <x v="1"/>
    <x v="5"/>
    <x v="8"/>
    <n v="18989.940782562819"/>
    <s v="totaltourmode6"/>
  </r>
  <r>
    <x v="2"/>
    <x v="5"/>
    <x v="8"/>
    <n v="9290.1406418370734"/>
    <s v="totaltourmode6"/>
  </r>
  <r>
    <x v="3"/>
    <x v="5"/>
    <x v="8"/>
    <n v="48979.723745521187"/>
    <s v="totaltourmode6"/>
  </r>
  <r>
    <x v="4"/>
    <x v="5"/>
    <x v="8"/>
    <n v="717.47995263196606"/>
    <s v="totaltourmode6"/>
  </r>
  <r>
    <x v="5"/>
    <x v="5"/>
    <x v="8"/>
    <n v="247294.94484977602"/>
    <s v="totaltourmode6"/>
  </r>
  <r>
    <x v="6"/>
    <x v="5"/>
    <x v="8"/>
    <n v="0"/>
    <s v="totaltourmode6"/>
  </r>
  <r>
    <x v="7"/>
    <x v="5"/>
    <x v="8"/>
    <n v="0"/>
    <s v="totaltourmode6"/>
  </r>
  <r>
    <x v="8"/>
    <x v="5"/>
    <x v="8"/>
    <n v="2360.2868575206267"/>
    <s v="totaltourmode6"/>
  </r>
  <r>
    <x v="0"/>
    <x v="6"/>
    <x v="8"/>
    <n v="3156.2921593507936"/>
    <s v="totaltourmode7"/>
  </r>
  <r>
    <x v="1"/>
    <x v="6"/>
    <x v="8"/>
    <n v="4537.8172722577783"/>
    <s v="totaltourmode7"/>
  </r>
  <r>
    <x v="2"/>
    <x v="6"/>
    <x v="8"/>
    <n v="879.09155129582166"/>
    <s v="totaltourmode7"/>
  </r>
  <r>
    <x v="3"/>
    <x v="6"/>
    <x v="8"/>
    <n v="2642.1396738346853"/>
    <s v="totaltourmode7"/>
  </r>
  <r>
    <x v="4"/>
    <x v="6"/>
    <x v="8"/>
    <n v="23.655638911427584"/>
    <s v="totaltourmode7"/>
  </r>
  <r>
    <x v="5"/>
    <x v="6"/>
    <x v="8"/>
    <n v="3506.9777090964467"/>
    <s v="totaltourmode7"/>
  </r>
  <r>
    <x v="6"/>
    <x v="6"/>
    <x v="8"/>
    <n v="13424.426518154591"/>
    <s v="totaltourmode7"/>
  </r>
  <r>
    <x v="7"/>
    <x v="6"/>
    <x v="8"/>
    <n v="127.87888124430594"/>
    <s v="totaltourmode7"/>
  </r>
  <r>
    <x v="8"/>
    <x v="6"/>
    <x v="8"/>
    <n v="0"/>
    <s v="totaltourmode7"/>
  </r>
  <r>
    <x v="0"/>
    <x v="7"/>
    <x v="8"/>
    <n v="6038.2878849433873"/>
    <s v="totaltourmode8"/>
  </r>
  <r>
    <x v="1"/>
    <x v="7"/>
    <x v="8"/>
    <n v="12450.051356238713"/>
    <s v="totaltourmode8"/>
  </r>
  <r>
    <x v="2"/>
    <x v="7"/>
    <x v="8"/>
    <n v="12092.916626046928"/>
    <s v="totaltourmode8"/>
  </r>
  <r>
    <x v="3"/>
    <x v="7"/>
    <x v="8"/>
    <n v="7822.1934741641508"/>
    <s v="totaltourmode8"/>
  </r>
  <r>
    <x v="4"/>
    <x v="7"/>
    <x v="8"/>
    <n v="0"/>
    <s v="totaltourmode8"/>
  </r>
  <r>
    <x v="5"/>
    <x v="7"/>
    <x v="8"/>
    <n v="10485.690645129525"/>
    <s v="totaltourmode8"/>
  </r>
  <r>
    <x v="6"/>
    <x v="7"/>
    <x v="8"/>
    <n v="0"/>
    <s v="totaltourmode8"/>
  </r>
  <r>
    <x v="7"/>
    <x v="7"/>
    <x v="8"/>
    <n v="19177.50548775569"/>
    <s v="totaltourmode8"/>
  </r>
  <r>
    <x v="8"/>
    <x v="7"/>
    <x v="8"/>
    <n v="0"/>
    <s v="totaltourmode8"/>
  </r>
  <r>
    <x v="0"/>
    <x v="8"/>
    <x v="8"/>
    <n v="467.83033999999998"/>
    <s v="totaltourmode9"/>
  </r>
  <r>
    <x v="1"/>
    <x v="8"/>
    <x v="8"/>
    <n v="1587.46938845512"/>
    <s v="totaltourmode9"/>
  </r>
  <r>
    <x v="2"/>
    <x v="8"/>
    <x v="8"/>
    <n v="3441.82543790726"/>
    <s v="totaltourmode9"/>
  </r>
  <r>
    <x v="3"/>
    <x v="8"/>
    <x v="8"/>
    <n v="355.38728000000003"/>
    <s v="totaltourmode9"/>
  </r>
  <r>
    <x v="4"/>
    <x v="8"/>
    <x v="8"/>
    <n v="91.596800000000002"/>
    <s v="totaltourmode9"/>
  </r>
  <r>
    <x v="5"/>
    <x v="8"/>
    <x v="8"/>
    <n v="0"/>
    <s v="totaltourmode9"/>
  </r>
  <r>
    <x v="6"/>
    <x v="8"/>
    <x v="8"/>
    <n v="0"/>
    <s v="totaltourmode9"/>
  </r>
  <r>
    <x v="7"/>
    <x v="8"/>
    <x v="8"/>
    <n v="0"/>
    <s v="totaltourmode9"/>
  </r>
  <r>
    <x v="8"/>
    <x v="8"/>
    <x v="8"/>
    <n v="26875.901578799501"/>
    <s v="totaltourmode9"/>
  </r>
  <r>
    <x v="0"/>
    <x v="9"/>
    <x v="8"/>
    <n v="5190725.3555166954"/>
    <s v="totalTotal"/>
  </r>
  <r>
    <x v="1"/>
    <x v="9"/>
    <x v="8"/>
    <n v="2365300.4472889081"/>
    <s v="totalTotal"/>
  </r>
  <r>
    <x v="2"/>
    <x v="9"/>
    <x v="8"/>
    <n v="2024406.1686945914"/>
    <s v="totalTotal"/>
  </r>
  <r>
    <x v="3"/>
    <x v="9"/>
    <x v="8"/>
    <n v="905119.16351038334"/>
    <s v="totalTotal"/>
  </r>
  <r>
    <x v="4"/>
    <x v="9"/>
    <x v="8"/>
    <n v="105065.18364681173"/>
    <s v="totalTotal"/>
  </r>
  <r>
    <x v="5"/>
    <x v="9"/>
    <x v="8"/>
    <n v="209024.74531999999"/>
    <s v="totalTotal"/>
  </r>
  <r>
    <x v="6"/>
    <x v="9"/>
    <x v="8"/>
    <n v="8692.5330699999995"/>
    <s v="totalTotal"/>
  </r>
  <r>
    <x v="7"/>
    <x v="9"/>
    <x v="8"/>
    <n v="19097.589209000002"/>
    <s v="totalTotal"/>
  </r>
  <r>
    <x v="8"/>
    <x v="9"/>
    <x v="8"/>
    <n v="29027.30456632013"/>
    <s v="totalTot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0">
  <r>
    <x v="0"/>
    <x v="0"/>
    <x v="0"/>
    <n v="2425096"/>
    <s v="worktourmode1"/>
  </r>
  <r>
    <x v="1"/>
    <x v="0"/>
    <x v="0"/>
    <n v="0"/>
    <s v="worktourmode1"/>
  </r>
  <r>
    <x v="2"/>
    <x v="0"/>
    <x v="0"/>
    <n v="0"/>
    <s v="worktourmode1"/>
  </r>
  <r>
    <x v="3"/>
    <x v="0"/>
    <x v="0"/>
    <n v="0"/>
    <s v="worktourmode1"/>
  </r>
  <r>
    <x v="4"/>
    <x v="0"/>
    <x v="0"/>
    <n v="0"/>
    <s v="worktourmode1"/>
  </r>
  <r>
    <x v="5"/>
    <x v="0"/>
    <x v="0"/>
    <n v="0"/>
    <s v="worktourmode1"/>
  </r>
  <r>
    <x v="6"/>
    <x v="0"/>
    <x v="0"/>
    <n v="0"/>
    <s v="worktourmode1"/>
  </r>
  <r>
    <x v="7"/>
    <x v="0"/>
    <x v="0"/>
    <n v="0"/>
    <s v="worktourmode1"/>
  </r>
  <r>
    <x v="8"/>
    <x v="0"/>
    <x v="0"/>
    <n v="0"/>
    <s v="worktourmode1"/>
  </r>
  <r>
    <x v="0"/>
    <x v="1"/>
    <x v="0"/>
    <n v="334927"/>
    <s v="worktourmode2"/>
  </r>
  <r>
    <x v="1"/>
    <x v="1"/>
    <x v="0"/>
    <n v="284272"/>
    <s v="worktourmode2"/>
  </r>
  <r>
    <x v="2"/>
    <x v="1"/>
    <x v="0"/>
    <n v="34406"/>
    <s v="worktourmode2"/>
  </r>
  <r>
    <x v="3"/>
    <x v="1"/>
    <x v="0"/>
    <n v="8832"/>
    <s v="worktourmode2"/>
  </r>
  <r>
    <x v="4"/>
    <x v="1"/>
    <x v="0"/>
    <n v="0"/>
    <s v="worktourmode2"/>
  </r>
  <r>
    <x v="5"/>
    <x v="1"/>
    <x v="0"/>
    <n v="0"/>
    <s v="worktourmode2"/>
  </r>
  <r>
    <x v="6"/>
    <x v="1"/>
    <x v="0"/>
    <n v="0"/>
    <s v="worktourmode2"/>
  </r>
  <r>
    <x v="7"/>
    <x v="1"/>
    <x v="0"/>
    <n v="0"/>
    <s v="worktourmode2"/>
  </r>
  <r>
    <x v="8"/>
    <x v="1"/>
    <x v="0"/>
    <n v="0"/>
    <s v="worktourmode2"/>
  </r>
  <r>
    <x v="0"/>
    <x v="2"/>
    <x v="0"/>
    <n v="121150"/>
    <s v="worktourmode3"/>
  </r>
  <r>
    <x v="1"/>
    <x v="2"/>
    <x v="0"/>
    <n v="74568"/>
    <s v="worktourmode3"/>
  </r>
  <r>
    <x v="2"/>
    <x v="2"/>
    <x v="0"/>
    <n v="101938"/>
    <s v="worktourmode3"/>
  </r>
  <r>
    <x v="3"/>
    <x v="2"/>
    <x v="0"/>
    <n v="2873"/>
    <s v="worktourmode3"/>
  </r>
  <r>
    <x v="4"/>
    <x v="2"/>
    <x v="0"/>
    <n v="0"/>
    <s v="worktourmode3"/>
  </r>
  <r>
    <x v="5"/>
    <x v="2"/>
    <x v="0"/>
    <n v="0"/>
    <s v="worktourmode3"/>
  </r>
  <r>
    <x v="6"/>
    <x v="2"/>
    <x v="0"/>
    <n v="0"/>
    <s v="worktourmode3"/>
  </r>
  <r>
    <x v="7"/>
    <x v="2"/>
    <x v="0"/>
    <n v="0"/>
    <s v="worktourmode3"/>
  </r>
  <r>
    <x v="8"/>
    <x v="2"/>
    <x v="0"/>
    <n v="0"/>
    <s v="worktourmode3"/>
  </r>
  <r>
    <x v="0"/>
    <x v="3"/>
    <x v="0"/>
    <n v="0"/>
    <s v="worktourmode4"/>
  </r>
  <r>
    <x v="1"/>
    <x v="3"/>
    <x v="0"/>
    <n v="0"/>
    <s v="worktourmode4"/>
  </r>
  <r>
    <x v="2"/>
    <x v="3"/>
    <x v="0"/>
    <n v="0"/>
    <s v="worktourmode4"/>
  </r>
  <r>
    <x v="3"/>
    <x v="3"/>
    <x v="0"/>
    <n v="75470"/>
    <s v="worktourmode4"/>
  </r>
  <r>
    <x v="4"/>
    <x v="3"/>
    <x v="0"/>
    <n v="0"/>
    <s v="worktourmode4"/>
  </r>
  <r>
    <x v="5"/>
    <x v="3"/>
    <x v="0"/>
    <n v="0"/>
    <s v="worktourmode4"/>
  </r>
  <r>
    <x v="6"/>
    <x v="3"/>
    <x v="0"/>
    <n v="0"/>
    <s v="worktourmode4"/>
  </r>
  <r>
    <x v="7"/>
    <x v="3"/>
    <x v="0"/>
    <n v="0"/>
    <s v="worktourmode4"/>
  </r>
  <r>
    <x v="8"/>
    <x v="3"/>
    <x v="0"/>
    <n v="0"/>
    <s v="worktourmode4"/>
  </r>
  <r>
    <x v="0"/>
    <x v="4"/>
    <x v="0"/>
    <n v="0"/>
    <s v="worktourmode5"/>
  </r>
  <r>
    <x v="1"/>
    <x v="4"/>
    <x v="0"/>
    <n v="0"/>
    <s v="worktourmode5"/>
  </r>
  <r>
    <x v="2"/>
    <x v="4"/>
    <x v="0"/>
    <n v="0"/>
    <s v="worktourmode5"/>
  </r>
  <r>
    <x v="3"/>
    <x v="4"/>
    <x v="0"/>
    <n v="0"/>
    <s v="worktourmode5"/>
  </r>
  <r>
    <x v="4"/>
    <x v="4"/>
    <x v="0"/>
    <n v="68177"/>
    <s v="worktourmode5"/>
  </r>
  <r>
    <x v="5"/>
    <x v="4"/>
    <x v="0"/>
    <n v="0"/>
    <s v="worktourmode5"/>
  </r>
  <r>
    <x v="6"/>
    <x v="4"/>
    <x v="0"/>
    <n v="0"/>
    <s v="worktourmode5"/>
  </r>
  <r>
    <x v="7"/>
    <x v="4"/>
    <x v="0"/>
    <n v="0"/>
    <s v="worktourmode5"/>
  </r>
  <r>
    <x v="8"/>
    <x v="4"/>
    <x v="0"/>
    <n v="0"/>
    <s v="worktourmode5"/>
  </r>
  <r>
    <x v="0"/>
    <x v="5"/>
    <x v="0"/>
    <n v="0"/>
    <s v="worktourmode6"/>
  </r>
  <r>
    <x v="1"/>
    <x v="5"/>
    <x v="0"/>
    <n v="600"/>
    <s v="worktourmode6"/>
  </r>
  <r>
    <x v="2"/>
    <x v="5"/>
    <x v="0"/>
    <n v="483"/>
    <s v="worktourmode6"/>
  </r>
  <r>
    <x v="3"/>
    <x v="5"/>
    <x v="0"/>
    <n v="3950"/>
    <s v="worktourmode6"/>
  </r>
  <r>
    <x v="4"/>
    <x v="5"/>
    <x v="0"/>
    <n v="0"/>
    <s v="worktourmode6"/>
  </r>
  <r>
    <x v="5"/>
    <x v="5"/>
    <x v="0"/>
    <n v="46240"/>
    <s v="worktourmode6"/>
  </r>
  <r>
    <x v="6"/>
    <x v="5"/>
    <x v="0"/>
    <n v="0"/>
    <s v="worktourmode6"/>
  </r>
  <r>
    <x v="7"/>
    <x v="5"/>
    <x v="0"/>
    <n v="0"/>
    <s v="worktourmode6"/>
  </r>
  <r>
    <x v="8"/>
    <x v="5"/>
    <x v="0"/>
    <n v="0"/>
    <s v="worktourmode6"/>
  </r>
  <r>
    <x v="0"/>
    <x v="6"/>
    <x v="0"/>
    <n v="5367"/>
    <s v="worktourmode7"/>
  </r>
  <r>
    <x v="1"/>
    <x v="6"/>
    <x v="0"/>
    <n v="560"/>
    <s v="worktourmode7"/>
  </r>
  <r>
    <x v="2"/>
    <x v="6"/>
    <x v="0"/>
    <n v="4791"/>
    <s v="worktourmode7"/>
  </r>
  <r>
    <x v="3"/>
    <x v="6"/>
    <x v="0"/>
    <n v="1512"/>
    <s v="worktourmode7"/>
  </r>
  <r>
    <x v="4"/>
    <x v="6"/>
    <x v="0"/>
    <n v="0"/>
    <s v="worktourmode7"/>
  </r>
  <r>
    <x v="5"/>
    <x v="6"/>
    <x v="0"/>
    <n v="697"/>
    <s v="worktourmode7"/>
  </r>
  <r>
    <x v="6"/>
    <x v="6"/>
    <x v="0"/>
    <n v="5735"/>
    <s v="worktourmode7"/>
  </r>
  <r>
    <x v="7"/>
    <x v="6"/>
    <x v="0"/>
    <n v="0"/>
    <s v="worktourmode7"/>
  </r>
  <r>
    <x v="8"/>
    <x v="6"/>
    <x v="0"/>
    <n v="0"/>
    <s v="worktourmode7"/>
  </r>
  <r>
    <x v="0"/>
    <x v="7"/>
    <x v="0"/>
    <n v="0"/>
    <s v="worktourmode8"/>
  </r>
  <r>
    <x v="1"/>
    <x v="7"/>
    <x v="0"/>
    <n v="10252"/>
    <s v="worktourmode8"/>
  </r>
  <r>
    <x v="2"/>
    <x v="7"/>
    <x v="0"/>
    <n v="92"/>
    <s v="worktourmode8"/>
  </r>
  <r>
    <x v="3"/>
    <x v="7"/>
    <x v="0"/>
    <n v="3819"/>
    <s v="worktourmode8"/>
  </r>
  <r>
    <x v="4"/>
    <x v="7"/>
    <x v="0"/>
    <n v="0"/>
    <s v="worktourmode8"/>
  </r>
  <r>
    <x v="5"/>
    <x v="7"/>
    <x v="0"/>
    <n v="3428"/>
    <s v="worktourmode8"/>
  </r>
  <r>
    <x v="6"/>
    <x v="7"/>
    <x v="0"/>
    <n v="0"/>
    <s v="worktourmode8"/>
  </r>
  <r>
    <x v="7"/>
    <x v="7"/>
    <x v="0"/>
    <n v="8781"/>
    <s v="worktourmode8"/>
  </r>
  <r>
    <x v="8"/>
    <x v="7"/>
    <x v="0"/>
    <n v="0"/>
    <s v="worktourmode8"/>
  </r>
  <r>
    <x v="0"/>
    <x v="8"/>
    <x v="0"/>
    <n v="0"/>
    <s v="worktourmode9"/>
  </r>
  <r>
    <x v="1"/>
    <x v="8"/>
    <x v="0"/>
    <n v="0"/>
    <s v="worktourmode9"/>
  </r>
  <r>
    <x v="2"/>
    <x v="8"/>
    <x v="0"/>
    <n v="0"/>
    <s v="worktourmode9"/>
  </r>
  <r>
    <x v="3"/>
    <x v="8"/>
    <x v="0"/>
    <n v="0"/>
    <s v="worktourmode9"/>
  </r>
  <r>
    <x v="4"/>
    <x v="8"/>
    <x v="0"/>
    <n v="0"/>
    <s v="worktourmode9"/>
  </r>
  <r>
    <x v="5"/>
    <x v="8"/>
    <x v="0"/>
    <n v="0"/>
    <s v="worktourmode9"/>
  </r>
  <r>
    <x v="6"/>
    <x v="8"/>
    <x v="0"/>
    <n v="0"/>
    <s v="worktourmode9"/>
  </r>
  <r>
    <x v="7"/>
    <x v="8"/>
    <x v="0"/>
    <n v="0"/>
    <s v="worktourmode9"/>
  </r>
  <r>
    <x v="8"/>
    <x v="8"/>
    <x v="0"/>
    <n v="0"/>
    <s v="worktourmode9"/>
  </r>
  <r>
    <x v="0"/>
    <x v="9"/>
    <x v="0"/>
    <n v="2886540"/>
    <s v="workTotal"/>
  </r>
  <r>
    <x v="1"/>
    <x v="9"/>
    <x v="0"/>
    <n v="370252"/>
    <s v="workTotal"/>
  </r>
  <r>
    <x v="2"/>
    <x v="9"/>
    <x v="0"/>
    <n v="141710"/>
    <s v="workTotal"/>
  </r>
  <r>
    <x v="3"/>
    <x v="9"/>
    <x v="0"/>
    <n v="96456"/>
    <s v="workTotal"/>
  </r>
  <r>
    <x v="4"/>
    <x v="9"/>
    <x v="0"/>
    <n v="68177"/>
    <s v="workTotal"/>
  </r>
  <r>
    <x v="5"/>
    <x v="9"/>
    <x v="0"/>
    <n v="50365"/>
    <s v="workTotal"/>
  </r>
  <r>
    <x v="6"/>
    <x v="9"/>
    <x v="0"/>
    <n v="5735"/>
    <s v="workTotal"/>
  </r>
  <r>
    <x v="7"/>
    <x v="9"/>
    <x v="0"/>
    <n v="8781"/>
    <s v="workTotal"/>
  </r>
  <r>
    <x v="8"/>
    <x v="9"/>
    <x v="0"/>
    <n v="0"/>
    <s v="workTotal"/>
  </r>
  <r>
    <x v="0"/>
    <x v="0"/>
    <x v="1"/>
    <n v="143091"/>
    <s v="univtourmode1"/>
  </r>
  <r>
    <x v="1"/>
    <x v="0"/>
    <x v="1"/>
    <n v="0"/>
    <s v="univtourmode1"/>
  </r>
  <r>
    <x v="2"/>
    <x v="0"/>
    <x v="1"/>
    <n v="0"/>
    <s v="univtourmode1"/>
  </r>
  <r>
    <x v="3"/>
    <x v="0"/>
    <x v="1"/>
    <n v="0"/>
    <s v="univtourmode1"/>
  </r>
  <r>
    <x v="4"/>
    <x v="0"/>
    <x v="1"/>
    <n v="0"/>
    <s v="univtourmode1"/>
  </r>
  <r>
    <x v="5"/>
    <x v="0"/>
    <x v="1"/>
    <n v="0"/>
    <s v="univtourmode1"/>
  </r>
  <r>
    <x v="6"/>
    <x v="0"/>
    <x v="1"/>
    <n v="0"/>
    <s v="univtourmode1"/>
  </r>
  <r>
    <x v="7"/>
    <x v="0"/>
    <x v="1"/>
    <n v="0"/>
    <s v="univtourmode1"/>
  </r>
  <r>
    <x v="8"/>
    <x v="0"/>
    <x v="1"/>
    <n v="0"/>
    <s v="univtourmode1"/>
  </r>
  <r>
    <x v="0"/>
    <x v="1"/>
    <x v="1"/>
    <n v="20401"/>
    <s v="univtourmode2"/>
  </r>
  <r>
    <x v="1"/>
    <x v="1"/>
    <x v="1"/>
    <n v="32423"/>
    <s v="univtourmode2"/>
  </r>
  <r>
    <x v="2"/>
    <x v="1"/>
    <x v="1"/>
    <n v="2611"/>
    <s v="univtourmode2"/>
  </r>
  <r>
    <x v="3"/>
    <x v="1"/>
    <x v="1"/>
    <n v="6071"/>
    <s v="univtourmode2"/>
  </r>
  <r>
    <x v="4"/>
    <x v="1"/>
    <x v="1"/>
    <n v="0"/>
    <s v="univtourmode2"/>
  </r>
  <r>
    <x v="5"/>
    <x v="1"/>
    <x v="1"/>
    <n v="0"/>
    <s v="univtourmode2"/>
  </r>
  <r>
    <x v="6"/>
    <x v="1"/>
    <x v="1"/>
    <n v="0"/>
    <s v="univtourmode2"/>
  </r>
  <r>
    <x v="7"/>
    <x v="1"/>
    <x v="1"/>
    <n v="0"/>
    <s v="univtourmode2"/>
  </r>
  <r>
    <x v="8"/>
    <x v="1"/>
    <x v="1"/>
    <n v="0"/>
    <s v="univtourmode2"/>
  </r>
  <r>
    <x v="0"/>
    <x v="2"/>
    <x v="1"/>
    <n v="9713"/>
    <s v="univtourmode3"/>
  </r>
  <r>
    <x v="1"/>
    <x v="2"/>
    <x v="1"/>
    <n v="6653"/>
    <s v="univtourmode3"/>
  </r>
  <r>
    <x v="2"/>
    <x v="2"/>
    <x v="1"/>
    <n v="19599"/>
    <s v="univtourmode3"/>
  </r>
  <r>
    <x v="3"/>
    <x v="2"/>
    <x v="1"/>
    <n v="4360"/>
    <s v="univtourmode3"/>
  </r>
  <r>
    <x v="4"/>
    <x v="2"/>
    <x v="1"/>
    <n v="0"/>
    <s v="univtourmode3"/>
  </r>
  <r>
    <x v="5"/>
    <x v="2"/>
    <x v="1"/>
    <n v="0"/>
    <s v="univtourmode3"/>
  </r>
  <r>
    <x v="6"/>
    <x v="2"/>
    <x v="1"/>
    <n v="0"/>
    <s v="univtourmode3"/>
  </r>
  <r>
    <x v="7"/>
    <x v="2"/>
    <x v="1"/>
    <n v="0"/>
    <s v="univtourmode3"/>
  </r>
  <r>
    <x v="8"/>
    <x v="2"/>
    <x v="1"/>
    <n v="0"/>
    <s v="univtourmode3"/>
  </r>
  <r>
    <x v="0"/>
    <x v="3"/>
    <x v="1"/>
    <n v="0"/>
    <s v="univtourmode4"/>
  </r>
  <r>
    <x v="1"/>
    <x v="3"/>
    <x v="1"/>
    <n v="0"/>
    <s v="univtourmode4"/>
  </r>
  <r>
    <x v="2"/>
    <x v="3"/>
    <x v="1"/>
    <n v="0"/>
    <s v="univtourmode4"/>
  </r>
  <r>
    <x v="3"/>
    <x v="3"/>
    <x v="1"/>
    <n v="13007"/>
    <s v="univtourmode4"/>
  </r>
  <r>
    <x v="4"/>
    <x v="3"/>
    <x v="1"/>
    <n v="0"/>
    <s v="univtourmode4"/>
  </r>
  <r>
    <x v="5"/>
    <x v="3"/>
    <x v="1"/>
    <n v="0"/>
    <s v="univtourmode4"/>
  </r>
  <r>
    <x v="6"/>
    <x v="3"/>
    <x v="1"/>
    <n v="0"/>
    <s v="univtourmode4"/>
  </r>
  <r>
    <x v="7"/>
    <x v="3"/>
    <x v="1"/>
    <n v="0"/>
    <s v="univtourmode4"/>
  </r>
  <r>
    <x v="8"/>
    <x v="3"/>
    <x v="1"/>
    <n v="0"/>
    <s v="univtourmode4"/>
  </r>
  <r>
    <x v="0"/>
    <x v="4"/>
    <x v="1"/>
    <n v="0"/>
    <s v="univtourmode5"/>
  </r>
  <r>
    <x v="1"/>
    <x v="4"/>
    <x v="1"/>
    <n v="0"/>
    <s v="univtourmode5"/>
  </r>
  <r>
    <x v="2"/>
    <x v="4"/>
    <x v="1"/>
    <n v="0"/>
    <s v="univtourmode5"/>
  </r>
  <r>
    <x v="3"/>
    <x v="4"/>
    <x v="1"/>
    <n v="0"/>
    <s v="univtourmode5"/>
  </r>
  <r>
    <x v="4"/>
    <x v="4"/>
    <x v="1"/>
    <n v="2250"/>
    <s v="univtourmode5"/>
  </r>
  <r>
    <x v="5"/>
    <x v="4"/>
    <x v="1"/>
    <n v="0"/>
    <s v="univtourmode5"/>
  </r>
  <r>
    <x v="6"/>
    <x v="4"/>
    <x v="1"/>
    <n v="0"/>
    <s v="univtourmode5"/>
  </r>
  <r>
    <x v="7"/>
    <x v="4"/>
    <x v="1"/>
    <n v="0"/>
    <s v="univtourmode5"/>
  </r>
  <r>
    <x v="8"/>
    <x v="4"/>
    <x v="1"/>
    <n v="0"/>
    <s v="univtourmode5"/>
  </r>
  <r>
    <x v="0"/>
    <x v="5"/>
    <x v="1"/>
    <n v="0"/>
    <s v="univtourmode6"/>
  </r>
  <r>
    <x v="1"/>
    <x v="5"/>
    <x v="1"/>
    <n v="265"/>
    <s v="univtourmode6"/>
  </r>
  <r>
    <x v="2"/>
    <x v="5"/>
    <x v="1"/>
    <n v="124"/>
    <s v="univtourmode6"/>
  </r>
  <r>
    <x v="3"/>
    <x v="5"/>
    <x v="1"/>
    <n v="2756"/>
    <s v="univtourmode6"/>
  </r>
  <r>
    <x v="4"/>
    <x v="5"/>
    <x v="1"/>
    <n v="0"/>
    <s v="univtourmode6"/>
  </r>
  <r>
    <x v="5"/>
    <x v="5"/>
    <x v="1"/>
    <n v="30622"/>
    <s v="univtourmode6"/>
  </r>
  <r>
    <x v="6"/>
    <x v="5"/>
    <x v="1"/>
    <n v="0"/>
    <s v="univtourmode6"/>
  </r>
  <r>
    <x v="7"/>
    <x v="5"/>
    <x v="1"/>
    <n v="0"/>
    <s v="univtourmode6"/>
  </r>
  <r>
    <x v="8"/>
    <x v="5"/>
    <x v="1"/>
    <n v="0"/>
    <s v="univtourmode6"/>
  </r>
  <r>
    <x v="0"/>
    <x v="6"/>
    <x v="1"/>
    <n v="965"/>
    <s v="univtourmode7"/>
  </r>
  <r>
    <x v="1"/>
    <x v="6"/>
    <x v="1"/>
    <n v="1219"/>
    <s v="univtourmode7"/>
  </r>
  <r>
    <x v="2"/>
    <x v="6"/>
    <x v="1"/>
    <n v="1098"/>
    <s v="univtourmode7"/>
  </r>
  <r>
    <x v="3"/>
    <x v="6"/>
    <x v="1"/>
    <n v="0"/>
    <s v="univtourmode7"/>
  </r>
  <r>
    <x v="4"/>
    <x v="6"/>
    <x v="1"/>
    <n v="0"/>
    <s v="univtourmode7"/>
  </r>
  <r>
    <x v="5"/>
    <x v="6"/>
    <x v="1"/>
    <n v="0"/>
    <s v="univtourmode7"/>
  </r>
  <r>
    <x v="6"/>
    <x v="6"/>
    <x v="1"/>
    <n v="2137"/>
    <s v="univtourmode7"/>
  </r>
  <r>
    <x v="7"/>
    <x v="6"/>
    <x v="1"/>
    <n v="0"/>
    <s v="univtourmode7"/>
  </r>
  <r>
    <x v="8"/>
    <x v="6"/>
    <x v="1"/>
    <n v="0"/>
    <s v="univtourmode7"/>
  </r>
  <r>
    <x v="0"/>
    <x v="7"/>
    <x v="1"/>
    <n v="0"/>
    <s v="univtourmode8"/>
  </r>
  <r>
    <x v="1"/>
    <x v="7"/>
    <x v="1"/>
    <n v="4254"/>
    <s v="univtourmode8"/>
  </r>
  <r>
    <x v="2"/>
    <x v="7"/>
    <x v="1"/>
    <n v="278"/>
    <s v="univtourmode8"/>
  </r>
  <r>
    <x v="3"/>
    <x v="7"/>
    <x v="1"/>
    <n v="180"/>
    <s v="univtourmode8"/>
  </r>
  <r>
    <x v="4"/>
    <x v="7"/>
    <x v="1"/>
    <n v="0"/>
    <s v="univtourmode8"/>
  </r>
  <r>
    <x v="5"/>
    <x v="7"/>
    <x v="1"/>
    <n v="863"/>
    <s v="univtourmode8"/>
  </r>
  <r>
    <x v="6"/>
    <x v="7"/>
    <x v="1"/>
    <n v="0"/>
    <s v="univtourmode8"/>
  </r>
  <r>
    <x v="7"/>
    <x v="7"/>
    <x v="1"/>
    <n v="3224"/>
    <s v="univtourmode8"/>
  </r>
  <r>
    <x v="8"/>
    <x v="7"/>
    <x v="1"/>
    <n v="0"/>
    <s v="univtourmode8"/>
  </r>
  <r>
    <x v="0"/>
    <x v="8"/>
    <x v="1"/>
    <n v="0"/>
    <s v="univtourmode9"/>
  </r>
  <r>
    <x v="1"/>
    <x v="8"/>
    <x v="1"/>
    <n v="0"/>
    <s v="univtourmode9"/>
  </r>
  <r>
    <x v="2"/>
    <x v="8"/>
    <x v="1"/>
    <n v="0"/>
    <s v="univtourmode9"/>
  </r>
  <r>
    <x v="3"/>
    <x v="8"/>
    <x v="1"/>
    <n v="0"/>
    <s v="univtourmode9"/>
  </r>
  <r>
    <x v="4"/>
    <x v="8"/>
    <x v="1"/>
    <n v="0"/>
    <s v="univtourmode9"/>
  </r>
  <r>
    <x v="5"/>
    <x v="8"/>
    <x v="1"/>
    <n v="0"/>
    <s v="univtourmode9"/>
  </r>
  <r>
    <x v="6"/>
    <x v="8"/>
    <x v="1"/>
    <n v="0"/>
    <s v="univtourmode9"/>
  </r>
  <r>
    <x v="7"/>
    <x v="8"/>
    <x v="1"/>
    <n v="0"/>
    <s v="univtourmode9"/>
  </r>
  <r>
    <x v="8"/>
    <x v="8"/>
    <x v="1"/>
    <n v="0"/>
    <s v="univtourmode9"/>
  </r>
  <r>
    <x v="0"/>
    <x v="9"/>
    <x v="1"/>
    <n v="174170"/>
    <s v="univTotal"/>
  </r>
  <r>
    <x v="1"/>
    <x v="9"/>
    <x v="1"/>
    <n v="44814"/>
    <s v="univTotal"/>
  </r>
  <r>
    <x v="2"/>
    <x v="9"/>
    <x v="1"/>
    <n v="23710"/>
    <s v="univTotal"/>
  </r>
  <r>
    <x v="3"/>
    <x v="9"/>
    <x v="1"/>
    <n v="26374"/>
    <s v="univTotal"/>
  </r>
  <r>
    <x v="4"/>
    <x v="9"/>
    <x v="1"/>
    <n v="2250"/>
    <s v="univTotal"/>
  </r>
  <r>
    <x v="5"/>
    <x v="9"/>
    <x v="1"/>
    <n v="31485"/>
    <s v="univTotal"/>
  </r>
  <r>
    <x v="6"/>
    <x v="9"/>
    <x v="1"/>
    <n v="2137"/>
    <s v="univTotal"/>
  </r>
  <r>
    <x v="7"/>
    <x v="9"/>
    <x v="1"/>
    <n v="3224"/>
    <s v="univTotal"/>
  </r>
  <r>
    <x v="8"/>
    <x v="9"/>
    <x v="1"/>
    <n v="0"/>
    <s v="univTotal"/>
  </r>
  <r>
    <x v="0"/>
    <x v="0"/>
    <x v="2"/>
    <n v="74719"/>
    <s v="schltourmode1"/>
  </r>
  <r>
    <x v="1"/>
    <x v="0"/>
    <x v="2"/>
    <n v="0"/>
    <s v="schltourmode1"/>
  </r>
  <r>
    <x v="2"/>
    <x v="0"/>
    <x v="2"/>
    <n v="0"/>
    <s v="schltourmode1"/>
  </r>
  <r>
    <x v="3"/>
    <x v="0"/>
    <x v="2"/>
    <n v="0"/>
    <s v="schltourmode1"/>
  </r>
  <r>
    <x v="4"/>
    <x v="0"/>
    <x v="2"/>
    <n v="0"/>
    <s v="schltourmode1"/>
  </r>
  <r>
    <x v="5"/>
    <x v="0"/>
    <x v="2"/>
    <n v="0"/>
    <s v="schltourmode1"/>
  </r>
  <r>
    <x v="6"/>
    <x v="0"/>
    <x v="2"/>
    <n v="0"/>
    <s v="schltourmode1"/>
  </r>
  <r>
    <x v="7"/>
    <x v="0"/>
    <x v="2"/>
    <n v="0"/>
    <s v="schltourmode1"/>
  </r>
  <r>
    <x v="8"/>
    <x v="0"/>
    <x v="2"/>
    <n v="0"/>
    <s v="schltourmode1"/>
  </r>
  <r>
    <x v="0"/>
    <x v="1"/>
    <x v="2"/>
    <n v="8378"/>
    <s v="schltourmode2"/>
  </r>
  <r>
    <x v="1"/>
    <x v="1"/>
    <x v="2"/>
    <n v="228713"/>
    <s v="schltourmode2"/>
  </r>
  <r>
    <x v="2"/>
    <x v="1"/>
    <x v="2"/>
    <n v="0"/>
    <s v="schltourmode2"/>
  </r>
  <r>
    <x v="3"/>
    <x v="1"/>
    <x v="2"/>
    <n v="2629"/>
    <s v="schltourmode2"/>
  </r>
  <r>
    <x v="4"/>
    <x v="1"/>
    <x v="2"/>
    <n v="0"/>
    <s v="schltourmode2"/>
  </r>
  <r>
    <x v="5"/>
    <x v="1"/>
    <x v="2"/>
    <n v="0"/>
    <s v="schltourmode2"/>
  </r>
  <r>
    <x v="6"/>
    <x v="1"/>
    <x v="2"/>
    <n v="0"/>
    <s v="schltourmode2"/>
  </r>
  <r>
    <x v="7"/>
    <x v="1"/>
    <x v="2"/>
    <n v="0"/>
    <s v="schltourmode2"/>
  </r>
  <r>
    <x v="8"/>
    <x v="1"/>
    <x v="2"/>
    <n v="87450"/>
    <s v="schltourmode2"/>
  </r>
  <r>
    <x v="0"/>
    <x v="2"/>
    <x v="2"/>
    <n v="14660"/>
    <s v="schltourmode3"/>
  </r>
  <r>
    <x v="1"/>
    <x v="2"/>
    <x v="2"/>
    <n v="261510"/>
    <s v="schltourmode3"/>
  </r>
  <r>
    <x v="2"/>
    <x v="2"/>
    <x v="2"/>
    <n v="626176"/>
    <s v="schltourmode3"/>
  </r>
  <r>
    <x v="3"/>
    <x v="2"/>
    <x v="2"/>
    <n v="8642"/>
    <s v="schltourmode3"/>
  </r>
  <r>
    <x v="4"/>
    <x v="2"/>
    <x v="2"/>
    <n v="0"/>
    <s v="schltourmode3"/>
  </r>
  <r>
    <x v="5"/>
    <x v="2"/>
    <x v="2"/>
    <n v="0"/>
    <s v="schltourmode3"/>
  </r>
  <r>
    <x v="6"/>
    <x v="2"/>
    <x v="2"/>
    <n v="0"/>
    <s v="schltourmode3"/>
  </r>
  <r>
    <x v="7"/>
    <x v="2"/>
    <x v="2"/>
    <n v="0"/>
    <s v="schltourmode3"/>
  </r>
  <r>
    <x v="8"/>
    <x v="2"/>
    <x v="2"/>
    <n v="273178"/>
    <s v="schltourmode3"/>
  </r>
  <r>
    <x v="0"/>
    <x v="3"/>
    <x v="2"/>
    <n v="0"/>
    <s v="schltourmode4"/>
  </r>
  <r>
    <x v="1"/>
    <x v="3"/>
    <x v="2"/>
    <n v="19285"/>
    <s v="schltourmode4"/>
  </r>
  <r>
    <x v="2"/>
    <x v="3"/>
    <x v="2"/>
    <n v="9177"/>
    <s v="schltourmode4"/>
  </r>
  <r>
    <x v="3"/>
    <x v="3"/>
    <x v="2"/>
    <n v="3080"/>
    <s v="schltourmode4"/>
  </r>
  <r>
    <x v="4"/>
    <x v="3"/>
    <x v="2"/>
    <n v="0"/>
    <s v="schltourmode4"/>
  </r>
  <r>
    <x v="5"/>
    <x v="3"/>
    <x v="2"/>
    <n v="0"/>
    <s v="schltourmode4"/>
  </r>
  <r>
    <x v="6"/>
    <x v="3"/>
    <x v="2"/>
    <n v="0"/>
    <s v="schltourmode4"/>
  </r>
  <r>
    <x v="7"/>
    <x v="3"/>
    <x v="2"/>
    <n v="0"/>
    <s v="schltourmode4"/>
  </r>
  <r>
    <x v="8"/>
    <x v="3"/>
    <x v="2"/>
    <n v="68604"/>
    <s v="schltourmode4"/>
  </r>
  <r>
    <x v="0"/>
    <x v="4"/>
    <x v="2"/>
    <n v="0"/>
    <s v="schltourmode5"/>
  </r>
  <r>
    <x v="1"/>
    <x v="4"/>
    <x v="2"/>
    <n v="5589"/>
    <s v="schltourmode5"/>
  </r>
  <r>
    <x v="2"/>
    <x v="4"/>
    <x v="2"/>
    <n v="2537"/>
    <s v="schltourmode5"/>
  </r>
  <r>
    <x v="3"/>
    <x v="4"/>
    <x v="2"/>
    <n v="0"/>
    <s v="schltourmode5"/>
  </r>
  <r>
    <x v="4"/>
    <x v="4"/>
    <x v="2"/>
    <n v="15619"/>
    <s v="schltourmode5"/>
  </r>
  <r>
    <x v="5"/>
    <x v="4"/>
    <x v="2"/>
    <n v="0"/>
    <s v="schltourmode5"/>
  </r>
  <r>
    <x v="6"/>
    <x v="4"/>
    <x v="2"/>
    <n v="0"/>
    <s v="schltourmode5"/>
  </r>
  <r>
    <x v="7"/>
    <x v="4"/>
    <x v="2"/>
    <n v="0"/>
    <s v="schltourmode5"/>
  </r>
  <r>
    <x v="8"/>
    <x v="4"/>
    <x v="2"/>
    <n v="4813"/>
    <s v="schltourmode5"/>
  </r>
  <r>
    <x v="0"/>
    <x v="5"/>
    <x v="2"/>
    <n v="0"/>
    <s v="schltourmode6"/>
  </r>
  <r>
    <x v="1"/>
    <x v="5"/>
    <x v="2"/>
    <n v="337"/>
    <s v="schltourmode6"/>
  </r>
  <r>
    <x v="2"/>
    <x v="5"/>
    <x v="2"/>
    <n v="93"/>
    <s v="schltourmode6"/>
  </r>
  <r>
    <x v="3"/>
    <x v="5"/>
    <x v="2"/>
    <n v="163"/>
    <s v="schltourmode6"/>
  </r>
  <r>
    <x v="4"/>
    <x v="5"/>
    <x v="2"/>
    <n v="0"/>
    <s v="schltourmode6"/>
  </r>
  <r>
    <x v="5"/>
    <x v="5"/>
    <x v="2"/>
    <n v="6128"/>
    <s v="schltourmode6"/>
  </r>
  <r>
    <x v="6"/>
    <x v="5"/>
    <x v="2"/>
    <n v="0"/>
    <s v="schltourmode6"/>
  </r>
  <r>
    <x v="7"/>
    <x v="5"/>
    <x v="2"/>
    <n v="0"/>
    <s v="schltourmode6"/>
  </r>
  <r>
    <x v="8"/>
    <x v="5"/>
    <x v="2"/>
    <n v="1334"/>
    <s v="schltourmode6"/>
  </r>
  <r>
    <x v="0"/>
    <x v="6"/>
    <x v="2"/>
    <n v="4"/>
    <s v="schltourmode7"/>
  </r>
  <r>
    <x v="1"/>
    <x v="6"/>
    <x v="2"/>
    <n v="10"/>
    <s v="schltourmode7"/>
  </r>
  <r>
    <x v="2"/>
    <x v="6"/>
    <x v="2"/>
    <n v="8"/>
    <s v="schltourmode7"/>
  </r>
  <r>
    <x v="3"/>
    <x v="6"/>
    <x v="2"/>
    <n v="0"/>
    <s v="schltourmode7"/>
  </r>
  <r>
    <x v="4"/>
    <x v="6"/>
    <x v="2"/>
    <n v="0"/>
    <s v="schltourmode7"/>
  </r>
  <r>
    <x v="5"/>
    <x v="6"/>
    <x v="2"/>
    <n v="0"/>
    <s v="schltourmode7"/>
  </r>
  <r>
    <x v="6"/>
    <x v="6"/>
    <x v="2"/>
    <n v="9"/>
    <s v="schltourmode7"/>
  </r>
  <r>
    <x v="7"/>
    <x v="6"/>
    <x v="2"/>
    <n v="0"/>
    <s v="schltourmode7"/>
  </r>
  <r>
    <x v="8"/>
    <x v="6"/>
    <x v="2"/>
    <n v="0"/>
    <s v="schltourmode7"/>
  </r>
  <r>
    <x v="0"/>
    <x v="7"/>
    <x v="2"/>
    <n v="0"/>
    <s v="schltourmode8"/>
  </r>
  <r>
    <x v="1"/>
    <x v="7"/>
    <x v="2"/>
    <n v="475"/>
    <s v="schltourmode8"/>
  </r>
  <r>
    <x v="2"/>
    <x v="7"/>
    <x v="2"/>
    <n v="410"/>
    <s v="schltourmode8"/>
  </r>
  <r>
    <x v="3"/>
    <x v="7"/>
    <x v="2"/>
    <n v="3"/>
    <s v="schltourmode8"/>
  </r>
  <r>
    <x v="4"/>
    <x v="7"/>
    <x v="2"/>
    <n v="0"/>
    <s v="schltourmode8"/>
  </r>
  <r>
    <x v="5"/>
    <x v="7"/>
    <x v="2"/>
    <n v="41"/>
    <s v="schltourmode8"/>
  </r>
  <r>
    <x v="6"/>
    <x v="7"/>
    <x v="2"/>
    <n v="0"/>
    <s v="schltourmode8"/>
  </r>
  <r>
    <x v="7"/>
    <x v="7"/>
    <x v="2"/>
    <n v="324"/>
    <s v="schltourmode8"/>
  </r>
  <r>
    <x v="8"/>
    <x v="7"/>
    <x v="2"/>
    <n v="262"/>
    <s v="schltourmode8"/>
  </r>
  <r>
    <x v="0"/>
    <x v="8"/>
    <x v="2"/>
    <n v="163"/>
    <s v="schltourmode9"/>
  </r>
  <r>
    <x v="1"/>
    <x v="8"/>
    <x v="2"/>
    <n v="16435"/>
    <s v="schltourmode9"/>
  </r>
  <r>
    <x v="2"/>
    <x v="8"/>
    <x v="2"/>
    <n v="10975"/>
    <s v="schltourmode9"/>
  </r>
  <r>
    <x v="3"/>
    <x v="8"/>
    <x v="2"/>
    <n v="1"/>
    <s v="schltourmode9"/>
  </r>
  <r>
    <x v="4"/>
    <x v="8"/>
    <x v="2"/>
    <n v="13101"/>
    <s v="schltourmode9"/>
  </r>
  <r>
    <x v="5"/>
    <x v="8"/>
    <x v="2"/>
    <n v="0"/>
    <s v="schltourmode9"/>
  </r>
  <r>
    <x v="6"/>
    <x v="8"/>
    <x v="2"/>
    <n v="0"/>
    <s v="schltourmode9"/>
  </r>
  <r>
    <x v="7"/>
    <x v="8"/>
    <x v="2"/>
    <n v="0"/>
    <s v="schltourmode9"/>
  </r>
  <r>
    <x v="8"/>
    <x v="8"/>
    <x v="2"/>
    <n v="4356"/>
    <s v="schltourmode9"/>
  </r>
  <r>
    <x v="0"/>
    <x v="9"/>
    <x v="2"/>
    <n v="97924"/>
    <s v="schlTotal"/>
  </r>
  <r>
    <x v="1"/>
    <x v="9"/>
    <x v="2"/>
    <n v="532354"/>
    <s v="schlTotal"/>
  </r>
  <r>
    <x v="2"/>
    <x v="9"/>
    <x v="2"/>
    <n v="649376"/>
    <s v="schlTotal"/>
  </r>
  <r>
    <x v="3"/>
    <x v="9"/>
    <x v="2"/>
    <n v="14518"/>
    <s v="schlTotal"/>
  </r>
  <r>
    <x v="4"/>
    <x v="9"/>
    <x v="2"/>
    <n v="28720"/>
    <s v="schlTotal"/>
  </r>
  <r>
    <x v="5"/>
    <x v="9"/>
    <x v="2"/>
    <n v="6169"/>
    <s v="schlTotal"/>
  </r>
  <r>
    <x v="6"/>
    <x v="9"/>
    <x v="2"/>
    <n v="9"/>
    <s v="schlTotal"/>
  </r>
  <r>
    <x v="7"/>
    <x v="9"/>
    <x v="2"/>
    <n v="324"/>
    <s v="schlTotal"/>
  </r>
  <r>
    <x v="8"/>
    <x v="9"/>
    <x v="2"/>
    <n v="439997"/>
    <s v="schlTotal"/>
  </r>
  <r>
    <x v="0"/>
    <x v="0"/>
    <x v="3"/>
    <n v="1570879"/>
    <s v="imaintourmode1"/>
  </r>
  <r>
    <x v="1"/>
    <x v="0"/>
    <x v="3"/>
    <n v="0"/>
    <s v="imaintourmode1"/>
  </r>
  <r>
    <x v="2"/>
    <x v="0"/>
    <x v="3"/>
    <n v="0"/>
    <s v="imaintourmode1"/>
  </r>
  <r>
    <x v="3"/>
    <x v="0"/>
    <x v="3"/>
    <n v="0"/>
    <s v="imaintourmode1"/>
  </r>
  <r>
    <x v="4"/>
    <x v="0"/>
    <x v="3"/>
    <n v="0"/>
    <s v="imaintourmode1"/>
  </r>
  <r>
    <x v="5"/>
    <x v="0"/>
    <x v="3"/>
    <n v="0"/>
    <s v="imaintourmode1"/>
  </r>
  <r>
    <x v="6"/>
    <x v="0"/>
    <x v="3"/>
    <n v="0"/>
    <s v="imaintourmode1"/>
  </r>
  <r>
    <x v="7"/>
    <x v="0"/>
    <x v="3"/>
    <n v="0"/>
    <s v="imaintourmode1"/>
  </r>
  <r>
    <x v="8"/>
    <x v="0"/>
    <x v="3"/>
    <n v="0"/>
    <s v="imaintourmode1"/>
  </r>
  <r>
    <x v="0"/>
    <x v="1"/>
    <x v="3"/>
    <n v="557470"/>
    <s v="imaintourmode2"/>
  </r>
  <r>
    <x v="1"/>
    <x v="1"/>
    <x v="3"/>
    <n v="968007"/>
    <s v="imaintourmode2"/>
  </r>
  <r>
    <x v="2"/>
    <x v="1"/>
    <x v="3"/>
    <n v="0"/>
    <s v="imaintourmode2"/>
  </r>
  <r>
    <x v="3"/>
    <x v="1"/>
    <x v="3"/>
    <n v="36443"/>
    <s v="imaintourmode2"/>
  </r>
  <r>
    <x v="4"/>
    <x v="1"/>
    <x v="3"/>
    <n v="0"/>
    <s v="imaintourmode2"/>
  </r>
  <r>
    <x v="5"/>
    <x v="1"/>
    <x v="3"/>
    <n v="0"/>
    <s v="imaintourmode2"/>
  </r>
  <r>
    <x v="6"/>
    <x v="1"/>
    <x v="3"/>
    <n v="0"/>
    <s v="imaintourmode2"/>
  </r>
  <r>
    <x v="7"/>
    <x v="1"/>
    <x v="3"/>
    <n v="0"/>
    <s v="imaintourmode2"/>
  </r>
  <r>
    <x v="8"/>
    <x v="1"/>
    <x v="3"/>
    <n v="0"/>
    <s v="imaintourmode2"/>
  </r>
  <r>
    <x v="0"/>
    <x v="2"/>
    <x v="3"/>
    <n v="228498"/>
    <s v="imaintourmode3"/>
  </r>
  <r>
    <x v="1"/>
    <x v="2"/>
    <x v="3"/>
    <n v="464296"/>
    <s v="imaintourmode3"/>
  </r>
  <r>
    <x v="2"/>
    <x v="2"/>
    <x v="3"/>
    <n v="926752"/>
    <s v="imaintourmode3"/>
  </r>
  <r>
    <x v="3"/>
    <x v="2"/>
    <x v="3"/>
    <n v="33473"/>
    <s v="imaintourmode3"/>
  </r>
  <r>
    <x v="4"/>
    <x v="2"/>
    <x v="3"/>
    <n v="0"/>
    <s v="imaintourmode3"/>
  </r>
  <r>
    <x v="5"/>
    <x v="2"/>
    <x v="3"/>
    <n v="0"/>
    <s v="imaintourmode3"/>
  </r>
  <r>
    <x v="6"/>
    <x v="2"/>
    <x v="3"/>
    <n v="0"/>
    <s v="imaintourmode3"/>
  </r>
  <r>
    <x v="7"/>
    <x v="2"/>
    <x v="3"/>
    <n v="0"/>
    <s v="imaintourmode3"/>
  </r>
  <r>
    <x v="8"/>
    <x v="2"/>
    <x v="3"/>
    <n v="0"/>
    <s v="imaintourmode3"/>
  </r>
  <r>
    <x v="0"/>
    <x v="3"/>
    <x v="3"/>
    <n v="0"/>
    <s v="imaintourmode4"/>
  </r>
  <r>
    <x v="1"/>
    <x v="3"/>
    <x v="3"/>
    <n v="0"/>
    <s v="imaintourmode4"/>
  </r>
  <r>
    <x v="2"/>
    <x v="3"/>
    <x v="3"/>
    <n v="0"/>
    <s v="imaintourmode4"/>
  </r>
  <r>
    <x v="3"/>
    <x v="3"/>
    <x v="3"/>
    <n v="264293"/>
    <s v="imaintourmode4"/>
  </r>
  <r>
    <x v="4"/>
    <x v="3"/>
    <x v="3"/>
    <n v="0"/>
    <s v="imaintourmode4"/>
  </r>
  <r>
    <x v="5"/>
    <x v="3"/>
    <x v="3"/>
    <n v="0"/>
    <s v="imaintourmode4"/>
  </r>
  <r>
    <x v="6"/>
    <x v="3"/>
    <x v="3"/>
    <n v="0"/>
    <s v="imaintourmode4"/>
  </r>
  <r>
    <x v="7"/>
    <x v="3"/>
    <x v="3"/>
    <n v="0"/>
    <s v="imaintourmode4"/>
  </r>
  <r>
    <x v="8"/>
    <x v="3"/>
    <x v="3"/>
    <n v="0"/>
    <s v="imaintourmode4"/>
  </r>
  <r>
    <x v="0"/>
    <x v="4"/>
    <x v="3"/>
    <n v="0"/>
    <s v="imaintourmode5"/>
  </r>
  <r>
    <x v="1"/>
    <x v="4"/>
    <x v="3"/>
    <n v="0"/>
    <s v="imaintourmode5"/>
  </r>
  <r>
    <x v="2"/>
    <x v="4"/>
    <x v="3"/>
    <n v="0"/>
    <s v="imaintourmode5"/>
  </r>
  <r>
    <x v="3"/>
    <x v="4"/>
    <x v="3"/>
    <n v="0"/>
    <s v="imaintourmode5"/>
  </r>
  <r>
    <x v="4"/>
    <x v="4"/>
    <x v="3"/>
    <n v="26854"/>
    <s v="imaintourmode5"/>
  </r>
  <r>
    <x v="5"/>
    <x v="4"/>
    <x v="3"/>
    <n v="0"/>
    <s v="imaintourmode5"/>
  </r>
  <r>
    <x v="6"/>
    <x v="4"/>
    <x v="3"/>
    <n v="0"/>
    <s v="imaintourmode5"/>
  </r>
  <r>
    <x v="7"/>
    <x v="4"/>
    <x v="3"/>
    <n v="0"/>
    <s v="imaintourmode5"/>
  </r>
  <r>
    <x v="8"/>
    <x v="4"/>
    <x v="3"/>
    <n v="0"/>
    <s v="imaintourmode5"/>
  </r>
  <r>
    <x v="0"/>
    <x v="5"/>
    <x v="3"/>
    <n v="0"/>
    <s v="imaintourmode6"/>
  </r>
  <r>
    <x v="1"/>
    <x v="5"/>
    <x v="3"/>
    <n v="14"/>
    <s v="imaintourmode6"/>
  </r>
  <r>
    <x v="2"/>
    <x v="5"/>
    <x v="3"/>
    <n v="319"/>
    <s v="imaintourmode6"/>
  </r>
  <r>
    <x v="3"/>
    <x v="5"/>
    <x v="3"/>
    <n v="3394"/>
    <s v="imaintourmode6"/>
  </r>
  <r>
    <x v="4"/>
    <x v="5"/>
    <x v="3"/>
    <n v="0"/>
    <s v="imaintourmode6"/>
  </r>
  <r>
    <x v="5"/>
    <x v="5"/>
    <x v="3"/>
    <n v="19515"/>
    <s v="imaintourmode6"/>
  </r>
  <r>
    <x v="6"/>
    <x v="5"/>
    <x v="3"/>
    <n v="0"/>
    <s v="imaintourmode6"/>
  </r>
  <r>
    <x v="7"/>
    <x v="5"/>
    <x v="3"/>
    <n v="0"/>
    <s v="imaintourmode6"/>
  </r>
  <r>
    <x v="8"/>
    <x v="5"/>
    <x v="3"/>
    <n v="0"/>
    <s v="imaintourmode6"/>
  </r>
  <r>
    <x v="0"/>
    <x v="6"/>
    <x v="3"/>
    <n v="40"/>
    <s v="imaintourmode7"/>
  </r>
  <r>
    <x v="1"/>
    <x v="6"/>
    <x v="3"/>
    <n v="2"/>
    <s v="imaintourmode7"/>
  </r>
  <r>
    <x v="2"/>
    <x v="6"/>
    <x v="3"/>
    <n v="18"/>
    <s v="imaintourmode7"/>
  </r>
  <r>
    <x v="3"/>
    <x v="6"/>
    <x v="3"/>
    <n v="2"/>
    <s v="imaintourmode7"/>
  </r>
  <r>
    <x v="4"/>
    <x v="6"/>
    <x v="3"/>
    <n v="0"/>
    <s v="imaintourmode7"/>
  </r>
  <r>
    <x v="5"/>
    <x v="6"/>
    <x v="3"/>
    <n v="0"/>
    <s v="imaintourmode7"/>
  </r>
  <r>
    <x v="6"/>
    <x v="6"/>
    <x v="3"/>
    <n v="45"/>
    <s v="imaintourmode7"/>
  </r>
  <r>
    <x v="7"/>
    <x v="6"/>
    <x v="3"/>
    <n v="0"/>
    <s v="imaintourmode7"/>
  </r>
  <r>
    <x v="8"/>
    <x v="6"/>
    <x v="3"/>
    <n v="0"/>
    <s v="imaintourmode7"/>
  </r>
  <r>
    <x v="0"/>
    <x v="7"/>
    <x v="3"/>
    <n v="0"/>
    <s v="imaintourmode8"/>
  </r>
  <r>
    <x v="1"/>
    <x v="7"/>
    <x v="3"/>
    <n v="2922"/>
    <s v="imaintourmode8"/>
  </r>
  <r>
    <x v="2"/>
    <x v="7"/>
    <x v="3"/>
    <n v="40"/>
    <s v="imaintourmode8"/>
  </r>
  <r>
    <x v="3"/>
    <x v="7"/>
    <x v="3"/>
    <n v="2114"/>
    <s v="imaintourmode8"/>
  </r>
  <r>
    <x v="4"/>
    <x v="7"/>
    <x v="3"/>
    <n v="0"/>
    <s v="imaintourmode8"/>
  </r>
  <r>
    <x v="5"/>
    <x v="7"/>
    <x v="3"/>
    <n v="767"/>
    <s v="imaintourmode8"/>
  </r>
  <r>
    <x v="6"/>
    <x v="7"/>
    <x v="3"/>
    <n v="0"/>
    <s v="imaintourmode8"/>
  </r>
  <r>
    <x v="7"/>
    <x v="7"/>
    <x v="3"/>
    <n v="2307"/>
    <s v="imaintourmode8"/>
  </r>
  <r>
    <x v="8"/>
    <x v="7"/>
    <x v="3"/>
    <n v="0"/>
    <s v="imaintourmode8"/>
  </r>
  <r>
    <x v="0"/>
    <x v="8"/>
    <x v="3"/>
    <n v="0"/>
    <s v="imaintourmode9"/>
  </r>
  <r>
    <x v="1"/>
    <x v="8"/>
    <x v="3"/>
    <n v="0"/>
    <s v="imaintourmode9"/>
  </r>
  <r>
    <x v="2"/>
    <x v="8"/>
    <x v="3"/>
    <n v="0"/>
    <s v="imaintourmode9"/>
  </r>
  <r>
    <x v="3"/>
    <x v="8"/>
    <x v="3"/>
    <n v="0"/>
    <s v="imaintourmode9"/>
  </r>
  <r>
    <x v="4"/>
    <x v="8"/>
    <x v="3"/>
    <n v="0"/>
    <s v="imaintourmode9"/>
  </r>
  <r>
    <x v="5"/>
    <x v="8"/>
    <x v="3"/>
    <n v="0"/>
    <s v="imaintourmode9"/>
  </r>
  <r>
    <x v="6"/>
    <x v="8"/>
    <x v="3"/>
    <n v="0"/>
    <s v="imaintourmode9"/>
  </r>
  <r>
    <x v="7"/>
    <x v="8"/>
    <x v="3"/>
    <n v="0"/>
    <s v="imaintourmode9"/>
  </r>
  <r>
    <x v="8"/>
    <x v="8"/>
    <x v="3"/>
    <n v="0"/>
    <s v="imaintourmode9"/>
  </r>
  <r>
    <x v="0"/>
    <x v="9"/>
    <x v="3"/>
    <n v="2356887"/>
    <s v="imainTotal"/>
  </r>
  <r>
    <x v="1"/>
    <x v="9"/>
    <x v="3"/>
    <n v="1435241"/>
    <s v="imainTotal"/>
  </r>
  <r>
    <x v="2"/>
    <x v="9"/>
    <x v="3"/>
    <n v="927129"/>
    <s v="imainTotal"/>
  </r>
  <r>
    <x v="3"/>
    <x v="9"/>
    <x v="3"/>
    <n v="339719"/>
    <s v="imainTotal"/>
  </r>
  <r>
    <x v="4"/>
    <x v="9"/>
    <x v="3"/>
    <n v="26854"/>
    <s v="imainTotal"/>
  </r>
  <r>
    <x v="5"/>
    <x v="9"/>
    <x v="3"/>
    <n v="20282"/>
    <s v="imainTotal"/>
  </r>
  <r>
    <x v="6"/>
    <x v="9"/>
    <x v="3"/>
    <n v="45"/>
    <s v="imainTotal"/>
  </r>
  <r>
    <x v="7"/>
    <x v="9"/>
    <x v="3"/>
    <n v="2307"/>
    <s v="imainTotal"/>
  </r>
  <r>
    <x v="8"/>
    <x v="9"/>
    <x v="3"/>
    <n v="0"/>
    <s v="imainTotal"/>
  </r>
  <r>
    <x v="0"/>
    <x v="0"/>
    <x v="4"/>
    <n v="576273"/>
    <s v="idisctourmode1"/>
  </r>
  <r>
    <x v="1"/>
    <x v="0"/>
    <x v="4"/>
    <n v="0"/>
    <s v="idisctourmode1"/>
  </r>
  <r>
    <x v="2"/>
    <x v="0"/>
    <x v="4"/>
    <n v="0"/>
    <s v="idisctourmode1"/>
  </r>
  <r>
    <x v="3"/>
    <x v="0"/>
    <x v="4"/>
    <n v="0"/>
    <s v="idisctourmode1"/>
  </r>
  <r>
    <x v="4"/>
    <x v="0"/>
    <x v="4"/>
    <n v="0"/>
    <s v="idisctourmode1"/>
  </r>
  <r>
    <x v="5"/>
    <x v="0"/>
    <x v="4"/>
    <n v="0"/>
    <s v="idisctourmode1"/>
  </r>
  <r>
    <x v="6"/>
    <x v="0"/>
    <x v="4"/>
    <n v="0"/>
    <s v="idisctourmode1"/>
  </r>
  <r>
    <x v="7"/>
    <x v="0"/>
    <x v="4"/>
    <n v="0"/>
    <s v="idisctourmode1"/>
  </r>
  <r>
    <x v="8"/>
    <x v="0"/>
    <x v="4"/>
    <n v="0"/>
    <s v="idisctourmode1"/>
  </r>
  <r>
    <x v="0"/>
    <x v="1"/>
    <x v="4"/>
    <n v="125869"/>
    <s v="idisctourmode2"/>
  </r>
  <r>
    <x v="1"/>
    <x v="1"/>
    <x v="4"/>
    <n v="185730"/>
    <s v="idisctourmode2"/>
  </r>
  <r>
    <x v="2"/>
    <x v="1"/>
    <x v="4"/>
    <n v="0"/>
    <s v="idisctourmode2"/>
  </r>
  <r>
    <x v="3"/>
    <x v="1"/>
    <x v="4"/>
    <n v="18129"/>
    <s v="idisctourmode2"/>
  </r>
  <r>
    <x v="4"/>
    <x v="1"/>
    <x v="4"/>
    <n v="0"/>
    <s v="idisctourmode2"/>
  </r>
  <r>
    <x v="5"/>
    <x v="1"/>
    <x v="4"/>
    <n v="0"/>
    <s v="idisctourmode2"/>
  </r>
  <r>
    <x v="6"/>
    <x v="1"/>
    <x v="4"/>
    <n v="0"/>
    <s v="idisctourmode2"/>
  </r>
  <r>
    <x v="7"/>
    <x v="1"/>
    <x v="4"/>
    <n v="0"/>
    <s v="idisctourmode2"/>
  </r>
  <r>
    <x v="8"/>
    <x v="1"/>
    <x v="4"/>
    <n v="0"/>
    <s v="idisctourmode2"/>
  </r>
  <r>
    <x v="0"/>
    <x v="2"/>
    <x v="4"/>
    <n v="59764"/>
    <s v="idisctourmode3"/>
  </r>
  <r>
    <x v="1"/>
    <x v="2"/>
    <x v="4"/>
    <n v="73395"/>
    <s v="idisctourmode3"/>
  </r>
  <r>
    <x v="2"/>
    <x v="2"/>
    <x v="4"/>
    <n v="166665"/>
    <s v="idisctourmode3"/>
  </r>
  <r>
    <x v="3"/>
    <x v="2"/>
    <x v="4"/>
    <n v="37527"/>
    <s v="idisctourmode3"/>
  </r>
  <r>
    <x v="4"/>
    <x v="2"/>
    <x v="4"/>
    <n v="0"/>
    <s v="idisctourmode3"/>
  </r>
  <r>
    <x v="5"/>
    <x v="2"/>
    <x v="4"/>
    <n v="0"/>
    <s v="idisctourmode3"/>
  </r>
  <r>
    <x v="6"/>
    <x v="2"/>
    <x v="4"/>
    <n v="0"/>
    <s v="idisctourmode3"/>
  </r>
  <r>
    <x v="7"/>
    <x v="2"/>
    <x v="4"/>
    <n v="0"/>
    <s v="idisctourmode3"/>
  </r>
  <r>
    <x v="8"/>
    <x v="2"/>
    <x v="4"/>
    <n v="0"/>
    <s v="idisctourmode3"/>
  </r>
  <r>
    <x v="0"/>
    <x v="3"/>
    <x v="4"/>
    <n v="0"/>
    <s v="idisctourmode4"/>
  </r>
  <r>
    <x v="1"/>
    <x v="3"/>
    <x v="4"/>
    <n v="0"/>
    <s v="idisctourmode4"/>
  </r>
  <r>
    <x v="2"/>
    <x v="3"/>
    <x v="4"/>
    <n v="0"/>
    <s v="idisctourmode4"/>
  </r>
  <r>
    <x v="3"/>
    <x v="3"/>
    <x v="4"/>
    <n v="213704"/>
    <s v="idisctourmode4"/>
  </r>
  <r>
    <x v="4"/>
    <x v="3"/>
    <x v="4"/>
    <n v="0"/>
    <s v="idisctourmode4"/>
  </r>
  <r>
    <x v="5"/>
    <x v="3"/>
    <x v="4"/>
    <n v="0"/>
    <s v="idisctourmode4"/>
  </r>
  <r>
    <x v="6"/>
    <x v="3"/>
    <x v="4"/>
    <n v="0"/>
    <s v="idisctourmode4"/>
  </r>
  <r>
    <x v="7"/>
    <x v="3"/>
    <x v="4"/>
    <n v="0"/>
    <s v="idisctourmode4"/>
  </r>
  <r>
    <x v="8"/>
    <x v="3"/>
    <x v="4"/>
    <n v="0"/>
    <s v="idisctourmode4"/>
  </r>
  <r>
    <x v="0"/>
    <x v="4"/>
    <x v="4"/>
    <n v="0"/>
    <s v="idisctourmode5"/>
  </r>
  <r>
    <x v="1"/>
    <x v="4"/>
    <x v="4"/>
    <n v="0"/>
    <s v="idisctourmode5"/>
  </r>
  <r>
    <x v="2"/>
    <x v="4"/>
    <x v="4"/>
    <n v="0"/>
    <s v="idisctourmode5"/>
  </r>
  <r>
    <x v="3"/>
    <x v="4"/>
    <x v="4"/>
    <n v="0"/>
    <s v="idisctourmode5"/>
  </r>
  <r>
    <x v="4"/>
    <x v="4"/>
    <x v="4"/>
    <n v="32652"/>
    <s v="idisctourmode5"/>
  </r>
  <r>
    <x v="5"/>
    <x v="4"/>
    <x v="4"/>
    <n v="0"/>
    <s v="idisctourmode5"/>
  </r>
  <r>
    <x v="6"/>
    <x v="4"/>
    <x v="4"/>
    <n v="0"/>
    <s v="idisctourmode5"/>
  </r>
  <r>
    <x v="7"/>
    <x v="4"/>
    <x v="4"/>
    <n v="0"/>
    <s v="idisctourmode5"/>
  </r>
  <r>
    <x v="8"/>
    <x v="4"/>
    <x v="4"/>
    <n v="0"/>
    <s v="idisctourmode5"/>
  </r>
  <r>
    <x v="0"/>
    <x v="5"/>
    <x v="4"/>
    <n v="0"/>
    <s v="idisctourmode6"/>
  </r>
  <r>
    <x v="1"/>
    <x v="5"/>
    <x v="4"/>
    <n v="488"/>
    <s v="idisctourmode6"/>
  </r>
  <r>
    <x v="2"/>
    <x v="5"/>
    <x v="4"/>
    <n v="0"/>
    <s v="idisctourmode6"/>
  </r>
  <r>
    <x v="3"/>
    <x v="5"/>
    <x v="4"/>
    <n v="1813"/>
    <s v="idisctourmode6"/>
  </r>
  <r>
    <x v="4"/>
    <x v="5"/>
    <x v="4"/>
    <n v="0"/>
    <s v="idisctourmode6"/>
  </r>
  <r>
    <x v="5"/>
    <x v="5"/>
    <x v="4"/>
    <n v="13383"/>
    <s v="idisctourmode6"/>
  </r>
  <r>
    <x v="6"/>
    <x v="5"/>
    <x v="4"/>
    <n v="0"/>
    <s v="idisctourmode6"/>
  </r>
  <r>
    <x v="7"/>
    <x v="5"/>
    <x v="4"/>
    <n v="0"/>
    <s v="idisctourmode6"/>
  </r>
  <r>
    <x v="8"/>
    <x v="5"/>
    <x v="4"/>
    <n v="0"/>
    <s v="idisctourmode6"/>
  </r>
  <r>
    <x v="0"/>
    <x v="6"/>
    <x v="4"/>
    <n v="186"/>
    <s v="idisctourmode7"/>
  </r>
  <r>
    <x v="1"/>
    <x v="6"/>
    <x v="4"/>
    <n v="158"/>
    <s v="idisctourmode7"/>
  </r>
  <r>
    <x v="2"/>
    <x v="6"/>
    <x v="4"/>
    <n v="114"/>
    <s v="idisctourmode7"/>
  </r>
  <r>
    <x v="3"/>
    <x v="6"/>
    <x v="4"/>
    <n v="165"/>
    <s v="idisctourmode7"/>
  </r>
  <r>
    <x v="4"/>
    <x v="6"/>
    <x v="4"/>
    <n v="0"/>
    <s v="idisctourmode7"/>
  </r>
  <r>
    <x v="5"/>
    <x v="6"/>
    <x v="4"/>
    <n v="0"/>
    <s v="idisctourmode7"/>
  </r>
  <r>
    <x v="6"/>
    <x v="6"/>
    <x v="4"/>
    <n v="223"/>
    <s v="idisctourmode7"/>
  </r>
  <r>
    <x v="7"/>
    <x v="6"/>
    <x v="4"/>
    <n v="0"/>
    <s v="idisctourmode7"/>
  </r>
  <r>
    <x v="8"/>
    <x v="6"/>
    <x v="4"/>
    <n v="0"/>
    <s v="idisctourmode7"/>
  </r>
  <r>
    <x v="0"/>
    <x v="7"/>
    <x v="4"/>
    <n v="0"/>
    <s v="idisctourmode8"/>
  </r>
  <r>
    <x v="1"/>
    <x v="7"/>
    <x v="4"/>
    <n v="617"/>
    <s v="idisctourmode8"/>
  </r>
  <r>
    <x v="2"/>
    <x v="7"/>
    <x v="4"/>
    <n v="3774"/>
    <s v="idisctourmode8"/>
  </r>
  <r>
    <x v="3"/>
    <x v="7"/>
    <x v="4"/>
    <n v="3622"/>
    <s v="idisctourmode8"/>
  </r>
  <r>
    <x v="4"/>
    <x v="7"/>
    <x v="4"/>
    <n v="0"/>
    <s v="idisctourmode8"/>
  </r>
  <r>
    <x v="5"/>
    <x v="7"/>
    <x v="4"/>
    <n v="655"/>
    <s v="idisctourmode8"/>
  </r>
  <r>
    <x v="6"/>
    <x v="7"/>
    <x v="4"/>
    <n v="0"/>
    <s v="idisctourmode8"/>
  </r>
  <r>
    <x v="7"/>
    <x v="7"/>
    <x v="4"/>
    <n v="2447"/>
    <s v="idisctourmode8"/>
  </r>
  <r>
    <x v="8"/>
    <x v="7"/>
    <x v="4"/>
    <n v="0"/>
    <s v="idisctourmode8"/>
  </r>
  <r>
    <x v="0"/>
    <x v="8"/>
    <x v="4"/>
    <n v="0"/>
    <s v="idisctourmode9"/>
  </r>
  <r>
    <x v="1"/>
    <x v="8"/>
    <x v="4"/>
    <n v="0"/>
    <s v="idisctourmode9"/>
  </r>
  <r>
    <x v="2"/>
    <x v="8"/>
    <x v="4"/>
    <n v="0"/>
    <s v="idisctourmode9"/>
  </r>
  <r>
    <x v="3"/>
    <x v="8"/>
    <x v="4"/>
    <n v="0"/>
    <s v="idisctourmode9"/>
  </r>
  <r>
    <x v="4"/>
    <x v="8"/>
    <x v="4"/>
    <n v="0"/>
    <s v="idisctourmode9"/>
  </r>
  <r>
    <x v="5"/>
    <x v="8"/>
    <x v="4"/>
    <n v="0"/>
    <s v="idisctourmode9"/>
  </r>
  <r>
    <x v="6"/>
    <x v="8"/>
    <x v="4"/>
    <n v="0"/>
    <s v="idisctourmode9"/>
  </r>
  <r>
    <x v="7"/>
    <x v="8"/>
    <x v="4"/>
    <n v="0"/>
    <s v="idisctourmode9"/>
  </r>
  <r>
    <x v="8"/>
    <x v="8"/>
    <x v="4"/>
    <n v="0"/>
    <s v="idisctourmode9"/>
  </r>
  <r>
    <x v="0"/>
    <x v="9"/>
    <x v="4"/>
    <n v="762092"/>
    <s v="idiscTotal"/>
  </r>
  <r>
    <x v="1"/>
    <x v="9"/>
    <x v="4"/>
    <n v="260388"/>
    <s v="idiscTotal"/>
  </r>
  <r>
    <x v="2"/>
    <x v="9"/>
    <x v="4"/>
    <n v="170553"/>
    <s v="idiscTotal"/>
  </r>
  <r>
    <x v="3"/>
    <x v="9"/>
    <x v="4"/>
    <n v="274960"/>
    <s v="idiscTotal"/>
  </r>
  <r>
    <x v="4"/>
    <x v="9"/>
    <x v="4"/>
    <n v="32652"/>
    <s v="idiscTotal"/>
  </r>
  <r>
    <x v="5"/>
    <x v="9"/>
    <x v="4"/>
    <n v="14038"/>
    <s v="idiscTotal"/>
  </r>
  <r>
    <x v="6"/>
    <x v="9"/>
    <x v="4"/>
    <n v="223"/>
    <s v="idiscTotal"/>
  </r>
  <r>
    <x v="7"/>
    <x v="9"/>
    <x v="4"/>
    <n v="2447"/>
    <s v="idiscTotal"/>
  </r>
  <r>
    <x v="8"/>
    <x v="9"/>
    <x v="4"/>
    <n v="0"/>
    <s v="idiscTotal"/>
  </r>
  <r>
    <x v="0"/>
    <x v="0"/>
    <x v="5"/>
    <n v="0"/>
    <s v="jmaintourmode1"/>
  </r>
  <r>
    <x v="1"/>
    <x v="0"/>
    <x v="5"/>
    <n v="0"/>
    <s v="jmaintourmode1"/>
  </r>
  <r>
    <x v="2"/>
    <x v="0"/>
    <x v="5"/>
    <n v="0"/>
    <s v="jmaintourmode1"/>
  </r>
  <r>
    <x v="3"/>
    <x v="0"/>
    <x v="5"/>
    <n v="0"/>
    <s v="jmaintourmode1"/>
  </r>
  <r>
    <x v="4"/>
    <x v="0"/>
    <x v="5"/>
    <n v="0"/>
    <s v="jmaintourmode1"/>
  </r>
  <r>
    <x v="5"/>
    <x v="0"/>
    <x v="5"/>
    <n v="0"/>
    <s v="jmaintourmode1"/>
  </r>
  <r>
    <x v="6"/>
    <x v="0"/>
    <x v="5"/>
    <n v="0"/>
    <s v="jmaintourmode1"/>
  </r>
  <r>
    <x v="7"/>
    <x v="0"/>
    <x v="5"/>
    <n v="0"/>
    <s v="jmaintourmode1"/>
  </r>
  <r>
    <x v="8"/>
    <x v="0"/>
    <x v="5"/>
    <n v="0"/>
    <s v="jmaintourmode1"/>
  </r>
  <r>
    <x v="0"/>
    <x v="1"/>
    <x v="5"/>
    <n v="0"/>
    <s v="jmaintourmode2"/>
  </r>
  <r>
    <x v="1"/>
    <x v="1"/>
    <x v="5"/>
    <n v="471"/>
    <s v="jmaintourmode2"/>
  </r>
  <r>
    <x v="2"/>
    <x v="1"/>
    <x v="5"/>
    <n v="0"/>
    <s v="jmaintourmode2"/>
  </r>
  <r>
    <x v="3"/>
    <x v="1"/>
    <x v="5"/>
    <n v="0"/>
    <s v="jmaintourmode2"/>
  </r>
  <r>
    <x v="4"/>
    <x v="1"/>
    <x v="5"/>
    <n v="0"/>
    <s v="jmaintourmode2"/>
  </r>
  <r>
    <x v="5"/>
    <x v="1"/>
    <x v="5"/>
    <n v="0"/>
    <s v="jmaintourmode2"/>
  </r>
  <r>
    <x v="6"/>
    <x v="1"/>
    <x v="5"/>
    <n v="0"/>
    <s v="jmaintourmode2"/>
  </r>
  <r>
    <x v="7"/>
    <x v="1"/>
    <x v="5"/>
    <n v="0"/>
    <s v="jmaintourmode2"/>
  </r>
  <r>
    <x v="8"/>
    <x v="1"/>
    <x v="5"/>
    <n v="0"/>
    <s v="jmaintourmode2"/>
  </r>
  <r>
    <x v="0"/>
    <x v="2"/>
    <x v="5"/>
    <n v="0"/>
    <s v="jmaintourmode3"/>
  </r>
  <r>
    <x v="1"/>
    <x v="2"/>
    <x v="5"/>
    <n v="59075"/>
    <s v="jmaintourmode3"/>
  </r>
  <r>
    <x v="2"/>
    <x v="2"/>
    <x v="5"/>
    <n v="225847"/>
    <s v="jmaintourmode3"/>
  </r>
  <r>
    <x v="3"/>
    <x v="2"/>
    <x v="5"/>
    <n v="9426"/>
    <s v="jmaintourmode3"/>
  </r>
  <r>
    <x v="4"/>
    <x v="2"/>
    <x v="5"/>
    <n v="0"/>
    <s v="jmaintourmode3"/>
  </r>
  <r>
    <x v="5"/>
    <x v="2"/>
    <x v="5"/>
    <n v="0"/>
    <s v="jmaintourmode3"/>
  </r>
  <r>
    <x v="6"/>
    <x v="2"/>
    <x v="5"/>
    <n v="0"/>
    <s v="jmaintourmode3"/>
  </r>
  <r>
    <x v="7"/>
    <x v="2"/>
    <x v="5"/>
    <n v="0"/>
    <s v="jmaintourmode3"/>
  </r>
  <r>
    <x v="8"/>
    <x v="2"/>
    <x v="5"/>
    <n v="0"/>
    <s v="jmaintourmode3"/>
  </r>
  <r>
    <x v="0"/>
    <x v="3"/>
    <x v="5"/>
    <n v="0"/>
    <s v="jmaintourmode4"/>
  </r>
  <r>
    <x v="1"/>
    <x v="3"/>
    <x v="5"/>
    <n v="0"/>
    <s v="jmaintourmode4"/>
  </r>
  <r>
    <x v="2"/>
    <x v="3"/>
    <x v="5"/>
    <n v="0"/>
    <s v="jmaintourmode4"/>
  </r>
  <r>
    <x v="3"/>
    <x v="3"/>
    <x v="5"/>
    <n v="0"/>
    <s v="jmaintourmode4"/>
  </r>
  <r>
    <x v="4"/>
    <x v="3"/>
    <x v="5"/>
    <n v="0"/>
    <s v="jmaintourmode4"/>
  </r>
  <r>
    <x v="5"/>
    <x v="3"/>
    <x v="5"/>
    <n v="0"/>
    <s v="jmaintourmode4"/>
  </r>
  <r>
    <x v="6"/>
    <x v="3"/>
    <x v="5"/>
    <n v="0"/>
    <s v="jmaintourmode4"/>
  </r>
  <r>
    <x v="7"/>
    <x v="3"/>
    <x v="5"/>
    <n v="0"/>
    <s v="jmaintourmode4"/>
  </r>
  <r>
    <x v="8"/>
    <x v="3"/>
    <x v="5"/>
    <n v="0"/>
    <s v="jmaintourmode4"/>
  </r>
  <r>
    <x v="0"/>
    <x v="4"/>
    <x v="5"/>
    <n v="0"/>
    <s v="jmaintourmode5"/>
  </r>
  <r>
    <x v="1"/>
    <x v="4"/>
    <x v="5"/>
    <n v="0"/>
    <s v="jmaintourmode5"/>
  </r>
  <r>
    <x v="2"/>
    <x v="4"/>
    <x v="5"/>
    <n v="0"/>
    <s v="jmaintourmode5"/>
  </r>
  <r>
    <x v="3"/>
    <x v="4"/>
    <x v="5"/>
    <n v="0"/>
    <s v="jmaintourmode5"/>
  </r>
  <r>
    <x v="4"/>
    <x v="4"/>
    <x v="5"/>
    <n v="0"/>
    <s v="jmaintourmode5"/>
  </r>
  <r>
    <x v="5"/>
    <x v="4"/>
    <x v="5"/>
    <n v="0"/>
    <s v="jmaintourmode5"/>
  </r>
  <r>
    <x v="6"/>
    <x v="4"/>
    <x v="5"/>
    <n v="0"/>
    <s v="jmaintourmode5"/>
  </r>
  <r>
    <x v="7"/>
    <x v="4"/>
    <x v="5"/>
    <n v="0"/>
    <s v="jmaintourmode5"/>
  </r>
  <r>
    <x v="8"/>
    <x v="4"/>
    <x v="5"/>
    <n v="0"/>
    <s v="jmaintourmode5"/>
  </r>
  <r>
    <x v="0"/>
    <x v="5"/>
    <x v="5"/>
    <n v="0"/>
    <s v="jmaintourmode6"/>
  </r>
  <r>
    <x v="1"/>
    <x v="5"/>
    <x v="5"/>
    <n v="0"/>
    <s v="jmaintourmode6"/>
  </r>
  <r>
    <x v="2"/>
    <x v="5"/>
    <x v="5"/>
    <n v="0"/>
    <s v="jmaintourmode6"/>
  </r>
  <r>
    <x v="3"/>
    <x v="5"/>
    <x v="5"/>
    <n v="0"/>
    <s v="jmaintourmode6"/>
  </r>
  <r>
    <x v="4"/>
    <x v="5"/>
    <x v="5"/>
    <n v="0"/>
    <s v="jmaintourmode6"/>
  </r>
  <r>
    <x v="5"/>
    <x v="5"/>
    <x v="5"/>
    <n v="0"/>
    <s v="jmaintourmode6"/>
  </r>
  <r>
    <x v="6"/>
    <x v="5"/>
    <x v="5"/>
    <n v="0"/>
    <s v="jmaintourmode6"/>
  </r>
  <r>
    <x v="7"/>
    <x v="5"/>
    <x v="5"/>
    <n v="0"/>
    <s v="jmaintourmode6"/>
  </r>
  <r>
    <x v="8"/>
    <x v="5"/>
    <x v="5"/>
    <n v="0"/>
    <s v="jmaintourmode6"/>
  </r>
  <r>
    <x v="0"/>
    <x v="6"/>
    <x v="5"/>
    <n v="0"/>
    <s v="jmaintourmode7"/>
  </r>
  <r>
    <x v="1"/>
    <x v="6"/>
    <x v="5"/>
    <n v="0"/>
    <s v="jmaintourmode7"/>
  </r>
  <r>
    <x v="2"/>
    <x v="6"/>
    <x v="5"/>
    <n v="0"/>
    <s v="jmaintourmode7"/>
  </r>
  <r>
    <x v="3"/>
    <x v="6"/>
    <x v="5"/>
    <n v="0"/>
    <s v="jmaintourmode7"/>
  </r>
  <r>
    <x v="4"/>
    <x v="6"/>
    <x v="5"/>
    <n v="0"/>
    <s v="jmaintourmode7"/>
  </r>
  <r>
    <x v="5"/>
    <x v="6"/>
    <x v="5"/>
    <n v="0"/>
    <s v="jmaintourmode7"/>
  </r>
  <r>
    <x v="6"/>
    <x v="6"/>
    <x v="5"/>
    <n v="0"/>
    <s v="jmaintourmode7"/>
  </r>
  <r>
    <x v="7"/>
    <x v="6"/>
    <x v="5"/>
    <n v="0"/>
    <s v="jmaintourmode7"/>
  </r>
  <r>
    <x v="8"/>
    <x v="6"/>
    <x v="5"/>
    <n v="0"/>
    <s v="jmaintourmode7"/>
  </r>
  <r>
    <x v="0"/>
    <x v="7"/>
    <x v="5"/>
    <n v="0"/>
    <s v="jmaintourmode8"/>
  </r>
  <r>
    <x v="1"/>
    <x v="7"/>
    <x v="5"/>
    <n v="0"/>
    <s v="jmaintourmode8"/>
  </r>
  <r>
    <x v="2"/>
    <x v="7"/>
    <x v="5"/>
    <n v="0"/>
    <s v="jmaintourmode8"/>
  </r>
  <r>
    <x v="3"/>
    <x v="7"/>
    <x v="5"/>
    <n v="0"/>
    <s v="jmaintourmode8"/>
  </r>
  <r>
    <x v="4"/>
    <x v="7"/>
    <x v="5"/>
    <n v="0"/>
    <s v="jmaintourmode8"/>
  </r>
  <r>
    <x v="5"/>
    <x v="7"/>
    <x v="5"/>
    <n v="0"/>
    <s v="jmaintourmode8"/>
  </r>
  <r>
    <x v="6"/>
    <x v="7"/>
    <x v="5"/>
    <n v="0"/>
    <s v="jmaintourmode8"/>
  </r>
  <r>
    <x v="7"/>
    <x v="7"/>
    <x v="5"/>
    <n v="0"/>
    <s v="jmaintourmode8"/>
  </r>
  <r>
    <x v="8"/>
    <x v="7"/>
    <x v="5"/>
    <n v="0"/>
    <s v="jmaintourmode8"/>
  </r>
  <r>
    <x v="0"/>
    <x v="8"/>
    <x v="5"/>
    <n v="0"/>
    <s v="jmaintourmode9"/>
  </r>
  <r>
    <x v="1"/>
    <x v="8"/>
    <x v="5"/>
    <n v="0"/>
    <s v="jmaintourmode9"/>
  </r>
  <r>
    <x v="2"/>
    <x v="8"/>
    <x v="5"/>
    <n v="0"/>
    <s v="jmaintourmode9"/>
  </r>
  <r>
    <x v="3"/>
    <x v="8"/>
    <x v="5"/>
    <n v="0"/>
    <s v="jmaintourmode9"/>
  </r>
  <r>
    <x v="4"/>
    <x v="8"/>
    <x v="5"/>
    <n v="0"/>
    <s v="jmaintourmode9"/>
  </r>
  <r>
    <x v="5"/>
    <x v="8"/>
    <x v="5"/>
    <n v="0"/>
    <s v="jmaintourmode9"/>
  </r>
  <r>
    <x v="6"/>
    <x v="8"/>
    <x v="5"/>
    <n v="0"/>
    <s v="jmaintourmode9"/>
  </r>
  <r>
    <x v="7"/>
    <x v="8"/>
    <x v="5"/>
    <n v="0"/>
    <s v="jmaintourmode9"/>
  </r>
  <r>
    <x v="8"/>
    <x v="8"/>
    <x v="5"/>
    <n v="0"/>
    <s v="jmaintourmode9"/>
  </r>
  <r>
    <x v="0"/>
    <x v="9"/>
    <x v="5"/>
    <n v="0"/>
    <s v="jmainTotal"/>
  </r>
  <r>
    <x v="1"/>
    <x v="9"/>
    <x v="5"/>
    <n v="59546"/>
    <s v="jmainTotal"/>
  </r>
  <r>
    <x v="2"/>
    <x v="9"/>
    <x v="5"/>
    <n v="225847"/>
    <s v="jmainTotal"/>
  </r>
  <r>
    <x v="3"/>
    <x v="9"/>
    <x v="5"/>
    <n v="9426"/>
    <s v="jmainTotal"/>
  </r>
  <r>
    <x v="4"/>
    <x v="9"/>
    <x v="5"/>
    <n v="0"/>
    <s v="jmainTotal"/>
  </r>
  <r>
    <x v="5"/>
    <x v="9"/>
    <x v="5"/>
    <n v="0"/>
    <s v="jmainTotal"/>
  </r>
  <r>
    <x v="6"/>
    <x v="9"/>
    <x v="5"/>
    <n v="0"/>
    <s v="jmainTotal"/>
  </r>
  <r>
    <x v="7"/>
    <x v="9"/>
    <x v="5"/>
    <n v="0"/>
    <s v="jmainTotal"/>
  </r>
  <r>
    <x v="8"/>
    <x v="9"/>
    <x v="5"/>
    <n v="0"/>
    <s v="jmainTotal"/>
  </r>
  <r>
    <x v="0"/>
    <x v="0"/>
    <x v="6"/>
    <n v="0"/>
    <s v="jdisctourmode1"/>
  </r>
  <r>
    <x v="1"/>
    <x v="0"/>
    <x v="6"/>
    <n v="0"/>
    <s v="jdisctourmode1"/>
  </r>
  <r>
    <x v="2"/>
    <x v="0"/>
    <x v="6"/>
    <n v="0"/>
    <s v="jdisctourmode1"/>
  </r>
  <r>
    <x v="3"/>
    <x v="0"/>
    <x v="6"/>
    <n v="0"/>
    <s v="jdisctourmode1"/>
  </r>
  <r>
    <x v="4"/>
    <x v="0"/>
    <x v="6"/>
    <n v="0"/>
    <s v="jdisctourmode1"/>
  </r>
  <r>
    <x v="5"/>
    <x v="0"/>
    <x v="6"/>
    <n v="0"/>
    <s v="jdisctourmode1"/>
  </r>
  <r>
    <x v="6"/>
    <x v="0"/>
    <x v="6"/>
    <n v="0"/>
    <s v="jdisctourmode1"/>
  </r>
  <r>
    <x v="7"/>
    <x v="0"/>
    <x v="6"/>
    <n v="0"/>
    <s v="jdisctourmode1"/>
  </r>
  <r>
    <x v="8"/>
    <x v="0"/>
    <x v="6"/>
    <n v="0"/>
    <s v="jdisctourmode1"/>
  </r>
  <r>
    <x v="0"/>
    <x v="1"/>
    <x v="6"/>
    <n v="0"/>
    <s v="jdisctourmode2"/>
  </r>
  <r>
    <x v="1"/>
    <x v="1"/>
    <x v="6"/>
    <n v="4181"/>
    <s v="jdisctourmode2"/>
  </r>
  <r>
    <x v="2"/>
    <x v="1"/>
    <x v="6"/>
    <n v="0"/>
    <s v="jdisctourmode2"/>
  </r>
  <r>
    <x v="3"/>
    <x v="1"/>
    <x v="6"/>
    <n v="214"/>
    <s v="jdisctourmode2"/>
  </r>
  <r>
    <x v="4"/>
    <x v="1"/>
    <x v="6"/>
    <n v="0"/>
    <s v="jdisctourmode2"/>
  </r>
  <r>
    <x v="5"/>
    <x v="1"/>
    <x v="6"/>
    <n v="0"/>
    <s v="jdisctourmode2"/>
  </r>
  <r>
    <x v="6"/>
    <x v="1"/>
    <x v="6"/>
    <n v="0"/>
    <s v="jdisctourmode2"/>
  </r>
  <r>
    <x v="7"/>
    <x v="1"/>
    <x v="6"/>
    <n v="0"/>
    <s v="jdisctourmode2"/>
  </r>
  <r>
    <x v="8"/>
    <x v="1"/>
    <x v="6"/>
    <n v="0"/>
    <s v="jdisctourmode2"/>
  </r>
  <r>
    <x v="0"/>
    <x v="2"/>
    <x v="6"/>
    <n v="0"/>
    <s v="jdisctourmode3"/>
  </r>
  <r>
    <x v="1"/>
    <x v="2"/>
    <x v="6"/>
    <n v="250"/>
    <s v="jdisctourmode3"/>
  </r>
  <r>
    <x v="2"/>
    <x v="2"/>
    <x v="6"/>
    <n v="876"/>
    <s v="jdisctourmode3"/>
  </r>
  <r>
    <x v="3"/>
    <x v="2"/>
    <x v="6"/>
    <n v="26"/>
    <s v="jdisctourmode3"/>
  </r>
  <r>
    <x v="4"/>
    <x v="2"/>
    <x v="6"/>
    <n v="0"/>
    <s v="jdisctourmode3"/>
  </r>
  <r>
    <x v="5"/>
    <x v="2"/>
    <x v="6"/>
    <n v="0"/>
    <s v="jdisctourmode3"/>
  </r>
  <r>
    <x v="6"/>
    <x v="2"/>
    <x v="6"/>
    <n v="0"/>
    <s v="jdisctourmode3"/>
  </r>
  <r>
    <x v="7"/>
    <x v="2"/>
    <x v="6"/>
    <n v="0"/>
    <s v="jdisctourmode3"/>
  </r>
  <r>
    <x v="8"/>
    <x v="2"/>
    <x v="6"/>
    <n v="0"/>
    <s v="jdisctourmode3"/>
  </r>
  <r>
    <x v="0"/>
    <x v="3"/>
    <x v="6"/>
    <n v="0"/>
    <s v="jdisctourmode4"/>
  </r>
  <r>
    <x v="1"/>
    <x v="3"/>
    <x v="6"/>
    <n v="0"/>
    <s v="jdisctourmode4"/>
  </r>
  <r>
    <x v="2"/>
    <x v="3"/>
    <x v="6"/>
    <n v="0"/>
    <s v="jdisctourmode4"/>
  </r>
  <r>
    <x v="3"/>
    <x v="3"/>
    <x v="6"/>
    <n v="211313"/>
    <s v="jdisctourmode4"/>
  </r>
  <r>
    <x v="4"/>
    <x v="3"/>
    <x v="6"/>
    <n v="0"/>
    <s v="jdisctourmode4"/>
  </r>
  <r>
    <x v="5"/>
    <x v="3"/>
    <x v="6"/>
    <n v="0"/>
    <s v="jdisctourmode4"/>
  </r>
  <r>
    <x v="6"/>
    <x v="3"/>
    <x v="6"/>
    <n v="0"/>
    <s v="jdisctourmode4"/>
  </r>
  <r>
    <x v="7"/>
    <x v="3"/>
    <x v="6"/>
    <n v="0"/>
    <s v="jdisctourmode4"/>
  </r>
  <r>
    <x v="8"/>
    <x v="3"/>
    <x v="6"/>
    <n v="0"/>
    <s v="jdisctourmode4"/>
  </r>
  <r>
    <x v="0"/>
    <x v="4"/>
    <x v="6"/>
    <n v="0"/>
    <s v="jdisctourmode5"/>
  </r>
  <r>
    <x v="1"/>
    <x v="4"/>
    <x v="6"/>
    <n v="0"/>
    <s v="jdisctourmode5"/>
  </r>
  <r>
    <x v="2"/>
    <x v="4"/>
    <x v="6"/>
    <n v="0"/>
    <s v="jdisctourmode5"/>
  </r>
  <r>
    <x v="3"/>
    <x v="4"/>
    <x v="6"/>
    <n v="0"/>
    <s v="jdisctourmode5"/>
  </r>
  <r>
    <x v="4"/>
    <x v="4"/>
    <x v="6"/>
    <n v="180"/>
    <s v="jdisctourmode5"/>
  </r>
  <r>
    <x v="5"/>
    <x v="4"/>
    <x v="6"/>
    <n v="0"/>
    <s v="jdisctourmode5"/>
  </r>
  <r>
    <x v="6"/>
    <x v="4"/>
    <x v="6"/>
    <n v="0"/>
    <s v="jdisctourmode5"/>
  </r>
  <r>
    <x v="7"/>
    <x v="4"/>
    <x v="6"/>
    <n v="0"/>
    <s v="jdisctourmode5"/>
  </r>
  <r>
    <x v="8"/>
    <x v="4"/>
    <x v="6"/>
    <n v="0"/>
    <s v="jdisctourmode5"/>
  </r>
  <r>
    <x v="0"/>
    <x v="5"/>
    <x v="6"/>
    <n v="0"/>
    <s v="jdisctourmode6"/>
  </r>
  <r>
    <x v="1"/>
    <x v="5"/>
    <x v="6"/>
    <n v="5"/>
    <s v="jdisctourmode6"/>
  </r>
  <r>
    <x v="2"/>
    <x v="5"/>
    <x v="6"/>
    <n v="0"/>
    <s v="jdisctourmode6"/>
  </r>
  <r>
    <x v="3"/>
    <x v="5"/>
    <x v="6"/>
    <n v="62"/>
    <s v="jdisctourmode6"/>
  </r>
  <r>
    <x v="4"/>
    <x v="5"/>
    <x v="6"/>
    <n v="0"/>
    <s v="jdisctourmode6"/>
  </r>
  <r>
    <x v="5"/>
    <x v="5"/>
    <x v="6"/>
    <n v="448"/>
    <s v="jdisctourmode6"/>
  </r>
  <r>
    <x v="6"/>
    <x v="5"/>
    <x v="6"/>
    <n v="0"/>
    <s v="jdisctourmode6"/>
  </r>
  <r>
    <x v="7"/>
    <x v="5"/>
    <x v="6"/>
    <n v="0"/>
    <s v="jdisctourmode6"/>
  </r>
  <r>
    <x v="8"/>
    <x v="5"/>
    <x v="6"/>
    <n v="0"/>
    <s v="jdisctourmode6"/>
  </r>
  <r>
    <x v="0"/>
    <x v="6"/>
    <x v="6"/>
    <n v="0"/>
    <s v="jdisctourmode7"/>
  </r>
  <r>
    <x v="1"/>
    <x v="6"/>
    <x v="6"/>
    <n v="0"/>
    <s v="jdisctourmode7"/>
  </r>
  <r>
    <x v="2"/>
    <x v="6"/>
    <x v="6"/>
    <n v="0"/>
    <s v="jdisctourmode7"/>
  </r>
  <r>
    <x v="3"/>
    <x v="6"/>
    <x v="6"/>
    <n v="0"/>
    <s v="jdisctourmode7"/>
  </r>
  <r>
    <x v="4"/>
    <x v="6"/>
    <x v="6"/>
    <n v="0"/>
    <s v="jdisctourmode7"/>
  </r>
  <r>
    <x v="5"/>
    <x v="6"/>
    <x v="6"/>
    <n v="0"/>
    <s v="jdisctourmode7"/>
  </r>
  <r>
    <x v="6"/>
    <x v="6"/>
    <x v="6"/>
    <n v="0"/>
    <s v="jdisctourmode7"/>
  </r>
  <r>
    <x v="7"/>
    <x v="6"/>
    <x v="6"/>
    <n v="0"/>
    <s v="jdisctourmode7"/>
  </r>
  <r>
    <x v="8"/>
    <x v="6"/>
    <x v="6"/>
    <n v="0"/>
    <s v="jdisctourmode7"/>
  </r>
  <r>
    <x v="0"/>
    <x v="7"/>
    <x v="6"/>
    <n v="0"/>
    <s v="jdisctourmode8"/>
  </r>
  <r>
    <x v="1"/>
    <x v="7"/>
    <x v="6"/>
    <n v="83"/>
    <s v="jdisctourmode8"/>
  </r>
  <r>
    <x v="2"/>
    <x v="7"/>
    <x v="6"/>
    <n v="56"/>
    <s v="jdisctourmode8"/>
  </r>
  <r>
    <x v="3"/>
    <x v="7"/>
    <x v="6"/>
    <n v="10"/>
    <s v="jdisctourmode8"/>
  </r>
  <r>
    <x v="4"/>
    <x v="7"/>
    <x v="6"/>
    <n v="0"/>
    <s v="jdisctourmode8"/>
  </r>
  <r>
    <x v="5"/>
    <x v="7"/>
    <x v="6"/>
    <n v="0"/>
    <s v="jdisctourmode8"/>
  </r>
  <r>
    <x v="6"/>
    <x v="7"/>
    <x v="6"/>
    <n v="0"/>
    <s v="jdisctourmode8"/>
  </r>
  <r>
    <x v="7"/>
    <x v="7"/>
    <x v="6"/>
    <n v="50"/>
    <s v="jdisctourmode8"/>
  </r>
  <r>
    <x v="8"/>
    <x v="7"/>
    <x v="6"/>
    <n v="0"/>
    <s v="jdisctourmode8"/>
  </r>
  <r>
    <x v="0"/>
    <x v="8"/>
    <x v="6"/>
    <n v="0"/>
    <s v="jdisctourmode9"/>
  </r>
  <r>
    <x v="1"/>
    <x v="8"/>
    <x v="6"/>
    <n v="0"/>
    <s v="jdisctourmode9"/>
  </r>
  <r>
    <x v="2"/>
    <x v="8"/>
    <x v="6"/>
    <n v="0"/>
    <s v="jdisctourmode9"/>
  </r>
  <r>
    <x v="3"/>
    <x v="8"/>
    <x v="6"/>
    <n v="0"/>
    <s v="jdisctourmode9"/>
  </r>
  <r>
    <x v="4"/>
    <x v="8"/>
    <x v="6"/>
    <n v="0"/>
    <s v="jdisctourmode9"/>
  </r>
  <r>
    <x v="5"/>
    <x v="8"/>
    <x v="6"/>
    <n v="0"/>
    <s v="jdisctourmode9"/>
  </r>
  <r>
    <x v="6"/>
    <x v="8"/>
    <x v="6"/>
    <n v="0"/>
    <s v="jdisctourmode9"/>
  </r>
  <r>
    <x v="7"/>
    <x v="8"/>
    <x v="6"/>
    <n v="0"/>
    <s v="jdisctourmode9"/>
  </r>
  <r>
    <x v="8"/>
    <x v="8"/>
    <x v="6"/>
    <n v="0"/>
    <s v="jdisctourmode9"/>
  </r>
  <r>
    <x v="0"/>
    <x v="9"/>
    <x v="6"/>
    <n v="0"/>
    <s v="jdiscTotal"/>
  </r>
  <r>
    <x v="1"/>
    <x v="9"/>
    <x v="6"/>
    <n v="4519"/>
    <s v="jdiscTotal"/>
  </r>
  <r>
    <x v="2"/>
    <x v="9"/>
    <x v="6"/>
    <n v="932"/>
    <s v="jdiscTotal"/>
  </r>
  <r>
    <x v="3"/>
    <x v="9"/>
    <x v="6"/>
    <n v="211625"/>
    <s v="jdiscTotal"/>
  </r>
  <r>
    <x v="4"/>
    <x v="9"/>
    <x v="6"/>
    <n v="180"/>
    <s v="jdiscTotal"/>
  </r>
  <r>
    <x v="5"/>
    <x v="9"/>
    <x v="6"/>
    <n v="448"/>
    <s v="jdiscTotal"/>
  </r>
  <r>
    <x v="6"/>
    <x v="9"/>
    <x v="6"/>
    <n v="0"/>
    <s v="jdiscTotal"/>
  </r>
  <r>
    <x v="7"/>
    <x v="9"/>
    <x v="6"/>
    <n v="50"/>
    <s v="jdiscTotal"/>
  </r>
  <r>
    <x v="8"/>
    <x v="9"/>
    <x v="6"/>
    <n v="0"/>
    <s v="jdiscTotal"/>
  </r>
  <r>
    <x v="0"/>
    <x v="0"/>
    <x v="7"/>
    <n v="126216"/>
    <s v="atworktourmode1"/>
  </r>
  <r>
    <x v="1"/>
    <x v="0"/>
    <x v="7"/>
    <n v="0"/>
    <s v="atworktourmode1"/>
  </r>
  <r>
    <x v="2"/>
    <x v="0"/>
    <x v="7"/>
    <n v="0"/>
    <s v="atworktourmode1"/>
  </r>
  <r>
    <x v="3"/>
    <x v="0"/>
    <x v="7"/>
    <n v="0"/>
    <s v="atworktourmode1"/>
  </r>
  <r>
    <x v="4"/>
    <x v="0"/>
    <x v="7"/>
    <n v="0"/>
    <s v="atworktourmode1"/>
  </r>
  <r>
    <x v="5"/>
    <x v="0"/>
    <x v="7"/>
    <n v="0"/>
    <s v="atworktourmode1"/>
  </r>
  <r>
    <x v="6"/>
    <x v="0"/>
    <x v="7"/>
    <n v="0"/>
    <s v="atworktourmode1"/>
  </r>
  <r>
    <x v="7"/>
    <x v="0"/>
    <x v="7"/>
    <n v="0"/>
    <s v="atworktourmode1"/>
  </r>
  <r>
    <x v="8"/>
    <x v="0"/>
    <x v="7"/>
    <n v="0"/>
    <s v="atworktourmode1"/>
  </r>
  <r>
    <x v="0"/>
    <x v="1"/>
    <x v="7"/>
    <n v="4661"/>
    <s v="atworktourmode2"/>
  </r>
  <r>
    <x v="1"/>
    <x v="1"/>
    <x v="7"/>
    <n v="33933"/>
    <s v="atworktourmode2"/>
  </r>
  <r>
    <x v="2"/>
    <x v="1"/>
    <x v="7"/>
    <n v="0"/>
    <s v="atworktourmode2"/>
  </r>
  <r>
    <x v="3"/>
    <x v="1"/>
    <x v="7"/>
    <n v="595"/>
    <s v="atworktourmode2"/>
  </r>
  <r>
    <x v="4"/>
    <x v="1"/>
    <x v="7"/>
    <n v="0"/>
    <s v="atworktourmode2"/>
  </r>
  <r>
    <x v="5"/>
    <x v="1"/>
    <x v="7"/>
    <n v="0"/>
    <s v="atworktourmode2"/>
  </r>
  <r>
    <x v="6"/>
    <x v="1"/>
    <x v="7"/>
    <n v="0"/>
    <s v="atworktourmode2"/>
  </r>
  <r>
    <x v="7"/>
    <x v="1"/>
    <x v="7"/>
    <n v="0"/>
    <s v="atworktourmode2"/>
  </r>
  <r>
    <x v="8"/>
    <x v="1"/>
    <x v="7"/>
    <n v="0"/>
    <s v="atworktourmode2"/>
  </r>
  <r>
    <x v="0"/>
    <x v="2"/>
    <x v="7"/>
    <n v="1691"/>
    <s v="atworktourmode3"/>
  </r>
  <r>
    <x v="1"/>
    <x v="2"/>
    <x v="7"/>
    <n v="217"/>
    <s v="atworktourmode3"/>
  </r>
  <r>
    <x v="2"/>
    <x v="2"/>
    <x v="7"/>
    <n v="14379"/>
    <s v="atworktourmode3"/>
  </r>
  <r>
    <x v="3"/>
    <x v="2"/>
    <x v="7"/>
    <n v="190"/>
    <s v="atworktourmode3"/>
  </r>
  <r>
    <x v="4"/>
    <x v="2"/>
    <x v="7"/>
    <n v="0"/>
    <s v="atworktourmode3"/>
  </r>
  <r>
    <x v="5"/>
    <x v="2"/>
    <x v="7"/>
    <n v="0"/>
    <s v="atworktourmode3"/>
  </r>
  <r>
    <x v="6"/>
    <x v="2"/>
    <x v="7"/>
    <n v="0"/>
    <s v="atworktourmode3"/>
  </r>
  <r>
    <x v="7"/>
    <x v="2"/>
    <x v="7"/>
    <n v="0"/>
    <s v="atworktourmode3"/>
  </r>
  <r>
    <x v="8"/>
    <x v="2"/>
    <x v="7"/>
    <n v="0"/>
    <s v="atworktourmode3"/>
  </r>
  <r>
    <x v="0"/>
    <x v="3"/>
    <x v="7"/>
    <n v="0"/>
    <s v="atworktourmode4"/>
  </r>
  <r>
    <x v="1"/>
    <x v="3"/>
    <x v="7"/>
    <n v="0"/>
    <s v="atworktourmode4"/>
  </r>
  <r>
    <x v="2"/>
    <x v="3"/>
    <x v="7"/>
    <n v="0"/>
    <s v="atworktourmode4"/>
  </r>
  <r>
    <x v="3"/>
    <x v="3"/>
    <x v="7"/>
    <n v="63892"/>
    <s v="atworktourmode4"/>
  </r>
  <r>
    <x v="4"/>
    <x v="3"/>
    <x v="7"/>
    <n v="0"/>
    <s v="atworktourmode4"/>
  </r>
  <r>
    <x v="5"/>
    <x v="3"/>
    <x v="7"/>
    <n v="0"/>
    <s v="atworktourmode4"/>
  </r>
  <r>
    <x v="6"/>
    <x v="3"/>
    <x v="7"/>
    <n v="0"/>
    <s v="atworktourmode4"/>
  </r>
  <r>
    <x v="7"/>
    <x v="3"/>
    <x v="7"/>
    <n v="0"/>
    <s v="atworktourmode4"/>
  </r>
  <r>
    <x v="8"/>
    <x v="3"/>
    <x v="7"/>
    <n v="0"/>
    <s v="atworktourmode4"/>
  </r>
  <r>
    <x v="0"/>
    <x v="4"/>
    <x v="7"/>
    <n v="0"/>
    <s v="atworktourmode5"/>
  </r>
  <r>
    <x v="1"/>
    <x v="4"/>
    <x v="7"/>
    <n v="0"/>
    <s v="atworktourmode5"/>
  </r>
  <r>
    <x v="2"/>
    <x v="4"/>
    <x v="7"/>
    <n v="0"/>
    <s v="atworktourmode5"/>
  </r>
  <r>
    <x v="3"/>
    <x v="4"/>
    <x v="7"/>
    <n v="0"/>
    <s v="atworktourmode5"/>
  </r>
  <r>
    <x v="4"/>
    <x v="4"/>
    <x v="7"/>
    <n v="1002"/>
    <s v="atworktourmode5"/>
  </r>
  <r>
    <x v="5"/>
    <x v="4"/>
    <x v="7"/>
    <n v="0"/>
    <s v="atworktourmode5"/>
  </r>
  <r>
    <x v="6"/>
    <x v="4"/>
    <x v="7"/>
    <n v="0"/>
    <s v="atworktourmode5"/>
  </r>
  <r>
    <x v="7"/>
    <x v="4"/>
    <x v="7"/>
    <n v="0"/>
    <s v="atworktourmode5"/>
  </r>
  <r>
    <x v="8"/>
    <x v="4"/>
    <x v="7"/>
    <n v="0"/>
    <s v="atworktourmode5"/>
  </r>
  <r>
    <x v="0"/>
    <x v="5"/>
    <x v="7"/>
    <n v="0"/>
    <s v="atworktourmode6"/>
  </r>
  <r>
    <x v="1"/>
    <x v="5"/>
    <x v="7"/>
    <n v="0"/>
    <s v="atworktourmode6"/>
  </r>
  <r>
    <x v="2"/>
    <x v="5"/>
    <x v="7"/>
    <n v="0"/>
    <s v="atworktourmode6"/>
  </r>
  <r>
    <x v="3"/>
    <x v="5"/>
    <x v="7"/>
    <n v="1"/>
    <s v="atworktourmode6"/>
  </r>
  <r>
    <x v="4"/>
    <x v="5"/>
    <x v="7"/>
    <n v="0"/>
    <s v="atworktourmode6"/>
  </r>
  <r>
    <x v="5"/>
    <x v="5"/>
    <x v="7"/>
    <n v="759"/>
    <s v="atworktourmode6"/>
  </r>
  <r>
    <x v="6"/>
    <x v="5"/>
    <x v="7"/>
    <n v="0"/>
    <s v="atworktourmode6"/>
  </r>
  <r>
    <x v="7"/>
    <x v="5"/>
    <x v="7"/>
    <n v="0"/>
    <s v="atworktourmode6"/>
  </r>
  <r>
    <x v="8"/>
    <x v="5"/>
    <x v="7"/>
    <n v="0"/>
    <s v="atworktourmode6"/>
  </r>
  <r>
    <x v="0"/>
    <x v="6"/>
    <x v="7"/>
    <n v="0"/>
    <s v="atworktourmode7"/>
  </r>
  <r>
    <x v="1"/>
    <x v="6"/>
    <x v="7"/>
    <n v="0"/>
    <s v="atworktourmode7"/>
  </r>
  <r>
    <x v="2"/>
    <x v="6"/>
    <x v="7"/>
    <n v="0"/>
    <s v="atworktourmode7"/>
  </r>
  <r>
    <x v="3"/>
    <x v="6"/>
    <x v="7"/>
    <n v="0"/>
    <s v="atworktourmode7"/>
  </r>
  <r>
    <x v="4"/>
    <x v="6"/>
    <x v="7"/>
    <n v="0"/>
    <s v="atworktourmode7"/>
  </r>
  <r>
    <x v="5"/>
    <x v="6"/>
    <x v="7"/>
    <n v="0"/>
    <s v="atworktourmode7"/>
  </r>
  <r>
    <x v="6"/>
    <x v="6"/>
    <x v="7"/>
    <n v="0"/>
    <s v="atworktourmode7"/>
  </r>
  <r>
    <x v="7"/>
    <x v="6"/>
    <x v="7"/>
    <n v="0"/>
    <s v="atworktourmode7"/>
  </r>
  <r>
    <x v="8"/>
    <x v="6"/>
    <x v="7"/>
    <n v="0"/>
    <s v="atworktourmode7"/>
  </r>
  <r>
    <x v="0"/>
    <x v="7"/>
    <x v="7"/>
    <n v="0"/>
    <s v="atworktourmode8"/>
  </r>
  <r>
    <x v="1"/>
    <x v="7"/>
    <x v="7"/>
    <n v="0"/>
    <s v="atworktourmode8"/>
  </r>
  <r>
    <x v="2"/>
    <x v="7"/>
    <x v="7"/>
    <n v="0"/>
    <s v="atworktourmode8"/>
  </r>
  <r>
    <x v="3"/>
    <x v="7"/>
    <x v="7"/>
    <n v="0"/>
    <s v="atworktourmode8"/>
  </r>
  <r>
    <x v="4"/>
    <x v="7"/>
    <x v="7"/>
    <n v="0"/>
    <s v="atworktourmode8"/>
  </r>
  <r>
    <x v="5"/>
    <x v="7"/>
    <x v="7"/>
    <n v="0"/>
    <s v="atworktourmode8"/>
  </r>
  <r>
    <x v="6"/>
    <x v="7"/>
    <x v="7"/>
    <n v="0"/>
    <s v="atworktourmode8"/>
  </r>
  <r>
    <x v="7"/>
    <x v="7"/>
    <x v="7"/>
    <n v="0"/>
    <s v="atworktourmode8"/>
  </r>
  <r>
    <x v="8"/>
    <x v="7"/>
    <x v="7"/>
    <n v="0"/>
    <s v="atworktourmode8"/>
  </r>
  <r>
    <x v="0"/>
    <x v="8"/>
    <x v="7"/>
    <n v="0"/>
    <s v="atworktourmode9"/>
  </r>
  <r>
    <x v="1"/>
    <x v="8"/>
    <x v="7"/>
    <n v="0"/>
    <s v="atworktourmode9"/>
  </r>
  <r>
    <x v="2"/>
    <x v="8"/>
    <x v="7"/>
    <n v="0"/>
    <s v="atworktourmode9"/>
  </r>
  <r>
    <x v="3"/>
    <x v="8"/>
    <x v="7"/>
    <n v="0"/>
    <s v="atworktourmode9"/>
  </r>
  <r>
    <x v="4"/>
    <x v="8"/>
    <x v="7"/>
    <n v="0"/>
    <s v="atworktourmode9"/>
  </r>
  <r>
    <x v="5"/>
    <x v="8"/>
    <x v="7"/>
    <n v="0"/>
    <s v="atworktourmode9"/>
  </r>
  <r>
    <x v="6"/>
    <x v="8"/>
    <x v="7"/>
    <n v="0"/>
    <s v="atworktourmode9"/>
  </r>
  <r>
    <x v="7"/>
    <x v="8"/>
    <x v="7"/>
    <n v="0"/>
    <s v="atworktourmode9"/>
  </r>
  <r>
    <x v="8"/>
    <x v="8"/>
    <x v="7"/>
    <n v="0"/>
    <s v="atworktourmode9"/>
  </r>
  <r>
    <x v="0"/>
    <x v="9"/>
    <x v="7"/>
    <n v="132568"/>
    <s v="atworkTotal"/>
  </r>
  <r>
    <x v="1"/>
    <x v="9"/>
    <x v="7"/>
    <n v="34150"/>
    <s v="atworkTotal"/>
  </r>
  <r>
    <x v="2"/>
    <x v="9"/>
    <x v="7"/>
    <n v="14379"/>
    <s v="atworkTotal"/>
  </r>
  <r>
    <x v="3"/>
    <x v="9"/>
    <x v="7"/>
    <n v="64678"/>
    <s v="atworkTotal"/>
  </r>
  <r>
    <x v="4"/>
    <x v="9"/>
    <x v="7"/>
    <n v="1002"/>
    <s v="atworkTotal"/>
  </r>
  <r>
    <x v="5"/>
    <x v="9"/>
    <x v="7"/>
    <n v="759"/>
    <s v="atworkTotal"/>
  </r>
  <r>
    <x v="6"/>
    <x v="9"/>
    <x v="7"/>
    <n v="0"/>
    <s v="atworkTotal"/>
  </r>
  <r>
    <x v="7"/>
    <x v="9"/>
    <x v="7"/>
    <n v="0"/>
    <s v="atworkTotal"/>
  </r>
  <r>
    <x v="8"/>
    <x v="9"/>
    <x v="7"/>
    <n v="0"/>
    <s v="atworkTotal"/>
  </r>
  <r>
    <x v="0"/>
    <x v="0"/>
    <x v="8"/>
    <n v="4916274"/>
    <s v="totaltourmode1"/>
  </r>
  <r>
    <x v="1"/>
    <x v="0"/>
    <x v="8"/>
    <n v="0"/>
    <s v="totaltourmode1"/>
  </r>
  <r>
    <x v="2"/>
    <x v="0"/>
    <x v="8"/>
    <n v="0"/>
    <s v="totaltourmode1"/>
  </r>
  <r>
    <x v="3"/>
    <x v="0"/>
    <x v="8"/>
    <n v="0"/>
    <s v="totaltourmode1"/>
  </r>
  <r>
    <x v="4"/>
    <x v="0"/>
    <x v="8"/>
    <n v="0"/>
    <s v="totaltourmode1"/>
  </r>
  <r>
    <x v="5"/>
    <x v="0"/>
    <x v="8"/>
    <n v="0"/>
    <s v="totaltourmode1"/>
  </r>
  <r>
    <x v="6"/>
    <x v="0"/>
    <x v="8"/>
    <n v="0"/>
    <s v="totaltourmode1"/>
  </r>
  <r>
    <x v="7"/>
    <x v="0"/>
    <x v="8"/>
    <n v="0"/>
    <s v="totaltourmode1"/>
  </r>
  <r>
    <x v="8"/>
    <x v="0"/>
    <x v="8"/>
    <n v="0"/>
    <s v="totaltourmode1"/>
  </r>
  <r>
    <x v="0"/>
    <x v="1"/>
    <x v="8"/>
    <n v="1051706"/>
    <s v="totaltourmode2"/>
  </r>
  <r>
    <x v="1"/>
    <x v="1"/>
    <x v="8"/>
    <n v="1737730"/>
    <s v="totaltourmode2"/>
  </r>
  <r>
    <x v="2"/>
    <x v="1"/>
    <x v="8"/>
    <n v="37017"/>
    <s v="totaltourmode2"/>
  </r>
  <r>
    <x v="3"/>
    <x v="1"/>
    <x v="8"/>
    <n v="72913"/>
    <s v="totaltourmode2"/>
  </r>
  <r>
    <x v="4"/>
    <x v="1"/>
    <x v="8"/>
    <n v="0"/>
    <s v="totaltourmode2"/>
  </r>
  <r>
    <x v="5"/>
    <x v="1"/>
    <x v="8"/>
    <n v="0"/>
    <s v="totaltourmode2"/>
  </r>
  <r>
    <x v="6"/>
    <x v="1"/>
    <x v="8"/>
    <n v="0"/>
    <s v="totaltourmode2"/>
  </r>
  <r>
    <x v="7"/>
    <x v="1"/>
    <x v="8"/>
    <n v="0"/>
    <s v="totaltourmode2"/>
  </r>
  <r>
    <x v="8"/>
    <x v="1"/>
    <x v="8"/>
    <n v="87450"/>
    <s v="totaltourmode2"/>
  </r>
  <r>
    <x v="0"/>
    <x v="2"/>
    <x v="8"/>
    <n v="435476"/>
    <s v="totaltourmode3"/>
  </r>
  <r>
    <x v="1"/>
    <x v="2"/>
    <x v="8"/>
    <n v="939964"/>
    <s v="totaltourmode3"/>
  </r>
  <r>
    <x v="2"/>
    <x v="2"/>
    <x v="8"/>
    <n v="2082232"/>
    <s v="totaltourmode3"/>
  </r>
  <r>
    <x v="3"/>
    <x v="2"/>
    <x v="8"/>
    <n v="96517"/>
    <s v="totaltourmode3"/>
  </r>
  <r>
    <x v="4"/>
    <x v="2"/>
    <x v="8"/>
    <n v="0"/>
    <s v="totaltourmode3"/>
  </r>
  <r>
    <x v="5"/>
    <x v="2"/>
    <x v="8"/>
    <n v="0"/>
    <s v="totaltourmode3"/>
  </r>
  <r>
    <x v="6"/>
    <x v="2"/>
    <x v="8"/>
    <n v="0"/>
    <s v="totaltourmode3"/>
  </r>
  <r>
    <x v="7"/>
    <x v="2"/>
    <x v="8"/>
    <n v="0"/>
    <s v="totaltourmode3"/>
  </r>
  <r>
    <x v="8"/>
    <x v="2"/>
    <x v="8"/>
    <n v="273178"/>
    <s v="totaltourmode3"/>
  </r>
  <r>
    <x v="0"/>
    <x v="3"/>
    <x v="8"/>
    <n v="0"/>
    <s v="totaltourmode4"/>
  </r>
  <r>
    <x v="1"/>
    <x v="3"/>
    <x v="8"/>
    <n v="19285"/>
    <s v="totaltourmode4"/>
  </r>
  <r>
    <x v="2"/>
    <x v="3"/>
    <x v="8"/>
    <n v="9177"/>
    <s v="totaltourmode4"/>
  </r>
  <r>
    <x v="3"/>
    <x v="3"/>
    <x v="8"/>
    <n v="844759"/>
    <s v="totaltourmode4"/>
  </r>
  <r>
    <x v="4"/>
    <x v="3"/>
    <x v="8"/>
    <n v="0"/>
    <s v="totaltourmode4"/>
  </r>
  <r>
    <x v="5"/>
    <x v="3"/>
    <x v="8"/>
    <n v="0"/>
    <s v="totaltourmode4"/>
  </r>
  <r>
    <x v="6"/>
    <x v="3"/>
    <x v="8"/>
    <n v="0"/>
    <s v="totaltourmode4"/>
  </r>
  <r>
    <x v="7"/>
    <x v="3"/>
    <x v="8"/>
    <n v="0"/>
    <s v="totaltourmode4"/>
  </r>
  <r>
    <x v="8"/>
    <x v="3"/>
    <x v="8"/>
    <n v="68604"/>
    <s v="totaltourmode4"/>
  </r>
  <r>
    <x v="0"/>
    <x v="4"/>
    <x v="8"/>
    <n v="0"/>
    <s v="totaltourmode5"/>
  </r>
  <r>
    <x v="1"/>
    <x v="4"/>
    <x v="8"/>
    <n v="5589"/>
    <s v="totaltourmode5"/>
  </r>
  <r>
    <x v="2"/>
    <x v="4"/>
    <x v="8"/>
    <n v="2537"/>
    <s v="totaltourmode5"/>
  </r>
  <r>
    <x v="3"/>
    <x v="4"/>
    <x v="8"/>
    <n v="0"/>
    <s v="totaltourmode5"/>
  </r>
  <r>
    <x v="4"/>
    <x v="4"/>
    <x v="8"/>
    <n v="146734"/>
    <s v="totaltourmode5"/>
  </r>
  <r>
    <x v="5"/>
    <x v="4"/>
    <x v="8"/>
    <n v="0"/>
    <s v="totaltourmode5"/>
  </r>
  <r>
    <x v="6"/>
    <x v="4"/>
    <x v="8"/>
    <n v="0"/>
    <s v="totaltourmode5"/>
  </r>
  <r>
    <x v="7"/>
    <x v="4"/>
    <x v="8"/>
    <n v="0"/>
    <s v="totaltourmode5"/>
  </r>
  <r>
    <x v="8"/>
    <x v="4"/>
    <x v="8"/>
    <n v="4813"/>
    <s v="totaltourmode5"/>
  </r>
  <r>
    <x v="0"/>
    <x v="5"/>
    <x v="8"/>
    <n v="0"/>
    <s v="totaltourmode6"/>
  </r>
  <r>
    <x v="1"/>
    <x v="5"/>
    <x v="8"/>
    <n v="1709"/>
    <s v="totaltourmode6"/>
  </r>
  <r>
    <x v="2"/>
    <x v="5"/>
    <x v="8"/>
    <n v="1019"/>
    <s v="totaltourmode6"/>
  </r>
  <r>
    <x v="3"/>
    <x v="5"/>
    <x v="8"/>
    <n v="12139"/>
    <s v="totaltourmode6"/>
  </r>
  <r>
    <x v="4"/>
    <x v="5"/>
    <x v="8"/>
    <n v="0"/>
    <s v="totaltourmode6"/>
  </r>
  <r>
    <x v="5"/>
    <x v="5"/>
    <x v="8"/>
    <n v="117095"/>
    <s v="totaltourmode6"/>
  </r>
  <r>
    <x v="6"/>
    <x v="5"/>
    <x v="8"/>
    <n v="0"/>
    <s v="totaltourmode6"/>
  </r>
  <r>
    <x v="7"/>
    <x v="5"/>
    <x v="8"/>
    <n v="0"/>
    <s v="totaltourmode6"/>
  </r>
  <r>
    <x v="8"/>
    <x v="5"/>
    <x v="8"/>
    <n v="1334"/>
    <s v="totaltourmode6"/>
  </r>
  <r>
    <x v="0"/>
    <x v="6"/>
    <x v="8"/>
    <n v="6562"/>
    <s v="totaltourmode7"/>
  </r>
  <r>
    <x v="1"/>
    <x v="6"/>
    <x v="8"/>
    <n v="1949"/>
    <s v="totaltourmode7"/>
  </r>
  <r>
    <x v="2"/>
    <x v="6"/>
    <x v="8"/>
    <n v="6029"/>
    <s v="totaltourmode7"/>
  </r>
  <r>
    <x v="3"/>
    <x v="6"/>
    <x v="8"/>
    <n v="1679"/>
    <s v="totaltourmode7"/>
  </r>
  <r>
    <x v="4"/>
    <x v="6"/>
    <x v="8"/>
    <n v="0"/>
    <s v="totaltourmode7"/>
  </r>
  <r>
    <x v="5"/>
    <x v="6"/>
    <x v="8"/>
    <n v="697"/>
    <s v="totaltourmode7"/>
  </r>
  <r>
    <x v="6"/>
    <x v="6"/>
    <x v="8"/>
    <n v="8149"/>
    <s v="totaltourmode7"/>
  </r>
  <r>
    <x v="7"/>
    <x v="6"/>
    <x v="8"/>
    <n v="0"/>
    <s v="totaltourmode7"/>
  </r>
  <r>
    <x v="8"/>
    <x v="6"/>
    <x v="8"/>
    <n v="0"/>
    <s v="totaltourmode7"/>
  </r>
  <r>
    <x v="0"/>
    <x v="7"/>
    <x v="8"/>
    <n v="0"/>
    <s v="totaltourmode8"/>
  </r>
  <r>
    <x v="1"/>
    <x v="7"/>
    <x v="8"/>
    <n v="18603"/>
    <s v="totaltourmode8"/>
  </r>
  <r>
    <x v="2"/>
    <x v="7"/>
    <x v="8"/>
    <n v="4650"/>
    <s v="totaltourmode8"/>
  </r>
  <r>
    <x v="3"/>
    <x v="7"/>
    <x v="8"/>
    <n v="9748"/>
    <s v="totaltourmode8"/>
  </r>
  <r>
    <x v="4"/>
    <x v="7"/>
    <x v="8"/>
    <n v="0"/>
    <s v="totaltourmode8"/>
  </r>
  <r>
    <x v="5"/>
    <x v="7"/>
    <x v="8"/>
    <n v="5754"/>
    <s v="totaltourmode8"/>
  </r>
  <r>
    <x v="6"/>
    <x v="7"/>
    <x v="8"/>
    <n v="0"/>
    <s v="totaltourmode8"/>
  </r>
  <r>
    <x v="7"/>
    <x v="7"/>
    <x v="8"/>
    <n v="17133"/>
    <s v="totaltourmode8"/>
  </r>
  <r>
    <x v="8"/>
    <x v="7"/>
    <x v="8"/>
    <n v="262"/>
    <s v="totaltourmode8"/>
  </r>
  <r>
    <x v="0"/>
    <x v="8"/>
    <x v="8"/>
    <n v="163"/>
    <s v="totaltourmode9"/>
  </r>
  <r>
    <x v="1"/>
    <x v="8"/>
    <x v="8"/>
    <n v="16435"/>
    <s v="totaltourmode9"/>
  </r>
  <r>
    <x v="2"/>
    <x v="8"/>
    <x v="8"/>
    <n v="10975"/>
    <s v="totaltourmode9"/>
  </r>
  <r>
    <x v="3"/>
    <x v="8"/>
    <x v="8"/>
    <n v="1"/>
    <s v="totaltourmode9"/>
  </r>
  <r>
    <x v="4"/>
    <x v="8"/>
    <x v="8"/>
    <n v="13101"/>
    <s v="totaltourmode9"/>
  </r>
  <r>
    <x v="5"/>
    <x v="8"/>
    <x v="8"/>
    <n v="0"/>
    <s v="totaltourmode9"/>
  </r>
  <r>
    <x v="6"/>
    <x v="8"/>
    <x v="8"/>
    <n v="0"/>
    <s v="totaltourmode9"/>
  </r>
  <r>
    <x v="7"/>
    <x v="8"/>
    <x v="8"/>
    <n v="0"/>
    <s v="totaltourmode9"/>
  </r>
  <r>
    <x v="8"/>
    <x v="8"/>
    <x v="8"/>
    <n v="4356"/>
    <s v="totaltourmode9"/>
  </r>
  <r>
    <x v="0"/>
    <x v="9"/>
    <x v="8"/>
    <n v="6410181"/>
    <s v="totalTotal"/>
  </r>
  <r>
    <x v="1"/>
    <x v="9"/>
    <x v="8"/>
    <n v="2741264"/>
    <s v="totalTotal"/>
  </r>
  <r>
    <x v="2"/>
    <x v="9"/>
    <x v="8"/>
    <n v="2153636"/>
    <s v="totalTotal"/>
  </r>
  <r>
    <x v="3"/>
    <x v="9"/>
    <x v="8"/>
    <n v="1037756"/>
    <s v="totalTotal"/>
  </r>
  <r>
    <x v="4"/>
    <x v="9"/>
    <x v="8"/>
    <n v="159835"/>
    <s v="totalTotal"/>
  </r>
  <r>
    <x v="5"/>
    <x v="9"/>
    <x v="8"/>
    <n v="123546"/>
    <s v="totalTotal"/>
  </r>
  <r>
    <x v="6"/>
    <x v="9"/>
    <x v="8"/>
    <n v="8149"/>
    <s v="totalTotal"/>
  </r>
  <r>
    <x v="7"/>
    <x v="9"/>
    <x v="8"/>
    <n v="17133"/>
    <s v="totalTotal"/>
  </r>
  <r>
    <x v="8"/>
    <x v="9"/>
    <x v="8"/>
    <n v="439997"/>
    <s v="total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4:S15" firstHeaderRow="1" firstDataRow="2" firstDataCol="1" rowPageCount="1" colPageCount="1"/>
  <pivotFields count="5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11">
        <item x="1"/>
        <item x="2"/>
        <item x="0"/>
        <item x="4"/>
        <item x="7"/>
        <item x="6"/>
        <item x="8"/>
        <item h="1" x="9"/>
        <item x="3"/>
        <item x="5"/>
        <item t="default"/>
      </items>
    </pivotField>
    <pivotField axis="axisCol" showAll="0">
      <items count="10">
        <item x="7"/>
        <item x="4"/>
        <item x="3"/>
        <item x="6"/>
        <item x="5"/>
        <item x="2"/>
        <item x="8"/>
        <item x="1"/>
        <item x="0"/>
        <item t="default"/>
      </items>
    </pivotField>
    <pivotField dataField="1"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" hier="-1"/>
  </pageFields>
  <dataFields count="1">
    <dataField name="Sum of value" fld="3" baseField="0" baseItem="0" numFmtId="165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9:S30" firstHeaderRow="1" firstDataRow="2" firstDataCol="1" rowPageCount="1" colPageCount="1"/>
  <pivotFields count="5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axis="axisPage" multipleItemSelectionAllowed="1" showAll="0">
      <items count="10">
        <item h="1" x="7"/>
        <item h="1" x="4"/>
        <item h="1" x="3"/>
        <item h="1" x="6"/>
        <item h="1" x="5"/>
        <item h="1" x="2"/>
        <item x="8"/>
        <item h="1" x="1"/>
        <item h="1" x="0"/>
        <item t="default"/>
      </items>
    </pivotField>
    <pivotField dataField="1"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2" hier="-1"/>
  </pageFields>
  <dataFields count="1">
    <dataField name="Sum of value" fld="3" baseField="0" baseItem="0"/>
  </dataFields>
  <formats count="3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6" Type="http://schemas.openxmlformats.org/officeDocument/2006/relationships/image" Target="../media/image3.emf"/><Relationship Id="rId5" Type="http://schemas.openxmlformats.org/officeDocument/2006/relationships/control" Target="../activeX/activeX3.xml"/><Relationship Id="rId4" Type="http://schemas.openxmlformats.org/officeDocument/2006/relationships/image" Target="../media/image2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openxmlformats.org/officeDocument/2006/relationships/image" Target="../media/image6.emf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5" Type="http://schemas.openxmlformats.org/officeDocument/2006/relationships/image" Target="../media/image7.emf"/><Relationship Id="rId4" Type="http://schemas.openxmlformats.org/officeDocument/2006/relationships/control" Target="../activeX/activeX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Relationship Id="rId5" Type="http://schemas.openxmlformats.org/officeDocument/2006/relationships/image" Target="../media/image8.emf"/><Relationship Id="rId4" Type="http://schemas.openxmlformats.org/officeDocument/2006/relationships/control" Target="../activeX/activeX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Relationship Id="rId5" Type="http://schemas.openxmlformats.org/officeDocument/2006/relationships/image" Target="../media/image9.emf"/><Relationship Id="rId4" Type="http://schemas.openxmlformats.org/officeDocument/2006/relationships/control" Target="../activeX/activeX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8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2.xml"/><Relationship Id="rId4" Type="http://schemas.openxmlformats.org/officeDocument/2006/relationships/image" Target="../media/image10.emf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D24"/>
  <sheetViews>
    <sheetView workbookViewId="0">
      <selection activeCell="B20" sqref="B20"/>
    </sheetView>
  </sheetViews>
  <sheetFormatPr defaultRowHeight="15" x14ac:dyDescent="0.25"/>
  <cols>
    <col min="2" max="2" width="53.28515625" bestFit="1" customWidth="1"/>
  </cols>
  <sheetData>
    <row r="1" spans="1:4" ht="28.5" x14ac:dyDescent="0.45">
      <c r="A1" s="293"/>
      <c r="B1" s="293"/>
      <c r="C1" s="114"/>
    </row>
    <row r="2" spans="1:4" ht="21.75" thickBot="1" x14ac:dyDescent="0.4">
      <c r="A2" s="113"/>
      <c r="B2" s="113"/>
      <c r="D2" s="134" t="s">
        <v>343</v>
      </c>
    </row>
    <row r="3" spans="1:4" ht="21.75" thickTop="1" x14ac:dyDescent="0.35">
      <c r="A3" s="112"/>
      <c r="B3" s="118"/>
      <c r="D3" s="135">
        <v>1</v>
      </c>
    </row>
    <row r="4" spans="1:4" ht="21" x14ac:dyDescent="0.35">
      <c r="A4" s="112"/>
      <c r="B4" s="118"/>
    </row>
    <row r="5" spans="1:4" ht="21" x14ac:dyDescent="0.35">
      <c r="A5" s="112"/>
      <c r="B5" s="118"/>
    </row>
    <row r="6" spans="1:4" ht="21" x14ac:dyDescent="0.35">
      <c r="A6" s="112"/>
      <c r="B6" s="118"/>
    </row>
    <row r="7" spans="1:4" ht="21" x14ac:dyDescent="0.35">
      <c r="A7" s="112"/>
      <c r="B7" s="118"/>
    </row>
    <row r="8" spans="1:4" ht="21" x14ac:dyDescent="0.35">
      <c r="A8" s="112"/>
      <c r="B8" s="118"/>
    </row>
    <row r="9" spans="1:4" ht="21" x14ac:dyDescent="0.35">
      <c r="A9" s="112"/>
      <c r="B9" s="118"/>
    </row>
    <row r="10" spans="1:4" ht="21" x14ac:dyDescent="0.35">
      <c r="A10" s="112"/>
      <c r="B10" s="118"/>
    </row>
    <row r="11" spans="1:4" ht="21" x14ac:dyDescent="0.35">
      <c r="A11" s="112"/>
      <c r="B11" s="118"/>
    </row>
    <row r="12" spans="1:4" ht="21" x14ac:dyDescent="0.35">
      <c r="A12" s="112"/>
      <c r="B12" s="118"/>
    </row>
    <row r="13" spans="1:4" ht="21" x14ac:dyDescent="0.35">
      <c r="A13" s="112"/>
      <c r="B13" s="118"/>
    </row>
    <row r="14" spans="1:4" ht="21" x14ac:dyDescent="0.35">
      <c r="A14" s="112"/>
      <c r="B14" s="118"/>
    </row>
    <row r="15" spans="1:4" ht="21" x14ac:dyDescent="0.35">
      <c r="A15" s="112"/>
      <c r="B15" s="118"/>
    </row>
    <row r="16" spans="1:4" ht="21" x14ac:dyDescent="0.35">
      <c r="A16" s="112"/>
      <c r="B16" s="118"/>
    </row>
    <row r="17" spans="1:2" ht="21" x14ac:dyDescent="0.35">
      <c r="A17" s="112"/>
      <c r="B17" s="118"/>
    </row>
    <row r="18" spans="1:2" ht="21" x14ac:dyDescent="0.35">
      <c r="A18" s="112"/>
      <c r="B18" s="118"/>
    </row>
    <row r="19" spans="1:2" ht="21" x14ac:dyDescent="0.35">
      <c r="A19" s="112"/>
      <c r="B19" s="118"/>
    </row>
    <row r="20" spans="1:2" ht="21" x14ac:dyDescent="0.35">
      <c r="A20" s="112"/>
      <c r="B20" s="118"/>
    </row>
    <row r="21" spans="1:2" ht="21" x14ac:dyDescent="0.35">
      <c r="A21" s="112"/>
      <c r="B21" s="118"/>
    </row>
    <row r="22" spans="1:2" ht="21" x14ac:dyDescent="0.35">
      <c r="A22" s="112"/>
      <c r="B22" s="118"/>
    </row>
    <row r="23" spans="1:2" ht="21" x14ac:dyDescent="0.35">
      <c r="A23" s="112"/>
      <c r="B23" s="118"/>
    </row>
    <row r="24" spans="1:2" ht="21" x14ac:dyDescent="0.35">
      <c r="A24" s="112"/>
      <c r="B24" s="118"/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V78"/>
  <sheetViews>
    <sheetView topLeftCell="A13" zoomScale="90" zoomScaleNormal="90" workbookViewId="0">
      <selection activeCell="U31" sqref="U31"/>
    </sheetView>
  </sheetViews>
  <sheetFormatPr defaultRowHeight="15" x14ac:dyDescent="0.25"/>
  <sheetData>
    <row r="1" spans="1:22" ht="23.25" x14ac:dyDescent="0.35">
      <c r="A1" s="116" t="s">
        <v>310</v>
      </c>
    </row>
    <row r="2" spans="1:22" ht="14.45" customHeight="1" x14ac:dyDescent="0.25">
      <c r="D2" s="294"/>
      <c r="E2" s="294"/>
      <c r="F2" s="294"/>
      <c r="G2" s="294"/>
      <c r="H2" s="294"/>
      <c r="I2" s="294"/>
      <c r="J2" s="294"/>
      <c r="K2" s="294"/>
      <c r="L2" s="294"/>
      <c r="M2" s="294"/>
      <c r="N2" s="294"/>
      <c r="O2" s="294"/>
    </row>
    <row r="3" spans="1:22" ht="14.45" customHeight="1" x14ac:dyDescent="0.25"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</row>
    <row r="13" spans="1:22" ht="21" x14ac:dyDescent="0.35">
      <c r="U13" s="112" t="s">
        <v>318</v>
      </c>
    </row>
    <row r="14" spans="1:22" ht="21" x14ac:dyDescent="0.35">
      <c r="U14" s="112" t="s">
        <v>7</v>
      </c>
      <c r="V14" s="112">
        <v>13.06</v>
      </c>
    </row>
    <row r="15" spans="1:22" ht="21" x14ac:dyDescent="0.35">
      <c r="U15" s="112" t="s">
        <v>3</v>
      </c>
      <c r="V15" s="112">
        <v>10.634937498563801</v>
      </c>
    </row>
    <row r="38" spans="21:22" ht="21" x14ac:dyDescent="0.35">
      <c r="U38" s="112" t="s">
        <v>318</v>
      </c>
    </row>
    <row r="39" spans="21:22" ht="21" x14ac:dyDescent="0.35">
      <c r="U39" s="112" t="s">
        <v>7</v>
      </c>
      <c r="V39" s="112">
        <v>13.58</v>
      </c>
    </row>
    <row r="40" spans="21:22" ht="21" x14ac:dyDescent="0.35">
      <c r="U40" s="112" t="s">
        <v>3</v>
      </c>
      <c r="V40" s="112">
        <v>14.2431147207827</v>
      </c>
    </row>
    <row r="64" spans="21:21" ht="21" x14ac:dyDescent="0.35">
      <c r="U64" s="112" t="s">
        <v>318</v>
      </c>
    </row>
    <row r="65" spans="2:22" ht="21" x14ac:dyDescent="0.35">
      <c r="U65" s="112" t="s">
        <v>7</v>
      </c>
      <c r="V65" s="112">
        <v>5.0599999999999996</v>
      </c>
    </row>
    <row r="66" spans="2:22" ht="21" x14ac:dyDescent="0.35">
      <c r="U66" s="112" t="s">
        <v>3</v>
      </c>
      <c r="V66" s="112">
        <v>6.6759607153394898</v>
      </c>
    </row>
    <row r="78" spans="2:22" x14ac:dyDescent="0.25">
      <c r="B78" t="s">
        <v>118</v>
      </c>
    </row>
  </sheetData>
  <mergeCells count="1">
    <mergeCell ref="D2:O3"/>
  </mergeCells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Y25"/>
  <sheetViews>
    <sheetView workbookViewId="0">
      <selection activeCell="D4" sqref="D4:F24"/>
    </sheetView>
  </sheetViews>
  <sheetFormatPr defaultRowHeight="15" x14ac:dyDescent="0.25"/>
  <cols>
    <col min="1" max="1" width="6.7109375" style="3" bestFit="1" customWidth="1"/>
    <col min="2" max="2" width="10.28515625" style="3" bestFit="1" customWidth="1"/>
    <col min="3" max="3" width="9.28515625" style="3" bestFit="1" customWidth="1"/>
    <col min="4" max="4" width="11.140625" style="3" bestFit="1" customWidth="1"/>
    <col min="5" max="5" width="10.5703125" style="3" bestFit="1" customWidth="1"/>
    <col min="6" max="6" width="9.5703125" style="3" bestFit="1" customWidth="1"/>
    <col min="7" max="7" width="11.140625" style="3" bestFit="1" customWidth="1"/>
    <col min="8" max="8" width="10.5703125" style="3" bestFit="1" customWidth="1"/>
    <col min="9" max="9" width="9.5703125" style="3" bestFit="1" customWidth="1"/>
    <col min="10" max="10" width="15.28515625" bestFit="1" customWidth="1"/>
    <col min="11" max="11" width="15.42578125" bestFit="1" customWidth="1"/>
    <col min="12" max="12" width="15.28515625" bestFit="1" customWidth="1"/>
    <col min="13" max="13" width="15.42578125" bestFit="1" customWidth="1"/>
    <col min="14" max="14" width="15.28515625" bestFit="1" customWidth="1"/>
    <col min="15" max="15" width="15.42578125" bestFit="1" customWidth="1"/>
    <col min="18" max="18" width="10" bestFit="1" customWidth="1"/>
    <col min="21" max="21" width="10" bestFit="1" customWidth="1"/>
    <col min="24" max="24" width="10" bestFit="1" customWidth="1"/>
  </cols>
  <sheetData>
    <row r="1" spans="1:25" x14ac:dyDescent="0.25">
      <c r="D1" s="299" t="s">
        <v>3</v>
      </c>
      <c r="E1" s="299"/>
      <c r="F1" s="299"/>
      <c r="G1" s="299" t="s">
        <v>7</v>
      </c>
      <c r="H1" s="299"/>
      <c r="I1" s="299"/>
      <c r="J1" s="300" t="s">
        <v>4</v>
      </c>
      <c r="K1" s="300"/>
      <c r="L1" s="300" t="s">
        <v>5</v>
      </c>
      <c r="M1" s="300"/>
      <c r="N1" s="300" t="s">
        <v>6</v>
      </c>
      <c r="O1" s="300"/>
      <c r="T1" s="298" t="s">
        <v>487</v>
      </c>
      <c r="U1" s="298"/>
      <c r="V1" s="216">
        <v>1</v>
      </c>
    </row>
    <row r="2" spans="1:25" x14ac:dyDescent="0.25">
      <c r="A2" s="4" t="s">
        <v>3</v>
      </c>
      <c r="B2" s="4"/>
      <c r="C2" s="4"/>
      <c r="D2" s="4"/>
      <c r="E2" s="4"/>
      <c r="F2" s="4"/>
      <c r="G2" s="4"/>
      <c r="H2" s="4"/>
      <c r="I2" s="4"/>
      <c r="J2" s="122" t="s">
        <v>3</v>
      </c>
      <c r="K2" s="122" t="s">
        <v>7</v>
      </c>
      <c r="L2" s="122" t="s">
        <v>3</v>
      </c>
      <c r="M2" s="122" t="s">
        <v>7</v>
      </c>
      <c r="N2" s="122" t="s">
        <v>3</v>
      </c>
      <c r="O2" s="122" t="s">
        <v>7</v>
      </c>
      <c r="Q2" s="295" t="s">
        <v>488</v>
      </c>
      <c r="R2" s="296"/>
      <c r="S2" s="297"/>
      <c r="T2" s="295" t="s">
        <v>485</v>
      </c>
      <c r="U2" s="296"/>
      <c r="V2" s="297"/>
      <c r="W2" s="295" t="s">
        <v>486</v>
      </c>
      <c r="X2" s="296"/>
      <c r="Y2" s="297"/>
    </row>
    <row r="3" spans="1:25" ht="15.75" thickBot="1" x14ac:dyDescent="0.3">
      <c r="B3" s="3" t="s">
        <v>0</v>
      </c>
      <c r="C3" s="3" t="s">
        <v>1</v>
      </c>
      <c r="D3" s="3" t="s">
        <v>49</v>
      </c>
      <c r="E3" s="3" t="s">
        <v>50</v>
      </c>
      <c r="F3" s="3" t="s">
        <v>51</v>
      </c>
      <c r="G3" s="3" t="s">
        <v>11</v>
      </c>
      <c r="H3" s="3" t="s">
        <v>12</v>
      </c>
      <c r="I3" s="3" t="s">
        <v>13</v>
      </c>
      <c r="J3" s="12"/>
      <c r="K3" s="12"/>
      <c r="L3" s="12"/>
      <c r="M3" s="12"/>
      <c r="N3" s="12"/>
      <c r="O3" s="12"/>
      <c r="Q3" s="246" t="s">
        <v>4</v>
      </c>
      <c r="R3" s="245" t="s">
        <v>5</v>
      </c>
      <c r="S3" s="247" t="s">
        <v>6</v>
      </c>
      <c r="T3" s="246" t="s">
        <v>4</v>
      </c>
      <c r="U3" s="245" t="s">
        <v>5</v>
      </c>
      <c r="V3" s="247" t="s">
        <v>6</v>
      </c>
      <c r="W3" s="246" t="s">
        <v>4</v>
      </c>
      <c r="X3" s="245" t="s">
        <v>5</v>
      </c>
      <c r="Y3" s="247" t="s">
        <v>6</v>
      </c>
    </row>
    <row r="4" spans="1:25" ht="15.75" thickTop="1" x14ac:dyDescent="0.25">
      <c r="A4" s="3">
        <v>1</v>
      </c>
      <c r="B4" s="3">
        <v>0</v>
      </c>
      <c r="C4" s="3">
        <v>2.5</v>
      </c>
      <c r="D4" s="3">
        <v>159479</v>
      </c>
      <c r="E4" s="3">
        <v>3484</v>
      </c>
      <c r="F4" s="3">
        <v>185705</v>
      </c>
      <c r="G4" s="3">
        <v>816526.11702000001</v>
      </c>
      <c r="H4" s="3">
        <v>55623.586159999999</v>
      </c>
      <c r="I4" s="3">
        <v>964312.97253999999</v>
      </c>
      <c r="J4" s="131">
        <f t="shared" ref="J4:J24" si="0">D4/SUM($D$4:$D$24)</f>
        <v>0.1665719675209783</v>
      </c>
      <c r="K4" s="1">
        <f t="shared" ref="K4:K24" si="1">G4/SUM($G$4:$G$24)</f>
        <v>0.16003257261333534</v>
      </c>
      <c r="L4" s="2">
        <f t="shared" ref="L4:L24" si="2">E4/SUM($E$4:$E$24)</f>
        <v>5.0574111977238746E-2</v>
      </c>
      <c r="M4" s="1">
        <f t="shared" ref="M4:M24" si="3">H4/SUM($H$4:$H$24)</f>
        <v>0.17981464961241439</v>
      </c>
      <c r="N4" s="2">
        <f t="shared" ref="N4:N24" si="4">F4/SUM($F$4:$F$24)</f>
        <v>0.35580169140159484</v>
      </c>
      <c r="O4" s="1">
        <f t="shared" ref="O4:O24" si="5">I4/SUM($I$4:$I$24)</f>
        <v>0.44935364489830681</v>
      </c>
      <c r="Q4">
        <f>IF(J4&gt;0,LN(K4/J4),0)</f>
        <v>-4.0050080048257886E-2</v>
      </c>
      <c r="R4">
        <f>IF(L4&gt;0,LN(M4/L4),0)</f>
        <v>1.2684867716168082</v>
      </c>
      <c r="S4" s="248">
        <f>IF(N4&gt;0,LN(O4/N4),0)</f>
        <v>0.23343667654291278</v>
      </c>
      <c r="T4">
        <v>0.60850261750924506</v>
      </c>
      <c r="V4" s="248">
        <v>1.2241764185458537</v>
      </c>
      <c r="W4">
        <f>T4+$V$1*Q4</f>
        <v>0.56845253746098723</v>
      </c>
      <c r="X4">
        <f t="shared" ref="X4:Y4" si="6">U4+$V$1*R4</f>
        <v>1.2684867716168082</v>
      </c>
      <c r="Y4">
        <f t="shared" si="6"/>
        <v>1.4576130950887665</v>
      </c>
    </row>
    <row r="5" spans="1:25" x14ac:dyDescent="0.25">
      <c r="A5" s="3">
        <v>2</v>
      </c>
      <c r="B5" s="3">
        <v>2.5</v>
      </c>
      <c r="C5" s="3">
        <v>5</v>
      </c>
      <c r="D5" s="3">
        <v>156708</v>
      </c>
      <c r="E5" s="3">
        <v>9567</v>
      </c>
      <c r="F5" s="3">
        <v>159484</v>
      </c>
      <c r="G5" s="3">
        <v>722824.7328</v>
      </c>
      <c r="H5" s="3">
        <v>55838.240740000001</v>
      </c>
      <c r="I5" s="3">
        <v>603157.54345</v>
      </c>
      <c r="J5" s="131">
        <f t="shared" si="0"/>
        <v>0.16367772488087753</v>
      </c>
      <c r="K5" s="1">
        <f t="shared" si="1"/>
        <v>0.14166785253691688</v>
      </c>
      <c r="L5" s="2">
        <f t="shared" si="2"/>
        <v>0.13887558245873796</v>
      </c>
      <c r="M5" s="1">
        <f t="shared" si="3"/>
        <v>0.18050856456387715</v>
      </c>
      <c r="N5" s="2">
        <f t="shared" si="4"/>
        <v>0.30556353868496783</v>
      </c>
      <c r="O5" s="1">
        <f t="shared" si="5"/>
        <v>0.28106128229642158</v>
      </c>
      <c r="Q5">
        <f t="shared" ref="Q5:Q24" si="7">IF(J5&gt;0,LN(K5/J5),0)</f>
        <v>-0.14441415123748111</v>
      </c>
      <c r="R5">
        <f t="shared" ref="R5:R24" si="8">IF(L5&gt;0,LN(M5/L5),0)</f>
        <v>0.26219978368129071</v>
      </c>
      <c r="S5" s="24">
        <f t="shared" ref="S5:S24" si="9">IF(N5&gt;0,LN(O5/N5),0)</f>
        <v>-8.3585007567969452E-2</v>
      </c>
      <c r="T5">
        <v>-1.2561397036469155</v>
      </c>
      <c r="V5" s="24">
        <v>-0.88685057695019198</v>
      </c>
      <c r="W5">
        <f t="shared" ref="W5:W24" si="10">T5+$V$1*Q5</f>
        <v>-1.4005538548843965</v>
      </c>
      <c r="X5">
        <f t="shared" ref="X5:X24" si="11">U5+$V$1*R5</f>
        <v>0.26219978368129071</v>
      </c>
      <c r="Y5">
        <f t="shared" ref="Y5:Y24" si="12">V5+$V$1*S5</f>
        <v>-0.97043558451816148</v>
      </c>
    </row>
    <row r="6" spans="1:25" x14ac:dyDescent="0.25">
      <c r="A6" s="3">
        <v>3</v>
      </c>
      <c r="B6" s="3">
        <v>5</v>
      </c>
      <c r="C6" s="3">
        <v>7.5</v>
      </c>
      <c r="D6" s="3">
        <v>146136</v>
      </c>
      <c r="E6" s="3">
        <v>10588</v>
      </c>
      <c r="F6" s="3">
        <v>63055</v>
      </c>
      <c r="G6" s="3">
        <v>816926.43805999996</v>
      </c>
      <c r="H6" s="3">
        <v>30248.38061</v>
      </c>
      <c r="I6" s="3">
        <v>294756.82740000001</v>
      </c>
      <c r="J6" s="131">
        <f t="shared" si="0"/>
        <v>0.15263552596671465</v>
      </c>
      <c r="K6" s="1">
        <f t="shared" si="1"/>
        <v>0.16011103232768745</v>
      </c>
      <c r="L6" s="2">
        <f t="shared" si="2"/>
        <v>0.15369652629592534</v>
      </c>
      <c r="M6" s="1">
        <f t="shared" si="3"/>
        <v>9.7784093695157392E-2</v>
      </c>
      <c r="N6" s="2">
        <f t="shared" si="4"/>
        <v>0.12081029402184951</v>
      </c>
      <c r="O6" s="1">
        <f t="shared" si="5"/>
        <v>0.13735172970034587</v>
      </c>
      <c r="Q6">
        <f t="shared" si="7"/>
        <v>4.7814630352798405E-2</v>
      </c>
      <c r="R6">
        <f t="shared" si="8"/>
        <v>-0.45221812708269388</v>
      </c>
      <c r="S6" s="24">
        <f t="shared" si="9"/>
        <v>0.12832350855634655</v>
      </c>
      <c r="V6" s="24"/>
      <c r="W6">
        <f t="shared" si="10"/>
        <v>4.7814630352798405E-2</v>
      </c>
      <c r="X6">
        <f t="shared" si="11"/>
        <v>-0.45221812708269388</v>
      </c>
      <c r="Y6">
        <f t="shared" si="12"/>
        <v>0.12832350855634655</v>
      </c>
    </row>
    <row r="7" spans="1:25" x14ac:dyDescent="0.25">
      <c r="A7" s="3">
        <v>4</v>
      </c>
      <c r="B7" s="3">
        <v>7.5</v>
      </c>
      <c r="C7" s="3">
        <v>10</v>
      </c>
      <c r="D7" s="3">
        <v>104035</v>
      </c>
      <c r="E7" s="3">
        <v>9170</v>
      </c>
      <c r="F7" s="3">
        <v>27056</v>
      </c>
      <c r="G7" s="3">
        <v>479651.22187000001</v>
      </c>
      <c r="H7" s="3">
        <v>41050.987229999999</v>
      </c>
      <c r="I7" s="3">
        <v>83009.469119999994</v>
      </c>
      <c r="J7" s="131">
        <f t="shared" si="0"/>
        <v>0.10866204729804536</v>
      </c>
      <c r="K7" s="1">
        <f t="shared" si="1"/>
        <v>9.4007793985976862E-2</v>
      </c>
      <c r="L7" s="2">
        <f t="shared" si="2"/>
        <v>0.13311268852792174</v>
      </c>
      <c r="M7" s="1">
        <f t="shared" si="3"/>
        <v>0.1327057350055286</v>
      </c>
      <c r="N7" s="2">
        <f t="shared" si="4"/>
        <v>5.1837971850847042E-2</v>
      </c>
      <c r="O7" s="1">
        <f t="shared" si="5"/>
        <v>3.8681018063975288E-2</v>
      </c>
      <c r="Q7">
        <f t="shared" si="7"/>
        <v>-0.14486488869065128</v>
      </c>
      <c r="R7">
        <f t="shared" si="8"/>
        <v>-3.0618934152306177E-3</v>
      </c>
      <c r="S7" s="24">
        <f t="shared" si="9"/>
        <v>-0.29277393762759024</v>
      </c>
      <c r="V7" s="24"/>
      <c r="W7">
        <f t="shared" si="10"/>
        <v>-0.14486488869065128</v>
      </c>
      <c r="X7">
        <f t="shared" si="11"/>
        <v>-3.0618934152306177E-3</v>
      </c>
      <c r="Y7">
        <f t="shared" si="12"/>
        <v>-0.29277393762759024</v>
      </c>
    </row>
    <row r="8" spans="1:25" x14ac:dyDescent="0.25">
      <c r="A8" s="3">
        <v>5</v>
      </c>
      <c r="B8" s="3">
        <v>10</v>
      </c>
      <c r="C8" s="3">
        <v>12.5</v>
      </c>
      <c r="D8" s="3">
        <v>87931</v>
      </c>
      <c r="E8" s="3">
        <v>7463</v>
      </c>
      <c r="F8" s="3">
        <v>17511</v>
      </c>
      <c r="G8" s="3">
        <v>459864.16408000002</v>
      </c>
      <c r="H8" s="3">
        <v>38320.700929999999</v>
      </c>
      <c r="I8" s="3">
        <v>85487.965150000004</v>
      </c>
      <c r="J8" s="131">
        <f t="shared" si="0"/>
        <v>9.1841807862396568E-2</v>
      </c>
      <c r="K8" s="1">
        <f t="shared" si="1"/>
        <v>9.0129689297618346E-2</v>
      </c>
      <c r="L8" s="2">
        <f t="shared" si="2"/>
        <v>0.10833369623597382</v>
      </c>
      <c r="M8" s="1">
        <f t="shared" si="3"/>
        <v>0.12387952461046557</v>
      </c>
      <c r="N8" s="2">
        <f t="shared" si="4"/>
        <v>3.3550218993206038E-2</v>
      </c>
      <c r="O8" s="1">
        <f t="shared" si="5"/>
        <v>3.9835955575614215E-2</v>
      </c>
      <c r="Q8">
        <f t="shared" si="7"/>
        <v>-1.8817991997285021E-2</v>
      </c>
      <c r="R8">
        <f t="shared" si="8"/>
        <v>0.13409327407081628</v>
      </c>
      <c r="S8" s="24">
        <f t="shared" si="9"/>
        <v>0.17172652012220596</v>
      </c>
      <c r="V8" s="24"/>
      <c r="W8">
        <f t="shared" si="10"/>
        <v>-1.8817991997285021E-2</v>
      </c>
      <c r="X8">
        <f t="shared" si="11"/>
        <v>0.13409327407081628</v>
      </c>
      <c r="Y8">
        <f t="shared" si="12"/>
        <v>0.17172652012220596</v>
      </c>
    </row>
    <row r="9" spans="1:25" x14ac:dyDescent="0.25">
      <c r="A9" s="3">
        <v>6</v>
      </c>
      <c r="B9" s="3">
        <v>12.5</v>
      </c>
      <c r="C9" s="3">
        <v>15</v>
      </c>
      <c r="D9" s="3">
        <v>66985</v>
      </c>
      <c r="E9" s="3">
        <v>5123</v>
      </c>
      <c r="F9" s="3">
        <v>10775</v>
      </c>
      <c r="G9" s="3">
        <v>326643.28957999998</v>
      </c>
      <c r="H9" s="3">
        <v>20900.58136</v>
      </c>
      <c r="I9" s="3">
        <v>31703.484659999998</v>
      </c>
      <c r="J9" s="131">
        <f t="shared" si="0"/>
        <v>6.996421625664026E-2</v>
      </c>
      <c r="K9" s="1">
        <f t="shared" si="1"/>
        <v>6.4019465965336267E-2</v>
      </c>
      <c r="L9" s="2">
        <f t="shared" si="2"/>
        <v>7.4366009087082116E-2</v>
      </c>
      <c r="M9" s="1">
        <f t="shared" si="3"/>
        <v>6.7565415561910966E-2</v>
      </c>
      <c r="N9" s="2">
        <f t="shared" si="4"/>
        <v>2.064437266014477E-2</v>
      </c>
      <c r="O9" s="1">
        <f t="shared" si="5"/>
        <v>1.4773291238034886E-2</v>
      </c>
      <c r="Q9">
        <f t="shared" si="7"/>
        <v>-8.8796722188175997E-2</v>
      </c>
      <c r="R9">
        <f t="shared" si="8"/>
        <v>-9.5902722313221264E-2</v>
      </c>
      <c r="S9" s="24">
        <f t="shared" si="9"/>
        <v>-0.33462186750885969</v>
      </c>
      <c r="V9" s="24"/>
      <c r="W9">
        <f t="shared" si="10"/>
        <v>-8.8796722188175997E-2</v>
      </c>
      <c r="X9">
        <f t="shared" si="11"/>
        <v>-9.5902722313221264E-2</v>
      </c>
      <c r="Y9">
        <f t="shared" si="12"/>
        <v>-0.33462186750885969</v>
      </c>
    </row>
    <row r="10" spans="1:25" x14ac:dyDescent="0.25">
      <c r="A10" s="3">
        <v>7</v>
      </c>
      <c r="B10" s="3">
        <v>15</v>
      </c>
      <c r="C10" s="3">
        <v>17.5</v>
      </c>
      <c r="D10" s="3">
        <v>52492</v>
      </c>
      <c r="E10" s="3">
        <v>4441</v>
      </c>
      <c r="F10" s="3">
        <v>8722</v>
      </c>
      <c r="G10" s="3">
        <v>251378.94490999999</v>
      </c>
      <c r="H10" s="3">
        <v>11538.375400000001</v>
      </c>
      <c r="I10" s="3">
        <v>17486.27247</v>
      </c>
      <c r="J10" s="131">
        <f t="shared" si="0"/>
        <v>5.4826627450079275E-2</v>
      </c>
      <c r="K10" s="1">
        <f t="shared" si="1"/>
        <v>4.9268257825717324E-2</v>
      </c>
      <c r="L10" s="2">
        <f t="shared" si="2"/>
        <v>6.4466025054798301E-2</v>
      </c>
      <c r="M10" s="1">
        <f t="shared" si="3"/>
        <v>3.730016478404459E-2</v>
      </c>
      <c r="N10" s="2">
        <f t="shared" si="4"/>
        <v>1.6710925136128322E-2</v>
      </c>
      <c r="O10" s="1">
        <f t="shared" si="5"/>
        <v>8.1483092044097611E-3</v>
      </c>
      <c r="Q10">
        <f t="shared" si="7"/>
        <v>-0.10689596212247195</v>
      </c>
      <c r="R10">
        <f t="shared" si="8"/>
        <v>-0.54714059724444386</v>
      </c>
      <c r="S10" s="24">
        <f t="shared" si="9"/>
        <v>-0.71825225914705482</v>
      </c>
      <c r="V10" s="24"/>
      <c r="W10">
        <f t="shared" si="10"/>
        <v>-0.10689596212247195</v>
      </c>
      <c r="X10">
        <f t="shared" si="11"/>
        <v>-0.54714059724444386</v>
      </c>
      <c r="Y10">
        <f t="shared" si="12"/>
        <v>-0.71825225914705482</v>
      </c>
    </row>
    <row r="11" spans="1:25" x14ac:dyDescent="0.25">
      <c r="A11" s="3">
        <v>8</v>
      </c>
      <c r="B11" s="3">
        <v>17.5</v>
      </c>
      <c r="C11" s="3">
        <v>20</v>
      </c>
      <c r="D11" s="3">
        <v>41073</v>
      </c>
      <c r="E11" s="3">
        <v>3325</v>
      </c>
      <c r="F11" s="3">
        <v>7218</v>
      </c>
      <c r="G11" s="3">
        <v>200268.20279000001</v>
      </c>
      <c r="H11" s="3">
        <v>8383.7115900000008</v>
      </c>
      <c r="I11" s="3">
        <v>12178.23065</v>
      </c>
      <c r="J11" s="131">
        <f t="shared" si="0"/>
        <v>4.2899757472702624E-2</v>
      </c>
      <c r="K11" s="1">
        <f t="shared" si="1"/>
        <v>3.925096213958313E-2</v>
      </c>
      <c r="L11" s="2">
        <f t="shared" si="2"/>
        <v>4.8266051183788412E-2</v>
      </c>
      <c r="M11" s="1">
        <f t="shared" si="3"/>
        <v>2.7102067056069649E-2</v>
      </c>
      <c r="N11" s="2">
        <f t="shared" si="4"/>
        <v>1.3829334743473313E-2</v>
      </c>
      <c r="O11" s="1">
        <f t="shared" si="5"/>
        <v>5.6748508905523224E-3</v>
      </c>
      <c r="Q11">
        <f t="shared" si="7"/>
        <v>-8.8890215562661787E-2</v>
      </c>
      <c r="R11">
        <f t="shared" si="8"/>
        <v>-0.57711843937653484</v>
      </c>
      <c r="S11" s="24">
        <f t="shared" si="9"/>
        <v>-0.89074775386577243</v>
      </c>
      <c r="V11" s="24"/>
      <c r="W11">
        <f t="shared" si="10"/>
        <v>-8.8890215562661787E-2</v>
      </c>
      <c r="X11">
        <f t="shared" si="11"/>
        <v>-0.57711843937653484</v>
      </c>
      <c r="Y11">
        <f t="shared" si="12"/>
        <v>-0.89074775386577243</v>
      </c>
    </row>
    <row r="12" spans="1:25" x14ac:dyDescent="0.25">
      <c r="A12" s="3">
        <v>9</v>
      </c>
      <c r="B12" s="3">
        <v>20</v>
      </c>
      <c r="C12" s="3">
        <v>22.5</v>
      </c>
      <c r="D12" s="3">
        <v>33212</v>
      </c>
      <c r="E12" s="3">
        <v>2790</v>
      </c>
      <c r="F12" s="3">
        <v>6591</v>
      </c>
      <c r="G12" s="3">
        <v>211971.17283</v>
      </c>
      <c r="H12" s="3">
        <v>7985.7105700000002</v>
      </c>
      <c r="I12" s="3">
        <v>11102.370800000001</v>
      </c>
      <c r="J12" s="131">
        <f t="shared" si="0"/>
        <v>3.4689132646346738E-2</v>
      </c>
      <c r="K12" s="1">
        <f t="shared" si="1"/>
        <v>4.1544650441377048E-2</v>
      </c>
      <c r="L12" s="2">
        <f t="shared" si="2"/>
        <v>4.0499934677524711E-2</v>
      </c>
      <c r="M12" s="1">
        <f t="shared" si="3"/>
        <v>2.5815447136404195E-2</v>
      </c>
      <c r="N12" s="2">
        <f t="shared" si="4"/>
        <v>1.2628033429514076E-2</v>
      </c>
      <c r="O12" s="1">
        <f t="shared" si="5"/>
        <v>5.1735182747275447E-3</v>
      </c>
      <c r="Q12">
        <f t="shared" si="7"/>
        <v>0.18034230542469537</v>
      </c>
      <c r="R12">
        <f t="shared" si="8"/>
        <v>-0.45032732223081096</v>
      </c>
      <c r="S12" s="24">
        <f t="shared" si="9"/>
        <v>-0.89236624351667082</v>
      </c>
      <c r="V12" s="24"/>
      <c r="W12">
        <f t="shared" si="10"/>
        <v>0.18034230542469537</v>
      </c>
      <c r="X12">
        <f t="shared" si="11"/>
        <v>-0.45032732223081096</v>
      </c>
      <c r="Y12">
        <f t="shared" si="12"/>
        <v>-0.89236624351667082</v>
      </c>
    </row>
    <row r="13" spans="1:25" x14ac:dyDescent="0.25">
      <c r="A13" s="3">
        <v>10</v>
      </c>
      <c r="B13" s="3">
        <v>22.5</v>
      </c>
      <c r="C13" s="3">
        <v>25</v>
      </c>
      <c r="D13" s="3">
        <v>27736</v>
      </c>
      <c r="E13" s="3">
        <v>2378</v>
      </c>
      <c r="F13" s="3">
        <v>5937</v>
      </c>
      <c r="G13" s="3">
        <v>148862.34332000001</v>
      </c>
      <c r="H13" s="3">
        <v>5357.0756000000001</v>
      </c>
      <c r="I13" s="3">
        <v>4248.2591000000002</v>
      </c>
      <c r="J13" s="131">
        <f t="shared" si="0"/>
        <v>2.8969582773668345E-2</v>
      </c>
      <c r="K13" s="1">
        <f t="shared" si="1"/>
        <v>2.9175825818888827E-2</v>
      </c>
      <c r="L13" s="2">
        <f t="shared" si="2"/>
        <v>3.4519299162420705E-2</v>
      </c>
      <c r="M13" s="1">
        <f t="shared" si="3"/>
        <v>1.7317845512340023E-2</v>
      </c>
      <c r="N13" s="2">
        <f t="shared" si="4"/>
        <v>1.1375001436963295E-2</v>
      </c>
      <c r="O13" s="1">
        <f t="shared" si="5"/>
        <v>1.9796173705194202E-3</v>
      </c>
      <c r="Q13">
        <f t="shared" si="7"/>
        <v>7.0940738111213439E-3</v>
      </c>
      <c r="R13">
        <f t="shared" si="8"/>
        <v>-0.68978106130101413</v>
      </c>
      <c r="S13" s="24">
        <f t="shared" si="9"/>
        <v>-1.7485145123440682</v>
      </c>
      <c r="V13" s="24"/>
      <c r="W13">
        <f t="shared" si="10"/>
        <v>7.0940738111213439E-3</v>
      </c>
      <c r="X13">
        <f t="shared" si="11"/>
        <v>-0.68978106130101413</v>
      </c>
      <c r="Y13">
        <f t="shared" si="12"/>
        <v>-1.7485145123440682</v>
      </c>
    </row>
    <row r="14" spans="1:25" x14ac:dyDescent="0.25">
      <c r="A14" s="3">
        <v>11</v>
      </c>
      <c r="B14" s="3">
        <v>25</v>
      </c>
      <c r="C14" s="3">
        <v>27.5</v>
      </c>
      <c r="D14" s="3">
        <v>21110</v>
      </c>
      <c r="E14" s="3">
        <v>1854</v>
      </c>
      <c r="F14" s="3">
        <v>5258</v>
      </c>
      <c r="G14" s="3">
        <v>139453.21578</v>
      </c>
      <c r="H14" s="3">
        <v>2261.6490899999999</v>
      </c>
      <c r="I14" s="3">
        <v>7243.9588599999997</v>
      </c>
      <c r="J14" s="131">
        <f t="shared" si="0"/>
        <v>2.2048885648692628E-2</v>
      </c>
      <c r="K14" s="1">
        <f t="shared" si="1"/>
        <v>2.7331712256705852E-2</v>
      </c>
      <c r="L14" s="2">
        <f t="shared" si="2"/>
        <v>2.6912859817968034E-2</v>
      </c>
      <c r="M14" s="1">
        <f t="shared" si="3"/>
        <v>7.3112445050699665E-3</v>
      </c>
      <c r="N14" s="2">
        <f t="shared" si="4"/>
        <v>1.0074070667938858E-2</v>
      </c>
      <c r="O14" s="1">
        <f t="shared" si="5"/>
        <v>3.3755631313975307E-3</v>
      </c>
      <c r="Q14">
        <f t="shared" si="7"/>
        <v>0.21478558601434344</v>
      </c>
      <c r="R14">
        <f t="shared" si="8"/>
        <v>-1.3031907263180387</v>
      </c>
      <c r="S14" s="24">
        <f t="shared" si="9"/>
        <v>-1.0934026980292293</v>
      </c>
      <c r="V14" s="24"/>
      <c r="W14">
        <f t="shared" si="10"/>
        <v>0.21478558601434344</v>
      </c>
      <c r="X14">
        <f t="shared" si="11"/>
        <v>-1.3031907263180387</v>
      </c>
      <c r="Y14">
        <f t="shared" si="12"/>
        <v>-1.0934026980292293</v>
      </c>
    </row>
    <row r="15" spans="1:25" x14ac:dyDescent="0.25">
      <c r="A15" s="3">
        <v>12</v>
      </c>
      <c r="B15" s="3">
        <v>27.5</v>
      </c>
      <c r="C15" s="3">
        <v>30</v>
      </c>
      <c r="D15" s="3">
        <v>16322</v>
      </c>
      <c r="E15" s="3">
        <v>1740</v>
      </c>
      <c r="F15" s="3">
        <v>4762</v>
      </c>
      <c r="G15" s="3">
        <v>102526.15532000001</v>
      </c>
      <c r="H15" s="3">
        <v>4867.2369099999996</v>
      </c>
      <c r="I15" s="3">
        <v>8060.7711099999997</v>
      </c>
      <c r="J15" s="131">
        <f t="shared" si="0"/>
        <v>1.7047935175649509E-2</v>
      </c>
      <c r="K15" s="1">
        <f t="shared" si="1"/>
        <v>2.0094304461313526E-2</v>
      </c>
      <c r="L15" s="2">
        <f t="shared" si="2"/>
        <v>2.5258023777381004E-2</v>
      </c>
      <c r="M15" s="1">
        <f t="shared" si="3"/>
        <v>1.5734341490222615E-2</v>
      </c>
      <c r="N15" s="2">
        <f t="shared" si="4"/>
        <v>9.123758942701567E-3</v>
      </c>
      <c r="O15" s="1">
        <f t="shared" si="5"/>
        <v>3.7561839175809936E-3</v>
      </c>
      <c r="Q15">
        <f t="shared" si="7"/>
        <v>0.16440732244894771</v>
      </c>
      <c r="R15">
        <f t="shared" si="8"/>
        <v>-0.47329819896483766</v>
      </c>
      <c r="S15" s="24">
        <f t="shared" si="9"/>
        <v>-0.88747835745026038</v>
      </c>
      <c r="V15" s="24"/>
      <c r="W15">
        <f t="shared" si="10"/>
        <v>0.16440732244894771</v>
      </c>
      <c r="X15">
        <f t="shared" si="11"/>
        <v>-0.47329819896483766</v>
      </c>
      <c r="Y15">
        <f t="shared" si="12"/>
        <v>-0.88747835745026038</v>
      </c>
    </row>
    <row r="16" spans="1:25" x14ac:dyDescent="0.25">
      <c r="A16" s="3">
        <v>13</v>
      </c>
      <c r="B16" s="3">
        <v>30</v>
      </c>
      <c r="C16" s="3">
        <v>32.5</v>
      </c>
      <c r="D16" s="3">
        <v>12353</v>
      </c>
      <c r="E16" s="3">
        <v>1169</v>
      </c>
      <c r="F16" s="3">
        <v>3763</v>
      </c>
      <c r="G16" s="3">
        <v>89611.611820000006</v>
      </c>
      <c r="H16" s="3">
        <v>1550.7746400000001</v>
      </c>
      <c r="I16" s="3">
        <v>2479.20748</v>
      </c>
      <c r="J16" s="131">
        <f t="shared" si="0"/>
        <v>1.2902410441416393E-2</v>
      </c>
      <c r="K16" s="1">
        <f t="shared" si="1"/>
        <v>1.7563157474889325E-2</v>
      </c>
      <c r="L16" s="2">
        <f t="shared" si="2"/>
        <v>1.6969327468826664E-2</v>
      </c>
      <c r="M16" s="1">
        <f t="shared" si="3"/>
        <v>5.0131970584799505E-3</v>
      </c>
      <c r="N16" s="2">
        <f t="shared" si="4"/>
        <v>7.2097238348143638E-3</v>
      </c>
      <c r="O16" s="1">
        <f t="shared" si="5"/>
        <v>1.1552690353866782E-3</v>
      </c>
      <c r="Q16">
        <f t="shared" si="7"/>
        <v>0.30838923284989056</v>
      </c>
      <c r="R16">
        <f t="shared" si="8"/>
        <v>-1.2193336008671443</v>
      </c>
      <c r="S16" s="24">
        <f t="shared" si="9"/>
        <v>-1.8310973995659676</v>
      </c>
      <c r="V16" s="24"/>
      <c r="W16">
        <f t="shared" si="10"/>
        <v>0.30838923284989056</v>
      </c>
      <c r="X16">
        <f t="shared" si="11"/>
        <v>-1.2193336008671443</v>
      </c>
      <c r="Y16">
        <f t="shared" si="12"/>
        <v>-1.8310973995659676</v>
      </c>
    </row>
    <row r="17" spans="1:25" x14ac:dyDescent="0.25">
      <c r="A17" s="3">
        <v>14</v>
      </c>
      <c r="B17" s="3">
        <v>32.5</v>
      </c>
      <c r="C17" s="3">
        <v>35</v>
      </c>
      <c r="D17" s="3">
        <v>9069</v>
      </c>
      <c r="E17" s="3">
        <v>1077</v>
      </c>
      <c r="F17" s="3">
        <v>3072</v>
      </c>
      <c r="G17" s="3">
        <v>48707.197289999996</v>
      </c>
      <c r="H17" s="3">
        <v>1919.55978</v>
      </c>
      <c r="I17" s="3">
        <v>3720.85401</v>
      </c>
      <c r="J17" s="131">
        <f t="shared" si="0"/>
        <v>9.4723516792038585E-3</v>
      </c>
      <c r="K17" s="1">
        <f t="shared" si="1"/>
        <v>9.5462201693580981E-3</v>
      </c>
      <c r="L17" s="2">
        <f t="shared" si="2"/>
        <v>1.5633845751861691E-2</v>
      </c>
      <c r="M17" s="1">
        <f t="shared" si="3"/>
        <v>6.2053706544185046E-3</v>
      </c>
      <c r="N17" s="2">
        <f t="shared" si="4"/>
        <v>5.8858016530825737E-3</v>
      </c>
      <c r="O17" s="1">
        <f t="shared" si="5"/>
        <v>1.7338554589014685E-3</v>
      </c>
      <c r="Q17">
        <f t="shared" si="7"/>
        <v>7.7680766143750288E-3</v>
      </c>
      <c r="R17">
        <f t="shared" si="8"/>
        <v>-0.92402301188152447</v>
      </c>
      <c r="S17" s="24">
        <f t="shared" si="9"/>
        <v>-1.2221954333112861</v>
      </c>
      <c r="V17" s="24"/>
      <c r="W17">
        <f t="shared" si="10"/>
        <v>7.7680766143750288E-3</v>
      </c>
      <c r="X17">
        <f t="shared" si="11"/>
        <v>-0.92402301188152447</v>
      </c>
      <c r="Y17">
        <f t="shared" si="12"/>
        <v>-1.2221954333112861</v>
      </c>
    </row>
    <row r="18" spans="1:25" x14ac:dyDescent="0.25">
      <c r="A18" s="3">
        <v>15</v>
      </c>
      <c r="B18" s="3">
        <v>35</v>
      </c>
      <c r="C18" s="3">
        <v>37.5</v>
      </c>
      <c r="D18" s="3">
        <v>6993</v>
      </c>
      <c r="E18" s="3">
        <v>883</v>
      </c>
      <c r="F18" s="3">
        <v>2449</v>
      </c>
      <c r="G18" s="3">
        <v>64165.574520000002</v>
      </c>
      <c r="H18" s="3">
        <v>9963.4216199999992</v>
      </c>
      <c r="I18" s="3">
        <v>2574.1382400000002</v>
      </c>
      <c r="J18" s="131">
        <f t="shared" si="0"/>
        <v>7.3040197698392966E-3</v>
      </c>
      <c r="K18" s="1">
        <f t="shared" si="1"/>
        <v>1.2575938172222311E-2</v>
      </c>
      <c r="L18" s="2">
        <f t="shared" si="2"/>
        <v>1.2817721261739901E-2</v>
      </c>
      <c r="M18" s="1">
        <f t="shared" si="3"/>
        <v>3.2208803696828277E-2</v>
      </c>
      <c r="N18" s="2">
        <f t="shared" si="4"/>
        <v>4.6921641433591219E-3</v>
      </c>
      <c r="O18" s="1">
        <f t="shared" si="5"/>
        <v>1.1995051747249335E-3</v>
      </c>
      <c r="Q18">
        <f t="shared" si="7"/>
        <v>0.54336046934080529</v>
      </c>
      <c r="R18">
        <f t="shared" si="8"/>
        <v>0.92141113491623305</v>
      </c>
      <c r="S18" s="24">
        <f t="shared" si="9"/>
        <v>-1.3639847964883287</v>
      </c>
      <c r="V18" s="24"/>
      <c r="W18">
        <f t="shared" si="10"/>
        <v>0.54336046934080529</v>
      </c>
      <c r="X18">
        <f t="shared" si="11"/>
        <v>0.92141113491623305</v>
      </c>
      <c r="Y18">
        <f t="shared" si="12"/>
        <v>-1.3639847964883287</v>
      </c>
    </row>
    <row r="19" spans="1:25" x14ac:dyDescent="0.25">
      <c r="A19" s="3">
        <v>16</v>
      </c>
      <c r="B19" s="3">
        <v>37.5</v>
      </c>
      <c r="C19" s="3">
        <v>40</v>
      </c>
      <c r="D19" s="3">
        <v>4716</v>
      </c>
      <c r="E19" s="3">
        <v>726</v>
      </c>
      <c r="F19" s="3">
        <v>1952</v>
      </c>
      <c r="G19" s="3">
        <v>33846.128429999997</v>
      </c>
      <c r="H19" s="3">
        <v>848.89553000000001</v>
      </c>
      <c r="I19" s="3">
        <v>2518.9190800000001</v>
      </c>
      <c r="J19" s="131">
        <f t="shared" si="0"/>
        <v>4.9257482102905937E-3</v>
      </c>
      <c r="K19" s="1">
        <f t="shared" si="1"/>
        <v>6.633569818222454E-3</v>
      </c>
      <c r="L19" s="2">
        <f t="shared" si="2"/>
        <v>1.0538692679527936E-2</v>
      </c>
      <c r="M19" s="1">
        <f t="shared" si="3"/>
        <v>2.744228893214799E-3</v>
      </c>
      <c r="N19" s="2">
        <f t="shared" si="4"/>
        <v>3.7399364670628855E-3</v>
      </c>
      <c r="O19" s="1">
        <f t="shared" si="5"/>
        <v>1.1737739738380828E-3</v>
      </c>
      <c r="Q19">
        <f t="shared" si="7"/>
        <v>0.29766690945873336</v>
      </c>
      <c r="R19">
        <f t="shared" si="8"/>
        <v>-1.3455533789406207</v>
      </c>
      <c r="S19" s="24">
        <f t="shared" si="9"/>
        <v>-1.1588444475388919</v>
      </c>
      <c r="V19" s="24"/>
      <c r="W19">
        <f t="shared" si="10"/>
        <v>0.29766690945873336</v>
      </c>
      <c r="X19">
        <f t="shared" si="11"/>
        <v>-1.3455533789406207</v>
      </c>
      <c r="Y19">
        <f t="shared" si="12"/>
        <v>-1.1588444475388919</v>
      </c>
    </row>
    <row r="20" spans="1:25" x14ac:dyDescent="0.25">
      <c r="A20" s="3">
        <v>17</v>
      </c>
      <c r="B20" s="3">
        <v>40</v>
      </c>
      <c r="C20" s="3">
        <v>42.5</v>
      </c>
      <c r="D20" s="3">
        <v>3594</v>
      </c>
      <c r="E20" s="3">
        <v>579</v>
      </c>
      <c r="F20" s="3">
        <v>1564</v>
      </c>
      <c r="G20" s="3">
        <v>43987.579160000001</v>
      </c>
      <c r="H20" s="3">
        <v>3713.2158199999999</v>
      </c>
      <c r="I20" s="3">
        <v>1710.79126</v>
      </c>
      <c r="J20" s="131">
        <f t="shared" si="0"/>
        <v>3.7538462823970302E-3</v>
      </c>
      <c r="K20" s="1">
        <f t="shared" si="1"/>
        <v>8.621212854401707E-3</v>
      </c>
      <c r="L20" s="2">
        <f t="shared" si="2"/>
        <v>8.404825153507817E-3</v>
      </c>
      <c r="M20" s="1">
        <f t="shared" si="3"/>
        <v>1.200373164880051E-2</v>
      </c>
      <c r="N20" s="2">
        <f t="shared" si="4"/>
        <v>2.9965474561917792E-3</v>
      </c>
      <c r="O20" s="1">
        <f t="shared" si="5"/>
        <v>7.9719998613756999E-4</v>
      </c>
      <c r="Q20">
        <f t="shared" si="7"/>
        <v>0.83144478750206474</v>
      </c>
      <c r="R20">
        <f t="shared" si="8"/>
        <v>0.35641160821184692</v>
      </c>
      <c r="S20" s="24">
        <f t="shared" si="9"/>
        <v>-1.3241104860304267</v>
      </c>
      <c r="V20" s="24"/>
      <c r="W20">
        <f t="shared" si="10"/>
        <v>0.83144478750206474</v>
      </c>
      <c r="X20">
        <f t="shared" si="11"/>
        <v>0.35641160821184692</v>
      </c>
      <c r="Y20">
        <f t="shared" si="12"/>
        <v>-1.3241104860304267</v>
      </c>
    </row>
    <row r="21" spans="1:25" x14ac:dyDescent="0.25">
      <c r="A21" s="3">
        <v>18</v>
      </c>
      <c r="B21" s="3">
        <v>42.5</v>
      </c>
      <c r="C21" s="3">
        <v>45</v>
      </c>
      <c r="D21" s="3">
        <v>2621</v>
      </c>
      <c r="E21" s="3">
        <v>530</v>
      </c>
      <c r="F21" s="3">
        <v>1317</v>
      </c>
      <c r="G21" s="3">
        <v>40524.75215</v>
      </c>
      <c r="H21" s="3">
        <v>2329.3299299999999</v>
      </c>
      <c r="I21" s="3">
        <v>566.77941999999996</v>
      </c>
      <c r="J21" s="131">
        <f t="shared" si="0"/>
        <v>2.7375712593663373E-3</v>
      </c>
      <c r="K21" s="1">
        <f t="shared" si="1"/>
        <v>7.9425265229127288E-3</v>
      </c>
      <c r="L21" s="2">
        <f t="shared" si="2"/>
        <v>7.6935359781677773E-3</v>
      </c>
      <c r="M21" s="1">
        <f t="shared" si="3"/>
        <v>7.530036700435924E-3</v>
      </c>
      <c r="N21" s="2">
        <f t="shared" si="4"/>
        <v>2.5233075446320801E-3</v>
      </c>
      <c r="O21" s="1">
        <f t="shared" si="5"/>
        <v>2.6410968791543859E-4</v>
      </c>
      <c r="Q21">
        <f t="shared" si="7"/>
        <v>1.0651603008991646</v>
      </c>
      <c r="R21">
        <f t="shared" si="8"/>
        <v>-2.148057724552678E-2</v>
      </c>
      <c r="S21" s="24">
        <f t="shared" si="9"/>
        <v>-2.2569613362334957</v>
      </c>
      <c r="V21" s="24"/>
      <c r="W21">
        <f t="shared" si="10"/>
        <v>1.0651603008991646</v>
      </c>
      <c r="X21">
        <f t="shared" si="11"/>
        <v>-2.148057724552678E-2</v>
      </c>
      <c r="Y21">
        <f t="shared" si="12"/>
        <v>-2.2569613362334957</v>
      </c>
    </row>
    <row r="22" spans="1:25" x14ac:dyDescent="0.25">
      <c r="A22" s="3">
        <v>19</v>
      </c>
      <c r="B22" s="3">
        <v>45</v>
      </c>
      <c r="C22" s="3">
        <v>47.5</v>
      </c>
      <c r="D22" s="3">
        <v>1719</v>
      </c>
      <c r="E22" s="3">
        <v>402</v>
      </c>
      <c r="F22" s="3">
        <v>1027</v>
      </c>
      <c r="G22" s="3">
        <v>25777.825540000002</v>
      </c>
      <c r="H22" s="3">
        <v>177.24843999999999</v>
      </c>
      <c r="I22" s="3">
        <v>929.28480000000002</v>
      </c>
      <c r="J22" s="131">
        <f t="shared" si="0"/>
        <v>1.7954540232166098E-3</v>
      </c>
      <c r="K22" s="1">
        <f t="shared" si="1"/>
        <v>5.0522471376661373E-3</v>
      </c>
      <c r="L22" s="2">
        <f t="shared" si="2"/>
        <v>5.8354744589121628E-3</v>
      </c>
      <c r="M22" s="1">
        <f t="shared" si="3"/>
        <v>5.7299193261772709E-4</v>
      </c>
      <c r="N22" s="2">
        <f t="shared" si="4"/>
        <v>1.9676817375376965E-3</v>
      </c>
      <c r="O22" s="1">
        <f t="shared" si="5"/>
        <v>4.3303110496242223E-4</v>
      </c>
      <c r="Q22">
        <f t="shared" si="7"/>
        <v>1.0345751943876775</v>
      </c>
      <c r="R22">
        <f t="shared" si="8"/>
        <v>-2.320839216581863</v>
      </c>
      <c r="S22" s="24">
        <f t="shared" si="9"/>
        <v>-1.5138017844401284</v>
      </c>
      <c r="V22" s="24"/>
      <c r="W22">
        <f t="shared" si="10"/>
        <v>1.0345751943876775</v>
      </c>
      <c r="X22">
        <f t="shared" si="11"/>
        <v>-2.320839216581863</v>
      </c>
      <c r="Y22">
        <f t="shared" si="12"/>
        <v>-1.5138017844401284</v>
      </c>
    </row>
    <row r="23" spans="1:25" x14ac:dyDescent="0.25">
      <c r="A23" s="3">
        <v>20</v>
      </c>
      <c r="B23" s="3">
        <v>47.5</v>
      </c>
      <c r="C23" s="3">
        <v>50</v>
      </c>
      <c r="D23" s="3">
        <v>1031</v>
      </c>
      <c r="E23" s="3">
        <v>308</v>
      </c>
      <c r="F23" s="3">
        <v>1071</v>
      </c>
      <c r="G23" s="3">
        <v>15520.53781</v>
      </c>
      <c r="H23" s="3">
        <v>1833.7620999999999</v>
      </c>
      <c r="I23" s="3">
        <v>2519.7073</v>
      </c>
      <c r="J23" s="131">
        <f t="shared" si="0"/>
        <v>1.0768546235813406E-3</v>
      </c>
      <c r="K23" s="1">
        <f t="shared" si="1"/>
        <v>3.0419009781851272E-3</v>
      </c>
      <c r="L23" s="2">
        <f t="shared" si="2"/>
        <v>4.470960530708821E-3</v>
      </c>
      <c r="M23" s="1">
        <f t="shared" si="3"/>
        <v>5.9280120583297749E-3</v>
      </c>
      <c r="N23" s="2">
        <f t="shared" si="4"/>
        <v>2.0519835841313269E-3</v>
      </c>
      <c r="O23" s="1">
        <f t="shared" si="5"/>
        <v>1.1741412711161114E-3</v>
      </c>
      <c r="Q23">
        <f t="shared" si="7"/>
        <v>1.0384382354412325</v>
      </c>
      <c r="R23">
        <f t="shared" si="8"/>
        <v>0.28208565275418901</v>
      </c>
      <c r="S23" s="24">
        <f t="shared" si="9"/>
        <v>-0.55826988002576472</v>
      </c>
      <c r="V23" s="24"/>
      <c r="W23">
        <f t="shared" si="10"/>
        <v>1.0384382354412325</v>
      </c>
      <c r="X23">
        <f t="shared" si="11"/>
        <v>0.28208565275418901</v>
      </c>
      <c r="Y23">
        <f t="shared" si="12"/>
        <v>-0.55826988002576472</v>
      </c>
    </row>
    <row r="24" spans="1:25" x14ac:dyDescent="0.25">
      <c r="A24" s="219">
        <v>21</v>
      </c>
      <c r="B24" s="219">
        <v>50</v>
      </c>
      <c r="C24" s="219" t="s">
        <v>2</v>
      </c>
      <c r="D24" s="219">
        <v>2103</v>
      </c>
      <c r="E24" s="219">
        <v>1292</v>
      </c>
      <c r="F24" s="219">
        <v>3645</v>
      </c>
      <c r="G24" s="219">
        <v>63212.316290000002</v>
      </c>
      <c r="H24" s="219">
        <v>4626.0124100000003</v>
      </c>
      <c r="I24" s="219">
        <v>6232.3056800000004</v>
      </c>
      <c r="J24" s="131">
        <f t="shared" si="0"/>
        <v>2.1965327578967598E-3</v>
      </c>
      <c r="K24" s="1">
        <f t="shared" si="1"/>
        <v>1.2389107201685214E-2</v>
      </c>
      <c r="L24" s="2">
        <f t="shared" si="2"/>
        <v>1.8754808459986356E-2</v>
      </c>
      <c r="M24" s="1">
        <f t="shared" si="3"/>
        <v>1.4954533823369557E-2</v>
      </c>
      <c r="N24" s="2">
        <f t="shared" si="4"/>
        <v>6.9836416098587178E-3</v>
      </c>
      <c r="O24" s="1">
        <f t="shared" si="5"/>
        <v>2.904149745130858E-3</v>
      </c>
      <c r="Q24">
        <f t="shared" si="7"/>
        <v>1.7299375370675141</v>
      </c>
      <c r="R24">
        <f t="shared" si="8"/>
        <v>-0.22643565109955166</v>
      </c>
      <c r="S24" s="24">
        <f t="shared" si="9"/>
        <v>-0.87742984057471263</v>
      </c>
      <c r="V24" s="24"/>
      <c r="W24">
        <f t="shared" si="10"/>
        <v>1.7299375370675141</v>
      </c>
      <c r="X24">
        <f t="shared" si="11"/>
        <v>-0.22643565109955166</v>
      </c>
      <c r="Y24">
        <f t="shared" si="12"/>
        <v>-0.87742984057471263</v>
      </c>
    </row>
    <row r="25" spans="1:25" x14ac:dyDescent="0.25">
      <c r="D25" s="3">
        <f>SUM(D4:D24)</f>
        <v>957418</v>
      </c>
      <c r="E25" s="3">
        <f t="shared" ref="E25:F25" si="13">SUM(E4:E24)</f>
        <v>68889</v>
      </c>
      <c r="F25" s="3">
        <f t="shared" si="13"/>
        <v>521934</v>
      </c>
      <c r="G25" s="3">
        <f t="shared" ref="G25" si="14">SUM(G4:G24)</f>
        <v>5102249.5213700002</v>
      </c>
      <c r="H25" s="3">
        <f t="shared" ref="H25" si="15">SUM(H4:H24)</f>
        <v>309338.45645999996</v>
      </c>
      <c r="I25" s="3">
        <f t="shared" ref="I25" si="16">SUM(I4:I24)</f>
        <v>2146000.1125800004</v>
      </c>
      <c r="J25" s="2"/>
      <c r="K25" s="1"/>
      <c r="M25" s="1"/>
    </row>
  </sheetData>
  <mergeCells count="9">
    <mergeCell ref="Q2:S2"/>
    <mergeCell ref="T2:V2"/>
    <mergeCell ref="W2:Y2"/>
    <mergeCell ref="T1:U1"/>
    <mergeCell ref="D1:F1"/>
    <mergeCell ref="G1:I1"/>
    <mergeCell ref="J1:K1"/>
    <mergeCell ref="L1:M1"/>
    <mergeCell ref="N1:O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T100"/>
  <sheetViews>
    <sheetView zoomScaleNormal="100" workbookViewId="0">
      <pane ySplit="2" topLeftCell="A27" activePane="bottomLeft" state="frozen"/>
      <selection activeCell="U31" sqref="U31"/>
      <selection pane="bottomLeft" activeCell="U31" sqref="U31"/>
    </sheetView>
  </sheetViews>
  <sheetFormatPr defaultRowHeight="15" x14ac:dyDescent="0.25"/>
  <cols>
    <col min="1" max="1" width="2.140625" customWidth="1"/>
    <col min="2" max="2" width="18.5703125" customWidth="1"/>
    <col min="3" max="3" width="9.28515625" bestFit="1" customWidth="1"/>
    <col min="4" max="4" width="11.28515625" bestFit="1" customWidth="1"/>
    <col min="5" max="5" width="9.28515625" style="23" bestFit="1" customWidth="1"/>
    <col min="6" max="6" width="9.7109375" bestFit="1" customWidth="1"/>
    <col min="7" max="7" width="8.85546875" bestFit="1" customWidth="1"/>
    <col min="8" max="8" width="9.7109375" bestFit="1" customWidth="1"/>
    <col min="9" max="9" width="10.5703125" bestFit="1" customWidth="1"/>
    <col min="10" max="10" width="9.28515625" style="23" bestFit="1" customWidth="1"/>
    <col min="11" max="12" width="9.7109375" bestFit="1" customWidth="1"/>
    <col min="13" max="13" width="9.140625" bestFit="1" customWidth="1"/>
    <col min="14" max="14" width="8.5703125" bestFit="1" customWidth="1"/>
    <col min="15" max="15" width="9.28515625" bestFit="1" customWidth="1"/>
    <col min="16" max="16" width="10" bestFit="1" customWidth="1"/>
    <col min="17" max="17" width="9.28515625" bestFit="1" customWidth="1"/>
    <col min="18" max="19" width="8.5703125" bestFit="1" customWidth="1"/>
    <col min="20" max="20" width="12.140625" bestFit="1" customWidth="1"/>
    <col min="21" max="21" width="9.7109375" bestFit="1" customWidth="1"/>
    <col min="22" max="22" width="12.7109375" bestFit="1" customWidth="1"/>
    <col min="23" max="23" width="11.28515625" bestFit="1" customWidth="1"/>
    <col min="25" max="25" width="12" customWidth="1"/>
  </cols>
  <sheetData>
    <row r="1" spans="1:46" ht="23.25" x14ac:dyDescent="0.35">
      <c r="A1" s="116" t="s">
        <v>310</v>
      </c>
    </row>
    <row r="2" spans="1:46" ht="18.75" x14ac:dyDescent="0.3">
      <c r="Y2" s="47" t="s">
        <v>397</v>
      </c>
    </row>
    <row r="3" spans="1:46" ht="23.25" x14ac:dyDescent="0.35">
      <c r="B3" s="162" t="s">
        <v>422</v>
      </c>
    </row>
    <row r="4" spans="1:46" ht="18.75" x14ac:dyDescent="0.3">
      <c r="B4" s="303" t="s">
        <v>420</v>
      </c>
      <c r="C4" s="305" t="s">
        <v>421</v>
      </c>
      <c r="D4" s="305"/>
      <c r="E4" s="305"/>
      <c r="F4" s="305"/>
      <c r="G4" s="305"/>
      <c r="H4" s="305"/>
      <c r="I4" s="305"/>
      <c r="J4" s="305"/>
      <c r="K4" s="305"/>
      <c r="L4" s="305"/>
      <c r="M4" s="305"/>
      <c r="N4" s="305"/>
      <c r="O4" s="305"/>
      <c r="P4" s="305"/>
      <c r="Q4" s="305"/>
      <c r="R4" s="305"/>
      <c r="S4" s="305"/>
      <c r="T4" s="305"/>
      <c r="U4" s="305"/>
      <c r="V4" s="305"/>
      <c r="W4" s="301" t="s">
        <v>26</v>
      </c>
      <c r="Y4" s="303" t="s">
        <v>370</v>
      </c>
      <c r="Z4" s="306" t="s">
        <v>371</v>
      </c>
      <c r="AA4" s="306"/>
      <c r="AB4" s="306"/>
      <c r="AC4" s="306"/>
      <c r="AD4" s="306"/>
      <c r="AE4" s="306"/>
      <c r="AF4" s="306"/>
      <c r="AG4" s="306"/>
      <c r="AH4" s="306"/>
      <c r="AI4" s="306"/>
      <c r="AJ4" s="306"/>
      <c r="AK4" s="306"/>
      <c r="AL4" s="306"/>
      <c r="AM4" s="306"/>
      <c r="AN4" s="306"/>
      <c r="AO4" s="306"/>
      <c r="AP4" s="306"/>
      <c r="AQ4" s="306"/>
      <c r="AR4" s="306"/>
      <c r="AS4" s="305"/>
      <c r="AT4" s="301" t="s">
        <v>26</v>
      </c>
    </row>
    <row r="5" spans="1:46" x14ac:dyDescent="0.25">
      <c r="B5" s="304"/>
      <c r="C5" s="186" t="s">
        <v>400</v>
      </c>
      <c r="D5" s="186" t="s">
        <v>401</v>
      </c>
      <c r="E5" s="186" t="s">
        <v>402</v>
      </c>
      <c r="F5" s="186" t="s">
        <v>403</v>
      </c>
      <c r="G5" s="186" t="s">
        <v>404</v>
      </c>
      <c r="H5" s="186" t="s">
        <v>405</v>
      </c>
      <c r="I5" s="186" t="s">
        <v>406</v>
      </c>
      <c r="J5" s="186" t="s">
        <v>407</v>
      </c>
      <c r="K5" s="186" t="s">
        <v>408</v>
      </c>
      <c r="L5" s="186" t="s">
        <v>409</v>
      </c>
      <c r="M5" s="186" t="s">
        <v>410</v>
      </c>
      <c r="N5" s="186" t="s">
        <v>411</v>
      </c>
      <c r="O5" s="186" t="s">
        <v>412</v>
      </c>
      <c r="P5" s="186" t="s">
        <v>413</v>
      </c>
      <c r="Q5" s="186" t="s">
        <v>414</v>
      </c>
      <c r="R5" s="186" t="s">
        <v>415</v>
      </c>
      <c r="S5" s="186" t="s">
        <v>416</v>
      </c>
      <c r="T5" s="186" t="s">
        <v>417</v>
      </c>
      <c r="U5" s="186" t="s">
        <v>418</v>
      </c>
      <c r="V5" s="186" t="s">
        <v>419</v>
      </c>
      <c r="W5" s="302"/>
      <c r="Y5" s="304"/>
      <c r="Z5" s="186" t="s">
        <v>400</v>
      </c>
      <c r="AA5" s="186" t="s">
        <v>401</v>
      </c>
      <c r="AB5" s="186" t="s">
        <v>402</v>
      </c>
      <c r="AC5" s="186" t="s">
        <v>403</v>
      </c>
      <c r="AD5" s="186" t="s">
        <v>404</v>
      </c>
      <c r="AE5" s="186" t="s">
        <v>405</v>
      </c>
      <c r="AF5" s="186" t="s">
        <v>406</v>
      </c>
      <c r="AG5" s="186" t="s">
        <v>407</v>
      </c>
      <c r="AH5" s="186" t="s">
        <v>408</v>
      </c>
      <c r="AI5" s="186" t="s">
        <v>409</v>
      </c>
      <c r="AJ5" s="186" t="s">
        <v>410</v>
      </c>
      <c r="AK5" s="186" t="s">
        <v>411</v>
      </c>
      <c r="AL5" s="186" t="s">
        <v>412</v>
      </c>
      <c r="AM5" s="186" t="s">
        <v>413</v>
      </c>
      <c r="AN5" s="186" t="s">
        <v>414</v>
      </c>
      <c r="AO5" s="186" t="s">
        <v>415</v>
      </c>
      <c r="AP5" s="186" t="s">
        <v>416</v>
      </c>
      <c r="AQ5" s="186" t="s">
        <v>417</v>
      </c>
      <c r="AR5" s="186" t="s">
        <v>418</v>
      </c>
      <c r="AS5" s="186" t="s">
        <v>419</v>
      </c>
      <c r="AT5" s="302"/>
    </row>
    <row r="6" spans="1:46" x14ac:dyDescent="0.25">
      <c r="B6" s="153" t="s">
        <v>400</v>
      </c>
      <c r="C6" s="178">
        <f>CountyFlows_input!B3</f>
        <v>19132</v>
      </c>
      <c r="D6" s="179">
        <f>CountyFlows_input!C3</f>
        <v>1996</v>
      </c>
      <c r="E6" s="179">
        <f>CountyFlows_input!D3</f>
        <v>376</v>
      </c>
      <c r="F6" s="179">
        <f>CountyFlows_input!E3</f>
        <v>444</v>
      </c>
      <c r="G6" s="179">
        <f>CountyFlows_input!F3</f>
        <v>0</v>
      </c>
      <c r="H6" s="179">
        <f>CountyFlows_input!G3</f>
        <v>1427</v>
      </c>
      <c r="I6" s="179">
        <f>CountyFlows_input!H3</f>
        <v>0</v>
      </c>
      <c r="J6" s="179">
        <f>CountyFlows_input!I3</f>
        <v>2</v>
      </c>
      <c r="K6" s="179">
        <f>CountyFlows_input!J3</f>
        <v>0</v>
      </c>
      <c r="L6" s="179">
        <f>CountyFlows_input!K3</f>
        <v>181</v>
      </c>
      <c r="M6" s="179">
        <f>CountyFlows_input!L3</f>
        <v>0</v>
      </c>
      <c r="N6" s="179">
        <f>CountyFlows_input!M3</f>
        <v>0</v>
      </c>
      <c r="O6" s="179">
        <f>CountyFlows_input!N3</f>
        <v>18</v>
      </c>
      <c r="P6" s="179">
        <f>CountyFlows_input!O3</f>
        <v>2232</v>
      </c>
      <c r="Q6" s="179">
        <f>CountyFlows_input!P3</f>
        <v>68</v>
      </c>
      <c r="R6" s="179">
        <f>CountyFlows_input!Q3</f>
        <v>0</v>
      </c>
      <c r="S6" s="179">
        <f>CountyFlows_input!R3</f>
        <v>0</v>
      </c>
      <c r="T6" s="179">
        <f>CountyFlows_input!S3</f>
        <v>165</v>
      </c>
      <c r="U6" s="179">
        <f>CountyFlows_input!T3</f>
        <v>33</v>
      </c>
      <c r="V6" s="180">
        <f>CountyFlows_input!U3</f>
        <v>8092</v>
      </c>
      <c r="W6" s="156">
        <f t="shared" ref="W6:W25" si="0">SUM(C6:V6)</f>
        <v>34166</v>
      </c>
      <c r="Y6" s="153" t="s">
        <v>400</v>
      </c>
      <c r="Z6" s="163">
        <f t="shared" ref="Z6:Z26" si="1">IF($W6&gt;0,C6/$W6,"")</f>
        <v>0.55997190189076862</v>
      </c>
      <c r="AA6" s="164">
        <f t="shared" ref="AA6:AA26" si="2">IF($W6&gt;0,D6/$W6,"")</f>
        <v>5.8420652110285076E-2</v>
      </c>
      <c r="AB6" s="164">
        <f t="shared" ref="AB6:AB26" si="3">IF($W6&gt;0,E6/$W6,"")</f>
        <v>1.1005092782298191E-2</v>
      </c>
      <c r="AC6" s="164">
        <f t="shared" ref="AC6:AC26" si="4">IF($W6&gt;0,F6/$W6,"")</f>
        <v>1.2995375519522331E-2</v>
      </c>
      <c r="AD6" s="164">
        <f t="shared" ref="AD6:AD26" si="5">IF($W6&gt;0,G6/$W6,"")</f>
        <v>0</v>
      </c>
      <c r="AE6" s="164">
        <f t="shared" ref="AE6:AE26" si="6">IF($W6&gt;0,H6/$W6,"")</f>
        <v>4.1766668617924253E-2</v>
      </c>
      <c r="AF6" s="164">
        <f t="shared" ref="AF6:AF26" si="7">IF($W6&gt;0,I6/$W6,"")</f>
        <v>0</v>
      </c>
      <c r="AG6" s="164">
        <f t="shared" ref="AG6:AG26" si="8">IF($W6&gt;0,J6/$W6,"")</f>
        <v>5.8537727565415913E-5</v>
      </c>
      <c r="AH6" s="164">
        <f t="shared" ref="AH6:AH26" si="9">IF($W6&gt;0,K6/$W6,"")</f>
        <v>0</v>
      </c>
      <c r="AI6" s="164">
        <f t="shared" ref="AI6:AI26" si="10">IF($W6&gt;0,L6/$W6,"")</f>
        <v>5.2976643446701402E-3</v>
      </c>
      <c r="AJ6" s="164">
        <f t="shared" ref="AJ6:AJ26" si="11">IF($W6&gt;0,M6/$W6,"")</f>
        <v>0</v>
      </c>
      <c r="AK6" s="164">
        <f t="shared" ref="AK6:AK26" si="12">IF($W6&gt;0,N6/$W6,"")</f>
        <v>0</v>
      </c>
      <c r="AL6" s="164">
        <f t="shared" ref="AL6:AL26" si="13">IF($W6&gt;0,O6/$W6,"")</f>
        <v>5.268395480887432E-4</v>
      </c>
      <c r="AM6" s="164">
        <f t="shared" ref="AM6:AM26" si="14">IF($W6&gt;0,P6/$W6,"")</f>
        <v>6.5328103963004161E-2</v>
      </c>
      <c r="AN6" s="164">
        <f t="shared" ref="AN6:AN26" si="15">IF($W6&gt;0,Q6/$W6,"")</f>
        <v>1.990282737224141E-3</v>
      </c>
      <c r="AO6" s="164">
        <f t="shared" ref="AO6:AO26" si="16">IF($W6&gt;0,R6/$W6,"")</f>
        <v>0</v>
      </c>
      <c r="AP6" s="164">
        <f t="shared" ref="AP6:AP26" si="17">IF($W6&gt;0,S6/$W6,"")</f>
        <v>0</v>
      </c>
      <c r="AQ6" s="164">
        <f t="shared" ref="AQ6:AQ26" si="18">IF($W6&gt;0,T6/$W6,"")</f>
        <v>4.829362524146813E-3</v>
      </c>
      <c r="AR6" s="164">
        <f t="shared" ref="AR6:AR26" si="19">IF($W6&gt;0,U6/$W6,"")</f>
        <v>9.6587250482936256E-4</v>
      </c>
      <c r="AS6" s="164">
        <f t="shared" ref="AS6:AS26" si="20">IF($W6&gt;0,V6/$W6,"")</f>
        <v>0.23684364572967279</v>
      </c>
      <c r="AT6" s="167">
        <f t="shared" ref="AT6:AT26" si="21">SUM(Z6:AS6)</f>
        <v>1</v>
      </c>
    </row>
    <row r="7" spans="1:46" x14ac:dyDescent="0.25">
      <c r="B7" s="153" t="s">
        <v>401</v>
      </c>
      <c r="C7" s="181">
        <f>CountyFlows_input!B4</f>
        <v>87</v>
      </c>
      <c r="D7" s="154">
        <f>CountyFlows_input!C4</f>
        <v>2057967</v>
      </c>
      <c r="E7" s="155">
        <f>CountyFlows_input!D4</f>
        <v>653</v>
      </c>
      <c r="F7" s="155">
        <f>CountyFlows_input!E4</f>
        <v>135435</v>
      </c>
      <c r="G7" s="155">
        <f>CountyFlows_input!F4</f>
        <v>420</v>
      </c>
      <c r="H7" s="155">
        <f>CountyFlows_input!G4</f>
        <v>19630</v>
      </c>
      <c r="I7" s="155">
        <f>CountyFlows_input!H4</f>
        <v>1374</v>
      </c>
      <c r="J7" s="155">
        <f>CountyFlows_input!I4</f>
        <v>652</v>
      </c>
      <c r="K7" s="155">
        <f>CountyFlows_input!J4</f>
        <v>631</v>
      </c>
      <c r="L7" s="155">
        <f>CountyFlows_input!K4</f>
        <v>78483</v>
      </c>
      <c r="M7" s="155">
        <f>CountyFlows_input!L4</f>
        <v>208</v>
      </c>
      <c r="N7" s="155">
        <f>CountyFlows_input!M4</f>
        <v>212</v>
      </c>
      <c r="O7" s="155">
        <f>CountyFlows_input!N4</f>
        <v>112</v>
      </c>
      <c r="P7" s="155">
        <f>CountyFlows_input!O4</f>
        <v>4498</v>
      </c>
      <c r="Q7" s="155">
        <f>CountyFlows_input!P4</f>
        <v>46</v>
      </c>
      <c r="R7" s="155">
        <f>CountyFlows_input!Q4</f>
        <v>421</v>
      </c>
      <c r="S7" s="155">
        <f>CountyFlows_input!R4</f>
        <v>93</v>
      </c>
      <c r="T7" s="155">
        <f>CountyFlows_input!S4</f>
        <v>183</v>
      </c>
      <c r="U7" s="155">
        <f>CountyFlows_input!T4</f>
        <v>39829</v>
      </c>
      <c r="V7" s="182">
        <f>CountyFlows_input!U4</f>
        <v>991</v>
      </c>
      <c r="W7" s="156">
        <f t="shared" si="0"/>
        <v>2341925</v>
      </c>
      <c r="Y7" s="153" t="s">
        <v>401</v>
      </c>
      <c r="Z7" s="164">
        <f t="shared" si="1"/>
        <v>3.7148926630869906E-5</v>
      </c>
      <c r="AA7" s="163">
        <f t="shared" si="2"/>
        <v>0.87875017346840745</v>
      </c>
      <c r="AB7" s="164">
        <f t="shared" si="3"/>
        <v>2.7883044930986263E-4</v>
      </c>
      <c r="AC7" s="164">
        <f t="shared" si="4"/>
        <v>5.7830630784504199E-2</v>
      </c>
      <c r="AD7" s="164">
        <f t="shared" si="5"/>
        <v>1.7933964580419954E-4</v>
      </c>
      <c r="AE7" s="164">
        <f t="shared" si="6"/>
        <v>8.381993445562945E-3</v>
      </c>
      <c r="AF7" s="164">
        <f t="shared" si="7"/>
        <v>5.8669684127373844E-4</v>
      </c>
      <c r="AG7" s="164">
        <f t="shared" si="8"/>
        <v>2.7840345015318592E-4</v>
      </c>
      <c r="AH7" s="164">
        <f t="shared" si="9"/>
        <v>2.6943646786297597E-4</v>
      </c>
      <c r="AI7" s="164">
        <f t="shared" si="10"/>
        <v>3.3512174813454747E-2</v>
      </c>
      <c r="AJ7" s="164">
        <f t="shared" si="11"/>
        <v>8.8815824588746442E-5</v>
      </c>
      <c r="AK7" s="164">
        <f t="shared" si="12"/>
        <v>9.0523821215453103E-5</v>
      </c>
      <c r="AL7" s="164">
        <f t="shared" si="13"/>
        <v>4.7823905547786542E-5</v>
      </c>
      <c r="AM7" s="164">
        <f t="shared" si="14"/>
        <v>1.9206422067316418E-3</v>
      </c>
      <c r="AN7" s="164">
        <f t="shared" si="15"/>
        <v>1.9641961207126616E-5</v>
      </c>
      <c r="AO7" s="164">
        <f t="shared" si="16"/>
        <v>1.797666449608762E-4</v>
      </c>
      <c r="AP7" s="164">
        <f t="shared" si="17"/>
        <v>3.9710921570929897E-5</v>
      </c>
      <c r="AQ7" s="164">
        <f t="shared" si="18"/>
        <v>7.8140845671829798E-5</v>
      </c>
      <c r="AR7" s="164">
        <f t="shared" si="19"/>
        <v>1.7006949411274914E-2</v>
      </c>
      <c r="AS7" s="164">
        <f t="shared" si="20"/>
        <v>4.2315616426657555E-4</v>
      </c>
      <c r="AT7" s="167">
        <f t="shared" si="21"/>
        <v>0.99999999999999989</v>
      </c>
    </row>
    <row r="8" spans="1:46" x14ac:dyDescent="0.25">
      <c r="B8" s="153" t="s">
        <v>402</v>
      </c>
      <c r="C8" s="181">
        <f>CountyFlows_input!B5</f>
        <v>137</v>
      </c>
      <c r="D8" s="155">
        <f>CountyFlows_input!C5</f>
        <v>2361</v>
      </c>
      <c r="E8" s="154">
        <f>CountyFlows_input!D5</f>
        <v>40684</v>
      </c>
      <c r="F8" s="155">
        <f>CountyFlows_input!E5</f>
        <v>3230</v>
      </c>
      <c r="G8" s="155">
        <f>CountyFlows_input!F5</f>
        <v>44</v>
      </c>
      <c r="H8" s="155">
        <f>CountyFlows_input!G5</f>
        <v>8537</v>
      </c>
      <c r="I8" s="155">
        <f>CountyFlows_input!H5</f>
        <v>17</v>
      </c>
      <c r="J8" s="155">
        <f>CountyFlows_input!I5</f>
        <v>1573</v>
      </c>
      <c r="K8" s="155">
        <f>CountyFlows_input!J5</f>
        <v>8</v>
      </c>
      <c r="L8" s="155">
        <f>CountyFlows_input!K5</f>
        <v>287</v>
      </c>
      <c r="M8" s="155">
        <f>CountyFlows_input!L5</f>
        <v>0</v>
      </c>
      <c r="N8" s="155">
        <f>CountyFlows_input!M5</f>
        <v>439</v>
      </c>
      <c r="O8" s="155">
        <f>CountyFlows_input!N5</f>
        <v>63</v>
      </c>
      <c r="P8" s="155">
        <f>CountyFlows_input!O5</f>
        <v>682</v>
      </c>
      <c r="Q8" s="155">
        <f>CountyFlows_input!P5</f>
        <v>572</v>
      </c>
      <c r="R8" s="155">
        <f>CountyFlows_input!Q5</f>
        <v>3</v>
      </c>
      <c r="S8" s="155">
        <f>CountyFlows_input!R5</f>
        <v>0</v>
      </c>
      <c r="T8" s="155">
        <f>CountyFlows_input!S5</f>
        <v>16</v>
      </c>
      <c r="U8" s="155">
        <f>CountyFlows_input!T5</f>
        <v>421</v>
      </c>
      <c r="V8" s="182">
        <f>CountyFlows_input!U5</f>
        <v>1081</v>
      </c>
      <c r="W8" s="156">
        <f t="shared" si="0"/>
        <v>60155</v>
      </c>
      <c r="Y8" s="153" t="s">
        <v>402</v>
      </c>
      <c r="Z8" s="164">
        <f t="shared" si="1"/>
        <v>2.2774499210373202E-3</v>
      </c>
      <c r="AA8" s="164">
        <f t="shared" si="2"/>
        <v>3.9248607763278195E-2</v>
      </c>
      <c r="AB8" s="163">
        <f t="shared" si="3"/>
        <v>0.67631950793782725</v>
      </c>
      <c r="AC8" s="164">
        <f t="shared" si="4"/>
        <v>5.369462222591638E-2</v>
      </c>
      <c r="AD8" s="164">
        <f t="shared" si="5"/>
        <v>7.3144377026016123E-4</v>
      </c>
      <c r="AE8" s="164">
        <f t="shared" si="6"/>
        <v>0.14191671515252266</v>
      </c>
      <c r="AF8" s="164">
        <f t="shared" si="7"/>
        <v>2.826032748732441E-4</v>
      </c>
      <c r="AG8" s="164">
        <f t="shared" si="8"/>
        <v>2.6149114786800765E-2</v>
      </c>
      <c r="AH8" s="164">
        <f t="shared" si="9"/>
        <v>1.3298977641093841E-4</v>
      </c>
      <c r="AI8" s="164">
        <f t="shared" si="10"/>
        <v>4.7710082287424158E-3</v>
      </c>
      <c r="AJ8" s="164">
        <f t="shared" si="11"/>
        <v>0</v>
      </c>
      <c r="AK8" s="164">
        <f t="shared" si="12"/>
        <v>7.2978139805502454E-3</v>
      </c>
      <c r="AL8" s="164">
        <f t="shared" si="13"/>
        <v>1.0472944892361399E-3</v>
      </c>
      <c r="AM8" s="164">
        <f t="shared" si="14"/>
        <v>1.13373784390325E-2</v>
      </c>
      <c r="AN8" s="164">
        <f t="shared" si="15"/>
        <v>9.508769013382096E-3</v>
      </c>
      <c r="AO8" s="164">
        <f t="shared" si="16"/>
        <v>4.9871166154101902E-5</v>
      </c>
      <c r="AP8" s="164">
        <f t="shared" si="17"/>
        <v>0</v>
      </c>
      <c r="AQ8" s="164">
        <f t="shared" si="18"/>
        <v>2.6597955282187683E-4</v>
      </c>
      <c r="AR8" s="164">
        <f t="shared" si="19"/>
        <v>6.9985869836256334E-3</v>
      </c>
      <c r="AS8" s="164">
        <f t="shared" si="20"/>
        <v>1.7970243537528054E-2</v>
      </c>
      <c r="AT8" s="167">
        <f t="shared" si="21"/>
        <v>1</v>
      </c>
    </row>
    <row r="9" spans="1:46" x14ac:dyDescent="0.25">
      <c r="B9" s="153" t="s">
        <v>403</v>
      </c>
      <c r="C9" s="181">
        <f>CountyFlows_input!B6</f>
        <v>36</v>
      </c>
      <c r="D9" s="155">
        <f>CountyFlows_input!C6</f>
        <v>137368</v>
      </c>
      <c r="E9" s="155">
        <f>CountyFlows_input!D6</f>
        <v>500</v>
      </c>
      <c r="F9" s="154">
        <f>CountyFlows_input!E6</f>
        <v>274956</v>
      </c>
      <c r="G9" s="155">
        <f>CountyFlows_input!F6</f>
        <v>135</v>
      </c>
      <c r="H9" s="155">
        <f>CountyFlows_input!G6</f>
        <v>18172</v>
      </c>
      <c r="I9" s="155">
        <f>CountyFlows_input!H6</f>
        <v>50</v>
      </c>
      <c r="J9" s="155">
        <f>CountyFlows_input!I6</f>
        <v>1503</v>
      </c>
      <c r="K9" s="155">
        <f>CountyFlows_input!J6</f>
        <v>30</v>
      </c>
      <c r="L9" s="155">
        <f>CountyFlows_input!K6</f>
        <v>7366</v>
      </c>
      <c r="M9" s="155">
        <f>CountyFlows_input!L6</f>
        <v>0</v>
      </c>
      <c r="N9" s="155">
        <f>CountyFlows_input!M6</f>
        <v>113</v>
      </c>
      <c r="O9" s="155">
        <f>CountyFlows_input!N6</f>
        <v>0</v>
      </c>
      <c r="P9" s="155">
        <f>CountyFlows_input!O6</f>
        <v>909</v>
      </c>
      <c r="Q9" s="155">
        <f>CountyFlows_input!P6</f>
        <v>45</v>
      </c>
      <c r="R9" s="155">
        <f>CountyFlows_input!Q6</f>
        <v>76</v>
      </c>
      <c r="S9" s="155">
        <f>CountyFlows_input!R6</f>
        <v>0</v>
      </c>
      <c r="T9" s="155">
        <f>CountyFlows_input!S6</f>
        <v>15</v>
      </c>
      <c r="U9" s="155">
        <f>CountyFlows_input!T6</f>
        <v>14829</v>
      </c>
      <c r="V9" s="182">
        <f>CountyFlows_input!U6</f>
        <v>173</v>
      </c>
      <c r="W9" s="156">
        <f t="shared" si="0"/>
        <v>456276</v>
      </c>
      <c r="Y9" s="153" t="s">
        <v>403</v>
      </c>
      <c r="Z9" s="164">
        <f t="shared" si="1"/>
        <v>7.8899613391894384E-5</v>
      </c>
      <c r="AA9" s="164">
        <f t="shared" si="2"/>
        <v>0.30106339145604855</v>
      </c>
      <c r="AB9" s="164">
        <f t="shared" si="3"/>
        <v>1.0958279637763109E-3</v>
      </c>
      <c r="AC9" s="163">
        <f t="shared" si="4"/>
        <v>0.60260894721615865</v>
      </c>
      <c r="AD9" s="164">
        <f t="shared" si="5"/>
        <v>2.9587355021960392E-4</v>
      </c>
      <c r="AE9" s="164">
        <f t="shared" si="6"/>
        <v>3.9826771515486241E-2</v>
      </c>
      <c r="AF9" s="164">
        <f t="shared" si="7"/>
        <v>1.0958279637763109E-4</v>
      </c>
      <c r="AG9" s="164">
        <f t="shared" si="8"/>
        <v>3.2940588591115903E-3</v>
      </c>
      <c r="AH9" s="164">
        <f t="shared" si="9"/>
        <v>6.5749677826578649E-5</v>
      </c>
      <c r="AI9" s="164">
        <f t="shared" si="10"/>
        <v>1.6143737562352611E-2</v>
      </c>
      <c r="AJ9" s="164">
        <f t="shared" si="11"/>
        <v>0</v>
      </c>
      <c r="AK9" s="164">
        <f t="shared" si="12"/>
        <v>2.4765711981344625E-4</v>
      </c>
      <c r="AL9" s="164">
        <f t="shared" si="13"/>
        <v>0</v>
      </c>
      <c r="AM9" s="164">
        <f t="shared" si="14"/>
        <v>1.9922152381453332E-3</v>
      </c>
      <c r="AN9" s="164">
        <f t="shared" si="15"/>
        <v>9.8624516739867973E-5</v>
      </c>
      <c r="AO9" s="164">
        <f t="shared" si="16"/>
        <v>1.6656585049399926E-4</v>
      </c>
      <c r="AP9" s="164">
        <f t="shared" si="17"/>
        <v>0</v>
      </c>
      <c r="AQ9" s="164">
        <f t="shared" si="18"/>
        <v>3.2874838913289324E-5</v>
      </c>
      <c r="AR9" s="164">
        <f t="shared" si="19"/>
        <v>3.2500065749677828E-2</v>
      </c>
      <c r="AS9" s="164">
        <f t="shared" si="20"/>
        <v>3.7915647546660355E-4</v>
      </c>
      <c r="AT9" s="167">
        <f t="shared" si="21"/>
        <v>1.0000000000000002</v>
      </c>
    </row>
    <row r="10" spans="1:46" x14ac:dyDescent="0.25">
      <c r="B10" s="153" t="s">
        <v>404</v>
      </c>
      <c r="C10" s="181">
        <f>CountyFlows_input!B7</f>
        <v>24</v>
      </c>
      <c r="D10" s="155">
        <f>CountyFlows_input!C7</f>
        <v>1904</v>
      </c>
      <c r="E10" s="155">
        <f>CountyFlows_input!D7</f>
        <v>0</v>
      </c>
      <c r="F10" s="155">
        <f>CountyFlows_input!E7</f>
        <v>1090</v>
      </c>
      <c r="G10" s="154">
        <f>CountyFlows_input!F7</f>
        <v>9785</v>
      </c>
      <c r="H10" s="155">
        <f>CountyFlows_input!G7</f>
        <v>271</v>
      </c>
      <c r="I10" s="155">
        <f>CountyFlows_input!H7</f>
        <v>217</v>
      </c>
      <c r="J10" s="155">
        <f>CountyFlows_input!I7</f>
        <v>283</v>
      </c>
      <c r="K10" s="155">
        <f>CountyFlows_input!J7</f>
        <v>0</v>
      </c>
      <c r="L10" s="155">
        <f>CountyFlows_input!K7</f>
        <v>127</v>
      </c>
      <c r="M10" s="155">
        <f>CountyFlows_input!L7</f>
        <v>0</v>
      </c>
      <c r="N10" s="155">
        <f>CountyFlows_input!M7</f>
        <v>901</v>
      </c>
      <c r="O10" s="155">
        <f>CountyFlows_input!N7</f>
        <v>0</v>
      </c>
      <c r="P10" s="155">
        <f>CountyFlows_input!O7</f>
        <v>24</v>
      </c>
      <c r="Q10" s="155">
        <f>CountyFlows_input!P7</f>
        <v>0</v>
      </c>
      <c r="R10" s="155">
        <f>CountyFlows_input!Q7</f>
        <v>0</v>
      </c>
      <c r="S10" s="155">
        <f>CountyFlows_input!R7</f>
        <v>0</v>
      </c>
      <c r="T10" s="155">
        <f>CountyFlows_input!S7</f>
        <v>0</v>
      </c>
      <c r="U10" s="155">
        <f>CountyFlows_input!T7</f>
        <v>7344</v>
      </c>
      <c r="V10" s="182">
        <f>CountyFlows_input!U7</f>
        <v>0</v>
      </c>
      <c r="W10" s="156">
        <f t="shared" si="0"/>
        <v>21970</v>
      </c>
      <c r="Y10" s="153" t="s">
        <v>404</v>
      </c>
      <c r="Z10" s="164">
        <f t="shared" si="1"/>
        <v>1.0923987255348202E-3</v>
      </c>
      <c r="AA10" s="164">
        <f t="shared" si="2"/>
        <v>8.6663632225762399E-2</v>
      </c>
      <c r="AB10" s="164">
        <f t="shared" si="3"/>
        <v>0</v>
      </c>
      <c r="AC10" s="164">
        <f t="shared" si="4"/>
        <v>4.9613108784706421E-2</v>
      </c>
      <c r="AD10" s="163">
        <f t="shared" si="5"/>
        <v>0.445380063723259</v>
      </c>
      <c r="AE10" s="164">
        <f t="shared" si="6"/>
        <v>1.2335002275830679E-2</v>
      </c>
      <c r="AF10" s="164">
        <f t="shared" si="7"/>
        <v>9.8771051433773332E-3</v>
      </c>
      <c r="AG10" s="164">
        <f t="shared" si="8"/>
        <v>1.2881201638598088E-2</v>
      </c>
      <c r="AH10" s="164">
        <f t="shared" si="9"/>
        <v>0</v>
      </c>
      <c r="AI10" s="164">
        <f t="shared" si="10"/>
        <v>5.7806099226217567E-3</v>
      </c>
      <c r="AJ10" s="164">
        <f t="shared" si="11"/>
        <v>0</v>
      </c>
      <c r="AK10" s="164">
        <f t="shared" si="12"/>
        <v>4.1010468821119708E-2</v>
      </c>
      <c r="AL10" s="164">
        <f t="shared" si="13"/>
        <v>0</v>
      </c>
      <c r="AM10" s="164">
        <f t="shared" si="14"/>
        <v>1.0923987255348202E-3</v>
      </c>
      <c r="AN10" s="164">
        <f t="shared" si="15"/>
        <v>0</v>
      </c>
      <c r="AO10" s="164">
        <f t="shared" si="16"/>
        <v>0</v>
      </c>
      <c r="AP10" s="164">
        <f t="shared" si="17"/>
        <v>0</v>
      </c>
      <c r="AQ10" s="164">
        <f t="shared" si="18"/>
        <v>0</v>
      </c>
      <c r="AR10" s="164">
        <f t="shared" si="19"/>
        <v>0.33427401001365498</v>
      </c>
      <c r="AS10" s="164">
        <f t="shared" si="20"/>
        <v>0</v>
      </c>
      <c r="AT10" s="167">
        <f t="shared" si="21"/>
        <v>1</v>
      </c>
    </row>
    <row r="11" spans="1:46" x14ac:dyDescent="0.25">
      <c r="B11" s="153" t="s">
        <v>405</v>
      </c>
      <c r="C11" s="181">
        <f>CountyFlows_input!B8</f>
        <v>243</v>
      </c>
      <c r="D11" s="155">
        <f>CountyFlows_input!C8</f>
        <v>44816</v>
      </c>
      <c r="E11" s="155">
        <f>CountyFlows_input!D8</f>
        <v>2116</v>
      </c>
      <c r="F11" s="155">
        <f>CountyFlows_input!E8</f>
        <v>45158</v>
      </c>
      <c r="G11" s="155">
        <f>CountyFlows_input!F8</f>
        <v>170</v>
      </c>
      <c r="H11" s="154">
        <f>CountyFlows_input!G8</f>
        <v>127424</v>
      </c>
      <c r="I11" s="155">
        <f>CountyFlows_input!H8</f>
        <v>20</v>
      </c>
      <c r="J11" s="155">
        <f>CountyFlows_input!I8</f>
        <v>4692</v>
      </c>
      <c r="K11" s="155">
        <f>CountyFlows_input!J8</f>
        <v>13</v>
      </c>
      <c r="L11" s="155">
        <f>CountyFlows_input!K8</f>
        <v>3740</v>
      </c>
      <c r="M11" s="155">
        <f>CountyFlows_input!L8</f>
        <v>0</v>
      </c>
      <c r="N11" s="155">
        <f>CountyFlows_input!M8</f>
        <v>230</v>
      </c>
      <c r="O11" s="155">
        <f>CountyFlows_input!N8</f>
        <v>0</v>
      </c>
      <c r="P11" s="155">
        <f>CountyFlows_input!O8</f>
        <v>6620</v>
      </c>
      <c r="Q11" s="155">
        <f>CountyFlows_input!P8</f>
        <v>179</v>
      </c>
      <c r="R11" s="155">
        <f>CountyFlows_input!Q8</f>
        <v>0</v>
      </c>
      <c r="S11" s="155">
        <f>CountyFlows_input!R8</f>
        <v>17</v>
      </c>
      <c r="T11" s="155">
        <f>CountyFlows_input!S8</f>
        <v>36</v>
      </c>
      <c r="U11" s="155">
        <f>CountyFlows_input!T8</f>
        <v>3889</v>
      </c>
      <c r="V11" s="182">
        <f>CountyFlows_input!U8</f>
        <v>513</v>
      </c>
      <c r="W11" s="156">
        <f t="shared" si="0"/>
        <v>239876</v>
      </c>
      <c r="Y11" s="153" t="s">
        <v>405</v>
      </c>
      <c r="Z11" s="164">
        <f t="shared" si="1"/>
        <v>1.0130233954209675E-3</v>
      </c>
      <c r="AA11" s="164">
        <f t="shared" si="2"/>
        <v>0.18682986209541597</v>
      </c>
      <c r="AB11" s="164">
        <f t="shared" si="3"/>
        <v>8.8212242992212649E-3</v>
      </c>
      <c r="AC11" s="164">
        <f t="shared" si="4"/>
        <v>0.18825559872600844</v>
      </c>
      <c r="AD11" s="164">
        <f t="shared" si="5"/>
        <v>7.086994947389484E-4</v>
      </c>
      <c r="AE11" s="163">
        <f t="shared" si="6"/>
        <v>0.53120779069185742</v>
      </c>
      <c r="AF11" s="164">
        <f t="shared" si="7"/>
        <v>8.3376411145758643E-5</v>
      </c>
      <c r="AG11" s="164">
        <f t="shared" si="8"/>
        <v>1.9560106054794978E-2</v>
      </c>
      <c r="AH11" s="164">
        <f t="shared" si="9"/>
        <v>5.4194667244743117E-5</v>
      </c>
      <c r="AI11" s="164">
        <f t="shared" si="10"/>
        <v>1.5591388884256867E-2</v>
      </c>
      <c r="AJ11" s="164">
        <f t="shared" si="11"/>
        <v>0</v>
      </c>
      <c r="AK11" s="164">
        <f t="shared" si="12"/>
        <v>9.588287281762244E-4</v>
      </c>
      <c r="AL11" s="164">
        <f t="shared" si="13"/>
        <v>0</v>
      </c>
      <c r="AM11" s="164">
        <f t="shared" si="14"/>
        <v>2.7597592089246111E-2</v>
      </c>
      <c r="AN11" s="164">
        <f t="shared" si="15"/>
        <v>7.4621887975453982E-4</v>
      </c>
      <c r="AO11" s="164">
        <f t="shared" si="16"/>
        <v>0</v>
      </c>
      <c r="AP11" s="164">
        <f t="shared" si="17"/>
        <v>7.086994947389484E-5</v>
      </c>
      <c r="AQ11" s="164">
        <f t="shared" si="18"/>
        <v>1.5007754006236555E-4</v>
      </c>
      <c r="AR11" s="164">
        <f t="shared" si="19"/>
        <v>1.6212543147292768E-2</v>
      </c>
      <c r="AS11" s="164">
        <f t="shared" si="20"/>
        <v>2.1386049458887091E-3</v>
      </c>
      <c r="AT11" s="167">
        <f t="shared" si="21"/>
        <v>0.99999999999999989</v>
      </c>
    </row>
    <row r="12" spans="1:46" x14ac:dyDescent="0.25">
      <c r="B12" s="153" t="s">
        <v>406</v>
      </c>
      <c r="C12" s="181">
        <f>CountyFlows_input!B9</f>
        <v>0</v>
      </c>
      <c r="D12" s="155">
        <f>CountyFlows_input!C9</f>
        <v>4815</v>
      </c>
      <c r="E12" s="155">
        <f>CountyFlows_input!D9</f>
        <v>49</v>
      </c>
      <c r="F12" s="155">
        <f>CountyFlows_input!E9</f>
        <v>335</v>
      </c>
      <c r="G12" s="155">
        <f>CountyFlows_input!F9</f>
        <v>267</v>
      </c>
      <c r="H12" s="155">
        <f>CountyFlows_input!G9</f>
        <v>88</v>
      </c>
      <c r="I12" s="154">
        <f>CountyFlows_input!H9</f>
        <v>36462</v>
      </c>
      <c r="J12" s="155">
        <f>CountyFlows_input!I9</f>
        <v>4</v>
      </c>
      <c r="K12" s="155">
        <f>CountyFlows_input!J9</f>
        <v>0</v>
      </c>
      <c r="L12" s="155">
        <f>CountyFlows_input!K9</f>
        <v>360</v>
      </c>
      <c r="M12" s="155">
        <f>CountyFlows_input!L9</f>
        <v>7</v>
      </c>
      <c r="N12" s="155">
        <f>CountyFlows_input!M9</f>
        <v>29</v>
      </c>
      <c r="O12" s="155">
        <f>CountyFlows_input!N9</f>
        <v>0</v>
      </c>
      <c r="P12" s="155">
        <f>CountyFlows_input!O9</f>
        <v>0</v>
      </c>
      <c r="Q12" s="155">
        <f>CountyFlows_input!P9</f>
        <v>16</v>
      </c>
      <c r="R12" s="155">
        <f>CountyFlows_input!Q9</f>
        <v>76</v>
      </c>
      <c r="S12" s="155">
        <f>CountyFlows_input!R9</f>
        <v>0</v>
      </c>
      <c r="T12" s="155">
        <f>CountyFlows_input!S9</f>
        <v>0</v>
      </c>
      <c r="U12" s="155">
        <f>CountyFlows_input!T9</f>
        <v>4611</v>
      </c>
      <c r="V12" s="182">
        <f>CountyFlows_input!U9</f>
        <v>0</v>
      </c>
      <c r="W12" s="156">
        <f t="shared" si="0"/>
        <v>47119</v>
      </c>
      <c r="Y12" s="153" t="s">
        <v>406</v>
      </c>
      <c r="Z12" s="164">
        <f t="shared" si="1"/>
        <v>0</v>
      </c>
      <c r="AA12" s="164">
        <f t="shared" si="2"/>
        <v>0.10218807699654067</v>
      </c>
      <c r="AB12" s="164">
        <f t="shared" si="3"/>
        <v>1.0399202020416392E-3</v>
      </c>
      <c r="AC12" s="164">
        <f t="shared" si="4"/>
        <v>7.109658524162228E-3</v>
      </c>
      <c r="AD12" s="164">
        <f t="shared" si="5"/>
        <v>5.6665039580636265E-3</v>
      </c>
      <c r="AE12" s="164">
        <f t="shared" si="6"/>
        <v>1.8676117914217195E-3</v>
      </c>
      <c r="AF12" s="163">
        <f t="shared" si="7"/>
        <v>0.77382796748657656</v>
      </c>
      <c r="AG12" s="164">
        <f t="shared" si="8"/>
        <v>8.4891445064623608E-5</v>
      </c>
      <c r="AH12" s="164">
        <f t="shared" si="9"/>
        <v>0</v>
      </c>
      <c r="AI12" s="164">
        <f t="shared" si="10"/>
        <v>7.6402300558161248E-3</v>
      </c>
      <c r="AJ12" s="164">
        <f t="shared" si="11"/>
        <v>1.4856002886309133E-4</v>
      </c>
      <c r="AK12" s="164">
        <f t="shared" si="12"/>
        <v>6.1546297671852116E-4</v>
      </c>
      <c r="AL12" s="164">
        <f t="shared" si="13"/>
        <v>0</v>
      </c>
      <c r="AM12" s="164">
        <f t="shared" si="14"/>
        <v>0</v>
      </c>
      <c r="AN12" s="164">
        <f t="shared" si="15"/>
        <v>3.3956578025849443E-4</v>
      </c>
      <c r="AO12" s="164">
        <f t="shared" si="16"/>
        <v>1.6129374562278487E-3</v>
      </c>
      <c r="AP12" s="164">
        <f t="shared" si="17"/>
        <v>0</v>
      </c>
      <c r="AQ12" s="164">
        <f t="shared" si="18"/>
        <v>0</v>
      </c>
      <c r="AR12" s="164">
        <f t="shared" si="19"/>
        <v>9.785861329824487E-2</v>
      </c>
      <c r="AS12" s="164">
        <f t="shared" si="20"/>
        <v>0</v>
      </c>
      <c r="AT12" s="167">
        <f t="shared" si="21"/>
        <v>1.0000000000000002</v>
      </c>
    </row>
    <row r="13" spans="1:46" x14ac:dyDescent="0.25">
      <c r="B13" s="153" t="s">
        <v>407</v>
      </c>
      <c r="C13" s="181">
        <f>CountyFlows_input!B10</f>
        <v>11</v>
      </c>
      <c r="D13" s="155">
        <f>CountyFlows_input!C10</f>
        <v>6272</v>
      </c>
      <c r="E13" s="155">
        <f>CountyFlows_input!D10</f>
        <v>1127</v>
      </c>
      <c r="F13" s="155">
        <f>CountyFlows_input!E10</f>
        <v>14184</v>
      </c>
      <c r="G13" s="155">
        <f>CountyFlows_input!F10</f>
        <v>738</v>
      </c>
      <c r="H13" s="155">
        <f>CountyFlows_input!G10</f>
        <v>10846</v>
      </c>
      <c r="I13" s="155">
        <f>CountyFlows_input!H10</f>
        <v>0</v>
      </c>
      <c r="J13" s="154">
        <f>CountyFlows_input!I10</f>
        <v>16135</v>
      </c>
      <c r="K13" s="155">
        <f>CountyFlows_input!J10</f>
        <v>0</v>
      </c>
      <c r="L13" s="155">
        <f>CountyFlows_input!K10</f>
        <v>194</v>
      </c>
      <c r="M13" s="155">
        <f>CountyFlows_input!L10</f>
        <v>0</v>
      </c>
      <c r="N13" s="155">
        <f>CountyFlows_input!M10</f>
        <v>259</v>
      </c>
      <c r="O13" s="155">
        <f>CountyFlows_input!N10</f>
        <v>0</v>
      </c>
      <c r="P13" s="155">
        <f>CountyFlows_input!O10</f>
        <v>97</v>
      </c>
      <c r="Q13" s="155">
        <f>CountyFlows_input!P10</f>
        <v>15</v>
      </c>
      <c r="R13" s="155">
        <f>CountyFlows_input!Q10</f>
        <v>0</v>
      </c>
      <c r="S13" s="155">
        <f>CountyFlows_input!R10</f>
        <v>0</v>
      </c>
      <c r="T13" s="155">
        <f>CountyFlows_input!S10</f>
        <v>0</v>
      </c>
      <c r="U13" s="155">
        <f>CountyFlows_input!T10</f>
        <v>6239</v>
      </c>
      <c r="V13" s="182">
        <f>CountyFlows_input!U10</f>
        <v>0</v>
      </c>
      <c r="W13" s="156">
        <f t="shared" si="0"/>
        <v>56117</v>
      </c>
      <c r="Y13" s="153" t="s">
        <v>407</v>
      </c>
      <c r="Z13" s="164">
        <f t="shared" si="1"/>
        <v>1.9601903166598358E-4</v>
      </c>
      <c r="AA13" s="164">
        <f t="shared" si="2"/>
        <v>0.11176648787354991</v>
      </c>
      <c r="AB13" s="164">
        <f t="shared" si="3"/>
        <v>2.0083040789778499E-2</v>
      </c>
      <c r="AC13" s="164">
        <f t="shared" si="4"/>
        <v>0.25275763137730101</v>
      </c>
      <c r="AD13" s="164">
        <f t="shared" si="5"/>
        <v>1.3151095033590535E-2</v>
      </c>
      <c r="AE13" s="164">
        <f t="shared" si="6"/>
        <v>0.19327476522265979</v>
      </c>
      <c r="AF13" s="164">
        <f t="shared" si="7"/>
        <v>0</v>
      </c>
      <c r="AG13" s="163">
        <f t="shared" si="8"/>
        <v>0.28752427963005861</v>
      </c>
      <c r="AH13" s="164">
        <f t="shared" si="9"/>
        <v>0</v>
      </c>
      <c r="AI13" s="164">
        <f t="shared" si="10"/>
        <v>3.457062922109165E-3</v>
      </c>
      <c r="AJ13" s="164">
        <f t="shared" si="11"/>
        <v>0</v>
      </c>
      <c r="AK13" s="164">
        <f t="shared" si="12"/>
        <v>4.6153572001354313E-3</v>
      </c>
      <c r="AL13" s="164">
        <f t="shared" si="13"/>
        <v>0</v>
      </c>
      <c r="AM13" s="164">
        <f t="shared" si="14"/>
        <v>1.7285314610545825E-3</v>
      </c>
      <c r="AN13" s="164">
        <f t="shared" si="15"/>
        <v>2.6729867954452304E-4</v>
      </c>
      <c r="AO13" s="164">
        <f t="shared" si="16"/>
        <v>0</v>
      </c>
      <c r="AP13" s="164">
        <f t="shared" si="17"/>
        <v>0</v>
      </c>
      <c r="AQ13" s="164">
        <f t="shared" si="18"/>
        <v>0</v>
      </c>
      <c r="AR13" s="164">
        <f t="shared" si="19"/>
        <v>0.11117843077855195</v>
      </c>
      <c r="AS13" s="164">
        <f t="shared" si="20"/>
        <v>0</v>
      </c>
      <c r="AT13" s="167">
        <f t="shared" si="21"/>
        <v>0.99999999999999989</v>
      </c>
    </row>
    <row r="14" spans="1:46" x14ac:dyDescent="0.25">
      <c r="B14" s="153" t="s">
        <v>408</v>
      </c>
      <c r="C14" s="181">
        <f>CountyFlows_input!B11</f>
        <v>20</v>
      </c>
      <c r="D14" s="155">
        <f>CountyFlows_input!C11</f>
        <v>3609</v>
      </c>
      <c r="E14" s="155">
        <f>CountyFlows_input!D11</f>
        <v>91</v>
      </c>
      <c r="F14" s="155">
        <f>CountyFlows_input!E11</f>
        <v>331</v>
      </c>
      <c r="G14" s="155">
        <f>CountyFlows_input!F11</f>
        <v>0</v>
      </c>
      <c r="H14" s="155">
        <f>CountyFlows_input!G11</f>
        <v>131</v>
      </c>
      <c r="I14" s="155">
        <f>CountyFlows_input!H11</f>
        <v>0</v>
      </c>
      <c r="J14" s="155">
        <f>CountyFlows_input!I11</f>
        <v>4</v>
      </c>
      <c r="K14" s="154">
        <f>CountyFlows_input!J11</f>
        <v>41780</v>
      </c>
      <c r="L14" s="155">
        <f>CountyFlows_input!K11</f>
        <v>15856</v>
      </c>
      <c r="M14" s="155">
        <f>CountyFlows_input!L11</f>
        <v>0</v>
      </c>
      <c r="N14" s="155">
        <f>CountyFlows_input!M11</f>
        <v>0</v>
      </c>
      <c r="O14" s="155">
        <f>CountyFlows_input!N11</f>
        <v>0</v>
      </c>
      <c r="P14" s="155">
        <f>CountyFlows_input!O11</f>
        <v>1227</v>
      </c>
      <c r="Q14" s="155">
        <f>CountyFlows_input!P11</f>
        <v>0</v>
      </c>
      <c r="R14" s="155">
        <f>CountyFlows_input!Q11</f>
        <v>43</v>
      </c>
      <c r="S14" s="155">
        <f>CountyFlows_input!R11</f>
        <v>7931</v>
      </c>
      <c r="T14" s="155">
        <f>CountyFlows_input!S11</f>
        <v>1187</v>
      </c>
      <c r="U14" s="155">
        <f>CountyFlows_input!T11</f>
        <v>45</v>
      </c>
      <c r="V14" s="182">
        <f>CountyFlows_input!U11</f>
        <v>43</v>
      </c>
      <c r="W14" s="156">
        <f t="shared" si="0"/>
        <v>72298</v>
      </c>
      <c r="Y14" s="153" t="s">
        <v>408</v>
      </c>
      <c r="Z14" s="164">
        <f t="shared" si="1"/>
        <v>2.7663282525104428E-4</v>
      </c>
      <c r="AA14" s="164">
        <f t="shared" si="2"/>
        <v>4.9918393316550944E-2</v>
      </c>
      <c r="AB14" s="164">
        <f t="shared" si="3"/>
        <v>1.2586793548922516E-3</v>
      </c>
      <c r="AC14" s="164">
        <f t="shared" si="4"/>
        <v>4.5782732579047834E-3</v>
      </c>
      <c r="AD14" s="164">
        <f t="shared" si="5"/>
        <v>0</v>
      </c>
      <c r="AE14" s="164">
        <f t="shared" si="6"/>
        <v>1.8119450053943401E-3</v>
      </c>
      <c r="AF14" s="164">
        <f t="shared" si="7"/>
        <v>0</v>
      </c>
      <c r="AG14" s="164">
        <f t="shared" si="8"/>
        <v>5.5326565050208858E-5</v>
      </c>
      <c r="AH14" s="163">
        <f t="shared" si="9"/>
        <v>0.57788597194943148</v>
      </c>
      <c r="AI14" s="164">
        <f t="shared" si="10"/>
        <v>0.21931450385902793</v>
      </c>
      <c r="AJ14" s="164">
        <f t="shared" si="11"/>
        <v>0</v>
      </c>
      <c r="AK14" s="164">
        <f t="shared" si="12"/>
        <v>0</v>
      </c>
      <c r="AL14" s="164">
        <f t="shared" si="13"/>
        <v>0</v>
      </c>
      <c r="AM14" s="164">
        <f t="shared" si="14"/>
        <v>1.6971423829151566E-2</v>
      </c>
      <c r="AN14" s="164">
        <f t="shared" si="15"/>
        <v>0</v>
      </c>
      <c r="AO14" s="164">
        <f t="shared" si="16"/>
        <v>5.9476057428974527E-4</v>
      </c>
      <c r="AP14" s="164">
        <f t="shared" si="17"/>
        <v>0.10969874685330161</v>
      </c>
      <c r="AQ14" s="164">
        <f t="shared" si="18"/>
        <v>1.6418158178649479E-2</v>
      </c>
      <c r="AR14" s="164">
        <f t="shared" si="19"/>
        <v>6.2242385681484963E-4</v>
      </c>
      <c r="AS14" s="164">
        <f t="shared" si="20"/>
        <v>5.9476057428974527E-4</v>
      </c>
      <c r="AT14" s="167">
        <f t="shared" si="21"/>
        <v>1</v>
      </c>
    </row>
    <row r="15" spans="1:46" x14ac:dyDescent="0.25">
      <c r="B15" s="153" t="s">
        <v>409</v>
      </c>
      <c r="C15" s="181">
        <f>CountyFlows_input!B12</f>
        <v>41</v>
      </c>
      <c r="D15" s="155">
        <f>CountyFlows_input!C12</f>
        <v>121059</v>
      </c>
      <c r="E15" s="155">
        <f>CountyFlows_input!D12</f>
        <v>82</v>
      </c>
      <c r="F15" s="155">
        <f>CountyFlows_input!E12</f>
        <v>9649</v>
      </c>
      <c r="G15" s="155">
        <f>CountyFlows_input!F12</f>
        <v>65</v>
      </c>
      <c r="H15" s="155">
        <f>CountyFlows_input!G12</f>
        <v>1702</v>
      </c>
      <c r="I15" s="155">
        <f>CountyFlows_input!H12</f>
        <v>334</v>
      </c>
      <c r="J15" s="155">
        <f>CountyFlows_input!I12</f>
        <v>61</v>
      </c>
      <c r="K15" s="155">
        <f>CountyFlows_input!J12</f>
        <v>4129</v>
      </c>
      <c r="L15" s="154">
        <f>CountyFlows_input!K12</f>
        <v>377219</v>
      </c>
      <c r="M15" s="155">
        <f>CountyFlows_input!L12</f>
        <v>1342</v>
      </c>
      <c r="N15" s="155">
        <f>CountyFlows_input!M12</f>
        <v>46</v>
      </c>
      <c r="O15" s="155">
        <f>CountyFlows_input!N12</f>
        <v>11</v>
      </c>
      <c r="P15" s="155">
        <f>CountyFlows_input!O12</f>
        <v>6532</v>
      </c>
      <c r="Q15" s="155">
        <f>CountyFlows_input!P12</f>
        <v>19</v>
      </c>
      <c r="R15" s="155">
        <f>CountyFlows_input!Q12</f>
        <v>9196</v>
      </c>
      <c r="S15" s="155">
        <f>CountyFlows_input!R12</f>
        <v>686</v>
      </c>
      <c r="T15" s="155">
        <f>CountyFlows_input!S12</f>
        <v>275</v>
      </c>
      <c r="U15" s="155">
        <f>CountyFlows_input!T12</f>
        <v>4345</v>
      </c>
      <c r="V15" s="182">
        <f>CountyFlows_input!U12</f>
        <v>153</v>
      </c>
      <c r="W15" s="156">
        <f t="shared" si="0"/>
        <v>536946</v>
      </c>
      <c r="Y15" s="153" t="s">
        <v>409</v>
      </c>
      <c r="Z15" s="164">
        <f t="shared" si="1"/>
        <v>7.6357771544997082E-5</v>
      </c>
      <c r="AA15" s="164">
        <f t="shared" si="2"/>
        <v>0.22545842598697075</v>
      </c>
      <c r="AB15" s="164">
        <f t="shared" si="3"/>
        <v>1.5271554308999416E-4</v>
      </c>
      <c r="AC15" s="164">
        <f t="shared" si="4"/>
        <v>1.7970149698479921E-2</v>
      </c>
      <c r="AD15" s="164">
        <f t="shared" si="5"/>
        <v>1.210550036688978E-4</v>
      </c>
      <c r="AE15" s="164">
        <f t="shared" si="6"/>
        <v>3.1697787114532932E-3</v>
      </c>
      <c r="AF15" s="164">
        <f t="shared" si="7"/>
        <v>6.2203648039095181E-4</v>
      </c>
      <c r="AG15" s="164">
        <f t="shared" si="8"/>
        <v>1.1360546498158101E-4</v>
      </c>
      <c r="AH15" s="164">
        <f t="shared" si="9"/>
        <v>7.6897863099827544E-3</v>
      </c>
      <c r="AI15" s="163">
        <f t="shared" si="10"/>
        <v>0.70252688352273784</v>
      </c>
      <c r="AJ15" s="164">
        <f t="shared" si="11"/>
        <v>2.4993202295947822E-3</v>
      </c>
      <c r="AK15" s="164">
        <f t="shared" si="12"/>
        <v>8.5669694904143067E-5</v>
      </c>
      <c r="AL15" s="164">
        <f t="shared" si="13"/>
        <v>2.0486231390121168E-5</v>
      </c>
      <c r="AM15" s="164">
        <f t="shared" si="14"/>
        <v>1.2165096676388315E-2</v>
      </c>
      <c r="AN15" s="164">
        <f t="shared" si="15"/>
        <v>3.5385308764754745E-5</v>
      </c>
      <c r="AO15" s="164">
        <f t="shared" si="16"/>
        <v>1.7126489442141294E-2</v>
      </c>
      <c r="AP15" s="164">
        <f t="shared" si="17"/>
        <v>1.2775958848748291E-3</v>
      </c>
      <c r="AQ15" s="164">
        <f t="shared" si="18"/>
        <v>5.1215578475302919E-4</v>
      </c>
      <c r="AR15" s="164">
        <f t="shared" si="19"/>
        <v>8.09206139909786E-3</v>
      </c>
      <c r="AS15" s="164">
        <f t="shared" si="20"/>
        <v>2.8494485478986712E-4</v>
      </c>
      <c r="AT15" s="167">
        <f t="shared" si="21"/>
        <v>1</v>
      </c>
    </row>
    <row r="16" spans="1:46" x14ac:dyDescent="0.25">
      <c r="B16" s="153" t="s">
        <v>410</v>
      </c>
      <c r="C16" s="181">
        <f>CountyFlows_input!B13</f>
        <v>0</v>
      </c>
      <c r="D16" s="155">
        <f>CountyFlows_input!C13</f>
        <v>1125</v>
      </c>
      <c r="E16" s="155">
        <f>CountyFlows_input!D13</f>
        <v>0</v>
      </c>
      <c r="F16" s="155">
        <f>CountyFlows_input!E13</f>
        <v>54</v>
      </c>
      <c r="G16" s="155">
        <f>CountyFlows_input!F13</f>
        <v>0</v>
      </c>
      <c r="H16" s="155">
        <f>CountyFlows_input!G13</f>
        <v>3</v>
      </c>
      <c r="I16" s="155">
        <f>CountyFlows_input!H13</f>
        <v>0</v>
      </c>
      <c r="J16" s="155">
        <f>CountyFlows_input!I13</f>
        <v>0</v>
      </c>
      <c r="K16" s="155">
        <f>CountyFlows_input!J13</f>
        <v>0</v>
      </c>
      <c r="L16" s="155">
        <f>CountyFlows_input!K13</f>
        <v>2495</v>
      </c>
      <c r="M16" s="154">
        <f>CountyFlows_input!L13</f>
        <v>32367</v>
      </c>
      <c r="N16" s="155">
        <f>CountyFlows_input!M13</f>
        <v>4</v>
      </c>
      <c r="O16" s="155">
        <f>CountyFlows_input!N13</f>
        <v>0</v>
      </c>
      <c r="P16" s="155">
        <f>CountyFlows_input!O13</f>
        <v>0</v>
      </c>
      <c r="Q16" s="155">
        <f>CountyFlows_input!P13</f>
        <v>0</v>
      </c>
      <c r="R16" s="155">
        <f>CountyFlows_input!Q13</f>
        <v>4372</v>
      </c>
      <c r="S16" s="155">
        <f>CountyFlows_input!R13</f>
        <v>0</v>
      </c>
      <c r="T16" s="155">
        <f>CountyFlows_input!S13</f>
        <v>0</v>
      </c>
      <c r="U16" s="155">
        <f>CountyFlows_input!T13</f>
        <v>97</v>
      </c>
      <c r="V16" s="182">
        <f>CountyFlows_input!U13</f>
        <v>0</v>
      </c>
      <c r="W16" s="156">
        <f t="shared" si="0"/>
        <v>40517</v>
      </c>
      <c r="Y16" s="153" t="s">
        <v>410</v>
      </c>
      <c r="Z16" s="164">
        <f t="shared" si="1"/>
        <v>0</v>
      </c>
      <c r="AA16" s="164">
        <f t="shared" si="2"/>
        <v>2.7766122862008538E-2</v>
      </c>
      <c r="AB16" s="164">
        <f t="shared" si="3"/>
        <v>0</v>
      </c>
      <c r="AC16" s="164">
        <f t="shared" si="4"/>
        <v>1.3327738973764099E-3</v>
      </c>
      <c r="AD16" s="164">
        <f t="shared" si="5"/>
        <v>0</v>
      </c>
      <c r="AE16" s="164">
        <f t="shared" si="6"/>
        <v>7.4042994298689438E-5</v>
      </c>
      <c r="AF16" s="164">
        <f t="shared" si="7"/>
        <v>0</v>
      </c>
      <c r="AG16" s="164">
        <f t="shared" si="8"/>
        <v>0</v>
      </c>
      <c r="AH16" s="164">
        <f t="shared" si="9"/>
        <v>0</v>
      </c>
      <c r="AI16" s="164">
        <f t="shared" si="10"/>
        <v>6.1579090258410053E-2</v>
      </c>
      <c r="AJ16" s="163">
        <f t="shared" si="11"/>
        <v>0.79884986548856041</v>
      </c>
      <c r="AK16" s="164">
        <f t="shared" si="12"/>
        <v>9.8723992398252588E-5</v>
      </c>
      <c r="AL16" s="164">
        <f t="shared" si="13"/>
        <v>0</v>
      </c>
      <c r="AM16" s="164">
        <f t="shared" si="14"/>
        <v>0</v>
      </c>
      <c r="AN16" s="164">
        <f t="shared" si="15"/>
        <v>0</v>
      </c>
      <c r="AO16" s="164">
        <f t="shared" si="16"/>
        <v>0.10790532369129008</v>
      </c>
      <c r="AP16" s="164">
        <f t="shared" si="17"/>
        <v>0</v>
      </c>
      <c r="AQ16" s="164">
        <f t="shared" si="18"/>
        <v>0</v>
      </c>
      <c r="AR16" s="164">
        <f t="shared" si="19"/>
        <v>2.3940568156576251E-3</v>
      </c>
      <c r="AS16" s="164">
        <f t="shared" si="20"/>
        <v>0</v>
      </c>
      <c r="AT16" s="167">
        <f t="shared" si="21"/>
        <v>1</v>
      </c>
    </row>
    <row r="17" spans="2:46" x14ac:dyDescent="0.25">
      <c r="B17" s="153" t="s">
        <v>411</v>
      </c>
      <c r="C17" s="181">
        <f>CountyFlows_input!B14</f>
        <v>0</v>
      </c>
      <c r="D17" s="155">
        <f>CountyFlows_input!C14</f>
        <v>695</v>
      </c>
      <c r="E17" s="155">
        <f>CountyFlows_input!D14</f>
        <v>1344</v>
      </c>
      <c r="F17" s="155">
        <f>CountyFlows_input!E14</f>
        <v>1158</v>
      </c>
      <c r="G17" s="155">
        <f>CountyFlows_input!F14</f>
        <v>1215</v>
      </c>
      <c r="H17" s="155">
        <f>CountyFlows_input!G14</f>
        <v>1922</v>
      </c>
      <c r="I17" s="155">
        <f>CountyFlows_input!H14</f>
        <v>48</v>
      </c>
      <c r="J17" s="155">
        <f>CountyFlows_input!I14</f>
        <v>1995</v>
      </c>
      <c r="K17" s="155">
        <f>CountyFlows_input!J14</f>
        <v>0</v>
      </c>
      <c r="L17" s="155">
        <f>CountyFlows_input!K14</f>
        <v>81</v>
      </c>
      <c r="M17" s="155">
        <f>CountyFlows_input!L14</f>
        <v>13</v>
      </c>
      <c r="N17" s="154">
        <f>CountyFlows_input!M14</f>
        <v>35748</v>
      </c>
      <c r="O17" s="155">
        <f>CountyFlows_input!N14</f>
        <v>179</v>
      </c>
      <c r="P17" s="155">
        <f>CountyFlows_input!O14</f>
        <v>54</v>
      </c>
      <c r="Q17" s="155">
        <f>CountyFlows_input!P14</f>
        <v>80</v>
      </c>
      <c r="R17" s="155">
        <f>CountyFlows_input!Q14</f>
        <v>0</v>
      </c>
      <c r="S17" s="155">
        <f>CountyFlows_input!R14</f>
        <v>0</v>
      </c>
      <c r="T17" s="155">
        <f>CountyFlows_input!S14</f>
        <v>0</v>
      </c>
      <c r="U17" s="155">
        <f>CountyFlows_input!T14</f>
        <v>1445</v>
      </c>
      <c r="V17" s="182">
        <f>CountyFlows_input!U14</f>
        <v>58</v>
      </c>
      <c r="W17" s="156">
        <f t="shared" si="0"/>
        <v>46035</v>
      </c>
      <c r="Y17" s="153" t="s">
        <v>411</v>
      </c>
      <c r="Z17" s="164">
        <f t="shared" si="1"/>
        <v>0</v>
      </c>
      <c r="AA17" s="164">
        <f t="shared" si="2"/>
        <v>1.5097208645595743E-2</v>
      </c>
      <c r="AB17" s="164">
        <f t="shared" si="3"/>
        <v>2.9195177582274356E-2</v>
      </c>
      <c r="AC17" s="164">
        <f t="shared" si="4"/>
        <v>2.5154773541870318E-2</v>
      </c>
      <c r="AD17" s="164">
        <f t="shared" si="5"/>
        <v>2.6392961876832845E-2</v>
      </c>
      <c r="AE17" s="164">
        <f t="shared" si="6"/>
        <v>4.1750841750841754E-2</v>
      </c>
      <c r="AF17" s="164">
        <f t="shared" si="7"/>
        <v>1.0426849136526556E-3</v>
      </c>
      <c r="AG17" s="164">
        <f t="shared" si="8"/>
        <v>4.3336591723688499E-2</v>
      </c>
      <c r="AH17" s="164">
        <f t="shared" si="9"/>
        <v>0</v>
      </c>
      <c r="AI17" s="164">
        <f t="shared" si="10"/>
        <v>1.7595307917888563E-3</v>
      </c>
      <c r="AJ17" s="164">
        <f t="shared" si="11"/>
        <v>2.8239383078092754E-4</v>
      </c>
      <c r="AK17" s="163">
        <f t="shared" si="12"/>
        <v>0.7765395894428152</v>
      </c>
      <c r="AL17" s="164">
        <f t="shared" si="13"/>
        <v>3.8883458238296946E-3</v>
      </c>
      <c r="AM17" s="164">
        <f t="shared" si="14"/>
        <v>1.1730205278592375E-3</v>
      </c>
      <c r="AN17" s="164">
        <f t="shared" si="15"/>
        <v>1.7378081894210927E-3</v>
      </c>
      <c r="AO17" s="164">
        <f t="shared" si="16"/>
        <v>0</v>
      </c>
      <c r="AP17" s="164">
        <f t="shared" si="17"/>
        <v>0</v>
      </c>
      <c r="AQ17" s="164">
        <f t="shared" si="18"/>
        <v>0</v>
      </c>
      <c r="AR17" s="164">
        <f t="shared" si="19"/>
        <v>3.1389160421418483E-2</v>
      </c>
      <c r="AS17" s="164">
        <f t="shared" si="20"/>
        <v>1.2599109373302921E-3</v>
      </c>
      <c r="AT17" s="167">
        <f t="shared" si="21"/>
        <v>0.99999999999999989</v>
      </c>
    </row>
    <row r="18" spans="2:46" x14ac:dyDescent="0.25">
      <c r="B18" s="153" t="s">
        <v>412</v>
      </c>
      <c r="C18" s="181">
        <f>CountyFlows_input!B15</f>
        <v>29</v>
      </c>
      <c r="D18" s="155">
        <f>CountyFlows_input!C15</f>
        <v>149</v>
      </c>
      <c r="E18" s="155">
        <f>CountyFlows_input!D15</f>
        <v>617</v>
      </c>
      <c r="F18" s="155">
        <f>CountyFlows_input!E15</f>
        <v>154</v>
      </c>
      <c r="G18" s="155">
        <f>CountyFlows_input!F15</f>
        <v>0</v>
      </c>
      <c r="H18" s="155">
        <f>CountyFlows_input!G15</f>
        <v>245</v>
      </c>
      <c r="I18" s="155">
        <f>CountyFlows_input!H15</f>
        <v>0</v>
      </c>
      <c r="J18" s="155">
        <f>CountyFlows_input!I15</f>
        <v>94</v>
      </c>
      <c r="K18" s="155">
        <f>CountyFlows_input!J15</f>
        <v>0</v>
      </c>
      <c r="L18" s="155">
        <f>CountyFlows_input!K15</f>
        <v>6</v>
      </c>
      <c r="M18" s="155">
        <f>CountyFlows_input!L15</f>
        <v>0</v>
      </c>
      <c r="N18" s="155">
        <f>CountyFlows_input!M15</f>
        <v>632</v>
      </c>
      <c r="O18" s="154">
        <f>CountyFlows_input!N15</f>
        <v>9383</v>
      </c>
      <c r="P18" s="155">
        <f>CountyFlows_input!O15</f>
        <v>36</v>
      </c>
      <c r="Q18" s="155">
        <f>CountyFlows_input!P15</f>
        <v>1502</v>
      </c>
      <c r="R18" s="155">
        <f>CountyFlows_input!Q15</f>
        <v>0</v>
      </c>
      <c r="S18" s="155">
        <f>CountyFlows_input!R15</f>
        <v>0</v>
      </c>
      <c r="T18" s="155">
        <f>CountyFlows_input!S15</f>
        <v>0</v>
      </c>
      <c r="U18" s="155">
        <f>CountyFlows_input!T15</f>
        <v>46</v>
      </c>
      <c r="V18" s="182">
        <f>CountyFlows_input!U15</f>
        <v>453</v>
      </c>
      <c r="W18" s="156">
        <f t="shared" si="0"/>
        <v>13346</v>
      </c>
      <c r="Y18" s="153" t="s">
        <v>412</v>
      </c>
      <c r="Z18" s="164">
        <f t="shared" si="1"/>
        <v>2.1729357110744792E-3</v>
      </c>
      <c r="AA18" s="164">
        <f t="shared" si="2"/>
        <v>1.1164393825865428E-2</v>
      </c>
      <c r="AB18" s="164">
        <f t="shared" si="3"/>
        <v>4.623108047355013E-2</v>
      </c>
      <c r="AC18" s="164">
        <f t="shared" si="4"/>
        <v>1.1539037913981717E-2</v>
      </c>
      <c r="AD18" s="164">
        <f t="shared" si="5"/>
        <v>0</v>
      </c>
      <c r="AE18" s="164">
        <f t="shared" si="6"/>
        <v>1.8357560317698186E-2</v>
      </c>
      <c r="AF18" s="164">
        <f t="shared" si="7"/>
        <v>0</v>
      </c>
      <c r="AG18" s="164">
        <f t="shared" si="8"/>
        <v>7.0433088565862428E-3</v>
      </c>
      <c r="AH18" s="164">
        <f t="shared" si="9"/>
        <v>0</v>
      </c>
      <c r="AI18" s="164">
        <f t="shared" si="10"/>
        <v>4.4957290573954741E-4</v>
      </c>
      <c r="AJ18" s="164">
        <f t="shared" si="11"/>
        <v>0</v>
      </c>
      <c r="AK18" s="164">
        <f t="shared" si="12"/>
        <v>4.7355012737898994E-2</v>
      </c>
      <c r="AL18" s="163">
        <f t="shared" si="13"/>
        <v>0.70305709575902897</v>
      </c>
      <c r="AM18" s="164">
        <f t="shared" si="14"/>
        <v>2.6974374344372848E-3</v>
      </c>
      <c r="AN18" s="164">
        <f t="shared" si="15"/>
        <v>0.11254308407013337</v>
      </c>
      <c r="AO18" s="164">
        <f t="shared" si="16"/>
        <v>0</v>
      </c>
      <c r="AP18" s="164">
        <f t="shared" si="17"/>
        <v>0</v>
      </c>
      <c r="AQ18" s="164">
        <f t="shared" si="18"/>
        <v>0</v>
      </c>
      <c r="AR18" s="164">
        <f t="shared" si="19"/>
        <v>3.4467256106698635E-3</v>
      </c>
      <c r="AS18" s="164">
        <f t="shared" si="20"/>
        <v>3.3942754383335834E-2</v>
      </c>
      <c r="AT18" s="167">
        <f t="shared" si="21"/>
        <v>1</v>
      </c>
    </row>
    <row r="19" spans="2:46" x14ac:dyDescent="0.25">
      <c r="B19" s="153" t="s">
        <v>413</v>
      </c>
      <c r="C19" s="181">
        <f>CountyFlows_input!B16</f>
        <v>406</v>
      </c>
      <c r="D19" s="155">
        <f>CountyFlows_input!C16</f>
        <v>31697</v>
      </c>
      <c r="E19" s="155">
        <f>CountyFlows_input!D16</f>
        <v>311</v>
      </c>
      <c r="F19" s="155">
        <f>CountyFlows_input!E16</f>
        <v>5826</v>
      </c>
      <c r="G19" s="155">
        <f>CountyFlows_input!F16</f>
        <v>17</v>
      </c>
      <c r="H19" s="155">
        <f>CountyFlows_input!G16</f>
        <v>10733</v>
      </c>
      <c r="I19" s="155">
        <f>CountyFlows_input!H16</f>
        <v>0</v>
      </c>
      <c r="J19" s="155">
        <f>CountyFlows_input!I16</f>
        <v>19</v>
      </c>
      <c r="K19" s="155">
        <f>CountyFlows_input!J16</f>
        <v>695</v>
      </c>
      <c r="L19" s="155">
        <f>CountyFlows_input!K16</f>
        <v>19874</v>
      </c>
      <c r="M19" s="155">
        <f>CountyFlows_input!L16</f>
        <v>0</v>
      </c>
      <c r="N19" s="155">
        <f>CountyFlows_input!M16</f>
        <v>9</v>
      </c>
      <c r="O19" s="155">
        <f>CountyFlows_input!N16</f>
        <v>0</v>
      </c>
      <c r="P19" s="154">
        <f>CountyFlows_input!O16</f>
        <v>77111</v>
      </c>
      <c r="Q19" s="155">
        <f>CountyFlows_input!P16</f>
        <v>62</v>
      </c>
      <c r="R19" s="155">
        <f>CountyFlows_input!Q16</f>
        <v>2</v>
      </c>
      <c r="S19" s="155">
        <f>CountyFlows_input!R16</f>
        <v>99</v>
      </c>
      <c r="T19" s="155">
        <f>CountyFlows_input!S16</f>
        <v>952</v>
      </c>
      <c r="U19" s="155">
        <f>CountyFlows_input!T16</f>
        <v>322</v>
      </c>
      <c r="V19" s="182">
        <f>CountyFlows_input!U16</f>
        <v>940</v>
      </c>
      <c r="W19" s="156">
        <f t="shared" si="0"/>
        <v>149075</v>
      </c>
      <c r="Y19" s="153" t="s">
        <v>413</v>
      </c>
      <c r="Z19" s="164">
        <f t="shared" si="1"/>
        <v>2.7234613449605904E-3</v>
      </c>
      <c r="AA19" s="164">
        <f t="shared" si="2"/>
        <v>0.2126245178601375</v>
      </c>
      <c r="AB19" s="164">
        <f t="shared" si="3"/>
        <v>2.0861982223712898E-3</v>
      </c>
      <c r="AC19" s="164">
        <f t="shared" si="4"/>
        <v>3.9080999496897535E-2</v>
      </c>
      <c r="AD19" s="164">
        <f t="shared" si="5"/>
        <v>1.1403655877913802E-4</v>
      </c>
      <c r="AE19" s="164">
        <f t="shared" si="6"/>
        <v>7.1997316786852256E-2</v>
      </c>
      <c r="AF19" s="164">
        <f t="shared" si="7"/>
        <v>0</v>
      </c>
      <c r="AG19" s="164">
        <f t="shared" si="8"/>
        <v>1.2745262451786013E-4</v>
      </c>
      <c r="AH19" s="164">
        <f t="shared" si="9"/>
        <v>4.6620828442059366E-3</v>
      </c>
      <c r="AI19" s="164">
        <f t="shared" si="10"/>
        <v>0.1333154452456817</v>
      </c>
      <c r="AJ19" s="164">
        <f t="shared" si="11"/>
        <v>0</v>
      </c>
      <c r="AK19" s="164">
        <f t="shared" si="12"/>
        <v>6.0372295824249541E-5</v>
      </c>
      <c r="AL19" s="164">
        <f t="shared" si="13"/>
        <v>0</v>
      </c>
      <c r="AM19" s="163">
        <f t="shared" si="14"/>
        <v>0.51726312258930074</v>
      </c>
      <c r="AN19" s="164">
        <f t="shared" si="15"/>
        <v>4.1589803790038573E-4</v>
      </c>
      <c r="AO19" s="164">
        <f t="shared" si="16"/>
        <v>1.341606573872212E-5</v>
      </c>
      <c r="AP19" s="164">
        <f t="shared" si="17"/>
        <v>6.6409525406674493E-4</v>
      </c>
      <c r="AQ19" s="164">
        <f t="shared" si="18"/>
        <v>6.3860472916317289E-3</v>
      </c>
      <c r="AR19" s="164">
        <f t="shared" si="19"/>
        <v>2.1599865839342612E-3</v>
      </c>
      <c r="AS19" s="164">
        <f t="shared" si="20"/>
        <v>6.3055508971993964E-3</v>
      </c>
      <c r="AT19" s="167">
        <f t="shared" si="21"/>
        <v>1</v>
      </c>
    </row>
    <row r="20" spans="2:46" x14ac:dyDescent="0.25">
      <c r="B20" s="153" t="s">
        <v>414</v>
      </c>
      <c r="C20" s="181">
        <f>CountyFlows_input!B17</f>
        <v>388</v>
      </c>
      <c r="D20" s="155">
        <f>CountyFlows_input!C17</f>
        <v>311</v>
      </c>
      <c r="E20" s="155">
        <f>CountyFlows_input!D17</f>
        <v>1710</v>
      </c>
      <c r="F20" s="155">
        <f>CountyFlows_input!E17</f>
        <v>326</v>
      </c>
      <c r="G20" s="155">
        <f>CountyFlows_input!F17</f>
        <v>17</v>
      </c>
      <c r="H20" s="155">
        <f>CountyFlows_input!G17</f>
        <v>357</v>
      </c>
      <c r="I20" s="155">
        <f>CountyFlows_input!H17</f>
        <v>0</v>
      </c>
      <c r="J20" s="155">
        <f>CountyFlows_input!I17</f>
        <v>6</v>
      </c>
      <c r="K20" s="155">
        <f>CountyFlows_input!J17</f>
        <v>5</v>
      </c>
      <c r="L20" s="155">
        <f>CountyFlows_input!K17</f>
        <v>26</v>
      </c>
      <c r="M20" s="155">
        <f>CountyFlows_input!L17</f>
        <v>0</v>
      </c>
      <c r="N20" s="155">
        <f>CountyFlows_input!M17</f>
        <v>39</v>
      </c>
      <c r="O20" s="155">
        <f>CountyFlows_input!N17</f>
        <v>1546</v>
      </c>
      <c r="P20" s="155">
        <f>CountyFlows_input!O17</f>
        <v>23</v>
      </c>
      <c r="Q20" s="154">
        <f>CountyFlows_input!P17</f>
        <v>12898</v>
      </c>
      <c r="R20" s="155">
        <f>CountyFlows_input!Q17</f>
        <v>0</v>
      </c>
      <c r="S20" s="155">
        <f>CountyFlows_input!R17</f>
        <v>0</v>
      </c>
      <c r="T20" s="155">
        <f>CountyFlows_input!S17</f>
        <v>3</v>
      </c>
      <c r="U20" s="155">
        <f>CountyFlows_input!T17</f>
        <v>50</v>
      </c>
      <c r="V20" s="182">
        <f>CountyFlows_input!U17</f>
        <v>5265</v>
      </c>
      <c r="W20" s="156">
        <f t="shared" si="0"/>
        <v>22970</v>
      </c>
      <c r="Y20" s="153" t="s">
        <v>414</v>
      </c>
      <c r="Z20" s="164">
        <f t="shared" si="1"/>
        <v>1.6891597736177624E-2</v>
      </c>
      <c r="AA20" s="164">
        <f t="shared" si="2"/>
        <v>1.3539399216369177E-2</v>
      </c>
      <c r="AB20" s="164">
        <f t="shared" si="3"/>
        <v>7.4444928167174573E-2</v>
      </c>
      <c r="AC20" s="164">
        <f t="shared" si="4"/>
        <v>1.4192424902046146E-2</v>
      </c>
      <c r="AD20" s="164">
        <f t="shared" si="5"/>
        <v>7.4009577710056594E-4</v>
      </c>
      <c r="AE20" s="164">
        <f t="shared" si="6"/>
        <v>1.5542011319111886E-2</v>
      </c>
      <c r="AF20" s="164">
        <f t="shared" si="7"/>
        <v>0</v>
      </c>
      <c r="AG20" s="164">
        <f t="shared" si="8"/>
        <v>2.6121027427078799E-4</v>
      </c>
      <c r="AH20" s="164">
        <f t="shared" si="9"/>
        <v>2.1767522855898998E-4</v>
      </c>
      <c r="AI20" s="164">
        <f t="shared" si="10"/>
        <v>1.131911188506748E-3</v>
      </c>
      <c r="AJ20" s="164">
        <f t="shared" si="11"/>
        <v>0</v>
      </c>
      <c r="AK20" s="164">
        <f t="shared" si="12"/>
        <v>1.6978667827601218E-3</v>
      </c>
      <c r="AL20" s="164">
        <f t="shared" si="13"/>
        <v>6.730518067043971E-2</v>
      </c>
      <c r="AM20" s="164">
        <f t="shared" si="14"/>
        <v>1.001306051371354E-3</v>
      </c>
      <c r="AN20" s="163">
        <f t="shared" si="15"/>
        <v>0.56151501959077055</v>
      </c>
      <c r="AO20" s="164">
        <f t="shared" si="16"/>
        <v>0</v>
      </c>
      <c r="AP20" s="164">
        <f t="shared" si="17"/>
        <v>0</v>
      </c>
      <c r="AQ20" s="164">
        <f t="shared" si="18"/>
        <v>1.30605137135394E-4</v>
      </c>
      <c r="AR20" s="164">
        <f t="shared" si="19"/>
        <v>2.1767522855898999E-3</v>
      </c>
      <c r="AS20" s="164">
        <f t="shared" si="20"/>
        <v>0.22921201567261645</v>
      </c>
      <c r="AT20" s="167">
        <f t="shared" si="21"/>
        <v>1</v>
      </c>
    </row>
    <row r="21" spans="2:46" x14ac:dyDescent="0.25">
      <c r="B21" s="153" t="s">
        <v>415</v>
      </c>
      <c r="C21" s="181">
        <f>CountyFlows_input!B18</f>
        <v>0</v>
      </c>
      <c r="D21" s="155">
        <f>CountyFlows_input!C18</f>
        <v>5350</v>
      </c>
      <c r="E21" s="155">
        <f>CountyFlows_input!D18</f>
        <v>0</v>
      </c>
      <c r="F21" s="155">
        <f>CountyFlows_input!E18</f>
        <v>242</v>
      </c>
      <c r="G21" s="155">
        <f>CountyFlows_input!F18</f>
        <v>27</v>
      </c>
      <c r="H21" s="155">
        <f>CountyFlows_input!G18</f>
        <v>11</v>
      </c>
      <c r="I21" s="155">
        <f>CountyFlows_input!H18</f>
        <v>0</v>
      </c>
      <c r="J21" s="155">
        <f>CountyFlows_input!I18</f>
        <v>0</v>
      </c>
      <c r="K21" s="155">
        <f>CountyFlows_input!J18</f>
        <v>0</v>
      </c>
      <c r="L21" s="155">
        <f>CountyFlows_input!K18</f>
        <v>22391</v>
      </c>
      <c r="M21" s="155">
        <f>CountyFlows_input!L18</f>
        <v>4089</v>
      </c>
      <c r="N21" s="155">
        <f>CountyFlows_input!M18</f>
        <v>6</v>
      </c>
      <c r="O21" s="155">
        <f>CountyFlows_input!N18</f>
        <v>0</v>
      </c>
      <c r="P21" s="155">
        <f>CountyFlows_input!O18</f>
        <v>14</v>
      </c>
      <c r="Q21" s="155">
        <f>CountyFlows_input!P18</f>
        <v>0</v>
      </c>
      <c r="R21" s="154">
        <f>CountyFlows_input!Q18</f>
        <v>40786</v>
      </c>
      <c r="S21" s="155">
        <f>CountyFlows_input!R18</f>
        <v>0</v>
      </c>
      <c r="T21" s="155">
        <f>CountyFlows_input!S18</f>
        <v>0</v>
      </c>
      <c r="U21" s="155">
        <f>CountyFlows_input!T18</f>
        <v>468</v>
      </c>
      <c r="V21" s="182">
        <f>CountyFlows_input!U18</f>
        <v>0</v>
      </c>
      <c r="W21" s="156">
        <f t="shared" si="0"/>
        <v>73384</v>
      </c>
      <c r="Y21" s="153" t="s">
        <v>415</v>
      </c>
      <c r="Z21" s="164">
        <f t="shared" si="1"/>
        <v>0</v>
      </c>
      <c r="AA21" s="164">
        <f t="shared" si="2"/>
        <v>7.2904175297067483E-2</v>
      </c>
      <c r="AB21" s="164">
        <f t="shared" si="3"/>
        <v>0</v>
      </c>
      <c r="AC21" s="164">
        <f t="shared" si="4"/>
        <v>3.2977215741851083E-3</v>
      </c>
      <c r="AD21" s="164">
        <f t="shared" si="5"/>
        <v>3.6792761364875176E-4</v>
      </c>
      <c r="AE21" s="164">
        <f t="shared" si="6"/>
        <v>1.4989643519023222E-4</v>
      </c>
      <c r="AF21" s="164">
        <f t="shared" si="7"/>
        <v>0</v>
      </c>
      <c r="AG21" s="164">
        <f t="shared" si="8"/>
        <v>0</v>
      </c>
      <c r="AH21" s="164">
        <f t="shared" si="9"/>
        <v>0</v>
      </c>
      <c r="AI21" s="164">
        <f t="shared" si="10"/>
        <v>0.30512100730404446</v>
      </c>
      <c r="AJ21" s="164">
        <f t="shared" si="11"/>
        <v>5.5720593044805408E-2</v>
      </c>
      <c r="AK21" s="164">
        <f t="shared" si="12"/>
        <v>8.1761691921944835E-5</v>
      </c>
      <c r="AL21" s="164">
        <f t="shared" si="13"/>
        <v>0</v>
      </c>
      <c r="AM21" s="164">
        <f t="shared" si="14"/>
        <v>1.9077728115120463E-4</v>
      </c>
      <c r="AN21" s="164">
        <f t="shared" si="15"/>
        <v>0</v>
      </c>
      <c r="AO21" s="163">
        <f t="shared" si="16"/>
        <v>0.55578872778807364</v>
      </c>
      <c r="AP21" s="164">
        <f t="shared" si="17"/>
        <v>0</v>
      </c>
      <c r="AQ21" s="164">
        <f t="shared" si="18"/>
        <v>0</v>
      </c>
      <c r="AR21" s="164">
        <f t="shared" si="19"/>
        <v>6.3774119699116973E-3</v>
      </c>
      <c r="AS21" s="164">
        <f t="shared" si="20"/>
        <v>0</v>
      </c>
      <c r="AT21" s="167">
        <f t="shared" si="21"/>
        <v>0.99999999999999989</v>
      </c>
    </row>
    <row r="22" spans="2:46" x14ac:dyDescent="0.25">
      <c r="B22" s="153" t="s">
        <v>416</v>
      </c>
      <c r="C22" s="181">
        <f>CountyFlows_input!B19</f>
        <v>23</v>
      </c>
      <c r="D22" s="155">
        <f>CountyFlows_input!C19</f>
        <v>583</v>
      </c>
      <c r="E22" s="155">
        <f>CountyFlows_input!D19</f>
        <v>0</v>
      </c>
      <c r="F22" s="155">
        <f>CountyFlows_input!E19</f>
        <v>39</v>
      </c>
      <c r="G22" s="155">
        <f>CountyFlows_input!F19</f>
        <v>0</v>
      </c>
      <c r="H22" s="155">
        <f>CountyFlows_input!G19</f>
        <v>0</v>
      </c>
      <c r="I22" s="155">
        <f>CountyFlows_input!H19</f>
        <v>0</v>
      </c>
      <c r="J22" s="155">
        <f>CountyFlows_input!I19</f>
        <v>0</v>
      </c>
      <c r="K22" s="155">
        <f>CountyFlows_input!J19</f>
        <v>6548</v>
      </c>
      <c r="L22" s="155">
        <f>CountyFlows_input!K19</f>
        <v>1753</v>
      </c>
      <c r="M22" s="155">
        <f>CountyFlows_input!L19</f>
        <v>0</v>
      </c>
      <c r="N22" s="155">
        <f>CountyFlows_input!M19</f>
        <v>0</v>
      </c>
      <c r="O22" s="155">
        <f>CountyFlows_input!N19</f>
        <v>0</v>
      </c>
      <c r="P22" s="155">
        <f>CountyFlows_input!O19</f>
        <v>51</v>
      </c>
      <c r="Q22" s="155">
        <f>CountyFlows_input!P19</f>
        <v>0</v>
      </c>
      <c r="R22" s="155">
        <f>CountyFlows_input!Q19</f>
        <v>0</v>
      </c>
      <c r="S22" s="154">
        <f>CountyFlows_input!R19</f>
        <v>56684</v>
      </c>
      <c r="T22" s="155">
        <f>CountyFlows_input!S19</f>
        <v>2102</v>
      </c>
      <c r="U22" s="155">
        <f>CountyFlows_input!T19</f>
        <v>23</v>
      </c>
      <c r="V22" s="182">
        <f>CountyFlows_input!U19</f>
        <v>25</v>
      </c>
      <c r="W22" s="156">
        <f t="shared" si="0"/>
        <v>67831</v>
      </c>
      <c r="Y22" s="153" t="s">
        <v>416</v>
      </c>
      <c r="Z22" s="164">
        <f t="shared" si="1"/>
        <v>3.3907800268313896E-4</v>
      </c>
      <c r="AA22" s="164">
        <f t="shared" si="2"/>
        <v>8.5948902419247832E-3</v>
      </c>
      <c r="AB22" s="164">
        <f t="shared" si="3"/>
        <v>0</v>
      </c>
      <c r="AC22" s="164">
        <f t="shared" si="4"/>
        <v>5.7495835237575735E-4</v>
      </c>
      <c r="AD22" s="164">
        <f t="shared" si="5"/>
        <v>0</v>
      </c>
      <c r="AE22" s="164">
        <f t="shared" si="6"/>
        <v>0</v>
      </c>
      <c r="AF22" s="164">
        <f t="shared" si="7"/>
        <v>0</v>
      </c>
      <c r="AG22" s="164">
        <f t="shared" si="8"/>
        <v>0</v>
      </c>
      <c r="AH22" s="164">
        <f t="shared" si="9"/>
        <v>9.6534033111704082E-2</v>
      </c>
      <c r="AI22" s="164">
        <f t="shared" si="10"/>
        <v>2.5843640813197507E-2</v>
      </c>
      <c r="AJ22" s="164">
        <f t="shared" si="11"/>
        <v>0</v>
      </c>
      <c r="AK22" s="164">
        <f t="shared" si="12"/>
        <v>0</v>
      </c>
      <c r="AL22" s="164">
        <f t="shared" si="13"/>
        <v>0</v>
      </c>
      <c r="AM22" s="164">
        <f t="shared" si="14"/>
        <v>7.5186861464522116E-4</v>
      </c>
      <c r="AN22" s="164">
        <f t="shared" si="15"/>
        <v>0</v>
      </c>
      <c r="AO22" s="164">
        <f t="shared" si="16"/>
        <v>0</v>
      </c>
      <c r="AP22" s="163">
        <f t="shared" si="17"/>
        <v>0.83566510887352385</v>
      </c>
      <c r="AQ22" s="164">
        <f t="shared" si="18"/>
        <v>3.0988780940867745E-2</v>
      </c>
      <c r="AR22" s="164">
        <f t="shared" si="19"/>
        <v>3.3907800268313896E-4</v>
      </c>
      <c r="AS22" s="164">
        <f t="shared" si="20"/>
        <v>3.6856304639471628E-4</v>
      </c>
      <c r="AT22" s="167">
        <f t="shared" si="21"/>
        <v>1</v>
      </c>
    </row>
    <row r="23" spans="2:46" x14ac:dyDescent="0.25">
      <c r="B23" s="153" t="s">
        <v>417</v>
      </c>
      <c r="C23" s="181">
        <f>CountyFlows_input!B20</f>
        <v>128</v>
      </c>
      <c r="D23" s="155">
        <f>CountyFlows_input!C20</f>
        <v>944</v>
      </c>
      <c r="E23" s="155">
        <f>CountyFlows_input!D20</f>
        <v>10</v>
      </c>
      <c r="F23" s="155">
        <f>CountyFlows_input!E20</f>
        <v>134</v>
      </c>
      <c r="G23" s="155">
        <f>CountyFlows_input!F20</f>
        <v>0</v>
      </c>
      <c r="H23" s="155">
        <f>CountyFlows_input!G20</f>
        <v>87</v>
      </c>
      <c r="I23" s="155">
        <f>CountyFlows_input!H20</f>
        <v>0</v>
      </c>
      <c r="J23" s="155">
        <f>CountyFlows_input!I20</f>
        <v>2</v>
      </c>
      <c r="K23" s="155">
        <f>CountyFlows_input!J20</f>
        <v>745</v>
      </c>
      <c r="L23" s="155">
        <f>CountyFlows_input!K20</f>
        <v>1309</v>
      </c>
      <c r="M23" s="155">
        <f>CountyFlows_input!L20</f>
        <v>0</v>
      </c>
      <c r="N23" s="155">
        <f>CountyFlows_input!M20</f>
        <v>0</v>
      </c>
      <c r="O23" s="155">
        <f>CountyFlows_input!N20</f>
        <v>0</v>
      </c>
      <c r="P23" s="155">
        <f>CountyFlows_input!O20</f>
        <v>2477</v>
      </c>
      <c r="Q23" s="155">
        <f>CountyFlows_input!P20</f>
        <v>0</v>
      </c>
      <c r="R23" s="155">
        <f>CountyFlows_input!Q20</f>
        <v>0</v>
      </c>
      <c r="S23" s="155">
        <f>CountyFlows_input!R20</f>
        <v>2546</v>
      </c>
      <c r="T23" s="154">
        <f>CountyFlows_input!S20</f>
        <v>31380</v>
      </c>
      <c r="U23" s="155">
        <f>CountyFlows_input!T20</f>
        <v>9</v>
      </c>
      <c r="V23" s="182">
        <f>CountyFlows_input!U20</f>
        <v>255</v>
      </c>
      <c r="W23" s="156">
        <f t="shared" si="0"/>
        <v>40026</v>
      </c>
      <c r="Y23" s="153" t="s">
        <v>417</v>
      </c>
      <c r="Z23" s="164">
        <f t="shared" si="1"/>
        <v>3.1979213511217708E-3</v>
      </c>
      <c r="AA23" s="164">
        <f t="shared" si="2"/>
        <v>2.3584669964523061E-2</v>
      </c>
      <c r="AB23" s="164">
        <f t="shared" si="3"/>
        <v>2.4983760555638833E-4</v>
      </c>
      <c r="AC23" s="164">
        <f t="shared" si="4"/>
        <v>3.3478239144556039E-3</v>
      </c>
      <c r="AD23" s="164">
        <f t="shared" si="5"/>
        <v>0</v>
      </c>
      <c r="AE23" s="164">
        <f t="shared" si="6"/>
        <v>2.1735871683405787E-3</v>
      </c>
      <c r="AF23" s="164">
        <f t="shared" si="7"/>
        <v>0</v>
      </c>
      <c r="AG23" s="164">
        <f t="shared" si="8"/>
        <v>4.9967521111277669E-5</v>
      </c>
      <c r="AH23" s="164">
        <f t="shared" si="9"/>
        <v>1.8612901613950933E-2</v>
      </c>
      <c r="AI23" s="164">
        <f t="shared" si="10"/>
        <v>3.2703742567331232E-2</v>
      </c>
      <c r="AJ23" s="164">
        <f t="shared" si="11"/>
        <v>0</v>
      </c>
      <c r="AK23" s="164">
        <f t="shared" si="12"/>
        <v>0</v>
      </c>
      <c r="AL23" s="164">
        <f t="shared" si="13"/>
        <v>0</v>
      </c>
      <c r="AM23" s="164">
        <f t="shared" si="14"/>
        <v>6.1884774896317392E-2</v>
      </c>
      <c r="AN23" s="164">
        <f t="shared" si="15"/>
        <v>0</v>
      </c>
      <c r="AO23" s="164">
        <f t="shared" si="16"/>
        <v>0</v>
      </c>
      <c r="AP23" s="164">
        <f t="shared" si="17"/>
        <v>6.3608654374656473E-2</v>
      </c>
      <c r="AQ23" s="163">
        <f t="shared" si="18"/>
        <v>0.78399040623594662</v>
      </c>
      <c r="AR23" s="164">
        <f t="shared" si="19"/>
        <v>2.248538450007495E-4</v>
      </c>
      <c r="AS23" s="164">
        <f t="shared" si="20"/>
        <v>6.3708589416879031E-3</v>
      </c>
      <c r="AT23" s="167">
        <f t="shared" si="21"/>
        <v>0.99999999999999989</v>
      </c>
    </row>
    <row r="24" spans="2:46" x14ac:dyDescent="0.25">
      <c r="B24" s="153" t="s">
        <v>418</v>
      </c>
      <c r="C24" s="181">
        <f>CountyFlows_input!B21</f>
        <v>0</v>
      </c>
      <c r="D24" s="155">
        <f>CountyFlows_input!C21</f>
        <v>90306</v>
      </c>
      <c r="E24" s="155">
        <f>CountyFlows_input!D21</f>
        <v>191</v>
      </c>
      <c r="F24" s="155">
        <f>CountyFlows_input!E21</f>
        <v>55308</v>
      </c>
      <c r="G24" s="155">
        <f>CountyFlows_input!F21</f>
        <v>3127</v>
      </c>
      <c r="H24" s="155">
        <f>CountyFlows_input!G21</f>
        <v>4974</v>
      </c>
      <c r="I24" s="155">
        <f>CountyFlows_input!H21</f>
        <v>2159</v>
      </c>
      <c r="J24" s="155">
        <f>CountyFlows_input!I21</f>
        <v>2469</v>
      </c>
      <c r="K24" s="155">
        <f>CountyFlows_input!J21</f>
        <v>7</v>
      </c>
      <c r="L24" s="155">
        <f>CountyFlows_input!K21</f>
        <v>3831</v>
      </c>
      <c r="M24" s="155">
        <f>CountyFlows_input!L21</f>
        <v>23</v>
      </c>
      <c r="N24" s="155">
        <f>CountyFlows_input!M21</f>
        <v>407</v>
      </c>
      <c r="O24" s="155">
        <f>CountyFlows_input!N21</f>
        <v>15</v>
      </c>
      <c r="P24" s="155">
        <f>CountyFlows_input!O21</f>
        <v>219</v>
      </c>
      <c r="Q24" s="155">
        <f>CountyFlows_input!P21</f>
        <v>34</v>
      </c>
      <c r="R24" s="155">
        <f>CountyFlows_input!Q21</f>
        <v>211</v>
      </c>
      <c r="S24" s="155">
        <f>CountyFlows_input!R21</f>
        <v>31</v>
      </c>
      <c r="T24" s="155">
        <f>CountyFlows_input!S21</f>
        <v>0</v>
      </c>
      <c r="U24" s="154">
        <f>CountyFlows_input!T21</f>
        <v>150329</v>
      </c>
      <c r="V24" s="182">
        <f>CountyFlows_input!U21</f>
        <v>73</v>
      </c>
      <c r="W24" s="156">
        <f t="shared" si="0"/>
        <v>313714</v>
      </c>
      <c r="Y24" s="153" t="s">
        <v>418</v>
      </c>
      <c r="Z24" s="164">
        <f t="shared" si="1"/>
        <v>0</v>
      </c>
      <c r="AA24" s="164">
        <f t="shared" si="2"/>
        <v>0.28786091790611829</v>
      </c>
      <c r="AB24" s="164">
        <f t="shared" si="3"/>
        <v>6.0883479857449781E-4</v>
      </c>
      <c r="AC24" s="164">
        <f t="shared" si="4"/>
        <v>0.17630070701339437</v>
      </c>
      <c r="AD24" s="164">
        <f t="shared" si="5"/>
        <v>9.967677566190861E-3</v>
      </c>
      <c r="AE24" s="164">
        <f t="shared" si="6"/>
        <v>1.585520569690865E-2</v>
      </c>
      <c r="AF24" s="164">
        <f t="shared" si="7"/>
        <v>6.882064555614349E-3</v>
      </c>
      <c r="AG24" s="164">
        <f t="shared" si="8"/>
        <v>7.8702257470179837E-3</v>
      </c>
      <c r="AH24" s="164">
        <f t="shared" si="9"/>
        <v>2.2313317225243376E-5</v>
      </c>
      <c r="AI24" s="164">
        <f t="shared" si="10"/>
        <v>1.2211759755701053E-2</v>
      </c>
      <c r="AJ24" s="164">
        <f t="shared" si="11"/>
        <v>7.3315185168656801E-5</v>
      </c>
      <c r="AK24" s="164">
        <f t="shared" si="12"/>
        <v>1.297360015810579E-3</v>
      </c>
      <c r="AL24" s="164">
        <f t="shared" si="13"/>
        <v>4.7814251196950088E-5</v>
      </c>
      <c r="AM24" s="164">
        <f t="shared" si="14"/>
        <v>6.9808806747547131E-4</v>
      </c>
      <c r="AN24" s="164">
        <f t="shared" si="15"/>
        <v>1.0837896937975354E-4</v>
      </c>
      <c r="AO24" s="164">
        <f t="shared" si="16"/>
        <v>6.7258713350376456E-4</v>
      </c>
      <c r="AP24" s="164">
        <f t="shared" si="17"/>
        <v>9.881611914036352E-5</v>
      </c>
      <c r="AQ24" s="164">
        <f t="shared" si="18"/>
        <v>0</v>
      </c>
      <c r="AR24" s="163">
        <f t="shared" si="19"/>
        <v>0.4791912378790873</v>
      </c>
      <c r="AS24" s="164">
        <f t="shared" si="20"/>
        <v>2.3269602249182376E-4</v>
      </c>
      <c r="AT24" s="167">
        <f t="shared" si="21"/>
        <v>1</v>
      </c>
    </row>
    <row r="25" spans="2:46" x14ac:dyDescent="0.25">
      <c r="B25" s="153" t="s">
        <v>419</v>
      </c>
      <c r="C25" s="183">
        <f>CountyFlows_input!B22</f>
        <v>5724</v>
      </c>
      <c r="D25" s="184">
        <f>CountyFlows_input!C22</f>
        <v>2102</v>
      </c>
      <c r="E25" s="184">
        <f>CountyFlows_input!D22</f>
        <v>1024</v>
      </c>
      <c r="F25" s="184">
        <f>CountyFlows_input!E22</f>
        <v>772</v>
      </c>
      <c r="G25" s="184">
        <f>CountyFlows_input!F22</f>
        <v>0</v>
      </c>
      <c r="H25" s="184">
        <f>CountyFlows_input!G22</f>
        <v>1085</v>
      </c>
      <c r="I25" s="184">
        <f>CountyFlows_input!H22</f>
        <v>16</v>
      </c>
      <c r="J25" s="184">
        <f>CountyFlows_input!I22</f>
        <v>33</v>
      </c>
      <c r="K25" s="184">
        <f>CountyFlows_input!J22</f>
        <v>82</v>
      </c>
      <c r="L25" s="184">
        <f>CountyFlows_input!K22</f>
        <v>273</v>
      </c>
      <c r="M25" s="184">
        <f>CountyFlows_input!L22</f>
        <v>0</v>
      </c>
      <c r="N25" s="184">
        <f>CountyFlows_input!M22</f>
        <v>66</v>
      </c>
      <c r="O25" s="184">
        <f>CountyFlows_input!N22</f>
        <v>95</v>
      </c>
      <c r="P25" s="184">
        <f>CountyFlows_input!O22</f>
        <v>1285</v>
      </c>
      <c r="Q25" s="184">
        <f>CountyFlows_input!P22</f>
        <v>1475</v>
      </c>
      <c r="R25" s="184">
        <f>CountyFlows_input!Q22</f>
        <v>0</v>
      </c>
      <c r="S25" s="184">
        <f>CountyFlows_input!R22</f>
        <v>17</v>
      </c>
      <c r="T25" s="184">
        <f>CountyFlows_input!S22</f>
        <v>218</v>
      </c>
      <c r="U25" s="184">
        <f>CountyFlows_input!T22</f>
        <v>41</v>
      </c>
      <c r="V25" s="185">
        <f>CountyFlows_input!U22</f>
        <v>165846</v>
      </c>
      <c r="W25" s="156">
        <f t="shared" si="0"/>
        <v>180154</v>
      </c>
      <c r="Y25" s="153" t="s">
        <v>419</v>
      </c>
      <c r="Z25" s="164">
        <f t="shared" si="1"/>
        <v>3.1772816590250566E-2</v>
      </c>
      <c r="AA25" s="164">
        <f t="shared" si="2"/>
        <v>1.1667795330661545E-2</v>
      </c>
      <c r="AB25" s="164">
        <f t="shared" si="3"/>
        <v>5.6840258889616661E-3</v>
      </c>
      <c r="AC25" s="164">
        <f t="shared" si="4"/>
        <v>4.2852226428500059E-3</v>
      </c>
      <c r="AD25" s="164">
        <f t="shared" si="5"/>
        <v>0</v>
      </c>
      <c r="AE25" s="164">
        <f t="shared" si="6"/>
        <v>6.0226250874252027E-3</v>
      </c>
      <c r="AF25" s="164">
        <f t="shared" si="7"/>
        <v>8.8812904515026033E-5</v>
      </c>
      <c r="AG25" s="164">
        <f t="shared" si="8"/>
        <v>1.8317661556224119E-4</v>
      </c>
      <c r="AH25" s="164">
        <f t="shared" si="9"/>
        <v>4.5516613563950843E-4</v>
      </c>
      <c r="AI25" s="164">
        <f t="shared" si="10"/>
        <v>1.5153701832876316E-3</v>
      </c>
      <c r="AJ25" s="164">
        <f t="shared" si="11"/>
        <v>0</v>
      </c>
      <c r="AK25" s="164">
        <f t="shared" si="12"/>
        <v>3.6635323112448238E-4</v>
      </c>
      <c r="AL25" s="164">
        <f t="shared" si="13"/>
        <v>5.2732662055796705E-4</v>
      </c>
      <c r="AM25" s="164">
        <f t="shared" si="14"/>
        <v>7.1327863938630285E-3</v>
      </c>
      <c r="AN25" s="164">
        <f t="shared" si="15"/>
        <v>8.187439634978963E-3</v>
      </c>
      <c r="AO25" s="164">
        <f t="shared" si="16"/>
        <v>0</v>
      </c>
      <c r="AP25" s="164">
        <f t="shared" si="17"/>
        <v>9.4363711047215157E-5</v>
      </c>
      <c r="AQ25" s="164">
        <f t="shared" si="18"/>
        <v>1.2100758240172298E-3</v>
      </c>
      <c r="AR25" s="164">
        <f t="shared" si="19"/>
        <v>2.2758306781975421E-4</v>
      </c>
      <c r="AS25" s="163">
        <f t="shared" si="20"/>
        <v>0.92057906013743795</v>
      </c>
      <c r="AT25" s="167">
        <f t="shared" si="21"/>
        <v>1</v>
      </c>
    </row>
    <row r="26" spans="2:46" ht="15.75" thickBot="1" x14ac:dyDescent="0.3">
      <c r="B26" s="159" t="s">
        <v>26</v>
      </c>
      <c r="C26" s="160">
        <f t="shared" ref="C26:W26" si="22">SUM(C6:C25)</f>
        <v>26429</v>
      </c>
      <c r="D26" s="160">
        <f t="shared" si="22"/>
        <v>2515429</v>
      </c>
      <c r="E26" s="160">
        <f t="shared" si="22"/>
        <v>50885</v>
      </c>
      <c r="F26" s="160">
        <f t="shared" si="22"/>
        <v>548825</v>
      </c>
      <c r="G26" s="160">
        <f t="shared" si="22"/>
        <v>16027</v>
      </c>
      <c r="H26" s="160">
        <f t="shared" si="22"/>
        <v>207645</v>
      </c>
      <c r="I26" s="160">
        <f t="shared" si="22"/>
        <v>40697</v>
      </c>
      <c r="J26" s="160">
        <f t="shared" si="22"/>
        <v>29527</v>
      </c>
      <c r="K26" s="160">
        <f t="shared" si="22"/>
        <v>54673</v>
      </c>
      <c r="L26" s="160">
        <f t="shared" si="22"/>
        <v>535852</v>
      </c>
      <c r="M26" s="160">
        <f t="shared" si="22"/>
        <v>38049</v>
      </c>
      <c r="N26" s="160">
        <f t="shared" si="22"/>
        <v>39140</v>
      </c>
      <c r="O26" s="160">
        <f t="shared" si="22"/>
        <v>11422</v>
      </c>
      <c r="P26" s="160">
        <f t="shared" si="22"/>
        <v>104091</v>
      </c>
      <c r="Q26" s="160">
        <f t="shared" si="22"/>
        <v>17011</v>
      </c>
      <c r="R26" s="160">
        <f t="shared" si="22"/>
        <v>55186</v>
      </c>
      <c r="S26" s="160">
        <f t="shared" si="22"/>
        <v>68104</v>
      </c>
      <c r="T26" s="160">
        <f t="shared" si="22"/>
        <v>36532</v>
      </c>
      <c r="U26" s="160">
        <f t="shared" si="22"/>
        <v>234415</v>
      </c>
      <c r="V26" s="160">
        <f t="shared" si="22"/>
        <v>183961</v>
      </c>
      <c r="W26" s="161">
        <f t="shared" si="22"/>
        <v>4813900</v>
      </c>
      <c r="Y26" s="159" t="s">
        <v>26</v>
      </c>
      <c r="Z26" s="168">
        <f t="shared" si="1"/>
        <v>5.4901431271941669E-3</v>
      </c>
      <c r="AA26" s="168">
        <f t="shared" si="2"/>
        <v>0.52253453540788131</v>
      </c>
      <c r="AB26" s="168">
        <f t="shared" si="3"/>
        <v>1.0570431458900268E-2</v>
      </c>
      <c r="AC26" s="168">
        <f t="shared" si="4"/>
        <v>0.11400839236377988</v>
      </c>
      <c r="AD26" s="168">
        <f t="shared" si="5"/>
        <v>3.3293171856498887E-3</v>
      </c>
      <c r="AE26" s="168">
        <f t="shared" si="6"/>
        <v>4.3134464779077258E-2</v>
      </c>
      <c r="AF26" s="168">
        <f t="shared" si="7"/>
        <v>8.454060117576186E-3</v>
      </c>
      <c r="AG26" s="168">
        <f t="shared" si="8"/>
        <v>6.133696171503355E-3</v>
      </c>
      <c r="AH26" s="168">
        <f t="shared" si="9"/>
        <v>1.1357319429153077E-2</v>
      </c>
      <c r="AI26" s="168">
        <f t="shared" si="10"/>
        <v>0.11131348802426307</v>
      </c>
      <c r="AJ26" s="168">
        <f t="shared" si="11"/>
        <v>7.9039863727954473E-3</v>
      </c>
      <c r="AK26" s="168">
        <f t="shared" si="12"/>
        <v>8.1306217412077525E-3</v>
      </c>
      <c r="AL26" s="168">
        <f t="shared" si="13"/>
        <v>2.3727123538087621E-3</v>
      </c>
      <c r="AM26" s="168">
        <f t="shared" si="14"/>
        <v>2.1623008371590601E-2</v>
      </c>
      <c r="AN26" s="168">
        <f t="shared" si="15"/>
        <v>3.5337252539520969E-3</v>
      </c>
      <c r="AO26" s="168">
        <f t="shared" si="16"/>
        <v>1.1463885830615509E-2</v>
      </c>
      <c r="AP26" s="168">
        <f t="shared" si="17"/>
        <v>1.4147364922412182E-2</v>
      </c>
      <c r="AQ26" s="168">
        <f t="shared" si="18"/>
        <v>7.5888572674962093E-3</v>
      </c>
      <c r="AR26" s="168">
        <f t="shared" si="19"/>
        <v>4.8695444442136311E-2</v>
      </c>
      <c r="AS26" s="168">
        <f t="shared" si="20"/>
        <v>3.8214545379006627E-2</v>
      </c>
      <c r="AT26" s="169">
        <f t="shared" si="21"/>
        <v>1.0000000000000002</v>
      </c>
    </row>
    <row r="27" spans="2:46" ht="16.5" thickTop="1" thickBot="1" x14ac:dyDescent="0.3">
      <c r="B27" s="203" t="s">
        <v>450</v>
      </c>
      <c r="C27" s="204">
        <v>12659</v>
      </c>
      <c r="D27" s="204">
        <v>2379923</v>
      </c>
      <c r="E27" s="204">
        <v>27892</v>
      </c>
      <c r="F27" s="204">
        <v>608709</v>
      </c>
      <c r="G27" s="204">
        <v>16450</v>
      </c>
      <c r="H27" s="204">
        <v>186768</v>
      </c>
      <c r="I27" s="204">
        <v>42603</v>
      </c>
      <c r="J27" s="204">
        <v>22066</v>
      </c>
      <c r="K27" s="204">
        <v>47143</v>
      </c>
      <c r="L27" s="204">
        <v>504832</v>
      </c>
      <c r="M27" s="204">
        <v>41499</v>
      </c>
      <c r="N27" s="204">
        <v>36263</v>
      </c>
      <c r="O27" s="204">
        <v>257</v>
      </c>
      <c r="P27" s="204">
        <v>88947</v>
      </c>
      <c r="Q27" s="204">
        <v>5451</v>
      </c>
      <c r="R27" s="204">
        <v>56061</v>
      </c>
      <c r="S27" s="204">
        <v>73000</v>
      </c>
      <c r="T27" s="204">
        <v>34319</v>
      </c>
      <c r="U27" s="204">
        <v>201854</v>
      </c>
      <c r="V27" s="204">
        <v>128036</v>
      </c>
      <c r="W27" s="205">
        <f>SUM(C27:V27)</f>
        <v>4514732</v>
      </c>
      <c r="Y27" s="198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200"/>
    </row>
    <row r="28" spans="2:46" ht="24" thickTop="1" x14ac:dyDescent="0.35">
      <c r="B28" s="162" t="s">
        <v>163</v>
      </c>
    </row>
    <row r="29" spans="2:46" ht="18.75" x14ac:dyDescent="0.3">
      <c r="B29" s="303" t="s">
        <v>420</v>
      </c>
      <c r="C29" s="306" t="s">
        <v>421</v>
      </c>
      <c r="D29" s="306"/>
      <c r="E29" s="306"/>
      <c r="F29" s="306"/>
      <c r="G29" s="306"/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306"/>
      <c r="U29" s="306"/>
      <c r="V29" s="305"/>
      <c r="W29" s="301" t="s">
        <v>26</v>
      </c>
      <c r="Y29" s="303" t="s">
        <v>370</v>
      </c>
      <c r="Z29" s="306" t="s">
        <v>371</v>
      </c>
      <c r="AA29" s="306"/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306"/>
      <c r="AN29" s="306"/>
      <c r="AO29" s="306"/>
      <c r="AP29" s="306"/>
      <c r="AQ29" s="306"/>
      <c r="AR29" s="306"/>
      <c r="AS29" s="305"/>
      <c r="AT29" s="301" t="s">
        <v>26</v>
      </c>
    </row>
    <row r="30" spans="2:46" x14ac:dyDescent="0.25">
      <c r="B30" s="304"/>
      <c r="C30" s="153" t="s">
        <v>400</v>
      </c>
      <c r="D30" s="153" t="s">
        <v>401</v>
      </c>
      <c r="E30" s="153" t="s">
        <v>402</v>
      </c>
      <c r="F30" s="153" t="s">
        <v>403</v>
      </c>
      <c r="G30" s="153" t="s">
        <v>404</v>
      </c>
      <c r="H30" s="153" t="s">
        <v>405</v>
      </c>
      <c r="I30" s="153" t="s">
        <v>406</v>
      </c>
      <c r="J30" s="153" t="s">
        <v>407</v>
      </c>
      <c r="K30" s="153" t="s">
        <v>408</v>
      </c>
      <c r="L30" s="153" t="s">
        <v>409</v>
      </c>
      <c r="M30" s="153" t="s">
        <v>410</v>
      </c>
      <c r="N30" s="153" t="s">
        <v>411</v>
      </c>
      <c r="O30" s="153" t="s">
        <v>412</v>
      </c>
      <c r="P30" s="153" t="s">
        <v>413</v>
      </c>
      <c r="Q30" s="153" t="s">
        <v>414</v>
      </c>
      <c r="R30" s="153" t="s">
        <v>415</v>
      </c>
      <c r="S30" s="153" t="s">
        <v>416</v>
      </c>
      <c r="T30" s="153" t="s">
        <v>417</v>
      </c>
      <c r="U30" s="153" t="s">
        <v>418</v>
      </c>
      <c r="V30" s="153" t="s">
        <v>419</v>
      </c>
      <c r="W30" s="302"/>
      <c r="Y30" s="304"/>
      <c r="Z30" s="186" t="s">
        <v>400</v>
      </c>
      <c r="AA30" s="186" t="s">
        <v>401</v>
      </c>
      <c r="AB30" s="186" t="s">
        <v>402</v>
      </c>
      <c r="AC30" s="186" t="s">
        <v>403</v>
      </c>
      <c r="AD30" s="186" t="s">
        <v>404</v>
      </c>
      <c r="AE30" s="186" t="s">
        <v>405</v>
      </c>
      <c r="AF30" s="186" t="s">
        <v>406</v>
      </c>
      <c r="AG30" s="186" t="s">
        <v>407</v>
      </c>
      <c r="AH30" s="186" t="s">
        <v>408</v>
      </c>
      <c r="AI30" s="186" t="s">
        <v>409</v>
      </c>
      <c r="AJ30" s="186" t="s">
        <v>410</v>
      </c>
      <c r="AK30" s="186" t="s">
        <v>411</v>
      </c>
      <c r="AL30" s="186" t="s">
        <v>412</v>
      </c>
      <c r="AM30" s="186" t="s">
        <v>413</v>
      </c>
      <c r="AN30" s="186" t="s">
        <v>414</v>
      </c>
      <c r="AO30" s="186" t="s">
        <v>415</v>
      </c>
      <c r="AP30" s="186" t="s">
        <v>416</v>
      </c>
      <c r="AQ30" s="186" t="s">
        <v>417</v>
      </c>
      <c r="AR30" s="186" t="s">
        <v>418</v>
      </c>
      <c r="AS30" s="186" t="s">
        <v>419</v>
      </c>
      <c r="AT30" s="302"/>
    </row>
    <row r="31" spans="2:46" x14ac:dyDescent="0.25">
      <c r="B31" s="153" t="s">
        <v>400</v>
      </c>
      <c r="C31" s="154">
        <f>CountyFlows_input!B25*Index!$D$3</f>
        <v>1243</v>
      </c>
      <c r="D31" s="155">
        <f>CountyFlows_input!C25*Index!$D$3</f>
        <v>39</v>
      </c>
      <c r="E31" s="155">
        <f>CountyFlows_input!D25*Index!$D$3</f>
        <v>65</v>
      </c>
      <c r="F31" s="155">
        <f>CountyFlows_input!E25*Index!$D$3</f>
        <v>3</v>
      </c>
      <c r="G31" s="155">
        <f>CountyFlows_input!F25*Index!$D$3</f>
        <v>0</v>
      </c>
      <c r="H31" s="155">
        <f>CountyFlows_input!G25*Index!$D$3</f>
        <v>108</v>
      </c>
      <c r="I31" s="155">
        <f>CountyFlows_input!H25*Index!$D$3</f>
        <v>0</v>
      </c>
      <c r="J31" s="155">
        <f>CountyFlows_input!I25*Index!$D$3</f>
        <v>0</v>
      </c>
      <c r="K31" s="155">
        <f>CountyFlows_input!J25*Index!$D$3</f>
        <v>1</v>
      </c>
      <c r="L31" s="155">
        <f>CountyFlows_input!K25*Index!$D$3</f>
        <v>16</v>
      </c>
      <c r="M31" s="155">
        <f>CountyFlows_input!L25*Index!$D$3</f>
        <v>0</v>
      </c>
      <c r="N31" s="155">
        <f>CountyFlows_input!M25*Index!$D$3</f>
        <v>0</v>
      </c>
      <c r="O31" s="155">
        <f>CountyFlows_input!N25*Index!$D$3</f>
        <v>0</v>
      </c>
      <c r="P31" s="155">
        <f>CountyFlows_input!O25*Index!$D$3</f>
        <v>581</v>
      </c>
      <c r="Q31" s="155">
        <f>CountyFlows_input!P25*Index!$D$3</f>
        <v>6</v>
      </c>
      <c r="R31" s="155">
        <f>CountyFlows_input!Q25*Index!$D$3</f>
        <v>0</v>
      </c>
      <c r="S31" s="155">
        <f>CountyFlows_input!R25*Index!$D$3</f>
        <v>0</v>
      </c>
      <c r="T31" s="155">
        <f>CountyFlows_input!S25*Index!$D$3</f>
        <v>17</v>
      </c>
      <c r="U31" s="155">
        <f>CountyFlows_input!T25*Index!$D$3</f>
        <v>0</v>
      </c>
      <c r="V31" s="155">
        <f>CountyFlows_input!U25*Index!$D$3</f>
        <v>2727</v>
      </c>
      <c r="W31" s="156">
        <f t="shared" ref="W31:W50" si="23">SUM(C31:V31)</f>
        <v>4806</v>
      </c>
      <c r="Y31" s="153" t="s">
        <v>400</v>
      </c>
      <c r="Z31" s="163">
        <f t="shared" ref="Z31:Z51" si="24">IF($W31&gt;0,C31/$W31,"")</f>
        <v>0.25863503953391592</v>
      </c>
      <c r="AA31" s="164">
        <f t="shared" ref="AA31:AA51" si="25">IF($W31&gt;0,D31/$W31,"")</f>
        <v>8.1148564294631718E-3</v>
      </c>
      <c r="AB31" s="164">
        <f t="shared" ref="AB31:AB51" si="26">IF($W31&gt;0,E31/$W31,"")</f>
        <v>1.3524760715771952E-2</v>
      </c>
      <c r="AC31" s="164">
        <f t="shared" ref="AC31:AC51" si="27">IF($W31&gt;0,F31/$W31,"")</f>
        <v>6.2421972534332086E-4</v>
      </c>
      <c r="AD31" s="164">
        <f t="shared" ref="AD31:AD51" si="28">IF($W31&gt;0,G31/$W31,"")</f>
        <v>0</v>
      </c>
      <c r="AE31" s="164">
        <f t="shared" ref="AE31:AE51" si="29">IF($W31&gt;0,H31/$W31,"")</f>
        <v>2.247191011235955E-2</v>
      </c>
      <c r="AF31" s="164">
        <f t="shared" ref="AF31:AF51" si="30">IF($W31&gt;0,I31/$W31,"")</f>
        <v>0</v>
      </c>
      <c r="AG31" s="164">
        <f t="shared" ref="AG31:AG51" si="31">IF($W31&gt;0,J31/$W31,"")</f>
        <v>0</v>
      </c>
      <c r="AH31" s="164">
        <f t="shared" ref="AH31:AH51" si="32">IF($W31&gt;0,K31/$W31,"")</f>
        <v>2.0807324178110696E-4</v>
      </c>
      <c r="AI31" s="164">
        <f t="shared" ref="AI31:AI51" si="33">IF($W31&gt;0,L31/$W31,"")</f>
        <v>3.3291718684977114E-3</v>
      </c>
      <c r="AJ31" s="164">
        <f t="shared" ref="AJ31:AJ51" si="34">IF($W31&gt;0,M31/$W31,"")</f>
        <v>0</v>
      </c>
      <c r="AK31" s="164">
        <f t="shared" ref="AK31:AK51" si="35">IF($W31&gt;0,N31/$W31,"")</f>
        <v>0</v>
      </c>
      <c r="AL31" s="164">
        <f t="shared" ref="AL31:AL51" si="36">IF($W31&gt;0,O31/$W31,"")</f>
        <v>0</v>
      </c>
      <c r="AM31" s="164">
        <f t="shared" ref="AM31:AM51" si="37">IF($W31&gt;0,P31/$W31,"")</f>
        <v>0.12089055347482314</v>
      </c>
      <c r="AN31" s="164">
        <f t="shared" ref="AN31:AN51" si="38">IF($W31&gt;0,Q31/$W31,"")</f>
        <v>1.2484394506866417E-3</v>
      </c>
      <c r="AO31" s="164">
        <f t="shared" ref="AO31:AO51" si="39">IF($W31&gt;0,R31/$W31,"")</f>
        <v>0</v>
      </c>
      <c r="AP31" s="164">
        <f t="shared" ref="AP31:AP51" si="40">IF($W31&gt;0,S31/$W31,"")</f>
        <v>0</v>
      </c>
      <c r="AQ31" s="164">
        <f t="shared" ref="AQ31:AQ51" si="41">IF($W31&gt;0,T31/$W31,"")</f>
        <v>3.5372451102788183E-3</v>
      </c>
      <c r="AR31" s="164">
        <f t="shared" ref="AR31:AR51" si="42">IF($W31&gt;0,U31/$W31,"")</f>
        <v>0</v>
      </c>
      <c r="AS31" s="164">
        <f t="shared" ref="AS31:AS51" si="43">IF($W31&gt;0,V31/$W31,"")</f>
        <v>0.56741573033707871</v>
      </c>
      <c r="AT31" s="167">
        <f t="shared" ref="AT31:AT51" si="44">SUM(Z31:AS31)</f>
        <v>1</v>
      </c>
    </row>
    <row r="32" spans="2:46" x14ac:dyDescent="0.25">
      <c r="B32" s="153" t="s">
        <v>401</v>
      </c>
      <c r="C32" s="155">
        <f>CountyFlows_input!B26*Index!$D$3</f>
        <v>2</v>
      </c>
      <c r="D32" s="154">
        <f>CountyFlows_input!C26*Index!$D$3</f>
        <v>421970</v>
      </c>
      <c r="E32" s="155">
        <f>CountyFlows_input!D26*Index!$D$3</f>
        <v>2</v>
      </c>
      <c r="F32" s="155">
        <f>CountyFlows_input!E26*Index!$D$3</f>
        <v>27328</v>
      </c>
      <c r="G32" s="155">
        <f>CountyFlows_input!F26*Index!$D$3</f>
        <v>2</v>
      </c>
      <c r="H32" s="155">
        <f>CountyFlows_input!G26*Index!$D$3</f>
        <v>1483</v>
      </c>
      <c r="I32" s="155">
        <f>CountyFlows_input!H26*Index!$D$3</f>
        <v>85</v>
      </c>
      <c r="J32" s="155">
        <f>CountyFlows_input!I26*Index!$D$3</f>
        <v>8</v>
      </c>
      <c r="K32" s="155">
        <f>CountyFlows_input!J26*Index!$D$3</f>
        <v>1</v>
      </c>
      <c r="L32" s="155">
        <f>CountyFlows_input!K26*Index!$D$3</f>
        <v>11411</v>
      </c>
      <c r="M32" s="155">
        <f>CountyFlows_input!L26*Index!$D$3</f>
        <v>5</v>
      </c>
      <c r="N32" s="155">
        <f>CountyFlows_input!M26*Index!$D$3</f>
        <v>0</v>
      </c>
      <c r="O32" s="155">
        <f>CountyFlows_input!N26*Index!$D$3</f>
        <v>0</v>
      </c>
      <c r="P32" s="155">
        <f>CountyFlows_input!O26*Index!$D$3</f>
        <v>95</v>
      </c>
      <c r="Q32" s="155">
        <f>CountyFlows_input!P26*Index!$D$3</f>
        <v>0</v>
      </c>
      <c r="R32" s="155">
        <f>CountyFlows_input!Q26*Index!$D$3</f>
        <v>40</v>
      </c>
      <c r="S32" s="155">
        <f>CountyFlows_input!R26*Index!$D$3</f>
        <v>1</v>
      </c>
      <c r="T32" s="155">
        <f>CountyFlows_input!S26*Index!$D$3</f>
        <v>1</v>
      </c>
      <c r="U32" s="155">
        <f>CountyFlows_input!T26*Index!$D$3</f>
        <v>4253</v>
      </c>
      <c r="V32" s="155">
        <f>CountyFlows_input!U26*Index!$D$3</f>
        <v>0</v>
      </c>
      <c r="W32" s="156">
        <f t="shared" si="23"/>
        <v>466687</v>
      </c>
      <c r="Y32" s="153" t="s">
        <v>401</v>
      </c>
      <c r="Z32" s="164">
        <f t="shared" si="24"/>
        <v>4.2855275591563509E-6</v>
      </c>
      <c r="AA32" s="163">
        <f t="shared" si="25"/>
        <v>0.9041820320686027</v>
      </c>
      <c r="AB32" s="164">
        <f t="shared" si="26"/>
        <v>4.2855275591563509E-6</v>
      </c>
      <c r="AC32" s="164">
        <f t="shared" si="27"/>
        <v>5.8557448568312381E-2</v>
      </c>
      <c r="AD32" s="164">
        <f t="shared" si="28"/>
        <v>4.2855275591563509E-6</v>
      </c>
      <c r="AE32" s="164">
        <f t="shared" si="29"/>
        <v>3.1777186851144343E-3</v>
      </c>
      <c r="AF32" s="164">
        <f t="shared" si="30"/>
        <v>1.8213492126414491E-4</v>
      </c>
      <c r="AG32" s="164">
        <f t="shared" si="31"/>
        <v>1.7142110236625403E-5</v>
      </c>
      <c r="AH32" s="164">
        <f t="shared" si="32"/>
        <v>2.1427637795781754E-6</v>
      </c>
      <c r="AI32" s="164">
        <f t="shared" si="33"/>
        <v>2.445107748876656E-2</v>
      </c>
      <c r="AJ32" s="164">
        <f t="shared" si="34"/>
        <v>1.0713818897890877E-5</v>
      </c>
      <c r="AK32" s="164">
        <f t="shared" si="35"/>
        <v>0</v>
      </c>
      <c r="AL32" s="164">
        <f t="shared" si="36"/>
        <v>0</v>
      </c>
      <c r="AM32" s="164">
        <f t="shared" si="37"/>
        <v>2.0356255905992668E-4</v>
      </c>
      <c r="AN32" s="164">
        <f t="shared" si="38"/>
        <v>0</v>
      </c>
      <c r="AO32" s="164">
        <f t="shared" si="39"/>
        <v>8.5710551183127017E-5</v>
      </c>
      <c r="AP32" s="164">
        <f t="shared" si="40"/>
        <v>2.1427637795781754E-6</v>
      </c>
      <c r="AQ32" s="164">
        <f t="shared" si="41"/>
        <v>2.1427637795781754E-6</v>
      </c>
      <c r="AR32" s="164">
        <f t="shared" si="42"/>
        <v>9.113174354545981E-3</v>
      </c>
      <c r="AS32" s="164">
        <f t="shared" si="43"/>
        <v>0</v>
      </c>
      <c r="AT32" s="167">
        <f t="shared" si="44"/>
        <v>1.0000000000000002</v>
      </c>
    </row>
    <row r="33" spans="2:46" x14ac:dyDescent="0.25">
      <c r="B33" s="153" t="s">
        <v>402</v>
      </c>
      <c r="C33" s="155">
        <f>CountyFlows_input!B27*Index!$D$3</f>
        <v>245</v>
      </c>
      <c r="D33" s="155">
        <f>CountyFlows_input!C27*Index!$D$3</f>
        <v>338</v>
      </c>
      <c r="E33" s="154">
        <f>CountyFlows_input!D27*Index!$D$3</f>
        <v>4310</v>
      </c>
      <c r="F33" s="155">
        <f>CountyFlows_input!E27*Index!$D$3</f>
        <v>951</v>
      </c>
      <c r="G33" s="155">
        <f>CountyFlows_input!F27*Index!$D$3</f>
        <v>15</v>
      </c>
      <c r="H33" s="155">
        <f>CountyFlows_input!G27*Index!$D$3</f>
        <v>2665</v>
      </c>
      <c r="I33" s="155">
        <f>CountyFlows_input!H27*Index!$D$3</f>
        <v>0</v>
      </c>
      <c r="J33" s="155">
        <f>CountyFlows_input!I27*Index!$D$3</f>
        <v>284</v>
      </c>
      <c r="K33" s="155">
        <f>CountyFlows_input!J27*Index!$D$3</f>
        <v>0</v>
      </c>
      <c r="L33" s="155">
        <f>CountyFlows_input!K27*Index!$D$3</f>
        <v>24</v>
      </c>
      <c r="M33" s="155">
        <f>CountyFlows_input!L27*Index!$D$3</f>
        <v>0</v>
      </c>
      <c r="N33" s="155">
        <f>CountyFlows_input!M27*Index!$D$3</f>
        <v>37</v>
      </c>
      <c r="O33" s="155">
        <f>CountyFlows_input!N27*Index!$D$3</f>
        <v>6</v>
      </c>
      <c r="P33" s="155">
        <f>CountyFlows_input!O27*Index!$D$3</f>
        <v>152</v>
      </c>
      <c r="Q33" s="155">
        <f>CountyFlows_input!P27*Index!$D$3</f>
        <v>229</v>
      </c>
      <c r="R33" s="155">
        <f>CountyFlows_input!Q27*Index!$D$3</f>
        <v>0</v>
      </c>
      <c r="S33" s="155">
        <f>CountyFlows_input!R27*Index!$D$3</f>
        <v>0</v>
      </c>
      <c r="T33" s="155">
        <f>CountyFlows_input!S27*Index!$D$3</f>
        <v>0</v>
      </c>
      <c r="U33" s="155">
        <f>CountyFlows_input!T27*Index!$D$3</f>
        <v>74</v>
      </c>
      <c r="V33" s="155">
        <f>CountyFlows_input!U27*Index!$D$3</f>
        <v>416</v>
      </c>
      <c r="W33" s="156">
        <f t="shared" si="23"/>
        <v>9746</v>
      </c>
      <c r="Y33" s="153" t="s">
        <v>402</v>
      </c>
      <c r="Z33" s="164">
        <f t="shared" si="24"/>
        <v>2.5138518366509339E-2</v>
      </c>
      <c r="AA33" s="164">
        <f t="shared" si="25"/>
        <v>3.4680894726041453E-2</v>
      </c>
      <c r="AB33" s="163">
        <f t="shared" si="26"/>
        <v>0.44223271085573568</v>
      </c>
      <c r="AC33" s="164">
        <f t="shared" si="27"/>
        <v>9.7578493741021954E-2</v>
      </c>
      <c r="AD33" s="164">
        <f t="shared" si="28"/>
        <v>1.5390929612148574E-3</v>
      </c>
      <c r="AE33" s="164">
        <f t="shared" si="29"/>
        <v>0.273445516109173</v>
      </c>
      <c r="AF33" s="164">
        <f t="shared" si="30"/>
        <v>0</v>
      </c>
      <c r="AG33" s="164">
        <f t="shared" si="31"/>
        <v>2.9140160065667966E-2</v>
      </c>
      <c r="AH33" s="164">
        <f t="shared" si="32"/>
        <v>0</v>
      </c>
      <c r="AI33" s="164">
        <f t="shared" si="33"/>
        <v>2.4625487379437718E-3</v>
      </c>
      <c r="AJ33" s="164">
        <f t="shared" si="34"/>
        <v>0</v>
      </c>
      <c r="AK33" s="164">
        <f t="shared" si="35"/>
        <v>3.7964293043299814E-3</v>
      </c>
      <c r="AL33" s="164">
        <f t="shared" si="36"/>
        <v>6.1563718448594295E-4</v>
      </c>
      <c r="AM33" s="164">
        <f t="shared" si="37"/>
        <v>1.5596142006977221E-2</v>
      </c>
      <c r="AN33" s="164">
        <f t="shared" si="38"/>
        <v>2.3496819207880156E-2</v>
      </c>
      <c r="AO33" s="164">
        <f t="shared" si="39"/>
        <v>0</v>
      </c>
      <c r="AP33" s="164">
        <f t="shared" si="40"/>
        <v>0</v>
      </c>
      <c r="AQ33" s="164">
        <f t="shared" si="41"/>
        <v>0</v>
      </c>
      <c r="AR33" s="164">
        <f t="shared" si="42"/>
        <v>7.5928586086599628E-3</v>
      </c>
      <c r="AS33" s="164">
        <f t="shared" si="43"/>
        <v>4.2684178124358714E-2</v>
      </c>
      <c r="AT33" s="167">
        <f t="shared" si="44"/>
        <v>1.0000000000000002</v>
      </c>
    </row>
    <row r="34" spans="2:46" x14ac:dyDescent="0.25">
      <c r="B34" s="153" t="s">
        <v>403</v>
      </c>
      <c r="C34" s="155">
        <f>CountyFlows_input!B28*Index!$D$3</f>
        <v>0</v>
      </c>
      <c r="D34" s="155">
        <f>CountyFlows_input!C28*Index!$D$3</f>
        <v>20484</v>
      </c>
      <c r="E34" s="155">
        <f>CountyFlows_input!D28*Index!$D$3</f>
        <v>2</v>
      </c>
      <c r="F34" s="154">
        <f>CountyFlows_input!E28*Index!$D$3</f>
        <v>67399</v>
      </c>
      <c r="G34" s="155">
        <f>CountyFlows_input!F28*Index!$D$3</f>
        <v>1</v>
      </c>
      <c r="H34" s="155">
        <f>CountyFlows_input!G28*Index!$D$3</f>
        <v>2207</v>
      </c>
      <c r="I34" s="155">
        <f>CountyFlows_input!H28*Index!$D$3</f>
        <v>0</v>
      </c>
      <c r="J34" s="155">
        <f>CountyFlows_input!I28*Index!$D$3</f>
        <v>98</v>
      </c>
      <c r="K34" s="155">
        <f>CountyFlows_input!J28*Index!$D$3</f>
        <v>0</v>
      </c>
      <c r="L34" s="155">
        <f>CountyFlows_input!K28*Index!$D$3</f>
        <v>238</v>
      </c>
      <c r="M34" s="155">
        <f>CountyFlows_input!L28*Index!$D$3</f>
        <v>0</v>
      </c>
      <c r="N34" s="155">
        <f>CountyFlows_input!M28*Index!$D$3</f>
        <v>0</v>
      </c>
      <c r="O34" s="155">
        <f>CountyFlows_input!N28*Index!$D$3</f>
        <v>0</v>
      </c>
      <c r="P34" s="155">
        <f>CountyFlows_input!O28*Index!$D$3</f>
        <v>21</v>
      </c>
      <c r="Q34" s="155">
        <f>CountyFlows_input!P28*Index!$D$3</f>
        <v>0</v>
      </c>
      <c r="R34" s="155">
        <f>CountyFlows_input!Q28*Index!$D$3</f>
        <v>0</v>
      </c>
      <c r="S34" s="155">
        <f>CountyFlows_input!R28*Index!$D$3</f>
        <v>0</v>
      </c>
      <c r="T34" s="155">
        <f>CountyFlows_input!S28*Index!$D$3</f>
        <v>0</v>
      </c>
      <c r="U34" s="155">
        <f>CountyFlows_input!T28*Index!$D$3</f>
        <v>1365</v>
      </c>
      <c r="V34" s="155">
        <f>CountyFlows_input!U28*Index!$D$3</f>
        <v>0</v>
      </c>
      <c r="W34" s="156">
        <f t="shared" si="23"/>
        <v>91815</v>
      </c>
      <c r="Y34" s="153" t="s">
        <v>403</v>
      </c>
      <c r="Z34" s="164">
        <f t="shared" si="24"/>
        <v>0</v>
      </c>
      <c r="AA34" s="164">
        <f t="shared" si="25"/>
        <v>0.22310080052279038</v>
      </c>
      <c r="AB34" s="164">
        <f t="shared" si="26"/>
        <v>2.1782933071938137E-5</v>
      </c>
      <c r="AC34" s="163">
        <f t="shared" si="27"/>
        <v>0.73407395305777923</v>
      </c>
      <c r="AD34" s="164">
        <f t="shared" si="28"/>
        <v>1.0891466535969068E-5</v>
      </c>
      <c r="AE34" s="164">
        <f t="shared" si="29"/>
        <v>2.4037466644883734E-2</v>
      </c>
      <c r="AF34" s="164">
        <f t="shared" si="30"/>
        <v>0</v>
      </c>
      <c r="AG34" s="164">
        <f t="shared" si="31"/>
        <v>1.0673637205249687E-3</v>
      </c>
      <c r="AH34" s="164">
        <f t="shared" si="32"/>
        <v>0</v>
      </c>
      <c r="AI34" s="164">
        <f t="shared" si="33"/>
        <v>2.5921690355606383E-3</v>
      </c>
      <c r="AJ34" s="164">
        <f t="shared" si="34"/>
        <v>0</v>
      </c>
      <c r="AK34" s="164">
        <f t="shared" si="35"/>
        <v>0</v>
      </c>
      <c r="AL34" s="164">
        <f t="shared" si="36"/>
        <v>0</v>
      </c>
      <c r="AM34" s="164">
        <f t="shared" si="37"/>
        <v>2.2872079725535043E-4</v>
      </c>
      <c r="AN34" s="164">
        <f t="shared" si="38"/>
        <v>0</v>
      </c>
      <c r="AO34" s="164">
        <f t="shared" si="39"/>
        <v>0</v>
      </c>
      <c r="AP34" s="164">
        <f t="shared" si="40"/>
        <v>0</v>
      </c>
      <c r="AQ34" s="164">
        <f t="shared" si="41"/>
        <v>0</v>
      </c>
      <c r="AR34" s="164">
        <f t="shared" si="42"/>
        <v>1.4866851821597778E-2</v>
      </c>
      <c r="AS34" s="164">
        <f t="shared" si="43"/>
        <v>0</v>
      </c>
      <c r="AT34" s="167">
        <f t="shared" si="44"/>
        <v>0.99999999999999989</v>
      </c>
    </row>
    <row r="35" spans="2:46" x14ac:dyDescent="0.25">
      <c r="B35" s="153" t="s">
        <v>404</v>
      </c>
      <c r="C35" s="155">
        <f>CountyFlows_input!B29*Index!$D$3</f>
        <v>0</v>
      </c>
      <c r="D35" s="155">
        <f>CountyFlows_input!C29*Index!$D$3</f>
        <v>104</v>
      </c>
      <c r="E35" s="155">
        <f>CountyFlows_input!D29*Index!$D$3</f>
        <v>7</v>
      </c>
      <c r="F35" s="155">
        <f>CountyFlows_input!E29*Index!$D$3</f>
        <v>254</v>
      </c>
      <c r="G35" s="154">
        <f>CountyFlows_input!F29*Index!$D$3</f>
        <v>2186</v>
      </c>
      <c r="H35" s="155">
        <f>CountyFlows_input!G29*Index!$D$3</f>
        <v>89</v>
      </c>
      <c r="I35" s="155">
        <f>CountyFlows_input!H29*Index!$D$3</f>
        <v>164</v>
      </c>
      <c r="J35" s="155">
        <f>CountyFlows_input!I29*Index!$D$3</f>
        <v>95</v>
      </c>
      <c r="K35" s="155">
        <f>CountyFlows_input!J29*Index!$D$3</f>
        <v>0</v>
      </c>
      <c r="L35" s="155">
        <f>CountyFlows_input!K29*Index!$D$3</f>
        <v>0</v>
      </c>
      <c r="M35" s="155">
        <f>CountyFlows_input!L29*Index!$D$3</f>
        <v>0</v>
      </c>
      <c r="N35" s="155">
        <f>CountyFlows_input!M29*Index!$D$3</f>
        <v>109</v>
      </c>
      <c r="O35" s="155">
        <f>CountyFlows_input!N29*Index!$D$3</f>
        <v>0</v>
      </c>
      <c r="P35" s="155">
        <f>CountyFlows_input!O29*Index!$D$3</f>
        <v>0</v>
      </c>
      <c r="Q35" s="155">
        <f>CountyFlows_input!P29*Index!$D$3</f>
        <v>0</v>
      </c>
      <c r="R35" s="155">
        <f>CountyFlows_input!Q29*Index!$D$3</f>
        <v>0</v>
      </c>
      <c r="S35" s="155">
        <f>CountyFlows_input!R29*Index!$D$3</f>
        <v>0</v>
      </c>
      <c r="T35" s="155">
        <f>CountyFlows_input!S29*Index!$D$3</f>
        <v>0</v>
      </c>
      <c r="U35" s="155">
        <f>CountyFlows_input!T29*Index!$D$3</f>
        <v>1517</v>
      </c>
      <c r="V35" s="155">
        <f>CountyFlows_input!U29*Index!$D$3</f>
        <v>0</v>
      </c>
      <c r="W35" s="156">
        <f t="shared" si="23"/>
        <v>4525</v>
      </c>
      <c r="Y35" s="153" t="s">
        <v>404</v>
      </c>
      <c r="Z35" s="164">
        <f t="shared" si="24"/>
        <v>0</v>
      </c>
      <c r="AA35" s="164">
        <f t="shared" si="25"/>
        <v>2.2983425414364642E-2</v>
      </c>
      <c r="AB35" s="164">
        <f t="shared" si="26"/>
        <v>1.5469613259668509E-3</v>
      </c>
      <c r="AC35" s="164">
        <f t="shared" si="27"/>
        <v>5.6132596685082872E-2</v>
      </c>
      <c r="AD35" s="163">
        <f t="shared" si="28"/>
        <v>0.48309392265193368</v>
      </c>
      <c r="AE35" s="164">
        <f t="shared" si="29"/>
        <v>1.9668508287292819E-2</v>
      </c>
      <c r="AF35" s="164">
        <f t="shared" si="30"/>
        <v>3.6243093922651931E-2</v>
      </c>
      <c r="AG35" s="164">
        <f t="shared" si="31"/>
        <v>2.0994475138121547E-2</v>
      </c>
      <c r="AH35" s="164">
        <f t="shared" si="32"/>
        <v>0</v>
      </c>
      <c r="AI35" s="164">
        <f t="shared" si="33"/>
        <v>0</v>
      </c>
      <c r="AJ35" s="164">
        <f t="shared" si="34"/>
        <v>0</v>
      </c>
      <c r="AK35" s="164">
        <f t="shared" si="35"/>
        <v>2.4088397790055248E-2</v>
      </c>
      <c r="AL35" s="164">
        <f t="shared" si="36"/>
        <v>0</v>
      </c>
      <c r="AM35" s="164">
        <f t="shared" si="37"/>
        <v>0</v>
      </c>
      <c r="AN35" s="164">
        <f t="shared" si="38"/>
        <v>0</v>
      </c>
      <c r="AO35" s="164">
        <f t="shared" si="39"/>
        <v>0</v>
      </c>
      <c r="AP35" s="164">
        <f t="shared" si="40"/>
        <v>0</v>
      </c>
      <c r="AQ35" s="164">
        <f t="shared" si="41"/>
        <v>0</v>
      </c>
      <c r="AR35" s="164">
        <f t="shared" si="42"/>
        <v>0.33524861878453038</v>
      </c>
      <c r="AS35" s="164">
        <f t="shared" si="43"/>
        <v>0</v>
      </c>
      <c r="AT35" s="167">
        <f t="shared" si="44"/>
        <v>1</v>
      </c>
    </row>
    <row r="36" spans="2:46" x14ac:dyDescent="0.25">
      <c r="B36" s="153" t="s">
        <v>405</v>
      </c>
      <c r="C36" s="155">
        <f>CountyFlows_input!B30*Index!$D$3</f>
        <v>10</v>
      </c>
      <c r="D36" s="155">
        <f>CountyFlows_input!C30*Index!$D$3</f>
        <v>8091</v>
      </c>
      <c r="E36" s="155">
        <f>CountyFlows_input!D30*Index!$D$3</f>
        <v>194</v>
      </c>
      <c r="F36" s="155">
        <f>CountyFlows_input!E30*Index!$D$3</f>
        <v>12895</v>
      </c>
      <c r="G36" s="155">
        <f>CountyFlows_input!F30*Index!$D$3</f>
        <v>9</v>
      </c>
      <c r="H36" s="154">
        <f>CountyFlows_input!G30*Index!$D$3</f>
        <v>24508</v>
      </c>
      <c r="I36" s="155">
        <f>CountyFlows_input!H30*Index!$D$3</f>
        <v>0</v>
      </c>
      <c r="J36" s="155">
        <f>CountyFlows_input!I30*Index!$D$3</f>
        <v>463</v>
      </c>
      <c r="K36" s="155">
        <f>CountyFlows_input!J30*Index!$D$3</f>
        <v>0</v>
      </c>
      <c r="L36" s="155">
        <f>CountyFlows_input!K30*Index!$D$3</f>
        <v>677</v>
      </c>
      <c r="M36" s="155">
        <f>CountyFlows_input!L30*Index!$D$3</f>
        <v>0</v>
      </c>
      <c r="N36" s="155">
        <f>CountyFlows_input!M30*Index!$D$3</f>
        <v>2</v>
      </c>
      <c r="O36" s="155">
        <f>CountyFlows_input!N30*Index!$D$3</f>
        <v>0</v>
      </c>
      <c r="P36" s="155">
        <f>CountyFlows_input!O30*Index!$D$3</f>
        <v>866</v>
      </c>
      <c r="Q36" s="155">
        <f>CountyFlows_input!P30*Index!$D$3</f>
        <v>1</v>
      </c>
      <c r="R36" s="155">
        <f>CountyFlows_input!Q30*Index!$D$3</f>
        <v>0</v>
      </c>
      <c r="S36" s="155">
        <f>CountyFlows_input!R30*Index!$D$3</f>
        <v>1</v>
      </c>
      <c r="T36" s="155">
        <f>CountyFlows_input!S30*Index!$D$3</f>
        <v>0</v>
      </c>
      <c r="U36" s="155">
        <f>CountyFlows_input!T30*Index!$D$3</f>
        <v>545</v>
      </c>
      <c r="V36" s="155">
        <f>CountyFlows_input!U30*Index!$D$3</f>
        <v>9</v>
      </c>
      <c r="W36" s="156">
        <f t="shared" si="23"/>
        <v>48271</v>
      </c>
      <c r="Y36" s="153" t="s">
        <v>405</v>
      </c>
      <c r="Z36" s="164">
        <f t="shared" si="24"/>
        <v>2.0716372148909284E-4</v>
      </c>
      <c r="AA36" s="164">
        <f t="shared" si="25"/>
        <v>0.167616167056825</v>
      </c>
      <c r="AB36" s="164">
        <f t="shared" si="26"/>
        <v>4.018976196888401E-3</v>
      </c>
      <c r="AC36" s="164">
        <f t="shared" si="27"/>
        <v>0.26713761886018522</v>
      </c>
      <c r="AD36" s="164">
        <f t="shared" si="28"/>
        <v>1.8644734934018356E-4</v>
      </c>
      <c r="AE36" s="163">
        <f t="shared" si="29"/>
        <v>0.50771684862546873</v>
      </c>
      <c r="AF36" s="164">
        <f t="shared" si="30"/>
        <v>0</v>
      </c>
      <c r="AG36" s="164">
        <f t="shared" si="31"/>
        <v>9.5916803049449981E-3</v>
      </c>
      <c r="AH36" s="164">
        <f t="shared" si="32"/>
        <v>0</v>
      </c>
      <c r="AI36" s="164">
        <f t="shared" si="33"/>
        <v>1.4024983944811584E-2</v>
      </c>
      <c r="AJ36" s="164">
        <f t="shared" si="34"/>
        <v>0</v>
      </c>
      <c r="AK36" s="164">
        <f t="shared" si="35"/>
        <v>4.1432744297818567E-5</v>
      </c>
      <c r="AL36" s="164">
        <f t="shared" si="36"/>
        <v>0</v>
      </c>
      <c r="AM36" s="164">
        <f t="shared" si="37"/>
        <v>1.7940378280955439E-2</v>
      </c>
      <c r="AN36" s="164">
        <f t="shared" si="38"/>
        <v>2.0716372148909284E-5</v>
      </c>
      <c r="AO36" s="164">
        <f t="shared" si="39"/>
        <v>0</v>
      </c>
      <c r="AP36" s="164">
        <f t="shared" si="40"/>
        <v>2.0716372148909284E-5</v>
      </c>
      <c r="AQ36" s="164">
        <f t="shared" si="41"/>
        <v>0</v>
      </c>
      <c r="AR36" s="164">
        <f t="shared" si="42"/>
        <v>1.129042282115556E-2</v>
      </c>
      <c r="AS36" s="164">
        <f t="shared" si="43"/>
        <v>1.8644734934018356E-4</v>
      </c>
      <c r="AT36" s="167">
        <f t="shared" si="44"/>
        <v>0.99999999999999989</v>
      </c>
    </row>
    <row r="37" spans="2:46" x14ac:dyDescent="0.25">
      <c r="B37" s="153" t="s">
        <v>406</v>
      </c>
      <c r="C37" s="155">
        <f>CountyFlows_input!B31*Index!$D$3</f>
        <v>0</v>
      </c>
      <c r="D37" s="155">
        <f>CountyFlows_input!C31*Index!$D$3</f>
        <v>643</v>
      </c>
      <c r="E37" s="155">
        <f>CountyFlows_input!D31*Index!$D$3</f>
        <v>0</v>
      </c>
      <c r="F37" s="155">
        <f>CountyFlows_input!E31*Index!$D$3</f>
        <v>49</v>
      </c>
      <c r="G37" s="155">
        <f>CountyFlows_input!F31*Index!$D$3</f>
        <v>63</v>
      </c>
      <c r="H37" s="155">
        <f>CountyFlows_input!G31*Index!$D$3</f>
        <v>0</v>
      </c>
      <c r="I37" s="154">
        <f>CountyFlows_input!H31*Index!$D$3</f>
        <v>7596</v>
      </c>
      <c r="J37" s="155">
        <f>CountyFlows_input!I31*Index!$D$3</f>
        <v>1</v>
      </c>
      <c r="K37" s="155">
        <f>CountyFlows_input!J31*Index!$D$3</f>
        <v>0</v>
      </c>
      <c r="L37" s="155">
        <f>CountyFlows_input!K31*Index!$D$3</f>
        <v>265</v>
      </c>
      <c r="M37" s="155">
        <f>CountyFlows_input!L31*Index!$D$3</f>
        <v>0</v>
      </c>
      <c r="N37" s="155">
        <f>CountyFlows_input!M31*Index!$D$3</f>
        <v>1</v>
      </c>
      <c r="O37" s="155">
        <f>CountyFlows_input!N31*Index!$D$3</f>
        <v>0</v>
      </c>
      <c r="P37" s="155">
        <f>CountyFlows_input!O31*Index!$D$3</f>
        <v>0</v>
      </c>
      <c r="Q37" s="155">
        <f>CountyFlows_input!P31*Index!$D$3</f>
        <v>0</v>
      </c>
      <c r="R37" s="155">
        <f>CountyFlows_input!Q31*Index!$D$3</f>
        <v>4</v>
      </c>
      <c r="S37" s="155">
        <f>CountyFlows_input!R31*Index!$D$3</f>
        <v>0</v>
      </c>
      <c r="T37" s="155">
        <f>CountyFlows_input!S31*Index!$D$3</f>
        <v>0</v>
      </c>
      <c r="U37" s="155">
        <f>CountyFlows_input!T31*Index!$D$3</f>
        <v>1182</v>
      </c>
      <c r="V37" s="155">
        <f>CountyFlows_input!U31*Index!$D$3</f>
        <v>0</v>
      </c>
      <c r="W37" s="156">
        <f t="shared" si="23"/>
        <v>9804</v>
      </c>
      <c r="Y37" s="153" t="s">
        <v>406</v>
      </c>
      <c r="Z37" s="164">
        <f t="shared" si="24"/>
        <v>0</v>
      </c>
      <c r="AA37" s="164">
        <f t="shared" si="25"/>
        <v>6.5585475316197475E-2</v>
      </c>
      <c r="AB37" s="164">
        <f t="shared" si="26"/>
        <v>0</v>
      </c>
      <c r="AC37" s="164">
        <f t="shared" si="27"/>
        <v>4.9979600163198691E-3</v>
      </c>
      <c r="AD37" s="164">
        <f t="shared" si="28"/>
        <v>6.4259485924112606E-3</v>
      </c>
      <c r="AE37" s="164">
        <f t="shared" si="29"/>
        <v>0</v>
      </c>
      <c r="AF37" s="163">
        <f t="shared" si="30"/>
        <v>0.77478580171358624</v>
      </c>
      <c r="AG37" s="164">
        <f t="shared" si="31"/>
        <v>1.0199918400652795E-4</v>
      </c>
      <c r="AH37" s="164">
        <f t="shared" si="32"/>
        <v>0</v>
      </c>
      <c r="AI37" s="164">
        <f t="shared" si="33"/>
        <v>2.7029783761729907E-2</v>
      </c>
      <c r="AJ37" s="164">
        <f t="shared" si="34"/>
        <v>0</v>
      </c>
      <c r="AK37" s="164">
        <f t="shared" si="35"/>
        <v>1.0199918400652795E-4</v>
      </c>
      <c r="AL37" s="164">
        <f t="shared" si="36"/>
        <v>0</v>
      </c>
      <c r="AM37" s="164">
        <f t="shared" si="37"/>
        <v>0</v>
      </c>
      <c r="AN37" s="164">
        <f t="shared" si="38"/>
        <v>0</v>
      </c>
      <c r="AO37" s="164">
        <f t="shared" si="39"/>
        <v>4.0799673602611179E-4</v>
      </c>
      <c r="AP37" s="164">
        <f t="shared" si="40"/>
        <v>0</v>
      </c>
      <c r="AQ37" s="164">
        <f t="shared" si="41"/>
        <v>0</v>
      </c>
      <c r="AR37" s="164">
        <f t="shared" si="42"/>
        <v>0.12056303549571604</v>
      </c>
      <c r="AS37" s="164">
        <f t="shared" si="43"/>
        <v>0</v>
      </c>
      <c r="AT37" s="167">
        <f t="shared" si="44"/>
        <v>1</v>
      </c>
    </row>
    <row r="38" spans="2:46" x14ac:dyDescent="0.25">
      <c r="B38" s="153" t="s">
        <v>407</v>
      </c>
      <c r="C38" s="155">
        <f>CountyFlows_input!B32*Index!$D$3</f>
        <v>0</v>
      </c>
      <c r="D38" s="155">
        <f>CountyFlows_input!C32*Index!$D$3</f>
        <v>478</v>
      </c>
      <c r="E38" s="155">
        <f>CountyFlows_input!D32*Index!$D$3</f>
        <v>122</v>
      </c>
      <c r="F38" s="155">
        <f>CountyFlows_input!E32*Index!$D$3</f>
        <v>3939</v>
      </c>
      <c r="G38" s="155">
        <f>CountyFlows_input!F32*Index!$D$3</f>
        <v>121</v>
      </c>
      <c r="H38" s="155">
        <f>CountyFlows_input!G32*Index!$D$3</f>
        <v>2452</v>
      </c>
      <c r="I38" s="155">
        <f>CountyFlows_input!H32*Index!$D$3</f>
        <v>0</v>
      </c>
      <c r="J38" s="154">
        <f>CountyFlows_input!I32*Index!$D$3</f>
        <v>2583</v>
      </c>
      <c r="K38" s="155">
        <f>CountyFlows_input!J32*Index!$D$3</f>
        <v>0</v>
      </c>
      <c r="L38" s="155">
        <f>CountyFlows_input!K32*Index!$D$3</f>
        <v>0</v>
      </c>
      <c r="M38" s="155">
        <f>CountyFlows_input!L32*Index!$D$3</f>
        <v>0</v>
      </c>
      <c r="N38" s="155">
        <f>CountyFlows_input!M32*Index!$D$3</f>
        <v>27</v>
      </c>
      <c r="O38" s="155">
        <f>CountyFlows_input!N32*Index!$D$3</f>
        <v>0</v>
      </c>
      <c r="P38" s="155">
        <f>CountyFlows_input!O32*Index!$D$3</f>
        <v>0</v>
      </c>
      <c r="Q38" s="155">
        <f>CountyFlows_input!P32*Index!$D$3</f>
        <v>1</v>
      </c>
      <c r="R38" s="155">
        <f>CountyFlows_input!Q32*Index!$D$3</f>
        <v>0</v>
      </c>
      <c r="S38" s="155">
        <f>CountyFlows_input!R32*Index!$D$3</f>
        <v>0</v>
      </c>
      <c r="T38" s="155">
        <f>CountyFlows_input!S32*Index!$D$3</f>
        <v>0</v>
      </c>
      <c r="U38" s="155">
        <f>CountyFlows_input!T32*Index!$D$3</f>
        <v>1375</v>
      </c>
      <c r="V38" s="155">
        <f>CountyFlows_input!U32*Index!$D$3</f>
        <v>0</v>
      </c>
      <c r="W38" s="156">
        <f t="shared" si="23"/>
        <v>11098</v>
      </c>
      <c r="Y38" s="153" t="s">
        <v>407</v>
      </c>
      <c r="Z38" s="164">
        <f t="shared" si="24"/>
        <v>0</v>
      </c>
      <c r="AA38" s="164">
        <f t="shared" si="25"/>
        <v>4.3070823571814743E-2</v>
      </c>
      <c r="AB38" s="164">
        <f t="shared" si="26"/>
        <v>1.0992971706613805E-2</v>
      </c>
      <c r="AC38" s="164">
        <f t="shared" si="27"/>
        <v>0.3549288160028834</v>
      </c>
      <c r="AD38" s="164">
        <f t="shared" si="28"/>
        <v>1.0902865381149757E-2</v>
      </c>
      <c r="AE38" s="164">
        <f t="shared" si="29"/>
        <v>0.22094071003784466</v>
      </c>
      <c r="AF38" s="164">
        <f t="shared" si="30"/>
        <v>0</v>
      </c>
      <c r="AG38" s="163">
        <f t="shared" si="31"/>
        <v>0.2327446386736349</v>
      </c>
      <c r="AH38" s="164">
        <f t="shared" si="32"/>
        <v>0</v>
      </c>
      <c r="AI38" s="164">
        <f t="shared" si="33"/>
        <v>0</v>
      </c>
      <c r="AJ38" s="164">
        <f t="shared" si="34"/>
        <v>0</v>
      </c>
      <c r="AK38" s="164">
        <f t="shared" si="35"/>
        <v>2.4328707875292846E-3</v>
      </c>
      <c r="AL38" s="164">
        <f t="shared" si="36"/>
        <v>0</v>
      </c>
      <c r="AM38" s="164">
        <f t="shared" si="37"/>
        <v>0</v>
      </c>
      <c r="AN38" s="164">
        <f t="shared" si="38"/>
        <v>9.0106325464047579E-5</v>
      </c>
      <c r="AO38" s="164">
        <f t="shared" si="39"/>
        <v>0</v>
      </c>
      <c r="AP38" s="164">
        <f t="shared" si="40"/>
        <v>0</v>
      </c>
      <c r="AQ38" s="164">
        <f t="shared" si="41"/>
        <v>0</v>
      </c>
      <c r="AR38" s="164">
        <f t="shared" si="42"/>
        <v>0.12389619751306542</v>
      </c>
      <c r="AS38" s="164">
        <f t="shared" si="43"/>
        <v>0</v>
      </c>
      <c r="AT38" s="167">
        <f t="shared" si="44"/>
        <v>1</v>
      </c>
    </row>
    <row r="39" spans="2:46" x14ac:dyDescent="0.25">
      <c r="B39" s="153" t="s">
        <v>408</v>
      </c>
      <c r="C39" s="155">
        <f>CountyFlows_input!B33*Index!$D$3</f>
        <v>0</v>
      </c>
      <c r="D39" s="155">
        <f>CountyFlows_input!C33*Index!$D$3</f>
        <v>566</v>
      </c>
      <c r="E39" s="155">
        <f>CountyFlows_input!D33*Index!$D$3</f>
        <v>0</v>
      </c>
      <c r="F39" s="155">
        <f>CountyFlows_input!E33*Index!$D$3</f>
        <v>13</v>
      </c>
      <c r="G39" s="155">
        <f>CountyFlows_input!F33*Index!$D$3</f>
        <v>0</v>
      </c>
      <c r="H39" s="155">
        <f>CountyFlows_input!G33*Index!$D$3</f>
        <v>36</v>
      </c>
      <c r="I39" s="155">
        <f>CountyFlows_input!H33*Index!$D$3</f>
        <v>0</v>
      </c>
      <c r="J39" s="155">
        <f>CountyFlows_input!I33*Index!$D$3</f>
        <v>0</v>
      </c>
      <c r="K39" s="154">
        <f>CountyFlows_input!J33*Index!$D$3</f>
        <v>6627</v>
      </c>
      <c r="L39" s="155">
        <f>CountyFlows_input!K33*Index!$D$3</f>
        <v>4807</v>
      </c>
      <c r="M39" s="155">
        <f>CountyFlows_input!L33*Index!$D$3</f>
        <v>0</v>
      </c>
      <c r="N39" s="155">
        <f>CountyFlows_input!M33*Index!$D$3</f>
        <v>0</v>
      </c>
      <c r="O39" s="155">
        <f>CountyFlows_input!N33*Index!$D$3</f>
        <v>0</v>
      </c>
      <c r="P39" s="155">
        <f>CountyFlows_input!O33*Index!$D$3</f>
        <v>591</v>
      </c>
      <c r="Q39" s="155">
        <f>CountyFlows_input!P33*Index!$D$3</f>
        <v>0</v>
      </c>
      <c r="R39" s="155">
        <f>CountyFlows_input!Q33*Index!$D$3</f>
        <v>0</v>
      </c>
      <c r="S39" s="155">
        <f>CountyFlows_input!R33*Index!$D$3</f>
        <v>2176</v>
      </c>
      <c r="T39" s="155">
        <f>CountyFlows_input!S33*Index!$D$3</f>
        <v>309</v>
      </c>
      <c r="U39" s="155">
        <f>CountyFlows_input!T33*Index!$D$3</f>
        <v>0</v>
      </c>
      <c r="V39" s="155">
        <f>CountyFlows_input!U33*Index!$D$3</f>
        <v>0</v>
      </c>
      <c r="W39" s="156">
        <f t="shared" si="23"/>
        <v>15125</v>
      </c>
      <c r="Y39" s="153" t="s">
        <v>408</v>
      </c>
      <c r="Z39" s="164">
        <f t="shared" si="24"/>
        <v>0</v>
      </c>
      <c r="AA39" s="164">
        <f t="shared" si="25"/>
        <v>3.7421487603305784E-2</v>
      </c>
      <c r="AB39" s="164">
        <f t="shared" si="26"/>
        <v>0</v>
      </c>
      <c r="AC39" s="164">
        <f t="shared" si="27"/>
        <v>8.5950413223140495E-4</v>
      </c>
      <c r="AD39" s="164">
        <f t="shared" si="28"/>
        <v>0</v>
      </c>
      <c r="AE39" s="164">
        <f t="shared" si="29"/>
        <v>2.3801652892561985E-3</v>
      </c>
      <c r="AF39" s="164">
        <f t="shared" si="30"/>
        <v>0</v>
      </c>
      <c r="AG39" s="164">
        <f t="shared" si="31"/>
        <v>0</v>
      </c>
      <c r="AH39" s="163">
        <f t="shared" si="32"/>
        <v>0.43814876033057853</v>
      </c>
      <c r="AI39" s="164">
        <f t="shared" si="33"/>
        <v>0.31781818181818183</v>
      </c>
      <c r="AJ39" s="164">
        <f t="shared" si="34"/>
        <v>0</v>
      </c>
      <c r="AK39" s="164">
        <f t="shared" si="35"/>
        <v>0</v>
      </c>
      <c r="AL39" s="164">
        <f t="shared" si="36"/>
        <v>0</v>
      </c>
      <c r="AM39" s="164">
        <f t="shared" si="37"/>
        <v>3.9074380165289253E-2</v>
      </c>
      <c r="AN39" s="164">
        <f t="shared" si="38"/>
        <v>0</v>
      </c>
      <c r="AO39" s="164">
        <f t="shared" si="39"/>
        <v>0</v>
      </c>
      <c r="AP39" s="164">
        <f t="shared" si="40"/>
        <v>0.14386776859504133</v>
      </c>
      <c r="AQ39" s="164">
        <f t="shared" si="41"/>
        <v>2.0429752066115702E-2</v>
      </c>
      <c r="AR39" s="164">
        <f t="shared" si="42"/>
        <v>0</v>
      </c>
      <c r="AS39" s="164">
        <f t="shared" si="43"/>
        <v>0</v>
      </c>
      <c r="AT39" s="167">
        <f t="shared" si="44"/>
        <v>1</v>
      </c>
    </row>
    <row r="40" spans="2:46" x14ac:dyDescent="0.25">
      <c r="B40" s="153" t="s">
        <v>409</v>
      </c>
      <c r="C40" s="155">
        <f>CountyFlows_input!B34*Index!$D$3</f>
        <v>2</v>
      </c>
      <c r="D40" s="155">
        <f>CountyFlows_input!C34*Index!$D$3</f>
        <v>26170</v>
      </c>
      <c r="E40" s="155">
        <f>CountyFlows_input!D34*Index!$D$3</f>
        <v>1</v>
      </c>
      <c r="F40" s="155">
        <f>CountyFlows_input!E34*Index!$D$3</f>
        <v>786</v>
      </c>
      <c r="G40" s="155">
        <f>CountyFlows_input!F34*Index!$D$3</f>
        <v>0</v>
      </c>
      <c r="H40" s="155">
        <f>CountyFlows_input!G34*Index!$D$3</f>
        <v>216</v>
      </c>
      <c r="I40" s="155">
        <f>CountyFlows_input!H34*Index!$D$3</f>
        <v>156</v>
      </c>
      <c r="J40" s="155">
        <f>CountyFlows_input!I34*Index!$D$3</f>
        <v>1</v>
      </c>
      <c r="K40" s="155">
        <f>CountyFlows_input!J34*Index!$D$3</f>
        <v>835</v>
      </c>
      <c r="L40" s="154">
        <f>CountyFlows_input!K34*Index!$D$3</f>
        <v>77184</v>
      </c>
      <c r="M40" s="155">
        <f>CountyFlows_input!L34*Index!$D$3</f>
        <v>125</v>
      </c>
      <c r="N40" s="155">
        <f>CountyFlows_input!M34*Index!$D$3</f>
        <v>0</v>
      </c>
      <c r="O40" s="155">
        <f>CountyFlows_input!N34*Index!$D$3</f>
        <v>0</v>
      </c>
      <c r="P40" s="155">
        <f>CountyFlows_input!O34*Index!$D$3</f>
        <v>1015</v>
      </c>
      <c r="Q40" s="155">
        <f>CountyFlows_input!P34*Index!$D$3</f>
        <v>0</v>
      </c>
      <c r="R40" s="155">
        <f>CountyFlows_input!Q34*Index!$D$3</f>
        <v>1567</v>
      </c>
      <c r="S40" s="155">
        <f>CountyFlows_input!R34*Index!$D$3</f>
        <v>218</v>
      </c>
      <c r="T40" s="155">
        <f>CountyFlows_input!S34*Index!$D$3</f>
        <v>27</v>
      </c>
      <c r="U40" s="155">
        <f>CountyFlows_input!T34*Index!$D$3</f>
        <v>578</v>
      </c>
      <c r="V40" s="155">
        <f>CountyFlows_input!U34*Index!$D$3</f>
        <v>2</v>
      </c>
      <c r="W40" s="156">
        <f t="shared" si="23"/>
        <v>108883</v>
      </c>
      <c r="Y40" s="153" t="s">
        <v>409</v>
      </c>
      <c r="Z40" s="164">
        <f t="shared" si="24"/>
        <v>1.8368340328609608E-5</v>
      </c>
      <c r="AA40" s="164">
        <f t="shared" si="25"/>
        <v>0.24034973319985672</v>
      </c>
      <c r="AB40" s="164">
        <f t="shared" si="26"/>
        <v>9.1841701643048038E-6</v>
      </c>
      <c r="AC40" s="164">
        <f t="shared" si="27"/>
        <v>7.2187577491435763E-3</v>
      </c>
      <c r="AD40" s="164">
        <f t="shared" si="28"/>
        <v>0</v>
      </c>
      <c r="AE40" s="164">
        <f t="shared" si="29"/>
        <v>1.9837807554898379E-3</v>
      </c>
      <c r="AF40" s="164">
        <f t="shared" si="30"/>
        <v>1.4327305456315494E-3</v>
      </c>
      <c r="AG40" s="164">
        <f t="shared" si="31"/>
        <v>9.1841701643048038E-6</v>
      </c>
      <c r="AH40" s="164">
        <f t="shared" si="32"/>
        <v>7.6687820871945119E-3</v>
      </c>
      <c r="AI40" s="163">
        <f t="shared" si="33"/>
        <v>0.70887098996170206</v>
      </c>
      <c r="AJ40" s="164">
        <f t="shared" si="34"/>
        <v>1.1480212705381005E-3</v>
      </c>
      <c r="AK40" s="164">
        <f t="shared" si="35"/>
        <v>0</v>
      </c>
      <c r="AL40" s="164">
        <f t="shared" si="36"/>
        <v>0</v>
      </c>
      <c r="AM40" s="164">
        <f t="shared" si="37"/>
        <v>9.3219327167693763E-3</v>
      </c>
      <c r="AN40" s="164">
        <f t="shared" si="38"/>
        <v>0</v>
      </c>
      <c r="AO40" s="164">
        <f t="shared" si="39"/>
        <v>1.4391594647465629E-2</v>
      </c>
      <c r="AP40" s="164">
        <f t="shared" si="40"/>
        <v>2.0021490958184473E-3</v>
      </c>
      <c r="AQ40" s="164">
        <f t="shared" si="41"/>
        <v>2.4797259443622974E-4</v>
      </c>
      <c r="AR40" s="164">
        <f t="shared" si="42"/>
        <v>5.3084503549681765E-3</v>
      </c>
      <c r="AS40" s="164">
        <f t="shared" si="43"/>
        <v>1.8368340328609608E-5</v>
      </c>
      <c r="AT40" s="167">
        <f t="shared" si="44"/>
        <v>1</v>
      </c>
    </row>
    <row r="41" spans="2:46" x14ac:dyDescent="0.25">
      <c r="B41" s="153" t="s">
        <v>410</v>
      </c>
      <c r="C41" s="155">
        <f>CountyFlows_input!B35*Index!$D$3</f>
        <v>0</v>
      </c>
      <c r="D41" s="155">
        <f>CountyFlows_input!C35*Index!$D$3</f>
        <v>35</v>
      </c>
      <c r="E41" s="155">
        <f>CountyFlows_input!D35*Index!$D$3</f>
        <v>0</v>
      </c>
      <c r="F41" s="155">
        <f>CountyFlows_input!E35*Index!$D$3</f>
        <v>0</v>
      </c>
      <c r="G41" s="155">
        <f>CountyFlows_input!F35*Index!$D$3</f>
        <v>0</v>
      </c>
      <c r="H41" s="155">
        <f>CountyFlows_input!G35*Index!$D$3</f>
        <v>0</v>
      </c>
      <c r="I41" s="155">
        <f>CountyFlows_input!H35*Index!$D$3</f>
        <v>0</v>
      </c>
      <c r="J41" s="155">
        <f>CountyFlows_input!I35*Index!$D$3</f>
        <v>0</v>
      </c>
      <c r="K41" s="155">
        <f>CountyFlows_input!J35*Index!$D$3</f>
        <v>0</v>
      </c>
      <c r="L41" s="155">
        <f>CountyFlows_input!K35*Index!$D$3</f>
        <v>456</v>
      </c>
      <c r="M41" s="154">
        <f>CountyFlows_input!L35*Index!$D$3</f>
        <v>7710</v>
      </c>
      <c r="N41" s="155">
        <f>CountyFlows_input!M35*Index!$D$3</f>
        <v>0</v>
      </c>
      <c r="O41" s="155">
        <f>CountyFlows_input!N35*Index!$D$3</f>
        <v>0</v>
      </c>
      <c r="P41" s="155">
        <f>CountyFlows_input!O35*Index!$D$3</f>
        <v>0</v>
      </c>
      <c r="Q41" s="155">
        <f>CountyFlows_input!P35*Index!$D$3</f>
        <v>0</v>
      </c>
      <c r="R41" s="155">
        <f>CountyFlows_input!Q35*Index!$D$3</f>
        <v>1727</v>
      </c>
      <c r="S41" s="155">
        <f>CountyFlows_input!R35*Index!$D$3</f>
        <v>0</v>
      </c>
      <c r="T41" s="155">
        <f>CountyFlows_input!S35*Index!$D$3</f>
        <v>0</v>
      </c>
      <c r="U41" s="155">
        <f>CountyFlows_input!T35*Index!$D$3</f>
        <v>0</v>
      </c>
      <c r="V41" s="155">
        <f>CountyFlows_input!U35*Index!$D$3</f>
        <v>0</v>
      </c>
      <c r="W41" s="156">
        <f t="shared" si="23"/>
        <v>9928</v>
      </c>
      <c r="Y41" s="153" t="s">
        <v>410</v>
      </c>
      <c r="Z41" s="164">
        <f t="shared" si="24"/>
        <v>0</v>
      </c>
      <c r="AA41" s="164">
        <f t="shared" si="25"/>
        <v>3.5253827558420631E-3</v>
      </c>
      <c r="AB41" s="164">
        <f t="shared" si="26"/>
        <v>0</v>
      </c>
      <c r="AC41" s="164">
        <f t="shared" si="27"/>
        <v>0</v>
      </c>
      <c r="AD41" s="164">
        <f t="shared" si="28"/>
        <v>0</v>
      </c>
      <c r="AE41" s="164">
        <f t="shared" si="29"/>
        <v>0</v>
      </c>
      <c r="AF41" s="164">
        <f t="shared" si="30"/>
        <v>0</v>
      </c>
      <c r="AG41" s="164">
        <f t="shared" si="31"/>
        <v>0</v>
      </c>
      <c r="AH41" s="164">
        <f t="shared" si="32"/>
        <v>0</v>
      </c>
      <c r="AI41" s="164">
        <f t="shared" si="33"/>
        <v>4.5930701047542308E-2</v>
      </c>
      <c r="AJ41" s="163">
        <f t="shared" si="34"/>
        <v>0.7765914585012087</v>
      </c>
      <c r="AK41" s="164">
        <f t="shared" si="35"/>
        <v>0</v>
      </c>
      <c r="AL41" s="164">
        <f t="shared" si="36"/>
        <v>0</v>
      </c>
      <c r="AM41" s="164">
        <f t="shared" si="37"/>
        <v>0</v>
      </c>
      <c r="AN41" s="164">
        <f t="shared" si="38"/>
        <v>0</v>
      </c>
      <c r="AO41" s="164">
        <f t="shared" si="39"/>
        <v>0.17395245769540693</v>
      </c>
      <c r="AP41" s="164">
        <f t="shared" si="40"/>
        <v>0</v>
      </c>
      <c r="AQ41" s="164">
        <f t="shared" si="41"/>
        <v>0</v>
      </c>
      <c r="AR41" s="164">
        <f t="shared" si="42"/>
        <v>0</v>
      </c>
      <c r="AS41" s="164">
        <f t="shared" si="43"/>
        <v>0</v>
      </c>
      <c r="AT41" s="167">
        <f t="shared" si="44"/>
        <v>1</v>
      </c>
    </row>
    <row r="42" spans="2:46" x14ac:dyDescent="0.25">
      <c r="B42" s="153" t="s">
        <v>411</v>
      </c>
      <c r="C42" s="155">
        <f>CountyFlows_input!B36*Index!$D$3</f>
        <v>0</v>
      </c>
      <c r="D42" s="155">
        <f>CountyFlows_input!C36*Index!$D$3</f>
        <v>18</v>
      </c>
      <c r="E42" s="155">
        <f>CountyFlows_input!D36*Index!$D$3</f>
        <v>289</v>
      </c>
      <c r="F42" s="155">
        <f>CountyFlows_input!E36*Index!$D$3</f>
        <v>277</v>
      </c>
      <c r="G42" s="155">
        <f>CountyFlows_input!F36*Index!$D$3</f>
        <v>503</v>
      </c>
      <c r="H42" s="155">
        <f>CountyFlows_input!G36*Index!$D$3</f>
        <v>310</v>
      </c>
      <c r="I42" s="155">
        <f>CountyFlows_input!H36*Index!$D$3</f>
        <v>1</v>
      </c>
      <c r="J42" s="155">
        <f>CountyFlows_input!I36*Index!$D$3</f>
        <v>281</v>
      </c>
      <c r="K42" s="155">
        <f>CountyFlows_input!J36*Index!$D$3</f>
        <v>0</v>
      </c>
      <c r="L42" s="155">
        <f>CountyFlows_input!K36*Index!$D$3</f>
        <v>0</v>
      </c>
      <c r="M42" s="155">
        <f>CountyFlows_input!L36*Index!$D$3</f>
        <v>0</v>
      </c>
      <c r="N42" s="154">
        <f>CountyFlows_input!M36*Index!$D$3</f>
        <v>7946</v>
      </c>
      <c r="O42" s="155">
        <f>CountyFlows_input!N36*Index!$D$3</f>
        <v>10</v>
      </c>
      <c r="P42" s="155">
        <f>CountyFlows_input!O36*Index!$D$3</f>
        <v>0</v>
      </c>
      <c r="Q42" s="155">
        <f>CountyFlows_input!P36*Index!$D$3</f>
        <v>64</v>
      </c>
      <c r="R42" s="155">
        <f>CountyFlows_input!Q36*Index!$D$3</f>
        <v>0</v>
      </c>
      <c r="S42" s="155">
        <f>CountyFlows_input!R36*Index!$D$3</f>
        <v>0</v>
      </c>
      <c r="T42" s="155">
        <f>CountyFlows_input!S36*Index!$D$3</f>
        <v>0</v>
      </c>
      <c r="U42" s="155">
        <f>CountyFlows_input!T36*Index!$D$3</f>
        <v>195</v>
      </c>
      <c r="V42" s="155">
        <f>CountyFlows_input!U36*Index!$D$3</f>
        <v>4</v>
      </c>
      <c r="W42" s="156">
        <f t="shared" si="23"/>
        <v>9898</v>
      </c>
      <c r="Y42" s="153" t="s">
        <v>411</v>
      </c>
      <c r="Z42" s="164">
        <f t="shared" si="24"/>
        <v>0</v>
      </c>
      <c r="AA42" s="164">
        <f t="shared" si="25"/>
        <v>1.8185492018589614E-3</v>
      </c>
      <c r="AB42" s="164">
        <f t="shared" si="26"/>
        <v>2.9197817740957768E-2</v>
      </c>
      <c r="AC42" s="164">
        <f t="shared" si="27"/>
        <v>2.7985451606385128E-2</v>
      </c>
      <c r="AD42" s="164">
        <f t="shared" si="28"/>
        <v>5.081834714083653E-2</v>
      </c>
      <c r="AE42" s="164">
        <f t="shared" si="29"/>
        <v>3.1319458476459894E-2</v>
      </c>
      <c r="AF42" s="164">
        <f t="shared" si="30"/>
        <v>1.0103051121438674E-4</v>
      </c>
      <c r="AG42" s="164">
        <f t="shared" si="31"/>
        <v>2.8389573651242676E-2</v>
      </c>
      <c r="AH42" s="164">
        <f t="shared" si="32"/>
        <v>0</v>
      </c>
      <c r="AI42" s="164">
        <f t="shared" si="33"/>
        <v>0</v>
      </c>
      <c r="AJ42" s="164">
        <f t="shared" si="34"/>
        <v>0</v>
      </c>
      <c r="AK42" s="163">
        <f t="shared" si="35"/>
        <v>0.80278844210951705</v>
      </c>
      <c r="AL42" s="164">
        <f t="shared" si="36"/>
        <v>1.0103051121438675E-3</v>
      </c>
      <c r="AM42" s="164">
        <f t="shared" si="37"/>
        <v>0</v>
      </c>
      <c r="AN42" s="164">
        <f t="shared" si="38"/>
        <v>6.4659527177207514E-3</v>
      </c>
      <c r="AO42" s="164">
        <f t="shared" si="39"/>
        <v>0</v>
      </c>
      <c r="AP42" s="164">
        <f t="shared" si="40"/>
        <v>0</v>
      </c>
      <c r="AQ42" s="164">
        <f t="shared" si="41"/>
        <v>0</v>
      </c>
      <c r="AR42" s="164">
        <f t="shared" si="42"/>
        <v>1.9700949686805417E-2</v>
      </c>
      <c r="AS42" s="164">
        <f t="shared" si="43"/>
        <v>4.0412204485754696E-4</v>
      </c>
      <c r="AT42" s="167">
        <f t="shared" si="44"/>
        <v>1</v>
      </c>
    </row>
    <row r="43" spans="2:46" x14ac:dyDescent="0.25">
      <c r="B43" s="153" t="s">
        <v>412</v>
      </c>
      <c r="C43" s="155">
        <f>CountyFlows_input!B37*Index!$D$3</f>
        <v>0</v>
      </c>
      <c r="D43" s="155">
        <f>CountyFlows_input!C37*Index!$D$3</f>
        <v>0</v>
      </c>
      <c r="E43" s="155">
        <f>CountyFlows_input!D37*Index!$D$3</f>
        <v>88</v>
      </c>
      <c r="F43" s="155">
        <f>CountyFlows_input!E37*Index!$D$3</f>
        <v>9</v>
      </c>
      <c r="G43" s="155">
        <f>CountyFlows_input!F37*Index!$D$3</f>
        <v>0</v>
      </c>
      <c r="H43" s="155">
        <f>CountyFlows_input!G37*Index!$D$3</f>
        <v>49</v>
      </c>
      <c r="I43" s="155">
        <f>CountyFlows_input!H37*Index!$D$3</f>
        <v>0</v>
      </c>
      <c r="J43" s="155">
        <f>CountyFlows_input!I37*Index!$D$3</f>
        <v>11</v>
      </c>
      <c r="K43" s="155">
        <f>CountyFlows_input!J37*Index!$D$3</f>
        <v>0</v>
      </c>
      <c r="L43" s="155">
        <f>CountyFlows_input!K37*Index!$D$3</f>
        <v>0</v>
      </c>
      <c r="M43" s="155">
        <f>CountyFlows_input!L37*Index!$D$3</f>
        <v>0</v>
      </c>
      <c r="N43" s="155">
        <f>CountyFlows_input!M37*Index!$D$3</f>
        <v>77</v>
      </c>
      <c r="O43" s="154">
        <f>CountyFlows_input!N37*Index!$D$3</f>
        <v>14</v>
      </c>
      <c r="P43" s="155">
        <f>CountyFlows_input!O37*Index!$D$3</f>
        <v>0</v>
      </c>
      <c r="Q43" s="155">
        <f>CountyFlows_input!P37*Index!$D$3</f>
        <v>139</v>
      </c>
      <c r="R43" s="155">
        <f>CountyFlows_input!Q37*Index!$D$3</f>
        <v>0</v>
      </c>
      <c r="S43" s="155">
        <f>CountyFlows_input!R37*Index!$D$3</f>
        <v>0</v>
      </c>
      <c r="T43" s="155">
        <f>CountyFlows_input!S37*Index!$D$3</f>
        <v>0</v>
      </c>
      <c r="U43" s="155">
        <f>CountyFlows_input!T37*Index!$D$3</f>
        <v>0</v>
      </c>
      <c r="V43" s="155">
        <f>CountyFlows_input!U37*Index!$D$3</f>
        <v>31</v>
      </c>
      <c r="W43" s="156">
        <f t="shared" si="23"/>
        <v>418</v>
      </c>
      <c r="Y43" s="153" t="s">
        <v>412</v>
      </c>
      <c r="Z43" s="164">
        <f t="shared" si="24"/>
        <v>0</v>
      </c>
      <c r="AA43" s="164">
        <f t="shared" si="25"/>
        <v>0</v>
      </c>
      <c r="AB43" s="164">
        <f t="shared" si="26"/>
        <v>0.21052631578947367</v>
      </c>
      <c r="AC43" s="164">
        <f t="shared" si="27"/>
        <v>2.1531100478468901E-2</v>
      </c>
      <c r="AD43" s="164">
        <f t="shared" si="28"/>
        <v>0</v>
      </c>
      <c r="AE43" s="164">
        <f t="shared" si="29"/>
        <v>0.11722488038277512</v>
      </c>
      <c r="AF43" s="164">
        <f t="shared" si="30"/>
        <v>0</v>
      </c>
      <c r="AG43" s="164">
        <f t="shared" si="31"/>
        <v>2.6315789473684209E-2</v>
      </c>
      <c r="AH43" s="164">
        <f t="shared" si="32"/>
        <v>0</v>
      </c>
      <c r="AI43" s="164">
        <f t="shared" si="33"/>
        <v>0</v>
      </c>
      <c r="AJ43" s="164">
        <f t="shared" si="34"/>
        <v>0</v>
      </c>
      <c r="AK43" s="164">
        <f t="shared" si="35"/>
        <v>0.18421052631578946</v>
      </c>
      <c r="AL43" s="163">
        <f t="shared" si="36"/>
        <v>3.3492822966507178E-2</v>
      </c>
      <c r="AM43" s="164">
        <f t="shared" si="37"/>
        <v>0</v>
      </c>
      <c r="AN43" s="164">
        <f t="shared" si="38"/>
        <v>0.33253588516746413</v>
      </c>
      <c r="AO43" s="164">
        <f t="shared" si="39"/>
        <v>0</v>
      </c>
      <c r="AP43" s="164">
        <f t="shared" si="40"/>
        <v>0</v>
      </c>
      <c r="AQ43" s="164">
        <f t="shared" si="41"/>
        <v>0</v>
      </c>
      <c r="AR43" s="164">
        <f t="shared" si="42"/>
        <v>0</v>
      </c>
      <c r="AS43" s="164">
        <f t="shared" si="43"/>
        <v>7.4162679425837319E-2</v>
      </c>
      <c r="AT43" s="167">
        <f t="shared" si="44"/>
        <v>1</v>
      </c>
    </row>
    <row r="44" spans="2:46" x14ac:dyDescent="0.25">
      <c r="B44" s="153" t="s">
        <v>413</v>
      </c>
      <c r="C44" s="155">
        <f>CountyFlows_input!B38*Index!$D$3</f>
        <v>212</v>
      </c>
      <c r="D44" s="155">
        <f>CountyFlows_input!C38*Index!$D$3</f>
        <v>6791</v>
      </c>
      <c r="E44" s="155">
        <f>CountyFlows_input!D38*Index!$D$3</f>
        <v>50</v>
      </c>
      <c r="F44" s="155">
        <f>CountyFlows_input!E38*Index!$D$3</f>
        <v>954</v>
      </c>
      <c r="G44" s="155">
        <f>CountyFlows_input!F38*Index!$D$3</f>
        <v>0</v>
      </c>
      <c r="H44" s="155">
        <f>CountyFlows_input!G38*Index!$D$3</f>
        <v>3126</v>
      </c>
      <c r="I44" s="155">
        <f>CountyFlows_input!H38*Index!$D$3</f>
        <v>0</v>
      </c>
      <c r="J44" s="155">
        <f>CountyFlows_input!I38*Index!$D$3</f>
        <v>0</v>
      </c>
      <c r="K44" s="155">
        <f>CountyFlows_input!J38*Index!$D$3</f>
        <v>122</v>
      </c>
      <c r="L44" s="155">
        <f>CountyFlows_input!K38*Index!$D$3</f>
        <v>5185</v>
      </c>
      <c r="M44" s="155">
        <f>CountyFlows_input!L38*Index!$D$3</f>
        <v>0</v>
      </c>
      <c r="N44" s="155">
        <f>CountyFlows_input!M38*Index!$D$3</f>
        <v>0</v>
      </c>
      <c r="O44" s="155">
        <f>CountyFlows_input!N38*Index!$D$3</f>
        <v>0</v>
      </c>
      <c r="P44" s="154">
        <f>CountyFlows_input!O38*Index!$D$3</f>
        <v>13594</v>
      </c>
      <c r="Q44" s="155">
        <f>CountyFlows_input!P38*Index!$D$3</f>
        <v>0</v>
      </c>
      <c r="R44" s="155">
        <f>CountyFlows_input!Q38*Index!$D$3</f>
        <v>0</v>
      </c>
      <c r="S44" s="155">
        <f>CountyFlows_input!R38*Index!$D$3</f>
        <v>79</v>
      </c>
      <c r="T44" s="155">
        <f>CountyFlows_input!S38*Index!$D$3</f>
        <v>194</v>
      </c>
      <c r="U44" s="155">
        <f>CountyFlows_input!T38*Index!$D$3</f>
        <v>0</v>
      </c>
      <c r="V44" s="155">
        <f>CountyFlows_input!U38*Index!$D$3</f>
        <v>395</v>
      </c>
      <c r="W44" s="156">
        <f t="shared" si="23"/>
        <v>30702</v>
      </c>
      <c r="Y44" s="153" t="s">
        <v>413</v>
      </c>
      <c r="Z44" s="164">
        <f t="shared" si="24"/>
        <v>6.905087616441926E-3</v>
      </c>
      <c r="AA44" s="164">
        <f t="shared" si="25"/>
        <v>0.2211908019021562</v>
      </c>
      <c r="AB44" s="164">
        <f t="shared" si="26"/>
        <v>1.6285584001042277E-3</v>
      </c>
      <c r="AC44" s="164">
        <f t="shared" si="27"/>
        <v>3.1072894273988665E-2</v>
      </c>
      <c r="AD44" s="164">
        <f t="shared" si="28"/>
        <v>0</v>
      </c>
      <c r="AE44" s="164">
        <f t="shared" si="29"/>
        <v>0.10181747117451632</v>
      </c>
      <c r="AF44" s="164">
        <f t="shared" si="30"/>
        <v>0</v>
      </c>
      <c r="AG44" s="164">
        <f t="shared" si="31"/>
        <v>0</v>
      </c>
      <c r="AH44" s="164">
        <f t="shared" si="32"/>
        <v>3.9736824962543155E-3</v>
      </c>
      <c r="AI44" s="164">
        <f t="shared" si="33"/>
        <v>0.1688815060908084</v>
      </c>
      <c r="AJ44" s="164">
        <f t="shared" si="34"/>
        <v>0</v>
      </c>
      <c r="AK44" s="164">
        <f t="shared" si="35"/>
        <v>0</v>
      </c>
      <c r="AL44" s="164">
        <f t="shared" si="36"/>
        <v>0</v>
      </c>
      <c r="AM44" s="163">
        <f t="shared" si="37"/>
        <v>0.44277245782033742</v>
      </c>
      <c r="AN44" s="164">
        <f t="shared" si="38"/>
        <v>0</v>
      </c>
      <c r="AO44" s="164">
        <f t="shared" si="39"/>
        <v>0</v>
      </c>
      <c r="AP44" s="164">
        <f t="shared" si="40"/>
        <v>2.5731222721646799E-3</v>
      </c>
      <c r="AQ44" s="164">
        <f t="shared" si="41"/>
        <v>6.3188065924044039E-3</v>
      </c>
      <c r="AR44" s="164">
        <f t="shared" si="42"/>
        <v>0</v>
      </c>
      <c r="AS44" s="164">
        <f t="shared" si="43"/>
        <v>1.28656113608234E-2</v>
      </c>
      <c r="AT44" s="167">
        <f t="shared" si="44"/>
        <v>1</v>
      </c>
    </row>
    <row r="45" spans="2:46" x14ac:dyDescent="0.25">
      <c r="B45" s="153" t="s">
        <v>414</v>
      </c>
      <c r="C45" s="155">
        <f>CountyFlows_input!B39*Index!$D$3</f>
        <v>24</v>
      </c>
      <c r="D45" s="155">
        <f>CountyFlows_input!C39*Index!$D$3</f>
        <v>6</v>
      </c>
      <c r="E45" s="155">
        <f>CountyFlows_input!D39*Index!$D$3</f>
        <v>331</v>
      </c>
      <c r="F45" s="155">
        <f>CountyFlows_input!E39*Index!$D$3</f>
        <v>4</v>
      </c>
      <c r="G45" s="155">
        <f>CountyFlows_input!F39*Index!$D$3</f>
        <v>0</v>
      </c>
      <c r="H45" s="155">
        <f>CountyFlows_input!G39*Index!$D$3</f>
        <v>45</v>
      </c>
      <c r="I45" s="155">
        <f>CountyFlows_input!H39*Index!$D$3</f>
        <v>0</v>
      </c>
      <c r="J45" s="155">
        <f>CountyFlows_input!I39*Index!$D$3</f>
        <v>0</v>
      </c>
      <c r="K45" s="155">
        <f>CountyFlows_input!J39*Index!$D$3</f>
        <v>0</v>
      </c>
      <c r="L45" s="155">
        <f>CountyFlows_input!K39*Index!$D$3</f>
        <v>0</v>
      </c>
      <c r="M45" s="155">
        <f>CountyFlows_input!L39*Index!$D$3</f>
        <v>0</v>
      </c>
      <c r="N45" s="155">
        <f>CountyFlows_input!M39*Index!$D$3</f>
        <v>33</v>
      </c>
      <c r="O45" s="155">
        <f>CountyFlows_input!N39*Index!$D$3</f>
        <v>12</v>
      </c>
      <c r="P45" s="155">
        <f>CountyFlows_input!O39*Index!$D$3</f>
        <v>5</v>
      </c>
      <c r="Q45" s="154">
        <f>CountyFlows_input!P39*Index!$D$3</f>
        <v>700</v>
      </c>
      <c r="R45" s="155">
        <f>CountyFlows_input!Q39*Index!$D$3</f>
        <v>0</v>
      </c>
      <c r="S45" s="155">
        <f>CountyFlows_input!R39*Index!$D$3</f>
        <v>0</v>
      </c>
      <c r="T45" s="155">
        <f>CountyFlows_input!S39*Index!$D$3</f>
        <v>0</v>
      </c>
      <c r="U45" s="155">
        <f>CountyFlows_input!T39*Index!$D$3</f>
        <v>0</v>
      </c>
      <c r="V45" s="155">
        <f>CountyFlows_input!U39*Index!$D$3</f>
        <v>631</v>
      </c>
      <c r="W45" s="156">
        <f t="shared" si="23"/>
        <v>1791</v>
      </c>
      <c r="Y45" s="153" t="s">
        <v>414</v>
      </c>
      <c r="Z45" s="164">
        <f t="shared" si="24"/>
        <v>1.340033500837521E-2</v>
      </c>
      <c r="AA45" s="164">
        <f t="shared" si="25"/>
        <v>3.3500837520938024E-3</v>
      </c>
      <c r="AB45" s="164">
        <f t="shared" si="26"/>
        <v>0.18481295365717476</v>
      </c>
      <c r="AC45" s="164">
        <f t="shared" si="27"/>
        <v>2.2333891680625349E-3</v>
      </c>
      <c r="AD45" s="164">
        <f t="shared" si="28"/>
        <v>0</v>
      </c>
      <c r="AE45" s="164">
        <f t="shared" si="29"/>
        <v>2.5125628140703519E-2</v>
      </c>
      <c r="AF45" s="164">
        <f t="shared" si="30"/>
        <v>0</v>
      </c>
      <c r="AG45" s="164">
        <f t="shared" si="31"/>
        <v>0</v>
      </c>
      <c r="AH45" s="164">
        <f t="shared" si="32"/>
        <v>0</v>
      </c>
      <c r="AI45" s="164">
        <f t="shared" si="33"/>
        <v>0</v>
      </c>
      <c r="AJ45" s="164">
        <f t="shared" si="34"/>
        <v>0</v>
      </c>
      <c r="AK45" s="164">
        <f t="shared" si="35"/>
        <v>1.8425460636515914E-2</v>
      </c>
      <c r="AL45" s="164">
        <f t="shared" si="36"/>
        <v>6.7001675041876048E-3</v>
      </c>
      <c r="AM45" s="164">
        <f t="shared" si="37"/>
        <v>2.7917364600781687E-3</v>
      </c>
      <c r="AN45" s="163">
        <f t="shared" si="38"/>
        <v>0.39084310441094361</v>
      </c>
      <c r="AO45" s="164">
        <f t="shared" si="39"/>
        <v>0</v>
      </c>
      <c r="AP45" s="164">
        <f t="shared" si="40"/>
        <v>0</v>
      </c>
      <c r="AQ45" s="164">
        <f t="shared" si="41"/>
        <v>0</v>
      </c>
      <c r="AR45" s="164">
        <f t="shared" si="42"/>
        <v>0</v>
      </c>
      <c r="AS45" s="164">
        <f t="shared" si="43"/>
        <v>0.35231714126186486</v>
      </c>
      <c r="AT45" s="167">
        <f t="shared" si="44"/>
        <v>1</v>
      </c>
    </row>
    <row r="46" spans="2:46" x14ac:dyDescent="0.25">
      <c r="B46" s="153" t="s">
        <v>415</v>
      </c>
      <c r="C46" s="155">
        <f>CountyFlows_input!B40*Index!$D$3</f>
        <v>0</v>
      </c>
      <c r="D46" s="155">
        <f>CountyFlows_input!C40*Index!$D$3</f>
        <v>451</v>
      </c>
      <c r="E46" s="155">
        <f>CountyFlows_input!D40*Index!$D$3</f>
        <v>0</v>
      </c>
      <c r="F46" s="155">
        <f>CountyFlows_input!E40*Index!$D$3</f>
        <v>0</v>
      </c>
      <c r="G46" s="155">
        <f>CountyFlows_input!F40*Index!$D$3</f>
        <v>0</v>
      </c>
      <c r="H46" s="155">
        <f>CountyFlows_input!G40*Index!$D$3</f>
        <v>0</v>
      </c>
      <c r="I46" s="155">
        <f>CountyFlows_input!H40*Index!$D$3</f>
        <v>1</v>
      </c>
      <c r="J46" s="155">
        <f>CountyFlows_input!I40*Index!$D$3</f>
        <v>0</v>
      </c>
      <c r="K46" s="155">
        <f>CountyFlows_input!J40*Index!$D$3</f>
        <v>0</v>
      </c>
      <c r="L46" s="155">
        <f>CountyFlows_input!K40*Index!$D$3</f>
        <v>4344</v>
      </c>
      <c r="M46" s="155">
        <f>CountyFlows_input!L40*Index!$D$3</f>
        <v>1191</v>
      </c>
      <c r="N46" s="155">
        <f>CountyFlows_input!M40*Index!$D$3</f>
        <v>0</v>
      </c>
      <c r="O46" s="155">
        <f>CountyFlows_input!N40*Index!$D$3</f>
        <v>0</v>
      </c>
      <c r="P46" s="155">
        <f>CountyFlows_input!O40*Index!$D$3</f>
        <v>0</v>
      </c>
      <c r="Q46" s="155">
        <f>CountyFlows_input!P40*Index!$D$3</f>
        <v>0</v>
      </c>
      <c r="R46" s="154">
        <f>CountyFlows_input!Q40*Index!$D$3</f>
        <v>9321</v>
      </c>
      <c r="S46" s="155">
        <f>CountyFlows_input!R40*Index!$D$3</f>
        <v>0</v>
      </c>
      <c r="T46" s="155">
        <f>CountyFlows_input!S40*Index!$D$3</f>
        <v>0</v>
      </c>
      <c r="U46" s="155">
        <f>CountyFlows_input!T40*Index!$D$3</f>
        <v>12</v>
      </c>
      <c r="V46" s="155">
        <f>CountyFlows_input!U40*Index!$D$3</f>
        <v>0</v>
      </c>
      <c r="W46" s="156">
        <f t="shared" si="23"/>
        <v>15320</v>
      </c>
      <c r="Y46" s="153" t="s">
        <v>415</v>
      </c>
      <c r="Z46" s="164">
        <f t="shared" si="24"/>
        <v>0</v>
      </c>
      <c r="AA46" s="164">
        <f t="shared" si="25"/>
        <v>2.9438642297650131E-2</v>
      </c>
      <c r="AB46" s="164">
        <f t="shared" si="26"/>
        <v>0</v>
      </c>
      <c r="AC46" s="164">
        <f t="shared" si="27"/>
        <v>0</v>
      </c>
      <c r="AD46" s="164">
        <f t="shared" si="28"/>
        <v>0</v>
      </c>
      <c r="AE46" s="164">
        <f t="shared" si="29"/>
        <v>0</v>
      </c>
      <c r="AF46" s="164">
        <f t="shared" si="30"/>
        <v>6.527415143603133E-5</v>
      </c>
      <c r="AG46" s="164">
        <f t="shared" si="31"/>
        <v>0</v>
      </c>
      <c r="AH46" s="164">
        <f t="shared" si="32"/>
        <v>0</v>
      </c>
      <c r="AI46" s="164">
        <f t="shared" si="33"/>
        <v>0.28355091383812009</v>
      </c>
      <c r="AJ46" s="164">
        <f t="shared" si="34"/>
        <v>7.7741514360313319E-2</v>
      </c>
      <c r="AK46" s="164">
        <f t="shared" si="35"/>
        <v>0</v>
      </c>
      <c r="AL46" s="164">
        <f t="shared" si="36"/>
        <v>0</v>
      </c>
      <c r="AM46" s="164">
        <f t="shared" si="37"/>
        <v>0</v>
      </c>
      <c r="AN46" s="164">
        <f t="shared" si="38"/>
        <v>0</v>
      </c>
      <c r="AO46" s="163">
        <f t="shared" si="39"/>
        <v>0.60842036553524803</v>
      </c>
      <c r="AP46" s="164">
        <f t="shared" si="40"/>
        <v>0</v>
      </c>
      <c r="AQ46" s="164">
        <f t="shared" si="41"/>
        <v>0</v>
      </c>
      <c r="AR46" s="164">
        <f t="shared" si="42"/>
        <v>7.8328981723237601E-4</v>
      </c>
      <c r="AS46" s="164">
        <f t="shared" si="43"/>
        <v>0</v>
      </c>
      <c r="AT46" s="167">
        <f t="shared" si="44"/>
        <v>1</v>
      </c>
    </row>
    <row r="47" spans="2:46" x14ac:dyDescent="0.25">
      <c r="B47" s="153" t="s">
        <v>416</v>
      </c>
      <c r="C47" s="155">
        <f>CountyFlows_input!B41*Index!$D$3</f>
        <v>0</v>
      </c>
      <c r="D47" s="155">
        <f>CountyFlows_input!C41*Index!$D$3</f>
        <v>120</v>
      </c>
      <c r="E47" s="155">
        <f>CountyFlows_input!D41*Index!$D$3</f>
        <v>0</v>
      </c>
      <c r="F47" s="155">
        <f>CountyFlows_input!E41*Index!$D$3</f>
        <v>2</v>
      </c>
      <c r="G47" s="155">
        <f>CountyFlows_input!F41*Index!$D$3</f>
        <v>0</v>
      </c>
      <c r="H47" s="155">
        <f>CountyFlows_input!G41*Index!$D$3</f>
        <v>12</v>
      </c>
      <c r="I47" s="155">
        <f>CountyFlows_input!H41*Index!$D$3</f>
        <v>0</v>
      </c>
      <c r="J47" s="155">
        <f>CountyFlows_input!I41*Index!$D$3</f>
        <v>0</v>
      </c>
      <c r="K47" s="155">
        <f>CountyFlows_input!J41*Index!$D$3</f>
        <v>2002</v>
      </c>
      <c r="L47" s="155">
        <f>CountyFlows_input!K41*Index!$D$3</f>
        <v>1437</v>
      </c>
      <c r="M47" s="155">
        <f>CountyFlows_input!L41*Index!$D$3</f>
        <v>0</v>
      </c>
      <c r="N47" s="155">
        <f>CountyFlows_input!M41*Index!$D$3</f>
        <v>0</v>
      </c>
      <c r="O47" s="155">
        <f>CountyFlows_input!N41*Index!$D$3</f>
        <v>0</v>
      </c>
      <c r="P47" s="155">
        <f>CountyFlows_input!O41*Index!$D$3</f>
        <v>223</v>
      </c>
      <c r="Q47" s="155">
        <f>CountyFlows_input!P41*Index!$D$3</f>
        <v>0</v>
      </c>
      <c r="R47" s="155">
        <f>CountyFlows_input!Q41*Index!$D$3</f>
        <v>0</v>
      </c>
      <c r="S47" s="154">
        <f>CountyFlows_input!R41*Index!$D$3</f>
        <v>13608</v>
      </c>
      <c r="T47" s="155">
        <f>CountyFlows_input!S41*Index!$D$3</f>
        <v>490</v>
      </c>
      <c r="U47" s="155">
        <f>CountyFlows_input!T41*Index!$D$3</f>
        <v>0</v>
      </c>
      <c r="V47" s="155">
        <f>CountyFlows_input!U41*Index!$D$3</f>
        <v>1</v>
      </c>
      <c r="W47" s="156">
        <f t="shared" si="23"/>
        <v>17895</v>
      </c>
      <c r="Y47" s="153" t="s">
        <v>416</v>
      </c>
      <c r="Z47" s="164">
        <f t="shared" si="24"/>
        <v>0</v>
      </c>
      <c r="AA47" s="164">
        <f t="shared" si="25"/>
        <v>6.7057837384744343E-3</v>
      </c>
      <c r="AB47" s="164">
        <f t="shared" si="26"/>
        <v>0</v>
      </c>
      <c r="AC47" s="164">
        <f t="shared" si="27"/>
        <v>1.1176306230790724E-4</v>
      </c>
      <c r="AD47" s="164">
        <f t="shared" si="28"/>
        <v>0</v>
      </c>
      <c r="AE47" s="164">
        <f t="shared" si="29"/>
        <v>6.7057837384744347E-4</v>
      </c>
      <c r="AF47" s="164">
        <f t="shared" si="30"/>
        <v>0</v>
      </c>
      <c r="AG47" s="164">
        <f t="shared" si="31"/>
        <v>0</v>
      </c>
      <c r="AH47" s="164">
        <f t="shared" si="32"/>
        <v>0.11187482537021515</v>
      </c>
      <c r="AI47" s="164">
        <f t="shared" si="33"/>
        <v>8.0301760268231354E-2</v>
      </c>
      <c r="AJ47" s="164">
        <f t="shared" si="34"/>
        <v>0</v>
      </c>
      <c r="AK47" s="164">
        <f t="shared" si="35"/>
        <v>0</v>
      </c>
      <c r="AL47" s="164">
        <f t="shared" si="36"/>
        <v>0</v>
      </c>
      <c r="AM47" s="164">
        <f t="shared" si="37"/>
        <v>1.2461581447331657E-2</v>
      </c>
      <c r="AN47" s="164">
        <f t="shared" si="38"/>
        <v>0</v>
      </c>
      <c r="AO47" s="164">
        <f t="shared" si="39"/>
        <v>0</v>
      </c>
      <c r="AP47" s="163">
        <f t="shared" si="40"/>
        <v>0.76043587594300088</v>
      </c>
      <c r="AQ47" s="164">
        <f t="shared" si="41"/>
        <v>2.7381950265437272E-2</v>
      </c>
      <c r="AR47" s="164">
        <f t="shared" si="42"/>
        <v>0</v>
      </c>
      <c r="AS47" s="164">
        <f t="shared" si="43"/>
        <v>5.588153115395362E-5</v>
      </c>
      <c r="AT47" s="167">
        <f t="shared" si="44"/>
        <v>1.0000000000000002</v>
      </c>
    </row>
    <row r="48" spans="2:46" x14ac:dyDescent="0.25">
      <c r="B48" s="153" t="s">
        <v>417</v>
      </c>
      <c r="C48" s="155">
        <f>CountyFlows_input!B42*Index!$D$3</f>
        <v>77</v>
      </c>
      <c r="D48" s="155">
        <f>CountyFlows_input!C42*Index!$D$3</f>
        <v>120</v>
      </c>
      <c r="E48" s="155">
        <f>CountyFlows_input!D42*Index!$D$3</f>
        <v>1</v>
      </c>
      <c r="F48" s="155">
        <f>CountyFlows_input!E42*Index!$D$3</f>
        <v>5</v>
      </c>
      <c r="G48" s="155">
        <f>CountyFlows_input!F42*Index!$D$3</f>
        <v>0</v>
      </c>
      <c r="H48" s="155">
        <f>CountyFlows_input!G42*Index!$D$3</f>
        <v>55</v>
      </c>
      <c r="I48" s="155">
        <f>CountyFlows_input!H42*Index!$D$3</f>
        <v>0</v>
      </c>
      <c r="J48" s="155">
        <f>CountyFlows_input!I42*Index!$D$3</f>
        <v>0</v>
      </c>
      <c r="K48" s="155">
        <f>CountyFlows_input!J42*Index!$D$3</f>
        <v>399</v>
      </c>
      <c r="L48" s="155">
        <f>CountyFlows_input!K42*Index!$D$3</f>
        <v>444</v>
      </c>
      <c r="M48" s="155">
        <f>CountyFlows_input!L42*Index!$D$3</f>
        <v>0</v>
      </c>
      <c r="N48" s="155">
        <f>CountyFlows_input!M42*Index!$D$3</f>
        <v>0</v>
      </c>
      <c r="O48" s="155">
        <f>CountyFlows_input!N42*Index!$D$3</f>
        <v>0</v>
      </c>
      <c r="P48" s="155">
        <f>CountyFlows_input!O42*Index!$D$3</f>
        <v>1102</v>
      </c>
      <c r="Q48" s="155">
        <f>CountyFlows_input!P42*Index!$D$3</f>
        <v>0</v>
      </c>
      <c r="R48" s="155">
        <f>CountyFlows_input!Q42*Index!$D$3</f>
        <v>0</v>
      </c>
      <c r="S48" s="155">
        <f>CountyFlows_input!R42*Index!$D$3</f>
        <v>1128</v>
      </c>
      <c r="T48" s="154">
        <f>CountyFlows_input!S42*Index!$D$3</f>
        <v>6821</v>
      </c>
      <c r="U48" s="155">
        <f>CountyFlows_input!T42*Index!$D$3</f>
        <v>0</v>
      </c>
      <c r="V48" s="155">
        <f>CountyFlows_input!U42*Index!$D$3</f>
        <v>212</v>
      </c>
      <c r="W48" s="156">
        <f t="shared" si="23"/>
        <v>10364</v>
      </c>
      <c r="Y48" s="153" t="s">
        <v>417</v>
      </c>
      <c r="Z48" s="164">
        <f t="shared" si="24"/>
        <v>7.4295638749517562E-3</v>
      </c>
      <c r="AA48" s="164">
        <f t="shared" si="25"/>
        <v>1.1578541103820918E-2</v>
      </c>
      <c r="AB48" s="164">
        <f t="shared" si="26"/>
        <v>9.6487842531840993E-5</v>
      </c>
      <c r="AC48" s="164">
        <f t="shared" si="27"/>
        <v>4.8243921265920495E-4</v>
      </c>
      <c r="AD48" s="164">
        <f t="shared" si="28"/>
        <v>0</v>
      </c>
      <c r="AE48" s="164">
        <f t="shared" si="29"/>
        <v>5.3068313392512544E-3</v>
      </c>
      <c r="AF48" s="164">
        <f t="shared" si="30"/>
        <v>0</v>
      </c>
      <c r="AG48" s="164">
        <f t="shared" si="31"/>
        <v>0</v>
      </c>
      <c r="AH48" s="164">
        <f t="shared" si="32"/>
        <v>3.8498649170204555E-2</v>
      </c>
      <c r="AI48" s="164">
        <f t="shared" si="33"/>
        <v>4.2840602084137397E-2</v>
      </c>
      <c r="AJ48" s="164">
        <f t="shared" si="34"/>
        <v>0</v>
      </c>
      <c r="AK48" s="164">
        <f t="shared" si="35"/>
        <v>0</v>
      </c>
      <c r="AL48" s="164">
        <f t="shared" si="36"/>
        <v>0</v>
      </c>
      <c r="AM48" s="164">
        <f t="shared" si="37"/>
        <v>0.10632960247008877</v>
      </c>
      <c r="AN48" s="164">
        <f t="shared" si="38"/>
        <v>0</v>
      </c>
      <c r="AO48" s="164">
        <f t="shared" si="39"/>
        <v>0</v>
      </c>
      <c r="AP48" s="164">
        <f t="shared" si="40"/>
        <v>0.10883828637591664</v>
      </c>
      <c r="AQ48" s="163">
        <f t="shared" si="41"/>
        <v>0.65814357390968736</v>
      </c>
      <c r="AR48" s="164">
        <f t="shared" si="42"/>
        <v>0</v>
      </c>
      <c r="AS48" s="164">
        <f t="shared" si="43"/>
        <v>2.0455422616750291E-2</v>
      </c>
      <c r="AT48" s="167">
        <f t="shared" si="44"/>
        <v>0.99999999999999989</v>
      </c>
    </row>
    <row r="49" spans="2:46" x14ac:dyDescent="0.25">
      <c r="B49" s="153" t="s">
        <v>418</v>
      </c>
      <c r="C49" s="155">
        <f>CountyFlows_input!B43*Index!$D$3</f>
        <v>0</v>
      </c>
      <c r="D49" s="155">
        <f>CountyFlows_input!C43*Index!$D$3</f>
        <v>13458</v>
      </c>
      <c r="E49" s="155">
        <f>CountyFlows_input!D43*Index!$D$3</f>
        <v>6</v>
      </c>
      <c r="F49" s="155">
        <f>CountyFlows_input!E43*Index!$D$3</f>
        <v>16258</v>
      </c>
      <c r="G49" s="155">
        <f>CountyFlows_input!F43*Index!$D$3</f>
        <v>421</v>
      </c>
      <c r="H49" s="155">
        <f>CountyFlows_input!G43*Index!$D$3</f>
        <v>1042</v>
      </c>
      <c r="I49" s="155">
        <f>CountyFlows_input!H43*Index!$D$3</f>
        <v>776</v>
      </c>
      <c r="J49" s="155">
        <f>CountyFlows_input!I43*Index!$D$3</f>
        <v>385</v>
      </c>
      <c r="K49" s="155">
        <f>CountyFlows_input!J43*Index!$D$3</f>
        <v>0</v>
      </c>
      <c r="L49" s="155">
        <f>CountyFlows_input!K43*Index!$D$3</f>
        <v>756</v>
      </c>
      <c r="M49" s="155">
        <f>CountyFlows_input!L43*Index!$D$3</f>
        <v>0</v>
      </c>
      <c r="N49" s="155">
        <f>CountyFlows_input!M43*Index!$D$3</f>
        <v>2</v>
      </c>
      <c r="O49" s="155">
        <f>CountyFlows_input!N43*Index!$D$3</f>
        <v>0</v>
      </c>
      <c r="P49" s="155">
        <f>CountyFlows_input!O43*Index!$D$3</f>
        <v>1</v>
      </c>
      <c r="Q49" s="155">
        <f>CountyFlows_input!P43*Index!$D$3</f>
        <v>0</v>
      </c>
      <c r="R49" s="155">
        <f>CountyFlows_input!Q43*Index!$D$3</f>
        <v>4</v>
      </c>
      <c r="S49" s="155">
        <f>CountyFlows_input!R43*Index!$D$3</f>
        <v>0</v>
      </c>
      <c r="T49" s="155">
        <f>CountyFlows_input!S43*Index!$D$3</f>
        <v>0</v>
      </c>
      <c r="U49" s="154">
        <f>CountyFlows_input!T43*Index!$D$3</f>
        <v>30600</v>
      </c>
      <c r="V49" s="155">
        <f>CountyFlows_input!U43*Index!$D$3</f>
        <v>0</v>
      </c>
      <c r="W49" s="156">
        <f t="shared" si="23"/>
        <v>63709</v>
      </c>
      <c r="Y49" s="153" t="s">
        <v>418</v>
      </c>
      <c r="Z49" s="164">
        <f t="shared" si="24"/>
        <v>0</v>
      </c>
      <c r="AA49" s="164">
        <f t="shared" si="25"/>
        <v>0.21124173978558761</v>
      </c>
      <c r="AB49" s="164">
        <f t="shared" si="26"/>
        <v>9.4178216578505393E-5</v>
      </c>
      <c r="AC49" s="164">
        <f t="shared" si="27"/>
        <v>0.2551915741888901</v>
      </c>
      <c r="AD49" s="164">
        <f t="shared" si="28"/>
        <v>6.6081715299251284E-3</v>
      </c>
      <c r="AE49" s="164">
        <f t="shared" si="29"/>
        <v>1.6355616945800438E-2</v>
      </c>
      <c r="AF49" s="164">
        <f t="shared" si="30"/>
        <v>1.2180382677486697E-2</v>
      </c>
      <c r="AG49" s="164">
        <f t="shared" si="31"/>
        <v>6.0431022304540958E-3</v>
      </c>
      <c r="AH49" s="164">
        <f t="shared" si="32"/>
        <v>0</v>
      </c>
      <c r="AI49" s="164">
        <f t="shared" si="33"/>
        <v>1.1866455288891679E-2</v>
      </c>
      <c r="AJ49" s="164">
        <f t="shared" si="34"/>
        <v>0</v>
      </c>
      <c r="AK49" s="164">
        <f t="shared" si="35"/>
        <v>3.13927388595018E-5</v>
      </c>
      <c r="AL49" s="164">
        <f t="shared" si="36"/>
        <v>0</v>
      </c>
      <c r="AM49" s="164">
        <f t="shared" si="37"/>
        <v>1.56963694297509E-5</v>
      </c>
      <c r="AN49" s="164">
        <f t="shared" si="38"/>
        <v>0</v>
      </c>
      <c r="AO49" s="164">
        <f t="shared" si="39"/>
        <v>6.27854777190036E-5</v>
      </c>
      <c r="AP49" s="164">
        <f t="shared" si="40"/>
        <v>0</v>
      </c>
      <c r="AQ49" s="164">
        <f t="shared" si="41"/>
        <v>0</v>
      </c>
      <c r="AR49" s="163">
        <f t="shared" si="42"/>
        <v>0.4803089045503775</v>
      </c>
      <c r="AS49" s="164">
        <f t="shared" si="43"/>
        <v>0</v>
      </c>
      <c r="AT49" s="167">
        <f t="shared" si="44"/>
        <v>1</v>
      </c>
    </row>
    <row r="50" spans="2:46" x14ac:dyDescent="0.25">
      <c r="B50" s="153" t="s">
        <v>419</v>
      </c>
      <c r="C50" s="155">
        <f>CountyFlows_input!B44*Index!$D$3</f>
        <v>848</v>
      </c>
      <c r="D50" s="155">
        <f>CountyFlows_input!C44*Index!$D$3</f>
        <v>24</v>
      </c>
      <c r="E50" s="155">
        <f>CountyFlows_input!D44*Index!$D$3</f>
        <v>133</v>
      </c>
      <c r="F50" s="155">
        <f>CountyFlows_input!E44*Index!$D$3</f>
        <v>2</v>
      </c>
      <c r="G50" s="155">
        <f>CountyFlows_input!F44*Index!$D$3</f>
        <v>0</v>
      </c>
      <c r="H50" s="155">
        <f>CountyFlows_input!G44*Index!$D$3</f>
        <v>161</v>
      </c>
      <c r="I50" s="155">
        <f>CountyFlows_input!H44*Index!$D$3</f>
        <v>0</v>
      </c>
      <c r="J50" s="155">
        <f>CountyFlows_input!I44*Index!$D$3</f>
        <v>0</v>
      </c>
      <c r="K50" s="155">
        <f>CountyFlows_input!J44*Index!$D$3</f>
        <v>0</v>
      </c>
      <c r="L50" s="155">
        <f>CountyFlows_input!K44*Index!$D$3</f>
        <v>17</v>
      </c>
      <c r="M50" s="155">
        <f>CountyFlows_input!L44*Index!$D$3</f>
        <v>0</v>
      </c>
      <c r="N50" s="155">
        <f>CountyFlows_input!M44*Index!$D$3</f>
        <v>7</v>
      </c>
      <c r="O50" s="155">
        <f>CountyFlows_input!N44*Index!$D$3</f>
        <v>2</v>
      </c>
      <c r="P50" s="155">
        <f>CountyFlows_input!O44*Index!$D$3</f>
        <v>1150</v>
      </c>
      <c r="Q50" s="155">
        <f>CountyFlows_input!P44*Index!$D$3</f>
        <v>149</v>
      </c>
      <c r="R50" s="155">
        <f>CountyFlows_input!Q44*Index!$D$3</f>
        <v>0</v>
      </c>
      <c r="S50" s="155">
        <f>CountyFlows_input!R44*Index!$D$3</f>
        <v>0</v>
      </c>
      <c r="T50" s="155">
        <f>CountyFlows_input!S44*Index!$D$3</f>
        <v>40</v>
      </c>
      <c r="U50" s="155">
        <f>CountyFlows_input!T44*Index!$D$3</f>
        <v>0</v>
      </c>
      <c r="V50" s="154">
        <f>CountyFlows_input!U44*Index!$D$3</f>
        <v>24100</v>
      </c>
      <c r="W50" s="156">
        <f t="shared" si="23"/>
        <v>26633</v>
      </c>
      <c r="Y50" s="153" t="s">
        <v>419</v>
      </c>
      <c r="Z50" s="164">
        <f t="shared" si="24"/>
        <v>3.1840198250290989E-2</v>
      </c>
      <c r="AA50" s="164">
        <f t="shared" si="25"/>
        <v>9.0113768632899037E-4</v>
      </c>
      <c r="AB50" s="164">
        <f t="shared" si="26"/>
        <v>4.9938046784064882E-3</v>
      </c>
      <c r="AC50" s="164">
        <f t="shared" si="27"/>
        <v>7.5094807194082527E-5</v>
      </c>
      <c r="AD50" s="164">
        <f t="shared" si="28"/>
        <v>0</v>
      </c>
      <c r="AE50" s="164">
        <f t="shared" si="29"/>
        <v>6.0451319791236437E-3</v>
      </c>
      <c r="AF50" s="164">
        <f t="shared" si="30"/>
        <v>0</v>
      </c>
      <c r="AG50" s="164">
        <f t="shared" si="31"/>
        <v>0</v>
      </c>
      <c r="AH50" s="164">
        <f t="shared" si="32"/>
        <v>0</v>
      </c>
      <c r="AI50" s="164">
        <f t="shared" si="33"/>
        <v>6.383058611497015E-4</v>
      </c>
      <c r="AJ50" s="164">
        <f t="shared" si="34"/>
        <v>0</v>
      </c>
      <c r="AK50" s="164">
        <f t="shared" si="35"/>
        <v>2.6283182517928888E-4</v>
      </c>
      <c r="AL50" s="164">
        <f t="shared" si="36"/>
        <v>7.5094807194082527E-5</v>
      </c>
      <c r="AM50" s="164">
        <f t="shared" si="37"/>
        <v>4.3179514136597458E-2</v>
      </c>
      <c r="AN50" s="164">
        <f t="shared" si="38"/>
        <v>5.5945631359591488E-3</v>
      </c>
      <c r="AO50" s="164">
        <f t="shared" si="39"/>
        <v>0</v>
      </c>
      <c r="AP50" s="164">
        <f t="shared" si="40"/>
        <v>0</v>
      </c>
      <c r="AQ50" s="164">
        <f t="shared" si="41"/>
        <v>1.5018961438816505E-3</v>
      </c>
      <c r="AR50" s="164">
        <f t="shared" si="42"/>
        <v>0</v>
      </c>
      <c r="AS50" s="163">
        <f t="shared" si="43"/>
        <v>0.90489242668869452</v>
      </c>
      <c r="AT50" s="167">
        <f t="shared" si="44"/>
        <v>1</v>
      </c>
    </row>
    <row r="51" spans="2:46" ht="15.75" thickBot="1" x14ac:dyDescent="0.3">
      <c r="B51" s="159" t="s">
        <v>26</v>
      </c>
      <c r="C51" s="160">
        <f t="shared" ref="C51:W51" si="45">SUM(C31:C50)</f>
        <v>2663</v>
      </c>
      <c r="D51" s="160">
        <f t="shared" si="45"/>
        <v>499906</v>
      </c>
      <c r="E51" s="160">
        <f t="shared" si="45"/>
        <v>5601</v>
      </c>
      <c r="F51" s="160">
        <f t="shared" si="45"/>
        <v>131128</v>
      </c>
      <c r="G51" s="160">
        <f t="shared" si="45"/>
        <v>3321</v>
      </c>
      <c r="H51" s="160">
        <f t="shared" si="45"/>
        <v>38564</v>
      </c>
      <c r="I51" s="160">
        <f t="shared" si="45"/>
        <v>8779</v>
      </c>
      <c r="J51" s="160">
        <f t="shared" si="45"/>
        <v>4210</v>
      </c>
      <c r="K51" s="160">
        <f t="shared" si="45"/>
        <v>9987</v>
      </c>
      <c r="L51" s="160">
        <f t="shared" si="45"/>
        <v>107261</v>
      </c>
      <c r="M51" s="160">
        <f t="shared" si="45"/>
        <v>9031</v>
      </c>
      <c r="N51" s="160">
        <f t="shared" si="45"/>
        <v>8241</v>
      </c>
      <c r="O51" s="160">
        <f t="shared" si="45"/>
        <v>44</v>
      </c>
      <c r="P51" s="160">
        <f t="shared" si="45"/>
        <v>19396</v>
      </c>
      <c r="Q51" s="160">
        <f t="shared" si="45"/>
        <v>1289</v>
      </c>
      <c r="R51" s="160">
        <f t="shared" si="45"/>
        <v>12663</v>
      </c>
      <c r="S51" s="160">
        <f t="shared" si="45"/>
        <v>17211</v>
      </c>
      <c r="T51" s="160">
        <f t="shared" si="45"/>
        <v>7899</v>
      </c>
      <c r="U51" s="160">
        <f t="shared" si="45"/>
        <v>41696</v>
      </c>
      <c r="V51" s="160">
        <f t="shared" si="45"/>
        <v>28528</v>
      </c>
      <c r="W51" s="161">
        <f t="shared" si="45"/>
        <v>957418</v>
      </c>
      <c r="Y51" s="159" t="s">
        <v>26</v>
      </c>
      <c r="Z51" s="168">
        <f t="shared" si="24"/>
        <v>2.7814392459719786E-3</v>
      </c>
      <c r="AA51" s="168">
        <f t="shared" si="25"/>
        <v>0.52213975504951859</v>
      </c>
      <c r="AB51" s="168">
        <f t="shared" si="26"/>
        <v>5.8501093566237523E-3</v>
      </c>
      <c r="AC51" s="168">
        <f t="shared" si="27"/>
        <v>0.13696003208629878</v>
      </c>
      <c r="AD51" s="168">
        <f t="shared" si="28"/>
        <v>3.4687043694603611E-3</v>
      </c>
      <c r="AE51" s="168">
        <f t="shared" si="29"/>
        <v>4.0279167510951328E-2</v>
      </c>
      <c r="AF51" s="168">
        <f t="shared" si="30"/>
        <v>9.1694536764506205E-3</v>
      </c>
      <c r="AG51" s="168">
        <f t="shared" si="31"/>
        <v>4.397243419279771E-3</v>
      </c>
      <c r="AH51" s="168">
        <f t="shared" si="32"/>
        <v>1.0431180529298593E-2</v>
      </c>
      <c r="AI51" s="168">
        <f t="shared" si="33"/>
        <v>0.11203152645970725</v>
      </c>
      <c r="AJ51" s="168">
        <f t="shared" si="34"/>
        <v>9.4326615960844684E-3</v>
      </c>
      <c r="AK51" s="168">
        <f t="shared" si="35"/>
        <v>8.607525657549785E-3</v>
      </c>
      <c r="AL51" s="168">
        <f t="shared" si="36"/>
        <v>4.5956938348767203E-5</v>
      </c>
      <c r="AM51" s="168">
        <f t="shared" si="37"/>
        <v>2.0258654004833836E-2</v>
      </c>
      <c r="AN51" s="168">
        <f t="shared" si="38"/>
        <v>1.3463293984445665E-3</v>
      </c>
      <c r="AO51" s="168">
        <f t="shared" si="39"/>
        <v>1.3226197961600889E-2</v>
      </c>
      <c r="AP51" s="168">
        <f t="shared" si="40"/>
        <v>1.7976474225468917E-2</v>
      </c>
      <c r="AQ51" s="168">
        <f t="shared" si="41"/>
        <v>8.2503149094752763E-3</v>
      </c>
      <c r="AR51" s="168">
        <f t="shared" si="42"/>
        <v>4.3550465940686303E-2</v>
      </c>
      <c r="AS51" s="168">
        <f t="shared" si="43"/>
        <v>2.9796807663946157E-2</v>
      </c>
      <c r="AT51" s="169">
        <f t="shared" si="44"/>
        <v>0.99999999999999978</v>
      </c>
    </row>
    <row r="52" spans="2:46" ht="16.5" thickTop="1" thickBot="1" x14ac:dyDescent="0.3">
      <c r="B52" s="203" t="s">
        <v>450</v>
      </c>
      <c r="C52" s="204">
        <v>12659</v>
      </c>
      <c r="D52" s="204">
        <v>2379923</v>
      </c>
      <c r="E52" s="204">
        <v>27892</v>
      </c>
      <c r="F52" s="204">
        <v>608709</v>
      </c>
      <c r="G52" s="204">
        <v>16450</v>
      </c>
      <c r="H52" s="204">
        <v>186768</v>
      </c>
      <c r="I52" s="204">
        <v>42603</v>
      </c>
      <c r="J52" s="204">
        <v>22066</v>
      </c>
      <c r="K52" s="204">
        <v>47143</v>
      </c>
      <c r="L52" s="204">
        <v>504832</v>
      </c>
      <c r="M52" s="204">
        <v>41499</v>
      </c>
      <c r="N52" s="204">
        <v>36263</v>
      </c>
      <c r="O52" s="204">
        <v>257</v>
      </c>
      <c r="P52" s="204">
        <v>88947</v>
      </c>
      <c r="Q52" s="204">
        <v>5451</v>
      </c>
      <c r="R52" s="204">
        <v>56061</v>
      </c>
      <c r="S52" s="204">
        <v>73000</v>
      </c>
      <c r="T52" s="204">
        <v>34319</v>
      </c>
      <c r="U52" s="204">
        <v>201854</v>
      </c>
      <c r="V52" s="204">
        <v>128036</v>
      </c>
      <c r="W52" s="205">
        <f>SUM(C52:V52)</f>
        <v>4514732</v>
      </c>
      <c r="Y52" s="206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200"/>
    </row>
    <row r="53" spans="2:46" ht="24" thickTop="1" x14ac:dyDescent="0.35">
      <c r="B53" s="162" t="s">
        <v>396</v>
      </c>
      <c r="Y53" s="170" t="s">
        <v>119</v>
      </c>
    </row>
    <row r="54" spans="2:46" ht="18.75" x14ac:dyDescent="0.3">
      <c r="B54" s="303" t="s">
        <v>370</v>
      </c>
      <c r="C54" s="306" t="s">
        <v>371</v>
      </c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6"/>
      <c r="T54" s="306"/>
      <c r="U54" s="306"/>
      <c r="V54" s="305"/>
      <c r="W54" s="301" t="s">
        <v>26</v>
      </c>
      <c r="Y54" s="303" t="s">
        <v>370</v>
      </c>
      <c r="Z54" s="306" t="s">
        <v>371</v>
      </c>
      <c r="AA54" s="306"/>
      <c r="AB54" s="306"/>
      <c r="AC54" s="306"/>
      <c r="AD54" s="306"/>
      <c r="AE54" s="306"/>
      <c r="AF54" s="306"/>
      <c r="AG54" s="306"/>
      <c r="AH54" s="306"/>
      <c r="AI54" s="306"/>
      <c r="AJ54" s="306"/>
      <c r="AK54" s="306"/>
      <c r="AL54" s="306"/>
      <c r="AM54" s="306"/>
      <c r="AN54" s="306"/>
      <c r="AO54" s="306"/>
      <c r="AP54" s="306"/>
      <c r="AQ54" s="306"/>
      <c r="AR54" s="306"/>
      <c r="AS54" s="305"/>
      <c r="AT54" s="301" t="s">
        <v>26</v>
      </c>
    </row>
    <row r="55" spans="2:46" x14ac:dyDescent="0.25">
      <c r="B55" s="304"/>
      <c r="C55" s="153" t="s">
        <v>400</v>
      </c>
      <c r="D55" s="153" t="s">
        <v>401</v>
      </c>
      <c r="E55" s="153" t="s">
        <v>402</v>
      </c>
      <c r="F55" s="153" t="s">
        <v>403</v>
      </c>
      <c r="G55" s="153" t="s">
        <v>404</v>
      </c>
      <c r="H55" s="153" t="s">
        <v>405</v>
      </c>
      <c r="I55" s="153" t="s">
        <v>406</v>
      </c>
      <c r="J55" s="153" t="s">
        <v>407</v>
      </c>
      <c r="K55" s="153" t="s">
        <v>408</v>
      </c>
      <c r="L55" s="153" t="s">
        <v>409</v>
      </c>
      <c r="M55" s="153" t="s">
        <v>410</v>
      </c>
      <c r="N55" s="153" t="s">
        <v>411</v>
      </c>
      <c r="O55" s="153" t="s">
        <v>412</v>
      </c>
      <c r="P55" s="153" t="s">
        <v>413</v>
      </c>
      <c r="Q55" s="153" t="s">
        <v>414</v>
      </c>
      <c r="R55" s="153" t="s">
        <v>415</v>
      </c>
      <c r="S55" s="153" t="s">
        <v>416</v>
      </c>
      <c r="T55" s="153" t="s">
        <v>417</v>
      </c>
      <c r="U55" s="153" t="s">
        <v>418</v>
      </c>
      <c r="V55" s="153" t="s">
        <v>419</v>
      </c>
      <c r="W55" s="302"/>
      <c r="Y55" s="304"/>
      <c r="Z55" s="186" t="s">
        <v>400</v>
      </c>
      <c r="AA55" s="186" t="s">
        <v>401</v>
      </c>
      <c r="AB55" s="186" t="s">
        <v>402</v>
      </c>
      <c r="AC55" s="186" t="s">
        <v>403</v>
      </c>
      <c r="AD55" s="186" t="s">
        <v>404</v>
      </c>
      <c r="AE55" s="186" t="s">
        <v>405</v>
      </c>
      <c r="AF55" s="186" t="s">
        <v>406</v>
      </c>
      <c r="AG55" s="186" t="s">
        <v>407</v>
      </c>
      <c r="AH55" s="186" t="s">
        <v>408</v>
      </c>
      <c r="AI55" s="186" t="s">
        <v>409</v>
      </c>
      <c r="AJ55" s="186" t="s">
        <v>410</v>
      </c>
      <c r="AK55" s="186" t="s">
        <v>411</v>
      </c>
      <c r="AL55" s="186" t="s">
        <v>412</v>
      </c>
      <c r="AM55" s="186" t="s">
        <v>413</v>
      </c>
      <c r="AN55" s="186" t="s">
        <v>414</v>
      </c>
      <c r="AO55" s="186" t="s">
        <v>415</v>
      </c>
      <c r="AP55" s="186" t="s">
        <v>416</v>
      </c>
      <c r="AQ55" s="186" t="s">
        <v>417</v>
      </c>
      <c r="AR55" s="186" t="s">
        <v>418</v>
      </c>
      <c r="AS55" s="186" t="s">
        <v>419</v>
      </c>
      <c r="AT55" s="302"/>
    </row>
    <row r="56" spans="2:46" x14ac:dyDescent="0.25">
      <c r="B56" s="153" t="s">
        <v>400</v>
      </c>
      <c r="C56" s="154">
        <f>C31-C6</f>
        <v>-17889</v>
      </c>
      <c r="D56" s="155">
        <f t="shared" ref="D56:V56" si="46">D31-D6</f>
        <v>-1957</v>
      </c>
      <c r="E56" s="155">
        <f t="shared" si="46"/>
        <v>-311</v>
      </c>
      <c r="F56" s="155">
        <f t="shared" si="46"/>
        <v>-441</v>
      </c>
      <c r="G56" s="155">
        <f t="shared" si="46"/>
        <v>0</v>
      </c>
      <c r="H56" s="155">
        <f t="shared" si="46"/>
        <v>-1319</v>
      </c>
      <c r="I56" s="155">
        <f t="shared" si="46"/>
        <v>0</v>
      </c>
      <c r="J56" s="155">
        <f t="shared" si="46"/>
        <v>-2</v>
      </c>
      <c r="K56" s="155">
        <f t="shared" si="46"/>
        <v>1</v>
      </c>
      <c r="L56" s="155">
        <f t="shared" si="46"/>
        <v>-165</v>
      </c>
      <c r="M56" s="155">
        <f t="shared" si="46"/>
        <v>0</v>
      </c>
      <c r="N56" s="155">
        <f t="shared" si="46"/>
        <v>0</v>
      </c>
      <c r="O56" s="155">
        <f t="shared" si="46"/>
        <v>-18</v>
      </c>
      <c r="P56" s="155">
        <f t="shared" si="46"/>
        <v>-1651</v>
      </c>
      <c r="Q56" s="155">
        <f t="shared" si="46"/>
        <v>-62</v>
      </c>
      <c r="R56" s="155">
        <f t="shared" si="46"/>
        <v>0</v>
      </c>
      <c r="S56" s="155">
        <f t="shared" si="46"/>
        <v>0</v>
      </c>
      <c r="T56" s="155">
        <f t="shared" si="46"/>
        <v>-148</v>
      </c>
      <c r="U56" s="155">
        <f t="shared" si="46"/>
        <v>-33</v>
      </c>
      <c r="V56" s="155">
        <f t="shared" si="46"/>
        <v>-5365</v>
      </c>
      <c r="W56" s="156">
        <f t="shared" ref="W56:W75" si="47">SUM(C56:V56)</f>
        <v>-29360</v>
      </c>
      <c r="Y56" s="153" t="s">
        <v>400</v>
      </c>
      <c r="Z56" s="163">
        <f t="shared" ref="Z56:AS56" si="48">Z31-Z6</f>
        <v>-0.3013368623568527</v>
      </c>
      <c r="AA56" s="164">
        <f t="shared" si="48"/>
        <v>-5.0305795680821906E-2</v>
      </c>
      <c r="AB56" s="164">
        <f t="shared" si="48"/>
        <v>2.5196679334737616E-3</v>
      </c>
      <c r="AC56" s="164">
        <f t="shared" si="48"/>
        <v>-1.2371155794179011E-2</v>
      </c>
      <c r="AD56" s="164">
        <f t="shared" si="48"/>
        <v>0</v>
      </c>
      <c r="AE56" s="164">
        <f t="shared" si="48"/>
        <v>-1.9294758505564703E-2</v>
      </c>
      <c r="AF56" s="164">
        <f t="shared" si="48"/>
        <v>0</v>
      </c>
      <c r="AG56" s="164">
        <f t="shared" si="48"/>
        <v>-5.8537727565415913E-5</v>
      </c>
      <c r="AH56" s="164">
        <f t="shared" si="48"/>
        <v>2.0807324178110696E-4</v>
      </c>
      <c r="AI56" s="164">
        <f t="shared" si="48"/>
        <v>-1.9684924761724288E-3</v>
      </c>
      <c r="AJ56" s="164">
        <f t="shared" si="48"/>
        <v>0</v>
      </c>
      <c r="AK56" s="164">
        <f t="shared" si="48"/>
        <v>0</v>
      </c>
      <c r="AL56" s="164">
        <f t="shared" si="48"/>
        <v>-5.268395480887432E-4</v>
      </c>
      <c r="AM56" s="164">
        <f t="shared" si="48"/>
        <v>5.5562449511818976E-2</v>
      </c>
      <c r="AN56" s="164">
        <f t="shared" si="48"/>
        <v>-7.418432865374993E-4</v>
      </c>
      <c r="AO56" s="164">
        <f t="shared" si="48"/>
        <v>0</v>
      </c>
      <c r="AP56" s="164">
        <f t="shared" si="48"/>
        <v>0</v>
      </c>
      <c r="AQ56" s="164">
        <f t="shared" si="48"/>
        <v>-1.2921174138679947E-3</v>
      </c>
      <c r="AR56" s="164">
        <f t="shared" si="48"/>
        <v>-9.6587250482936256E-4</v>
      </c>
      <c r="AS56" s="164">
        <f t="shared" si="48"/>
        <v>0.33057208460740595</v>
      </c>
      <c r="AT56" s="167">
        <f t="shared" ref="AT56:AT76" si="49">SUM(Z56:AS56)</f>
        <v>0</v>
      </c>
    </row>
    <row r="57" spans="2:46" x14ac:dyDescent="0.25">
      <c r="B57" s="153" t="s">
        <v>401</v>
      </c>
      <c r="C57" s="155">
        <f t="shared" ref="C57:V57" si="50">C32-C7</f>
        <v>-85</v>
      </c>
      <c r="D57" s="154">
        <f t="shared" si="50"/>
        <v>-1635997</v>
      </c>
      <c r="E57" s="155">
        <f t="shared" si="50"/>
        <v>-651</v>
      </c>
      <c r="F57" s="155">
        <f t="shared" si="50"/>
        <v>-108107</v>
      </c>
      <c r="G57" s="155">
        <f t="shared" si="50"/>
        <v>-418</v>
      </c>
      <c r="H57" s="155">
        <f t="shared" si="50"/>
        <v>-18147</v>
      </c>
      <c r="I57" s="155">
        <f t="shared" si="50"/>
        <v>-1289</v>
      </c>
      <c r="J57" s="155">
        <f t="shared" si="50"/>
        <v>-644</v>
      </c>
      <c r="K57" s="155">
        <f t="shared" si="50"/>
        <v>-630</v>
      </c>
      <c r="L57" s="155">
        <f t="shared" si="50"/>
        <v>-67072</v>
      </c>
      <c r="M57" s="155">
        <f t="shared" si="50"/>
        <v>-203</v>
      </c>
      <c r="N57" s="155">
        <f t="shared" si="50"/>
        <v>-212</v>
      </c>
      <c r="O57" s="155">
        <f t="shared" si="50"/>
        <v>-112</v>
      </c>
      <c r="P57" s="155">
        <f t="shared" si="50"/>
        <v>-4403</v>
      </c>
      <c r="Q57" s="155">
        <f t="shared" si="50"/>
        <v>-46</v>
      </c>
      <c r="R57" s="155">
        <f t="shared" si="50"/>
        <v>-381</v>
      </c>
      <c r="S57" s="155">
        <f t="shared" si="50"/>
        <v>-92</v>
      </c>
      <c r="T57" s="155">
        <f t="shared" si="50"/>
        <v>-182</v>
      </c>
      <c r="U57" s="155">
        <f t="shared" si="50"/>
        <v>-35576</v>
      </c>
      <c r="V57" s="155">
        <f t="shared" si="50"/>
        <v>-991</v>
      </c>
      <c r="W57" s="156">
        <f t="shared" si="47"/>
        <v>-1875238</v>
      </c>
      <c r="Y57" s="153" t="s">
        <v>401</v>
      </c>
      <c r="Z57" s="164">
        <f t="shared" ref="Z57:AS57" si="51">Z32-Z7</f>
        <v>-3.2863399071713555E-5</v>
      </c>
      <c r="AA57" s="163">
        <f t="shared" si="51"/>
        <v>2.5431858600195256E-2</v>
      </c>
      <c r="AB57" s="164">
        <f t="shared" si="51"/>
        <v>-2.745449217507063E-4</v>
      </c>
      <c r="AC57" s="164">
        <f t="shared" si="51"/>
        <v>7.2681778380818268E-4</v>
      </c>
      <c r="AD57" s="164">
        <f t="shared" si="51"/>
        <v>-1.7505411824504319E-4</v>
      </c>
      <c r="AE57" s="164">
        <f t="shared" si="51"/>
        <v>-5.2042747604485106E-3</v>
      </c>
      <c r="AF57" s="164">
        <f t="shared" si="51"/>
        <v>-4.0456192000959352E-4</v>
      </c>
      <c r="AG57" s="164">
        <f t="shared" si="51"/>
        <v>-2.6126133991656055E-4</v>
      </c>
      <c r="AH57" s="164">
        <f t="shared" si="51"/>
        <v>-2.672937040833978E-4</v>
      </c>
      <c r="AI57" s="164">
        <f t="shared" si="51"/>
        <v>-9.0610973246881867E-3</v>
      </c>
      <c r="AJ57" s="164">
        <f t="shared" si="51"/>
        <v>-7.8102005690855561E-5</v>
      </c>
      <c r="AK57" s="164">
        <f t="shared" si="51"/>
        <v>-9.0523821215453103E-5</v>
      </c>
      <c r="AL57" s="164">
        <f t="shared" si="51"/>
        <v>-4.7823905547786542E-5</v>
      </c>
      <c r="AM57" s="164">
        <f t="shared" si="51"/>
        <v>-1.7170796476717151E-3</v>
      </c>
      <c r="AN57" s="164">
        <f t="shared" si="51"/>
        <v>-1.9641961207126616E-5</v>
      </c>
      <c r="AO57" s="164">
        <f t="shared" si="51"/>
        <v>-9.4056093777749179E-5</v>
      </c>
      <c r="AP57" s="164">
        <f t="shared" si="51"/>
        <v>-3.7568157791351725E-5</v>
      </c>
      <c r="AQ57" s="164">
        <f t="shared" si="51"/>
        <v>-7.599808189225162E-5</v>
      </c>
      <c r="AR57" s="164">
        <f t="shared" si="51"/>
        <v>-7.8937750567289328E-3</v>
      </c>
      <c r="AS57" s="164">
        <f t="shared" si="51"/>
        <v>-4.2315616426657555E-4</v>
      </c>
      <c r="AT57" s="167">
        <f t="shared" si="49"/>
        <v>-7.1448923166794742E-17</v>
      </c>
    </row>
    <row r="58" spans="2:46" x14ac:dyDescent="0.25">
      <c r="B58" s="153" t="s">
        <v>402</v>
      </c>
      <c r="C58" s="155">
        <f t="shared" ref="C58:V58" si="52">C33-C8</f>
        <v>108</v>
      </c>
      <c r="D58" s="155">
        <f t="shared" si="52"/>
        <v>-2023</v>
      </c>
      <c r="E58" s="154">
        <f t="shared" si="52"/>
        <v>-36374</v>
      </c>
      <c r="F58" s="155">
        <f t="shared" si="52"/>
        <v>-2279</v>
      </c>
      <c r="G58" s="155">
        <f t="shared" si="52"/>
        <v>-29</v>
      </c>
      <c r="H58" s="155">
        <f t="shared" si="52"/>
        <v>-5872</v>
      </c>
      <c r="I58" s="155">
        <f t="shared" si="52"/>
        <v>-17</v>
      </c>
      <c r="J58" s="155">
        <f t="shared" si="52"/>
        <v>-1289</v>
      </c>
      <c r="K58" s="155">
        <f t="shared" si="52"/>
        <v>-8</v>
      </c>
      <c r="L58" s="155">
        <f t="shared" si="52"/>
        <v>-263</v>
      </c>
      <c r="M58" s="155">
        <f t="shared" si="52"/>
        <v>0</v>
      </c>
      <c r="N58" s="155">
        <f t="shared" si="52"/>
        <v>-402</v>
      </c>
      <c r="O58" s="155">
        <f t="shared" si="52"/>
        <v>-57</v>
      </c>
      <c r="P58" s="155">
        <f t="shared" si="52"/>
        <v>-530</v>
      </c>
      <c r="Q58" s="155">
        <f t="shared" si="52"/>
        <v>-343</v>
      </c>
      <c r="R58" s="155">
        <f t="shared" si="52"/>
        <v>-3</v>
      </c>
      <c r="S58" s="155">
        <f t="shared" si="52"/>
        <v>0</v>
      </c>
      <c r="T58" s="155">
        <f t="shared" si="52"/>
        <v>-16</v>
      </c>
      <c r="U58" s="155">
        <f t="shared" si="52"/>
        <v>-347</v>
      </c>
      <c r="V58" s="155">
        <f t="shared" si="52"/>
        <v>-665</v>
      </c>
      <c r="W58" s="156">
        <f t="shared" si="47"/>
        <v>-50409</v>
      </c>
      <c r="Y58" s="153" t="s">
        <v>402</v>
      </c>
      <c r="Z58" s="164">
        <f t="shared" ref="Z58:AS58" si="53">Z33-Z8</f>
        <v>2.2861068445472019E-2</v>
      </c>
      <c r="AA58" s="164">
        <f t="shared" si="53"/>
        <v>-4.5677130372367425E-3</v>
      </c>
      <c r="AB58" s="163">
        <f t="shared" si="53"/>
        <v>-0.23408679708209157</v>
      </c>
      <c r="AC58" s="164">
        <f t="shared" si="53"/>
        <v>4.3883871515105574E-2</v>
      </c>
      <c r="AD58" s="164">
        <f t="shared" si="53"/>
        <v>8.0764919095469619E-4</v>
      </c>
      <c r="AE58" s="164">
        <f t="shared" si="53"/>
        <v>0.13152880095665034</v>
      </c>
      <c r="AF58" s="164">
        <f t="shared" si="53"/>
        <v>-2.826032748732441E-4</v>
      </c>
      <c r="AG58" s="164">
        <f t="shared" si="53"/>
        <v>2.9910452788672014E-3</v>
      </c>
      <c r="AH58" s="164">
        <f t="shared" si="53"/>
        <v>-1.3298977641093841E-4</v>
      </c>
      <c r="AI58" s="164">
        <f t="shared" si="53"/>
        <v>-2.308459490798644E-3</v>
      </c>
      <c r="AJ58" s="164">
        <f t="shared" si="53"/>
        <v>0</v>
      </c>
      <c r="AK58" s="164">
        <f t="shared" si="53"/>
        <v>-3.501384676220264E-3</v>
      </c>
      <c r="AL58" s="164">
        <f t="shared" si="53"/>
        <v>-4.3165730475019698E-4</v>
      </c>
      <c r="AM58" s="164">
        <f t="shared" si="53"/>
        <v>4.2587635679447212E-3</v>
      </c>
      <c r="AN58" s="164">
        <f t="shared" si="53"/>
        <v>1.398805019449806E-2</v>
      </c>
      <c r="AO58" s="164">
        <f t="shared" si="53"/>
        <v>-4.9871166154101902E-5</v>
      </c>
      <c r="AP58" s="164">
        <f t="shared" si="53"/>
        <v>0</v>
      </c>
      <c r="AQ58" s="164">
        <f t="shared" si="53"/>
        <v>-2.6597955282187683E-4</v>
      </c>
      <c r="AR58" s="164">
        <f t="shared" si="53"/>
        <v>5.9427162503432936E-4</v>
      </c>
      <c r="AS58" s="164">
        <f t="shared" si="53"/>
        <v>2.471393458683066E-2</v>
      </c>
      <c r="AT58" s="167">
        <f t="shared" si="49"/>
        <v>5.2041704279304213E-17</v>
      </c>
    </row>
    <row r="59" spans="2:46" x14ac:dyDescent="0.25">
      <c r="B59" s="153" t="s">
        <v>403</v>
      </c>
      <c r="C59" s="155">
        <f t="shared" ref="C59:V59" si="54">C34-C9</f>
        <v>-36</v>
      </c>
      <c r="D59" s="155">
        <f t="shared" si="54"/>
        <v>-116884</v>
      </c>
      <c r="E59" s="155">
        <f t="shared" si="54"/>
        <v>-498</v>
      </c>
      <c r="F59" s="154">
        <f t="shared" si="54"/>
        <v>-207557</v>
      </c>
      <c r="G59" s="155">
        <f t="shared" si="54"/>
        <v>-134</v>
      </c>
      <c r="H59" s="155">
        <f t="shared" si="54"/>
        <v>-15965</v>
      </c>
      <c r="I59" s="155">
        <f t="shared" si="54"/>
        <v>-50</v>
      </c>
      <c r="J59" s="155">
        <f t="shared" si="54"/>
        <v>-1405</v>
      </c>
      <c r="K59" s="155">
        <f t="shared" si="54"/>
        <v>-30</v>
      </c>
      <c r="L59" s="155">
        <f t="shared" si="54"/>
        <v>-7128</v>
      </c>
      <c r="M59" s="155">
        <f t="shared" si="54"/>
        <v>0</v>
      </c>
      <c r="N59" s="155">
        <f t="shared" si="54"/>
        <v>-113</v>
      </c>
      <c r="O59" s="155">
        <f t="shared" si="54"/>
        <v>0</v>
      </c>
      <c r="P59" s="155">
        <f t="shared" si="54"/>
        <v>-888</v>
      </c>
      <c r="Q59" s="155">
        <f t="shared" si="54"/>
        <v>-45</v>
      </c>
      <c r="R59" s="155">
        <f t="shared" si="54"/>
        <v>-76</v>
      </c>
      <c r="S59" s="155">
        <f t="shared" si="54"/>
        <v>0</v>
      </c>
      <c r="T59" s="155">
        <f t="shared" si="54"/>
        <v>-15</v>
      </c>
      <c r="U59" s="155">
        <f t="shared" si="54"/>
        <v>-13464</v>
      </c>
      <c r="V59" s="155">
        <f t="shared" si="54"/>
        <v>-173</v>
      </c>
      <c r="W59" s="156">
        <f t="shared" si="47"/>
        <v>-364461</v>
      </c>
      <c r="Y59" s="153" t="s">
        <v>403</v>
      </c>
      <c r="Z59" s="164">
        <f t="shared" ref="Z59:AS59" si="55">Z34-Z9</f>
        <v>-7.8899613391894384E-5</v>
      </c>
      <c r="AA59" s="164">
        <f t="shared" si="55"/>
        <v>-7.7962590933258163E-2</v>
      </c>
      <c r="AB59" s="164">
        <f t="shared" si="55"/>
        <v>-1.0740450307043727E-3</v>
      </c>
      <c r="AC59" s="163">
        <f t="shared" si="55"/>
        <v>0.13146500584162057</v>
      </c>
      <c r="AD59" s="164">
        <f t="shared" si="55"/>
        <v>-2.8498208368363487E-4</v>
      </c>
      <c r="AE59" s="164">
        <f t="shared" si="55"/>
        <v>-1.5789304870602507E-2</v>
      </c>
      <c r="AF59" s="164">
        <f t="shared" si="55"/>
        <v>-1.0958279637763109E-4</v>
      </c>
      <c r="AG59" s="164">
        <f t="shared" si="55"/>
        <v>-2.2266951385866217E-3</v>
      </c>
      <c r="AH59" s="164">
        <f t="shared" si="55"/>
        <v>-6.5749677826578649E-5</v>
      </c>
      <c r="AI59" s="164">
        <f t="shared" si="55"/>
        <v>-1.3551568526791973E-2</v>
      </c>
      <c r="AJ59" s="164">
        <f t="shared" si="55"/>
        <v>0</v>
      </c>
      <c r="AK59" s="164">
        <f t="shared" si="55"/>
        <v>-2.4765711981344625E-4</v>
      </c>
      <c r="AL59" s="164">
        <f t="shared" si="55"/>
        <v>0</v>
      </c>
      <c r="AM59" s="164">
        <f t="shared" si="55"/>
        <v>-1.7634944408899827E-3</v>
      </c>
      <c r="AN59" s="164">
        <f t="shared" si="55"/>
        <v>-9.8624516739867973E-5</v>
      </c>
      <c r="AO59" s="164">
        <f t="shared" si="55"/>
        <v>-1.6656585049399926E-4</v>
      </c>
      <c r="AP59" s="164">
        <f t="shared" si="55"/>
        <v>0</v>
      </c>
      <c r="AQ59" s="164">
        <f t="shared" si="55"/>
        <v>-3.2874838913289324E-5</v>
      </c>
      <c r="AR59" s="164">
        <f t="shared" si="55"/>
        <v>-1.7633213928080052E-2</v>
      </c>
      <c r="AS59" s="164">
        <f t="shared" si="55"/>
        <v>-3.7915647546660355E-4</v>
      </c>
      <c r="AT59" s="167">
        <f t="shared" si="49"/>
        <v>-5.3451167103535369E-17</v>
      </c>
    </row>
    <row r="60" spans="2:46" x14ac:dyDescent="0.25">
      <c r="B60" s="153" t="s">
        <v>404</v>
      </c>
      <c r="C60" s="155">
        <f t="shared" ref="C60:V60" si="56">C35-C10</f>
        <v>-24</v>
      </c>
      <c r="D60" s="155">
        <f t="shared" si="56"/>
        <v>-1800</v>
      </c>
      <c r="E60" s="155">
        <f t="shared" si="56"/>
        <v>7</v>
      </c>
      <c r="F60" s="155">
        <f t="shared" si="56"/>
        <v>-836</v>
      </c>
      <c r="G60" s="154">
        <f t="shared" si="56"/>
        <v>-7599</v>
      </c>
      <c r="H60" s="155">
        <f t="shared" si="56"/>
        <v>-182</v>
      </c>
      <c r="I60" s="155">
        <f t="shared" si="56"/>
        <v>-53</v>
      </c>
      <c r="J60" s="155">
        <f t="shared" si="56"/>
        <v>-188</v>
      </c>
      <c r="K60" s="155">
        <f t="shared" si="56"/>
        <v>0</v>
      </c>
      <c r="L60" s="155">
        <f t="shared" si="56"/>
        <v>-127</v>
      </c>
      <c r="M60" s="155">
        <f t="shared" si="56"/>
        <v>0</v>
      </c>
      <c r="N60" s="155">
        <f t="shared" si="56"/>
        <v>-792</v>
      </c>
      <c r="O60" s="155">
        <f t="shared" si="56"/>
        <v>0</v>
      </c>
      <c r="P60" s="155">
        <f t="shared" si="56"/>
        <v>-24</v>
      </c>
      <c r="Q60" s="155">
        <f t="shared" si="56"/>
        <v>0</v>
      </c>
      <c r="R60" s="155">
        <f t="shared" si="56"/>
        <v>0</v>
      </c>
      <c r="S60" s="155">
        <f t="shared" si="56"/>
        <v>0</v>
      </c>
      <c r="T60" s="155">
        <f t="shared" si="56"/>
        <v>0</v>
      </c>
      <c r="U60" s="155">
        <f t="shared" si="56"/>
        <v>-5827</v>
      </c>
      <c r="V60" s="155">
        <f t="shared" si="56"/>
        <v>0</v>
      </c>
      <c r="W60" s="156">
        <f t="shared" si="47"/>
        <v>-17445</v>
      </c>
      <c r="Y60" s="153" t="s">
        <v>404</v>
      </c>
      <c r="Z60" s="164">
        <f t="shared" ref="Z60:AS60" si="57">Z35-Z10</f>
        <v>-1.0923987255348202E-3</v>
      </c>
      <c r="AA60" s="164">
        <f t="shared" si="57"/>
        <v>-6.3680206811397758E-2</v>
      </c>
      <c r="AB60" s="164">
        <f t="shared" si="57"/>
        <v>1.5469613259668509E-3</v>
      </c>
      <c r="AC60" s="164">
        <f t="shared" si="57"/>
        <v>6.5194879003764514E-3</v>
      </c>
      <c r="AD60" s="163">
        <f t="shared" si="57"/>
        <v>3.7713858928674682E-2</v>
      </c>
      <c r="AE60" s="164">
        <f t="shared" si="57"/>
        <v>7.3335060114621403E-3</v>
      </c>
      <c r="AF60" s="164">
        <f t="shared" si="57"/>
        <v>2.6365988779274596E-2</v>
      </c>
      <c r="AG60" s="164">
        <f t="shared" si="57"/>
        <v>8.1132734995234598E-3</v>
      </c>
      <c r="AH60" s="164">
        <f t="shared" si="57"/>
        <v>0</v>
      </c>
      <c r="AI60" s="164">
        <f t="shared" si="57"/>
        <v>-5.7806099226217567E-3</v>
      </c>
      <c r="AJ60" s="164">
        <f t="shared" si="57"/>
        <v>0</v>
      </c>
      <c r="AK60" s="164">
        <f t="shared" si="57"/>
        <v>-1.692207103106446E-2</v>
      </c>
      <c r="AL60" s="164">
        <f t="shared" si="57"/>
        <v>0</v>
      </c>
      <c r="AM60" s="164">
        <f t="shared" si="57"/>
        <v>-1.0923987255348202E-3</v>
      </c>
      <c r="AN60" s="164">
        <f t="shared" si="57"/>
        <v>0</v>
      </c>
      <c r="AO60" s="164">
        <f t="shared" si="57"/>
        <v>0</v>
      </c>
      <c r="AP60" s="164">
        <f t="shared" si="57"/>
        <v>0</v>
      </c>
      <c r="AQ60" s="164">
        <f t="shared" si="57"/>
        <v>0</v>
      </c>
      <c r="AR60" s="164">
        <f t="shared" si="57"/>
        <v>9.7460877087540698E-4</v>
      </c>
      <c r="AS60" s="164">
        <f t="shared" si="57"/>
        <v>0</v>
      </c>
      <c r="AT60" s="167">
        <f t="shared" si="49"/>
        <v>-2.688821387764051E-17</v>
      </c>
    </row>
    <row r="61" spans="2:46" x14ac:dyDescent="0.25">
      <c r="B61" s="153" t="s">
        <v>405</v>
      </c>
      <c r="C61" s="155">
        <f t="shared" ref="C61:V61" si="58">C36-C11</f>
        <v>-233</v>
      </c>
      <c r="D61" s="155">
        <f t="shared" si="58"/>
        <v>-36725</v>
      </c>
      <c r="E61" s="155">
        <f t="shared" si="58"/>
        <v>-1922</v>
      </c>
      <c r="F61" s="155">
        <f t="shared" si="58"/>
        <v>-32263</v>
      </c>
      <c r="G61" s="155">
        <f t="shared" si="58"/>
        <v>-161</v>
      </c>
      <c r="H61" s="154">
        <f t="shared" si="58"/>
        <v>-102916</v>
      </c>
      <c r="I61" s="155">
        <f t="shared" si="58"/>
        <v>-20</v>
      </c>
      <c r="J61" s="155">
        <f t="shared" si="58"/>
        <v>-4229</v>
      </c>
      <c r="K61" s="155">
        <f t="shared" si="58"/>
        <v>-13</v>
      </c>
      <c r="L61" s="155">
        <f t="shared" si="58"/>
        <v>-3063</v>
      </c>
      <c r="M61" s="155">
        <f t="shared" si="58"/>
        <v>0</v>
      </c>
      <c r="N61" s="155">
        <f t="shared" si="58"/>
        <v>-228</v>
      </c>
      <c r="O61" s="155">
        <f t="shared" si="58"/>
        <v>0</v>
      </c>
      <c r="P61" s="155">
        <f t="shared" si="58"/>
        <v>-5754</v>
      </c>
      <c r="Q61" s="155">
        <f t="shared" si="58"/>
        <v>-178</v>
      </c>
      <c r="R61" s="155">
        <f t="shared" si="58"/>
        <v>0</v>
      </c>
      <c r="S61" s="155">
        <f t="shared" si="58"/>
        <v>-16</v>
      </c>
      <c r="T61" s="155">
        <f t="shared" si="58"/>
        <v>-36</v>
      </c>
      <c r="U61" s="155">
        <f t="shared" si="58"/>
        <v>-3344</v>
      </c>
      <c r="V61" s="155">
        <f t="shared" si="58"/>
        <v>-504</v>
      </c>
      <c r="W61" s="156">
        <f t="shared" si="47"/>
        <v>-191605</v>
      </c>
      <c r="Y61" s="153" t="s">
        <v>405</v>
      </c>
      <c r="Z61" s="164">
        <f t="shared" ref="Z61:AS61" si="59">Z36-Z11</f>
        <v>-8.0585967393187463E-4</v>
      </c>
      <c r="AA61" s="164">
        <f t="shared" si="59"/>
        <v>-1.9213695038590967E-2</v>
      </c>
      <c r="AB61" s="164">
        <f t="shared" si="59"/>
        <v>-4.8022481023328638E-3</v>
      </c>
      <c r="AC61" s="164">
        <f t="shared" si="59"/>
        <v>7.8882020134176778E-2</v>
      </c>
      <c r="AD61" s="164">
        <f t="shared" si="59"/>
        <v>-5.2225214539876482E-4</v>
      </c>
      <c r="AE61" s="163">
        <f t="shared" si="59"/>
        <v>-2.3490942066388687E-2</v>
      </c>
      <c r="AF61" s="164">
        <f t="shared" si="59"/>
        <v>-8.3376411145758643E-5</v>
      </c>
      <c r="AG61" s="164">
        <f t="shared" si="59"/>
        <v>-9.9684257498499802E-3</v>
      </c>
      <c r="AH61" s="164">
        <f t="shared" si="59"/>
        <v>-5.4194667244743117E-5</v>
      </c>
      <c r="AI61" s="164">
        <f t="shared" si="59"/>
        <v>-1.5664049394452824E-3</v>
      </c>
      <c r="AJ61" s="164">
        <f t="shared" si="59"/>
        <v>0</v>
      </c>
      <c r="AK61" s="164">
        <f t="shared" si="59"/>
        <v>-9.1739598387840582E-4</v>
      </c>
      <c r="AL61" s="164">
        <f t="shared" si="59"/>
        <v>0</v>
      </c>
      <c r="AM61" s="164">
        <f t="shared" si="59"/>
        <v>-9.6572138082906718E-3</v>
      </c>
      <c r="AN61" s="164">
        <f t="shared" si="59"/>
        <v>-7.2550250760563054E-4</v>
      </c>
      <c r="AO61" s="164">
        <f t="shared" si="59"/>
        <v>0</v>
      </c>
      <c r="AP61" s="164">
        <f t="shared" si="59"/>
        <v>-5.0153577324985553E-5</v>
      </c>
      <c r="AQ61" s="164">
        <f t="shared" si="59"/>
        <v>-1.5007754006236555E-4</v>
      </c>
      <c r="AR61" s="164">
        <f t="shared" si="59"/>
        <v>-4.9221203261372078E-3</v>
      </c>
      <c r="AS61" s="164">
        <f t="shared" si="59"/>
        <v>-1.9521575965485256E-3</v>
      </c>
      <c r="AT61" s="167">
        <f t="shared" si="49"/>
        <v>6.8304736866586779E-17</v>
      </c>
    </row>
    <row r="62" spans="2:46" x14ac:dyDescent="0.25">
      <c r="B62" s="153" t="s">
        <v>406</v>
      </c>
      <c r="C62" s="155">
        <f t="shared" ref="C62:V62" si="60">C37-C12</f>
        <v>0</v>
      </c>
      <c r="D62" s="155">
        <f t="shared" si="60"/>
        <v>-4172</v>
      </c>
      <c r="E62" s="155">
        <f t="shared" si="60"/>
        <v>-49</v>
      </c>
      <c r="F62" s="155">
        <f t="shared" si="60"/>
        <v>-286</v>
      </c>
      <c r="G62" s="155">
        <f t="shared" si="60"/>
        <v>-204</v>
      </c>
      <c r="H62" s="155">
        <f t="shared" si="60"/>
        <v>-88</v>
      </c>
      <c r="I62" s="154">
        <f t="shared" si="60"/>
        <v>-28866</v>
      </c>
      <c r="J62" s="155">
        <f t="shared" si="60"/>
        <v>-3</v>
      </c>
      <c r="K62" s="155">
        <f t="shared" si="60"/>
        <v>0</v>
      </c>
      <c r="L62" s="155">
        <f t="shared" si="60"/>
        <v>-95</v>
      </c>
      <c r="M62" s="155">
        <f t="shared" si="60"/>
        <v>-7</v>
      </c>
      <c r="N62" s="155">
        <f t="shared" si="60"/>
        <v>-28</v>
      </c>
      <c r="O62" s="155">
        <f t="shared" si="60"/>
        <v>0</v>
      </c>
      <c r="P62" s="155">
        <f t="shared" si="60"/>
        <v>0</v>
      </c>
      <c r="Q62" s="155">
        <f t="shared" si="60"/>
        <v>-16</v>
      </c>
      <c r="R62" s="155">
        <f t="shared" si="60"/>
        <v>-72</v>
      </c>
      <c r="S62" s="155">
        <f t="shared" si="60"/>
        <v>0</v>
      </c>
      <c r="T62" s="155">
        <f t="shared" si="60"/>
        <v>0</v>
      </c>
      <c r="U62" s="155">
        <f t="shared" si="60"/>
        <v>-3429</v>
      </c>
      <c r="V62" s="155">
        <f t="shared" si="60"/>
        <v>0</v>
      </c>
      <c r="W62" s="156">
        <f t="shared" si="47"/>
        <v>-37315</v>
      </c>
      <c r="Y62" s="153" t="s">
        <v>406</v>
      </c>
      <c r="Z62" s="164">
        <f t="shared" ref="Z62:AS62" si="61">Z37-Z12</f>
        <v>0</v>
      </c>
      <c r="AA62" s="164">
        <f t="shared" si="61"/>
        <v>-3.6602601680343197E-2</v>
      </c>
      <c r="AB62" s="164">
        <f t="shared" si="61"/>
        <v>-1.0399202020416392E-3</v>
      </c>
      <c r="AC62" s="164">
        <f t="shared" si="61"/>
        <v>-2.1116985078423588E-3</v>
      </c>
      <c r="AD62" s="164">
        <f t="shared" si="61"/>
        <v>7.5944463434763406E-4</v>
      </c>
      <c r="AE62" s="164">
        <f t="shared" si="61"/>
        <v>-1.8676117914217195E-3</v>
      </c>
      <c r="AF62" s="163">
        <f t="shared" si="61"/>
        <v>9.5783422700967957E-4</v>
      </c>
      <c r="AG62" s="164">
        <f t="shared" si="61"/>
        <v>1.710773894190434E-5</v>
      </c>
      <c r="AH62" s="164">
        <f t="shared" si="61"/>
        <v>0</v>
      </c>
      <c r="AI62" s="164">
        <f t="shared" si="61"/>
        <v>1.9389553705913783E-2</v>
      </c>
      <c r="AJ62" s="164">
        <f t="shared" si="61"/>
        <v>-1.4856002886309133E-4</v>
      </c>
      <c r="AK62" s="164">
        <f t="shared" si="61"/>
        <v>-5.1346379271199319E-4</v>
      </c>
      <c r="AL62" s="164">
        <f t="shared" si="61"/>
        <v>0</v>
      </c>
      <c r="AM62" s="164">
        <f t="shared" si="61"/>
        <v>0</v>
      </c>
      <c r="AN62" s="164">
        <f t="shared" si="61"/>
        <v>-3.3956578025849443E-4</v>
      </c>
      <c r="AO62" s="164">
        <f t="shared" si="61"/>
        <v>-1.2049407202017371E-3</v>
      </c>
      <c r="AP62" s="164">
        <f t="shared" si="61"/>
        <v>0</v>
      </c>
      <c r="AQ62" s="164">
        <f t="shared" si="61"/>
        <v>0</v>
      </c>
      <c r="AR62" s="164">
        <f t="shared" si="61"/>
        <v>2.2704422197471166E-2</v>
      </c>
      <c r="AS62" s="164">
        <f t="shared" si="61"/>
        <v>0</v>
      </c>
      <c r="AT62" s="167">
        <f t="shared" si="49"/>
        <v>-6.2450045135165055E-17</v>
      </c>
    </row>
    <row r="63" spans="2:46" x14ac:dyDescent="0.25">
      <c r="B63" s="153" t="s">
        <v>407</v>
      </c>
      <c r="C63" s="155">
        <f t="shared" ref="C63:V63" si="62">C38-C13</f>
        <v>-11</v>
      </c>
      <c r="D63" s="155">
        <f t="shared" si="62"/>
        <v>-5794</v>
      </c>
      <c r="E63" s="155">
        <f t="shared" si="62"/>
        <v>-1005</v>
      </c>
      <c r="F63" s="155">
        <f t="shared" si="62"/>
        <v>-10245</v>
      </c>
      <c r="G63" s="155">
        <f t="shared" si="62"/>
        <v>-617</v>
      </c>
      <c r="H63" s="155">
        <f t="shared" si="62"/>
        <v>-8394</v>
      </c>
      <c r="I63" s="155">
        <f t="shared" si="62"/>
        <v>0</v>
      </c>
      <c r="J63" s="154">
        <f t="shared" si="62"/>
        <v>-13552</v>
      </c>
      <c r="K63" s="155">
        <f t="shared" si="62"/>
        <v>0</v>
      </c>
      <c r="L63" s="155">
        <f t="shared" si="62"/>
        <v>-194</v>
      </c>
      <c r="M63" s="155">
        <f t="shared" si="62"/>
        <v>0</v>
      </c>
      <c r="N63" s="155">
        <f t="shared" si="62"/>
        <v>-232</v>
      </c>
      <c r="O63" s="155">
        <f t="shared" si="62"/>
        <v>0</v>
      </c>
      <c r="P63" s="155">
        <f t="shared" si="62"/>
        <v>-97</v>
      </c>
      <c r="Q63" s="155">
        <f t="shared" si="62"/>
        <v>-14</v>
      </c>
      <c r="R63" s="155">
        <f t="shared" si="62"/>
        <v>0</v>
      </c>
      <c r="S63" s="155">
        <f t="shared" si="62"/>
        <v>0</v>
      </c>
      <c r="T63" s="155">
        <f t="shared" si="62"/>
        <v>0</v>
      </c>
      <c r="U63" s="155">
        <f t="shared" si="62"/>
        <v>-4864</v>
      </c>
      <c r="V63" s="155">
        <f t="shared" si="62"/>
        <v>0</v>
      </c>
      <c r="W63" s="156">
        <f t="shared" si="47"/>
        <v>-45019</v>
      </c>
      <c r="Y63" s="153" t="s">
        <v>407</v>
      </c>
      <c r="Z63" s="164">
        <f t="shared" ref="Z63:AS63" si="63">Z38-Z13</f>
        <v>-1.9601903166598358E-4</v>
      </c>
      <c r="AA63" s="164">
        <f t="shared" si="63"/>
        <v>-6.8695664301735168E-2</v>
      </c>
      <c r="AB63" s="164">
        <f t="shared" si="63"/>
        <v>-9.0900690831646948E-3</v>
      </c>
      <c r="AC63" s="164">
        <f t="shared" si="63"/>
        <v>0.10217118462558239</v>
      </c>
      <c r="AD63" s="164">
        <f t="shared" si="63"/>
        <v>-2.2482296524407776E-3</v>
      </c>
      <c r="AE63" s="164">
        <f t="shared" si="63"/>
        <v>2.7665944815184862E-2</v>
      </c>
      <c r="AF63" s="164">
        <f t="shared" si="63"/>
        <v>0</v>
      </c>
      <c r="AG63" s="163">
        <f t="shared" si="63"/>
        <v>-5.4779640956423709E-2</v>
      </c>
      <c r="AH63" s="164">
        <f t="shared" si="63"/>
        <v>0</v>
      </c>
      <c r="AI63" s="164">
        <f t="shared" si="63"/>
        <v>-3.457062922109165E-3</v>
      </c>
      <c r="AJ63" s="164">
        <f t="shared" si="63"/>
        <v>0</v>
      </c>
      <c r="AK63" s="164">
        <f t="shared" si="63"/>
        <v>-2.1824864126061467E-3</v>
      </c>
      <c r="AL63" s="164">
        <f t="shared" si="63"/>
        <v>0</v>
      </c>
      <c r="AM63" s="164">
        <f t="shared" si="63"/>
        <v>-1.7285314610545825E-3</v>
      </c>
      <c r="AN63" s="164">
        <f t="shared" si="63"/>
        <v>-1.7719235408047545E-4</v>
      </c>
      <c r="AO63" s="164">
        <f t="shared" si="63"/>
        <v>0</v>
      </c>
      <c r="AP63" s="164">
        <f t="shared" si="63"/>
        <v>0</v>
      </c>
      <c r="AQ63" s="164">
        <f t="shared" si="63"/>
        <v>0</v>
      </c>
      <c r="AR63" s="164">
        <f t="shared" si="63"/>
        <v>1.2717766734513469E-2</v>
      </c>
      <c r="AS63" s="164">
        <f t="shared" si="63"/>
        <v>0</v>
      </c>
      <c r="AT63" s="167">
        <f t="shared" si="49"/>
        <v>2.6020852139652106E-17</v>
      </c>
    </row>
    <row r="64" spans="2:46" x14ac:dyDescent="0.25">
      <c r="B64" s="153" t="s">
        <v>408</v>
      </c>
      <c r="C64" s="155">
        <f t="shared" ref="C64:V64" si="64">C39-C14</f>
        <v>-20</v>
      </c>
      <c r="D64" s="155">
        <f t="shared" si="64"/>
        <v>-3043</v>
      </c>
      <c r="E64" s="155">
        <f t="shared" si="64"/>
        <v>-91</v>
      </c>
      <c r="F64" s="155">
        <f t="shared" si="64"/>
        <v>-318</v>
      </c>
      <c r="G64" s="155">
        <f t="shared" si="64"/>
        <v>0</v>
      </c>
      <c r="H64" s="155">
        <f t="shared" si="64"/>
        <v>-95</v>
      </c>
      <c r="I64" s="155">
        <f t="shared" si="64"/>
        <v>0</v>
      </c>
      <c r="J64" s="155">
        <f t="shared" si="64"/>
        <v>-4</v>
      </c>
      <c r="K64" s="154">
        <f t="shared" si="64"/>
        <v>-35153</v>
      </c>
      <c r="L64" s="155">
        <f t="shared" si="64"/>
        <v>-11049</v>
      </c>
      <c r="M64" s="155">
        <f t="shared" si="64"/>
        <v>0</v>
      </c>
      <c r="N64" s="155">
        <f t="shared" si="64"/>
        <v>0</v>
      </c>
      <c r="O64" s="155">
        <f t="shared" si="64"/>
        <v>0</v>
      </c>
      <c r="P64" s="155">
        <f t="shared" si="64"/>
        <v>-636</v>
      </c>
      <c r="Q64" s="155">
        <f t="shared" si="64"/>
        <v>0</v>
      </c>
      <c r="R64" s="155">
        <f t="shared" si="64"/>
        <v>-43</v>
      </c>
      <c r="S64" s="155">
        <f t="shared" si="64"/>
        <v>-5755</v>
      </c>
      <c r="T64" s="155">
        <f t="shared" si="64"/>
        <v>-878</v>
      </c>
      <c r="U64" s="155">
        <f t="shared" si="64"/>
        <v>-45</v>
      </c>
      <c r="V64" s="155">
        <f t="shared" si="64"/>
        <v>-43</v>
      </c>
      <c r="W64" s="156">
        <f t="shared" si="47"/>
        <v>-57173</v>
      </c>
      <c r="Y64" s="153" t="s">
        <v>408</v>
      </c>
      <c r="Z64" s="164">
        <f t="shared" ref="Z64:AS64" si="65">Z39-Z14</f>
        <v>-2.7663282525104428E-4</v>
      </c>
      <c r="AA64" s="164">
        <f t="shared" si="65"/>
        <v>-1.249690571324516E-2</v>
      </c>
      <c r="AB64" s="164">
        <f t="shared" si="65"/>
        <v>-1.2586793548922516E-3</v>
      </c>
      <c r="AC64" s="164">
        <f t="shared" si="65"/>
        <v>-3.7187691256733782E-3</v>
      </c>
      <c r="AD64" s="164">
        <f t="shared" si="65"/>
        <v>0</v>
      </c>
      <c r="AE64" s="164">
        <f t="shared" si="65"/>
        <v>5.6822028386185842E-4</v>
      </c>
      <c r="AF64" s="164">
        <f t="shared" si="65"/>
        <v>0</v>
      </c>
      <c r="AG64" s="164">
        <f t="shared" si="65"/>
        <v>-5.5326565050208858E-5</v>
      </c>
      <c r="AH64" s="163">
        <f t="shared" si="65"/>
        <v>-0.13973721161885294</v>
      </c>
      <c r="AI64" s="164">
        <f t="shared" si="65"/>
        <v>9.8503677959153907E-2</v>
      </c>
      <c r="AJ64" s="164">
        <f t="shared" si="65"/>
        <v>0</v>
      </c>
      <c r="AK64" s="164">
        <f t="shared" si="65"/>
        <v>0</v>
      </c>
      <c r="AL64" s="164">
        <f t="shared" si="65"/>
        <v>0</v>
      </c>
      <c r="AM64" s="164">
        <f t="shared" si="65"/>
        <v>2.2102956336137687E-2</v>
      </c>
      <c r="AN64" s="164">
        <f t="shared" si="65"/>
        <v>0</v>
      </c>
      <c r="AO64" s="164">
        <f t="shared" si="65"/>
        <v>-5.9476057428974527E-4</v>
      </c>
      <c r="AP64" s="164">
        <f t="shared" si="65"/>
        <v>3.4169021741739719E-2</v>
      </c>
      <c r="AQ64" s="164">
        <f t="shared" si="65"/>
        <v>4.0115938874662228E-3</v>
      </c>
      <c r="AR64" s="164">
        <f t="shared" si="65"/>
        <v>-6.2242385681484963E-4</v>
      </c>
      <c r="AS64" s="164">
        <f t="shared" si="65"/>
        <v>-5.9476057428974527E-4</v>
      </c>
      <c r="AT64" s="167">
        <f t="shared" si="49"/>
        <v>8.4459349236620795E-17</v>
      </c>
    </row>
    <row r="65" spans="2:46" x14ac:dyDescent="0.25">
      <c r="B65" s="153" t="s">
        <v>409</v>
      </c>
      <c r="C65" s="155">
        <f t="shared" ref="C65:V65" si="66">C40-C15</f>
        <v>-39</v>
      </c>
      <c r="D65" s="155">
        <f t="shared" si="66"/>
        <v>-94889</v>
      </c>
      <c r="E65" s="155">
        <f t="shared" si="66"/>
        <v>-81</v>
      </c>
      <c r="F65" s="155">
        <f t="shared" si="66"/>
        <v>-8863</v>
      </c>
      <c r="G65" s="155">
        <f t="shared" si="66"/>
        <v>-65</v>
      </c>
      <c r="H65" s="155">
        <f t="shared" si="66"/>
        <v>-1486</v>
      </c>
      <c r="I65" s="155">
        <f t="shared" si="66"/>
        <v>-178</v>
      </c>
      <c r="J65" s="155">
        <f t="shared" si="66"/>
        <v>-60</v>
      </c>
      <c r="K65" s="155">
        <f t="shared" si="66"/>
        <v>-3294</v>
      </c>
      <c r="L65" s="154">
        <f t="shared" si="66"/>
        <v>-300035</v>
      </c>
      <c r="M65" s="155">
        <f t="shared" si="66"/>
        <v>-1217</v>
      </c>
      <c r="N65" s="155">
        <f t="shared" si="66"/>
        <v>-46</v>
      </c>
      <c r="O65" s="155">
        <f t="shared" si="66"/>
        <v>-11</v>
      </c>
      <c r="P65" s="155">
        <f t="shared" si="66"/>
        <v>-5517</v>
      </c>
      <c r="Q65" s="155">
        <f t="shared" si="66"/>
        <v>-19</v>
      </c>
      <c r="R65" s="155">
        <f t="shared" si="66"/>
        <v>-7629</v>
      </c>
      <c r="S65" s="155">
        <f t="shared" si="66"/>
        <v>-468</v>
      </c>
      <c r="T65" s="155">
        <f t="shared" si="66"/>
        <v>-248</v>
      </c>
      <c r="U65" s="155">
        <f t="shared" si="66"/>
        <v>-3767</v>
      </c>
      <c r="V65" s="155">
        <f t="shared" si="66"/>
        <v>-151</v>
      </c>
      <c r="W65" s="156">
        <f t="shared" si="47"/>
        <v>-428063</v>
      </c>
      <c r="Y65" s="153" t="s">
        <v>409</v>
      </c>
      <c r="Z65" s="164">
        <f t="shared" ref="Z65:AS65" si="67">Z40-Z15</f>
        <v>-5.7989431216387471E-5</v>
      </c>
      <c r="AA65" s="164">
        <f t="shared" si="67"/>
        <v>1.4891307212885979E-2</v>
      </c>
      <c r="AB65" s="164">
        <f t="shared" si="67"/>
        <v>-1.4353137292568937E-4</v>
      </c>
      <c r="AC65" s="164">
        <f t="shared" si="67"/>
        <v>-1.0751391949336345E-2</v>
      </c>
      <c r="AD65" s="164">
        <f t="shared" si="67"/>
        <v>-1.210550036688978E-4</v>
      </c>
      <c r="AE65" s="164">
        <f t="shared" si="67"/>
        <v>-1.1859979559634554E-3</v>
      </c>
      <c r="AF65" s="164">
        <f t="shared" si="67"/>
        <v>8.1069406524059758E-4</v>
      </c>
      <c r="AG65" s="164">
        <f t="shared" si="67"/>
        <v>-1.044212948172762E-4</v>
      </c>
      <c r="AH65" s="164">
        <f t="shared" si="67"/>
        <v>-2.100422278824253E-5</v>
      </c>
      <c r="AI65" s="163">
        <f t="shared" si="67"/>
        <v>6.3441064389642143E-3</v>
      </c>
      <c r="AJ65" s="164">
        <f t="shared" si="67"/>
        <v>-1.3512989590566816E-3</v>
      </c>
      <c r="AK65" s="164">
        <f t="shared" si="67"/>
        <v>-8.5669694904143067E-5</v>
      </c>
      <c r="AL65" s="164">
        <f t="shared" si="67"/>
        <v>-2.0486231390121168E-5</v>
      </c>
      <c r="AM65" s="164">
        <f t="shared" si="67"/>
        <v>-2.8431639596189391E-3</v>
      </c>
      <c r="AN65" s="164">
        <f t="shared" si="67"/>
        <v>-3.5385308764754745E-5</v>
      </c>
      <c r="AO65" s="164">
        <f t="shared" si="67"/>
        <v>-2.7348947946756654E-3</v>
      </c>
      <c r="AP65" s="164">
        <f t="shared" si="67"/>
        <v>7.2455321094361822E-4</v>
      </c>
      <c r="AQ65" s="164">
        <f t="shared" si="67"/>
        <v>-2.6418319031679946E-4</v>
      </c>
      <c r="AR65" s="164">
        <f t="shared" si="67"/>
        <v>-2.7836110441296835E-3</v>
      </c>
      <c r="AS65" s="164">
        <f t="shared" si="67"/>
        <v>-2.6657651446125753E-4</v>
      </c>
      <c r="AT65" s="167">
        <f t="shared" si="49"/>
        <v>7.204523436166177E-17</v>
      </c>
    </row>
    <row r="66" spans="2:46" x14ac:dyDescent="0.25">
      <c r="B66" s="153" t="s">
        <v>410</v>
      </c>
      <c r="C66" s="155">
        <f t="shared" ref="C66:V66" si="68">C41-C16</f>
        <v>0</v>
      </c>
      <c r="D66" s="155">
        <f t="shared" si="68"/>
        <v>-1090</v>
      </c>
      <c r="E66" s="155">
        <f t="shared" si="68"/>
        <v>0</v>
      </c>
      <c r="F66" s="155">
        <f t="shared" si="68"/>
        <v>-54</v>
      </c>
      <c r="G66" s="155">
        <f t="shared" si="68"/>
        <v>0</v>
      </c>
      <c r="H66" s="155">
        <f t="shared" si="68"/>
        <v>-3</v>
      </c>
      <c r="I66" s="155">
        <f t="shared" si="68"/>
        <v>0</v>
      </c>
      <c r="J66" s="155">
        <f t="shared" si="68"/>
        <v>0</v>
      </c>
      <c r="K66" s="155">
        <f t="shared" si="68"/>
        <v>0</v>
      </c>
      <c r="L66" s="155">
        <f t="shared" si="68"/>
        <v>-2039</v>
      </c>
      <c r="M66" s="154">
        <f t="shared" si="68"/>
        <v>-24657</v>
      </c>
      <c r="N66" s="155">
        <f t="shared" si="68"/>
        <v>-4</v>
      </c>
      <c r="O66" s="155">
        <f t="shared" si="68"/>
        <v>0</v>
      </c>
      <c r="P66" s="155">
        <f t="shared" si="68"/>
        <v>0</v>
      </c>
      <c r="Q66" s="155">
        <f t="shared" si="68"/>
        <v>0</v>
      </c>
      <c r="R66" s="155">
        <f t="shared" si="68"/>
        <v>-2645</v>
      </c>
      <c r="S66" s="155">
        <f t="shared" si="68"/>
        <v>0</v>
      </c>
      <c r="T66" s="155">
        <f t="shared" si="68"/>
        <v>0</v>
      </c>
      <c r="U66" s="155">
        <f t="shared" si="68"/>
        <v>-97</v>
      </c>
      <c r="V66" s="155">
        <f t="shared" si="68"/>
        <v>0</v>
      </c>
      <c r="W66" s="156">
        <f t="shared" si="47"/>
        <v>-30589</v>
      </c>
      <c r="Y66" s="153" t="s">
        <v>410</v>
      </c>
      <c r="Z66" s="164">
        <f t="shared" ref="Z66:AS66" si="69">Z41-Z16</f>
        <v>0</v>
      </c>
      <c r="AA66" s="164">
        <f t="shared" si="69"/>
        <v>-2.4240740106166475E-2</v>
      </c>
      <c r="AB66" s="164">
        <f t="shared" si="69"/>
        <v>0</v>
      </c>
      <c r="AC66" s="164">
        <f t="shared" si="69"/>
        <v>-1.3327738973764099E-3</v>
      </c>
      <c r="AD66" s="164">
        <f t="shared" si="69"/>
        <v>0</v>
      </c>
      <c r="AE66" s="164">
        <f t="shared" si="69"/>
        <v>-7.4042994298689438E-5</v>
      </c>
      <c r="AF66" s="164">
        <f t="shared" si="69"/>
        <v>0</v>
      </c>
      <c r="AG66" s="164">
        <f t="shared" si="69"/>
        <v>0</v>
      </c>
      <c r="AH66" s="164">
        <f t="shared" si="69"/>
        <v>0</v>
      </c>
      <c r="AI66" s="164">
        <f t="shared" si="69"/>
        <v>-1.5648389210867746E-2</v>
      </c>
      <c r="AJ66" s="163">
        <f t="shared" si="69"/>
        <v>-2.2258406987351709E-2</v>
      </c>
      <c r="AK66" s="164">
        <f t="shared" si="69"/>
        <v>-9.8723992398252588E-5</v>
      </c>
      <c r="AL66" s="164">
        <f t="shared" si="69"/>
        <v>0</v>
      </c>
      <c r="AM66" s="164">
        <f t="shared" si="69"/>
        <v>0</v>
      </c>
      <c r="AN66" s="164">
        <f t="shared" si="69"/>
        <v>0</v>
      </c>
      <c r="AO66" s="164">
        <f t="shared" si="69"/>
        <v>6.6047134004116853E-2</v>
      </c>
      <c r="AP66" s="164">
        <f t="shared" si="69"/>
        <v>0</v>
      </c>
      <c r="AQ66" s="164">
        <f t="shared" si="69"/>
        <v>0</v>
      </c>
      <c r="AR66" s="164">
        <f t="shared" si="69"/>
        <v>-2.3940568156576251E-3</v>
      </c>
      <c r="AS66" s="164">
        <f t="shared" si="69"/>
        <v>0</v>
      </c>
      <c r="AT66" s="167">
        <f t="shared" si="49"/>
        <v>-6.4184768611141862E-17</v>
      </c>
    </row>
    <row r="67" spans="2:46" x14ac:dyDescent="0.25">
      <c r="B67" s="153" t="s">
        <v>411</v>
      </c>
      <c r="C67" s="155">
        <f t="shared" ref="C67:V67" si="70">C42-C17</f>
        <v>0</v>
      </c>
      <c r="D67" s="155">
        <f t="shared" si="70"/>
        <v>-677</v>
      </c>
      <c r="E67" s="155">
        <f t="shared" si="70"/>
        <v>-1055</v>
      </c>
      <c r="F67" s="155">
        <f t="shared" si="70"/>
        <v>-881</v>
      </c>
      <c r="G67" s="155">
        <f t="shared" si="70"/>
        <v>-712</v>
      </c>
      <c r="H67" s="155">
        <f t="shared" si="70"/>
        <v>-1612</v>
      </c>
      <c r="I67" s="155">
        <f t="shared" si="70"/>
        <v>-47</v>
      </c>
      <c r="J67" s="155">
        <f t="shared" si="70"/>
        <v>-1714</v>
      </c>
      <c r="K67" s="155">
        <f t="shared" si="70"/>
        <v>0</v>
      </c>
      <c r="L67" s="155">
        <f t="shared" si="70"/>
        <v>-81</v>
      </c>
      <c r="M67" s="155">
        <f t="shared" si="70"/>
        <v>-13</v>
      </c>
      <c r="N67" s="154">
        <f t="shared" si="70"/>
        <v>-27802</v>
      </c>
      <c r="O67" s="155">
        <f t="shared" si="70"/>
        <v>-169</v>
      </c>
      <c r="P67" s="155">
        <f t="shared" si="70"/>
        <v>-54</v>
      </c>
      <c r="Q67" s="155">
        <f t="shared" si="70"/>
        <v>-16</v>
      </c>
      <c r="R67" s="155">
        <f t="shared" si="70"/>
        <v>0</v>
      </c>
      <c r="S67" s="155">
        <f t="shared" si="70"/>
        <v>0</v>
      </c>
      <c r="T67" s="155">
        <f t="shared" si="70"/>
        <v>0</v>
      </c>
      <c r="U67" s="155">
        <f t="shared" si="70"/>
        <v>-1250</v>
      </c>
      <c r="V67" s="155">
        <f t="shared" si="70"/>
        <v>-54</v>
      </c>
      <c r="W67" s="156">
        <f t="shared" si="47"/>
        <v>-36137</v>
      </c>
      <c r="Y67" s="153" t="s">
        <v>411</v>
      </c>
      <c r="Z67" s="164">
        <f t="shared" ref="Z67:AS67" si="71">Z42-Z17</f>
        <v>0</v>
      </c>
      <c r="AA67" s="164">
        <f t="shared" si="71"/>
        <v>-1.3278659443736782E-2</v>
      </c>
      <c r="AB67" s="164">
        <f t="shared" si="71"/>
        <v>2.6401586834118307E-6</v>
      </c>
      <c r="AC67" s="164">
        <f t="shared" si="71"/>
        <v>2.8306780645148098E-3</v>
      </c>
      <c r="AD67" s="164">
        <f t="shared" si="71"/>
        <v>2.4425385264003684E-2</v>
      </c>
      <c r="AE67" s="164">
        <f t="shared" si="71"/>
        <v>-1.043138327438186E-2</v>
      </c>
      <c r="AF67" s="164">
        <f t="shared" si="71"/>
        <v>-9.4165440243826879E-4</v>
      </c>
      <c r="AG67" s="164">
        <f t="shared" si="71"/>
        <v>-1.4947018072445823E-2</v>
      </c>
      <c r="AH67" s="164">
        <f t="shared" si="71"/>
        <v>0</v>
      </c>
      <c r="AI67" s="164">
        <f t="shared" si="71"/>
        <v>-1.7595307917888563E-3</v>
      </c>
      <c r="AJ67" s="164">
        <f t="shared" si="71"/>
        <v>-2.8239383078092754E-4</v>
      </c>
      <c r="AK67" s="163">
        <f t="shared" si="71"/>
        <v>2.624885266670185E-2</v>
      </c>
      <c r="AL67" s="164">
        <f t="shared" si="71"/>
        <v>-2.8780407116858271E-3</v>
      </c>
      <c r="AM67" s="164">
        <f t="shared" si="71"/>
        <v>-1.1730205278592375E-3</v>
      </c>
      <c r="AN67" s="164">
        <f t="shared" si="71"/>
        <v>4.7281445282996585E-3</v>
      </c>
      <c r="AO67" s="164">
        <f t="shared" si="71"/>
        <v>0</v>
      </c>
      <c r="AP67" s="164">
        <f t="shared" si="71"/>
        <v>0</v>
      </c>
      <c r="AQ67" s="164">
        <f t="shared" si="71"/>
        <v>0</v>
      </c>
      <c r="AR67" s="164">
        <f t="shared" si="71"/>
        <v>-1.1688210734613066E-2</v>
      </c>
      <c r="AS67" s="164">
        <f t="shared" si="71"/>
        <v>-8.5578889247274513E-4</v>
      </c>
      <c r="AT67" s="167">
        <f t="shared" si="49"/>
        <v>2.0383000842727483E-17</v>
      </c>
    </row>
    <row r="68" spans="2:46" x14ac:dyDescent="0.25">
      <c r="B68" s="153" t="s">
        <v>412</v>
      </c>
      <c r="C68" s="155">
        <f t="shared" ref="C68:V68" si="72">C43-C18</f>
        <v>-29</v>
      </c>
      <c r="D68" s="155">
        <f t="shared" si="72"/>
        <v>-149</v>
      </c>
      <c r="E68" s="155">
        <f t="shared" si="72"/>
        <v>-529</v>
      </c>
      <c r="F68" s="155">
        <f t="shared" si="72"/>
        <v>-145</v>
      </c>
      <c r="G68" s="155">
        <f t="shared" si="72"/>
        <v>0</v>
      </c>
      <c r="H68" s="155">
        <f t="shared" si="72"/>
        <v>-196</v>
      </c>
      <c r="I68" s="155">
        <f t="shared" si="72"/>
        <v>0</v>
      </c>
      <c r="J68" s="155">
        <f t="shared" si="72"/>
        <v>-83</v>
      </c>
      <c r="K68" s="155">
        <f t="shared" si="72"/>
        <v>0</v>
      </c>
      <c r="L68" s="155">
        <f t="shared" si="72"/>
        <v>-6</v>
      </c>
      <c r="M68" s="155">
        <f t="shared" si="72"/>
        <v>0</v>
      </c>
      <c r="N68" s="155">
        <f t="shared" si="72"/>
        <v>-555</v>
      </c>
      <c r="O68" s="154">
        <f t="shared" si="72"/>
        <v>-9369</v>
      </c>
      <c r="P68" s="155">
        <f t="shared" si="72"/>
        <v>-36</v>
      </c>
      <c r="Q68" s="155">
        <f t="shared" si="72"/>
        <v>-1363</v>
      </c>
      <c r="R68" s="155">
        <f t="shared" si="72"/>
        <v>0</v>
      </c>
      <c r="S68" s="155">
        <f t="shared" si="72"/>
        <v>0</v>
      </c>
      <c r="T68" s="155">
        <f t="shared" si="72"/>
        <v>0</v>
      </c>
      <c r="U68" s="155">
        <f t="shared" si="72"/>
        <v>-46</v>
      </c>
      <c r="V68" s="155">
        <f t="shared" si="72"/>
        <v>-422</v>
      </c>
      <c r="W68" s="156">
        <f t="shared" si="47"/>
        <v>-12928</v>
      </c>
      <c r="Y68" s="153" t="s">
        <v>412</v>
      </c>
      <c r="Z68" s="164">
        <f t="shared" ref="Z68:AS68" si="73">Z43-Z18</f>
        <v>-2.1729357110744792E-3</v>
      </c>
      <c r="AA68" s="164">
        <f t="shared" si="73"/>
        <v>-1.1164393825865428E-2</v>
      </c>
      <c r="AB68" s="164">
        <f t="shared" si="73"/>
        <v>0.16429523531592355</v>
      </c>
      <c r="AC68" s="164">
        <f t="shared" si="73"/>
        <v>9.9920625644871839E-3</v>
      </c>
      <c r="AD68" s="164">
        <f t="shared" si="73"/>
        <v>0</v>
      </c>
      <c r="AE68" s="164">
        <f t="shared" si="73"/>
        <v>9.8867320065076938E-2</v>
      </c>
      <c r="AF68" s="164">
        <f t="shared" si="73"/>
        <v>0</v>
      </c>
      <c r="AG68" s="164">
        <f t="shared" si="73"/>
        <v>1.9272480617097965E-2</v>
      </c>
      <c r="AH68" s="164">
        <f t="shared" si="73"/>
        <v>0</v>
      </c>
      <c r="AI68" s="164">
        <f t="shared" si="73"/>
        <v>-4.4957290573954741E-4</v>
      </c>
      <c r="AJ68" s="164">
        <f t="shared" si="73"/>
        <v>0</v>
      </c>
      <c r="AK68" s="164">
        <f t="shared" si="73"/>
        <v>0.13685551357789047</v>
      </c>
      <c r="AL68" s="163">
        <f t="shared" si="73"/>
        <v>-0.66956427279252184</v>
      </c>
      <c r="AM68" s="164">
        <f t="shared" si="73"/>
        <v>-2.6974374344372848E-3</v>
      </c>
      <c r="AN68" s="164">
        <f t="shared" si="73"/>
        <v>0.21999280109733077</v>
      </c>
      <c r="AO68" s="164">
        <f t="shared" si="73"/>
        <v>0</v>
      </c>
      <c r="AP68" s="164">
        <f t="shared" si="73"/>
        <v>0</v>
      </c>
      <c r="AQ68" s="164">
        <f t="shared" si="73"/>
        <v>0</v>
      </c>
      <c r="AR68" s="164">
        <f t="shared" si="73"/>
        <v>-3.4467256106698635E-3</v>
      </c>
      <c r="AS68" s="164">
        <f t="shared" si="73"/>
        <v>4.0219925042501485E-2</v>
      </c>
      <c r="AT68" s="167">
        <f t="shared" si="49"/>
        <v>-1.5265566588595902E-16</v>
      </c>
    </row>
    <row r="69" spans="2:46" x14ac:dyDescent="0.25">
      <c r="B69" s="153" t="s">
        <v>413</v>
      </c>
      <c r="C69" s="155">
        <f t="shared" ref="C69:V69" si="74">C44-C19</f>
        <v>-194</v>
      </c>
      <c r="D69" s="155">
        <f t="shared" si="74"/>
        <v>-24906</v>
      </c>
      <c r="E69" s="155">
        <f t="shared" si="74"/>
        <v>-261</v>
      </c>
      <c r="F69" s="155">
        <f t="shared" si="74"/>
        <v>-4872</v>
      </c>
      <c r="G69" s="155">
        <f t="shared" si="74"/>
        <v>-17</v>
      </c>
      <c r="H69" s="155">
        <f t="shared" si="74"/>
        <v>-7607</v>
      </c>
      <c r="I69" s="155">
        <f t="shared" si="74"/>
        <v>0</v>
      </c>
      <c r="J69" s="155">
        <f t="shared" si="74"/>
        <v>-19</v>
      </c>
      <c r="K69" s="155">
        <f t="shared" si="74"/>
        <v>-573</v>
      </c>
      <c r="L69" s="155">
        <f t="shared" si="74"/>
        <v>-14689</v>
      </c>
      <c r="M69" s="155">
        <f t="shared" si="74"/>
        <v>0</v>
      </c>
      <c r="N69" s="155">
        <f t="shared" si="74"/>
        <v>-9</v>
      </c>
      <c r="O69" s="155">
        <f t="shared" si="74"/>
        <v>0</v>
      </c>
      <c r="P69" s="154">
        <f t="shared" si="74"/>
        <v>-63517</v>
      </c>
      <c r="Q69" s="155">
        <f t="shared" si="74"/>
        <v>-62</v>
      </c>
      <c r="R69" s="155">
        <f t="shared" si="74"/>
        <v>-2</v>
      </c>
      <c r="S69" s="155">
        <f t="shared" si="74"/>
        <v>-20</v>
      </c>
      <c r="T69" s="155">
        <f t="shared" si="74"/>
        <v>-758</v>
      </c>
      <c r="U69" s="155">
        <f t="shared" si="74"/>
        <v>-322</v>
      </c>
      <c r="V69" s="155">
        <f t="shared" si="74"/>
        <v>-545</v>
      </c>
      <c r="W69" s="156">
        <f t="shared" si="47"/>
        <v>-118373</v>
      </c>
      <c r="Y69" s="153" t="s">
        <v>413</v>
      </c>
      <c r="Z69" s="164">
        <f t="shared" ref="Z69:AS69" si="75">Z44-Z19</f>
        <v>4.1816262714813356E-3</v>
      </c>
      <c r="AA69" s="164">
        <f t="shared" si="75"/>
        <v>8.5662840420187014E-3</v>
      </c>
      <c r="AB69" s="164">
        <f t="shared" si="75"/>
        <v>-4.5763982226706208E-4</v>
      </c>
      <c r="AC69" s="164">
        <f t="shared" si="75"/>
        <v>-8.0081052229088699E-3</v>
      </c>
      <c r="AD69" s="164">
        <f t="shared" si="75"/>
        <v>-1.1403655877913802E-4</v>
      </c>
      <c r="AE69" s="164">
        <f t="shared" si="75"/>
        <v>2.9820154387664069E-2</v>
      </c>
      <c r="AF69" s="164">
        <f t="shared" si="75"/>
        <v>0</v>
      </c>
      <c r="AG69" s="164">
        <f t="shared" si="75"/>
        <v>-1.2745262451786013E-4</v>
      </c>
      <c r="AH69" s="164">
        <f t="shared" si="75"/>
        <v>-6.8840034795162111E-4</v>
      </c>
      <c r="AI69" s="164">
        <f t="shared" si="75"/>
        <v>3.5566060845126701E-2</v>
      </c>
      <c r="AJ69" s="164">
        <f t="shared" si="75"/>
        <v>0</v>
      </c>
      <c r="AK69" s="164">
        <f t="shared" si="75"/>
        <v>-6.0372295824249541E-5</v>
      </c>
      <c r="AL69" s="164">
        <f t="shared" si="75"/>
        <v>0</v>
      </c>
      <c r="AM69" s="163">
        <f t="shared" si="75"/>
        <v>-7.4490664768963322E-2</v>
      </c>
      <c r="AN69" s="164">
        <f t="shared" si="75"/>
        <v>-4.1589803790038573E-4</v>
      </c>
      <c r="AO69" s="164">
        <f t="shared" si="75"/>
        <v>-1.341606573872212E-5</v>
      </c>
      <c r="AP69" s="164">
        <f t="shared" si="75"/>
        <v>1.9090270180979348E-3</v>
      </c>
      <c r="AQ69" s="164">
        <f t="shared" si="75"/>
        <v>-6.7240699227325007E-5</v>
      </c>
      <c r="AR69" s="164">
        <f t="shared" si="75"/>
        <v>-2.1599865839342612E-3</v>
      </c>
      <c r="AS69" s="164">
        <f t="shared" si="75"/>
        <v>6.5600604636240033E-3</v>
      </c>
      <c r="AT69" s="167">
        <f t="shared" si="49"/>
        <v>-6.4184768611141862E-17</v>
      </c>
    </row>
    <row r="70" spans="2:46" x14ac:dyDescent="0.25">
      <c r="B70" s="153" t="s">
        <v>414</v>
      </c>
      <c r="C70" s="155">
        <f t="shared" ref="C70:V70" si="76">C45-C20</f>
        <v>-364</v>
      </c>
      <c r="D70" s="155">
        <f t="shared" si="76"/>
        <v>-305</v>
      </c>
      <c r="E70" s="155">
        <f t="shared" si="76"/>
        <v>-1379</v>
      </c>
      <c r="F70" s="155">
        <f t="shared" si="76"/>
        <v>-322</v>
      </c>
      <c r="G70" s="155">
        <f t="shared" si="76"/>
        <v>-17</v>
      </c>
      <c r="H70" s="155">
        <f t="shared" si="76"/>
        <v>-312</v>
      </c>
      <c r="I70" s="155">
        <f t="shared" si="76"/>
        <v>0</v>
      </c>
      <c r="J70" s="155">
        <f t="shared" si="76"/>
        <v>-6</v>
      </c>
      <c r="K70" s="155">
        <f t="shared" si="76"/>
        <v>-5</v>
      </c>
      <c r="L70" s="155">
        <f t="shared" si="76"/>
        <v>-26</v>
      </c>
      <c r="M70" s="155">
        <f t="shared" si="76"/>
        <v>0</v>
      </c>
      <c r="N70" s="155">
        <f t="shared" si="76"/>
        <v>-6</v>
      </c>
      <c r="O70" s="155">
        <f t="shared" si="76"/>
        <v>-1534</v>
      </c>
      <c r="P70" s="155">
        <f t="shared" si="76"/>
        <v>-18</v>
      </c>
      <c r="Q70" s="154">
        <f t="shared" si="76"/>
        <v>-12198</v>
      </c>
      <c r="R70" s="155">
        <f t="shared" si="76"/>
        <v>0</v>
      </c>
      <c r="S70" s="155">
        <f t="shared" si="76"/>
        <v>0</v>
      </c>
      <c r="T70" s="155">
        <f t="shared" si="76"/>
        <v>-3</v>
      </c>
      <c r="U70" s="155">
        <f t="shared" si="76"/>
        <v>-50</v>
      </c>
      <c r="V70" s="155">
        <f t="shared" si="76"/>
        <v>-4634</v>
      </c>
      <c r="W70" s="156">
        <f t="shared" si="47"/>
        <v>-21179</v>
      </c>
      <c r="Y70" s="153" t="s">
        <v>414</v>
      </c>
      <c r="Z70" s="164">
        <f t="shared" ref="Z70:AS70" si="77">Z45-Z20</f>
        <v>-3.491262727802414E-3</v>
      </c>
      <c r="AA70" s="164">
        <f t="shared" si="77"/>
        <v>-1.0189315464275374E-2</v>
      </c>
      <c r="AB70" s="164">
        <f t="shared" si="77"/>
        <v>0.11036802549000019</v>
      </c>
      <c r="AC70" s="164">
        <f t="shared" si="77"/>
        <v>-1.1959035733983612E-2</v>
      </c>
      <c r="AD70" s="164">
        <f t="shared" si="77"/>
        <v>-7.4009577710056594E-4</v>
      </c>
      <c r="AE70" s="164">
        <f t="shared" si="77"/>
        <v>9.5836168215916329E-3</v>
      </c>
      <c r="AF70" s="164">
        <f t="shared" si="77"/>
        <v>0</v>
      </c>
      <c r="AG70" s="164">
        <f t="shared" si="77"/>
        <v>-2.6121027427078799E-4</v>
      </c>
      <c r="AH70" s="164">
        <f t="shared" si="77"/>
        <v>-2.1767522855898998E-4</v>
      </c>
      <c r="AI70" s="164">
        <f t="shared" si="77"/>
        <v>-1.131911188506748E-3</v>
      </c>
      <c r="AJ70" s="164">
        <f t="shared" si="77"/>
        <v>0</v>
      </c>
      <c r="AK70" s="164">
        <f t="shared" si="77"/>
        <v>1.6727593853755791E-2</v>
      </c>
      <c r="AL70" s="164">
        <f t="shared" si="77"/>
        <v>-6.0605013166252109E-2</v>
      </c>
      <c r="AM70" s="164">
        <f t="shared" si="77"/>
        <v>1.7904304087068147E-3</v>
      </c>
      <c r="AN70" s="163">
        <f t="shared" si="77"/>
        <v>-0.17067191517982694</v>
      </c>
      <c r="AO70" s="164">
        <f t="shared" si="77"/>
        <v>0</v>
      </c>
      <c r="AP70" s="164">
        <f t="shared" si="77"/>
        <v>0</v>
      </c>
      <c r="AQ70" s="164">
        <f t="shared" si="77"/>
        <v>-1.30605137135394E-4</v>
      </c>
      <c r="AR70" s="164">
        <f t="shared" si="77"/>
        <v>-2.1767522855898999E-3</v>
      </c>
      <c r="AS70" s="164">
        <f t="shared" si="77"/>
        <v>0.12310512558924841</v>
      </c>
      <c r="AT70" s="167">
        <f t="shared" si="49"/>
        <v>0</v>
      </c>
    </row>
    <row r="71" spans="2:46" x14ac:dyDescent="0.25">
      <c r="B71" s="153" t="s">
        <v>415</v>
      </c>
      <c r="C71" s="155">
        <f t="shared" ref="C71:V71" si="78">C46-C21</f>
        <v>0</v>
      </c>
      <c r="D71" s="155">
        <f t="shared" si="78"/>
        <v>-4899</v>
      </c>
      <c r="E71" s="155">
        <f t="shared" si="78"/>
        <v>0</v>
      </c>
      <c r="F71" s="155">
        <f t="shared" si="78"/>
        <v>-242</v>
      </c>
      <c r="G71" s="155">
        <f t="shared" si="78"/>
        <v>-27</v>
      </c>
      <c r="H71" s="155">
        <f t="shared" si="78"/>
        <v>-11</v>
      </c>
      <c r="I71" s="155">
        <f t="shared" si="78"/>
        <v>1</v>
      </c>
      <c r="J71" s="155">
        <f t="shared" si="78"/>
        <v>0</v>
      </c>
      <c r="K71" s="155">
        <f t="shared" si="78"/>
        <v>0</v>
      </c>
      <c r="L71" s="155">
        <f t="shared" si="78"/>
        <v>-18047</v>
      </c>
      <c r="M71" s="155">
        <f t="shared" si="78"/>
        <v>-2898</v>
      </c>
      <c r="N71" s="155">
        <f t="shared" si="78"/>
        <v>-6</v>
      </c>
      <c r="O71" s="155">
        <f t="shared" si="78"/>
        <v>0</v>
      </c>
      <c r="P71" s="155">
        <f t="shared" si="78"/>
        <v>-14</v>
      </c>
      <c r="Q71" s="155">
        <f t="shared" si="78"/>
        <v>0</v>
      </c>
      <c r="R71" s="154">
        <f t="shared" si="78"/>
        <v>-31465</v>
      </c>
      <c r="S71" s="155">
        <f t="shared" si="78"/>
        <v>0</v>
      </c>
      <c r="T71" s="155">
        <f t="shared" si="78"/>
        <v>0</v>
      </c>
      <c r="U71" s="155">
        <f t="shared" si="78"/>
        <v>-456</v>
      </c>
      <c r="V71" s="155">
        <f t="shared" si="78"/>
        <v>0</v>
      </c>
      <c r="W71" s="156">
        <f t="shared" si="47"/>
        <v>-58064</v>
      </c>
      <c r="Y71" s="153" t="s">
        <v>415</v>
      </c>
      <c r="Z71" s="164">
        <f t="shared" ref="Z71:AS71" si="79">Z46-Z21</f>
        <v>0</v>
      </c>
      <c r="AA71" s="164">
        <f t="shared" si="79"/>
        <v>-4.3465532999417356E-2</v>
      </c>
      <c r="AB71" s="164">
        <f t="shared" si="79"/>
        <v>0</v>
      </c>
      <c r="AC71" s="164">
        <f t="shared" si="79"/>
        <v>-3.2977215741851083E-3</v>
      </c>
      <c r="AD71" s="164">
        <f t="shared" si="79"/>
        <v>-3.6792761364875176E-4</v>
      </c>
      <c r="AE71" s="164">
        <f t="shared" si="79"/>
        <v>-1.4989643519023222E-4</v>
      </c>
      <c r="AF71" s="164">
        <f t="shared" si="79"/>
        <v>6.527415143603133E-5</v>
      </c>
      <c r="AG71" s="164">
        <f t="shared" si="79"/>
        <v>0</v>
      </c>
      <c r="AH71" s="164">
        <f t="shared" si="79"/>
        <v>0</v>
      </c>
      <c r="AI71" s="164">
        <f t="shared" si="79"/>
        <v>-2.1570093465924367E-2</v>
      </c>
      <c r="AJ71" s="164">
        <f t="shared" si="79"/>
        <v>2.202092131550791E-2</v>
      </c>
      <c r="AK71" s="164">
        <f t="shared" si="79"/>
        <v>-8.1761691921944835E-5</v>
      </c>
      <c r="AL71" s="164">
        <f t="shared" si="79"/>
        <v>0</v>
      </c>
      <c r="AM71" s="164">
        <f t="shared" si="79"/>
        <v>-1.9077728115120463E-4</v>
      </c>
      <c r="AN71" s="164">
        <f t="shared" si="79"/>
        <v>0</v>
      </c>
      <c r="AO71" s="163">
        <f t="shared" si="79"/>
        <v>5.2631637747174387E-2</v>
      </c>
      <c r="AP71" s="164">
        <f t="shared" si="79"/>
        <v>0</v>
      </c>
      <c r="AQ71" s="164">
        <f t="shared" si="79"/>
        <v>0</v>
      </c>
      <c r="AR71" s="164">
        <f t="shared" si="79"/>
        <v>-5.5941221526793214E-3</v>
      </c>
      <c r="AS71" s="164">
        <f t="shared" si="79"/>
        <v>0</v>
      </c>
      <c r="AT71" s="167">
        <f t="shared" si="49"/>
        <v>4.7704895589362195E-17</v>
      </c>
    </row>
    <row r="72" spans="2:46" x14ac:dyDescent="0.25">
      <c r="B72" s="153" t="s">
        <v>416</v>
      </c>
      <c r="C72" s="155">
        <f t="shared" ref="C72:V72" si="80">C47-C22</f>
        <v>-23</v>
      </c>
      <c r="D72" s="155">
        <f t="shared" si="80"/>
        <v>-463</v>
      </c>
      <c r="E72" s="155">
        <f t="shared" si="80"/>
        <v>0</v>
      </c>
      <c r="F72" s="155">
        <f t="shared" si="80"/>
        <v>-37</v>
      </c>
      <c r="G72" s="155">
        <f t="shared" si="80"/>
        <v>0</v>
      </c>
      <c r="H72" s="155">
        <f t="shared" si="80"/>
        <v>12</v>
      </c>
      <c r="I72" s="155">
        <f t="shared" si="80"/>
        <v>0</v>
      </c>
      <c r="J72" s="155">
        <f t="shared" si="80"/>
        <v>0</v>
      </c>
      <c r="K72" s="155">
        <f t="shared" si="80"/>
        <v>-4546</v>
      </c>
      <c r="L72" s="155">
        <f t="shared" si="80"/>
        <v>-316</v>
      </c>
      <c r="M72" s="155">
        <f t="shared" si="80"/>
        <v>0</v>
      </c>
      <c r="N72" s="155">
        <f t="shared" si="80"/>
        <v>0</v>
      </c>
      <c r="O72" s="155">
        <f t="shared" si="80"/>
        <v>0</v>
      </c>
      <c r="P72" s="155">
        <f t="shared" si="80"/>
        <v>172</v>
      </c>
      <c r="Q72" s="155">
        <f t="shared" si="80"/>
        <v>0</v>
      </c>
      <c r="R72" s="155">
        <f t="shared" si="80"/>
        <v>0</v>
      </c>
      <c r="S72" s="154">
        <f t="shared" si="80"/>
        <v>-43076</v>
      </c>
      <c r="T72" s="155">
        <f t="shared" si="80"/>
        <v>-1612</v>
      </c>
      <c r="U72" s="155">
        <f t="shared" si="80"/>
        <v>-23</v>
      </c>
      <c r="V72" s="155">
        <f t="shared" si="80"/>
        <v>-24</v>
      </c>
      <c r="W72" s="156">
        <f t="shared" si="47"/>
        <v>-49936</v>
      </c>
      <c r="Y72" s="153" t="s">
        <v>416</v>
      </c>
      <c r="Z72" s="164">
        <f t="shared" ref="Z72:AS72" si="81">Z47-Z22</f>
        <v>-3.3907800268313896E-4</v>
      </c>
      <c r="AA72" s="164">
        <f t="shared" si="81"/>
        <v>-1.8891065034503489E-3</v>
      </c>
      <c r="AB72" s="164">
        <f t="shared" si="81"/>
        <v>0</v>
      </c>
      <c r="AC72" s="164">
        <f t="shared" si="81"/>
        <v>-4.6319529006785012E-4</v>
      </c>
      <c r="AD72" s="164">
        <f t="shared" si="81"/>
        <v>0</v>
      </c>
      <c r="AE72" s="164">
        <f t="shared" si="81"/>
        <v>6.7057837384744347E-4</v>
      </c>
      <c r="AF72" s="164">
        <f t="shared" si="81"/>
        <v>0</v>
      </c>
      <c r="AG72" s="164">
        <f t="shared" si="81"/>
        <v>0</v>
      </c>
      <c r="AH72" s="164">
        <f t="shared" si="81"/>
        <v>1.5340792258511066E-2</v>
      </c>
      <c r="AI72" s="164">
        <f t="shared" si="81"/>
        <v>5.4458119455033843E-2</v>
      </c>
      <c r="AJ72" s="164">
        <f t="shared" si="81"/>
        <v>0</v>
      </c>
      <c r="AK72" s="164">
        <f t="shared" si="81"/>
        <v>0</v>
      </c>
      <c r="AL72" s="164">
        <f t="shared" si="81"/>
        <v>0</v>
      </c>
      <c r="AM72" s="164">
        <f t="shared" si="81"/>
        <v>1.1709712832686436E-2</v>
      </c>
      <c r="AN72" s="164">
        <f t="shared" si="81"/>
        <v>0</v>
      </c>
      <c r="AO72" s="164">
        <f t="shared" si="81"/>
        <v>0</v>
      </c>
      <c r="AP72" s="163">
        <f t="shared" si="81"/>
        <v>-7.5229232930522971E-2</v>
      </c>
      <c r="AQ72" s="164">
        <f t="shared" si="81"/>
        <v>-3.6068306754304738E-3</v>
      </c>
      <c r="AR72" s="164">
        <f t="shared" si="81"/>
        <v>-3.3907800268313896E-4</v>
      </c>
      <c r="AS72" s="164">
        <f t="shared" si="81"/>
        <v>-3.1268151524076264E-4</v>
      </c>
      <c r="AT72" s="167">
        <f t="shared" si="49"/>
        <v>1.0245710529988017E-16</v>
      </c>
    </row>
    <row r="73" spans="2:46" x14ac:dyDescent="0.25">
      <c r="B73" s="153" t="s">
        <v>417</v>
      </c>
      <c r="C73" s="155">
        <f t="shared" ref="C73:V73" si="82">C48-C23</f>
        <v>-51</v>
      </c>
      <c r="D73" s="155">
        <f t="shared" si="82"/>
        <v>-824</v>
      </c>
      <c r="E73" s="155">
        <f t="shared" si="82"/>
        <v>-9</v>
      </c>
      <c r="F73" s="155">
        <f t="shared" si="82"/>
        <v>-129</v>
      </c>
      <c r="G73" s="155">
        <f t="shared" si="82"/>
        <v>0</v>
      </c>
      <c r="H73" s="155">
        <f t="shared" si="82"/>
        <v>-32</v>
      </c>
      <c r="I73" s="155">
        <f t="shared" si="82"/>
        <v>0</v>
      </c>
      <c r="J73" s="155">
        <f t="shared" si="82"/>
        <v>-2</v>
      </c>
      <c r="K73" s="155">
        <f t="shared" si="82"/>
        <v>-346</v>
      </c>
      <c r="L73" s="155">
        <f t="shared" si="82"/>
        <v>-865</v>
      </c>
      <c r="M73" s="155">
        <f t="shared" si="82"/>
        <v>0</v>
      </c>
      <c r="N73" s="155">
        <f t="shared" si="82"/>
        <v>0</v>
      </c>
      <c r="O73" s="155">
        <f t="shared" si="82"/>
        <v>0</v>
      </c>
      <c r="P73" s="155">
        <f t="shared" si="82"/>
        <v>-1375</v>
      </c>
      <c r="Q73" s="155">
        <f t="shared" si="82"/>
        <v>0</v>
      </c>
      <c r="R73" s="155">
        <f t="shared" si="82"/>
        <v>0</v>
      </c>
      <c r="S73" s="155">
        <f t="shared" si="82"/>
        <v>-1418</v>
      </c>
      <c r="T73" s="154">
        <f t="shared" si="82"/>
        <v>-24559</v>
      </c>
      <c r="U73" s="155">
        <f t="shared" si="82"/>
        <v>-9</v>
      </c>
      <c r="V73" s="155">
        <f t="shared" si="82"/>
        <v>-43</v>
      </c>
      <c r="W73" s="156">
        <f t="shared" si="47"/>
        <v>-29662</v>
      </c>
      <c r="Y73" s="153" t="s">
        <v>417</v>
      </c>
      <c r="Z73" s="164">
        <f t="shared" ref="Z73:AS73" si="83">Z48-Z23</f>
        <v>4.2316425238299853E-3</v>
      </c>
      <c r="AA73" s="164">
        <f t="shared" si="83"/>
        <v>-1.2006128860702143E-2</v>
      </c>
      <c r="AB73" s="164">
        <f t="shared" si="83"/>
        <v>-1.5334976302454735E-4</v>
      </c>
      <c r="AC73" s="164">
        <f t="shared" si="83"/>
        <v>-2.8653847017963991E-3</v>
      </c>
      <c r="AD73" s="164">
        <f t="shared" si="83"/>
        <v>0</v>
      </c>
      <c r="AE73" s="164">
        <f t="shared" si="83"/>
        <v>3.1332441709106757E-3</v>
      </c>
      <c r="AF73" s="164">
        <f t="shared" si="83"/>
        <v>0</v>
      </c>
      <c r="AG73" s="164">
        <f t="shared" si="83"/>
        <v>-4.9967521111277669E-5</v>
      </c>
      <c r="AH73" s="164">
        <f t="shared" si="83"/>
        <v>1.9885747556253622E-2</v>
      </c>
      <c r="AI73" s="164">
        <f t="shared" si="83"/>
        <v>1.0136859516806165E-2</v>
      </c>
      <c r="AJ73" s="164">
        <f t="shared" si="83"/>
        <v>0</v>
      </c>
      <c r="AK73" s="164">
        <f t="shared" si="83"/>
        <v>0</v>
      </c>
      <c r="AL73" s="164">
        <f t="shared" si="83"/>
        <v>0</v>
      </c>
      <c r="AM73" s="164">
        <f t="shared" si="83"/>
        <v>4.4444827573771377E-2</v>
      </c>
      <c r="AN73" s="164">
        <f t="shared" si="83"/>
        <v>0</v>
      </c>
      <c r="AO73" s="164">
        <f t="shared" si="83"/>
        <v>0</v>
      </c>
      <c r="AP73" s="164">
        <f t="shared" si="83"/>
        <v>4.5229632001260164E-2</v>
      </c>
      <c r="AQ73" s="163">
        <f t="shared" si="83"/>
        <v>-0.12584683232625926</v>
      </c>
      <c r="AR73" s="164">
        <f t="shared" si="83"/>
        <v>-2.248538450007495E-4</v>
      </c>
      <c r="AS73" s="164">
        <f t="shared" si="83"/>
        <v>1.4084563675062388E-2</v>
      </c>
      <c r="AT73" s="167">
        <f t="shared" si="49"/>
        <v>0</v>
      </c>
    </row>
    <row r="74" spans="2:46" x14ac:dyDescent="0.25">
      <c r="B74" s="153" t="s">
        <v>418</v>
      </c>
      <c r="C74" s="155">
        <f t="shared" ref="C74:V74" si="84">C49-C24</f>
        <v>0</v>
      </c>
      <c r="D74" s="155">
        <f t="shared" si="84"/>
        <v>-76848</v>
      </c>
      <c r="E74" s="155">
        <f t="shared" si="84"/>
        <v>-185</v>
      </c>
      <c r="F74" s="155">
        <f t="shared" si="84"/>
        <v>-39050</v>
      </c>
      <c r="G74" s="155">
        <f t="shared" si="84"/>
        <v>-2706</v>
      </c>
      <c r="H74" s="155">
        <f t="shared" si="84"/>
        <v>-3932</v>
      </c>
      <c r="I74" s="155">
        <f t="shared" si="84"/>
        <v>-1383</v>
      </c>
      <c r="J74" s="155">
        <f t="shared" si="84"/>
        <v>-2084</v>
      </c>
      <c r="K74" s="155">
        <f t="shared" si="84"/>
        <v>-7</v>
      </c>
      <c r="L74" s="155">
        <f t="shared" si="84"/>
        <v>-3075</v>
      </c>
      <c r="M74" s="155">
        <f t="shared" si="84"/>
        <v>-23</v>
      </c>
      <c r="N74" s="155">
        <f t="shared" si="84"/>
        <v>-405</v>
      </c>
      <c r="O74" s="155">
        <f t="shared" si="84"/>
        <v>-15</v>
      </c>
      <c r="P74" s="155">
        <f t="shared" si="84"/>
        <v>-218</v>
      </c>
      <c r="Q74" s="155">
        <f t="shared" si="84"/>
        <v>-34</v>
      </c>
      <c r="R74" s="155">
        <f t="shared" si="84"/>
        <v>-207</v>
      </c>
      <c r="S74" s="155">
        <f t="shared" si="84"/>
        <v>-31</v>
      </c>
      <c r="T74" s="155">
        <f t="shared" si="84"/>
        <v>0</v>
      </c>
      <c r="U74" s="154">
        <f t="shared" si="84"/>
        <v>-119729</v>
      </c>
      <c r="V74" s="155">
        <f t="shared" si="84"/>
        <v>-73</v>
      </c>
      <c r="W74" s="156">
        <f t="shared" si="47"/>
        <v>-250005</v>
      </c>
      <c r="Y74" s="153" t="s">
        <v>418</v>
      </c>
      <c r="Z74" s="164">
        <f t="shared" ref="Z74:AS74" si="85">Z49-Z24</f>
        <v>0</v>
      </c>
      <c r="AA74" s="164">
        <f t="shared" si="85"/>
        <v>-7.6619178120530679E-2</v>
      </c>
      <c r="AB74" s="164">
        <f t="shared" si="85"/>
        <v>-5.1465658199599247E-4</v>
      </c>
      <c r="AC74" s="164">
        <f t="shared" si="85"/>
        <v>7.8890867175495732E-2</v>
      </c>
      <c r="AD74" s="164">
        <f t="shared" si="85"/>
        <v>-3.3595060362657326E-3</v>
      </c>
      <c r="AE74" s="164">
        <f t="shared" si="85"/>
        <v>5.0041124889178834E-4</v>
      </c>
      <c r="AF74" s="164">
        <f t="shared" si="85"/>
        <v>5.2983181218723479E-3</v>
      </c>
      <c r="AG74" s="164">
        <f t="shared" si="85"/>
        <v>-1.827123516563888E-3</v>
      </c>
      <c r="AH74" s="164">
        <f t="shared" si="85"/>
        <v>-2.2313317225243376E-5</v>
      </c>
      <c r="AI74" s="164">
        <f t="shared" si="85"/>
        <v>-3.4530446680937354E-4</v>
      </c>
      <c r="AJ74" s="164">
        <f t="shared" si="85"/>
        <v>-7.3315185168656801E-5</v>
      </c>
      <c r="AK74" s="164">
        <f t="shared" si="85"/>
        <v>-1.2659672769510771E-3</v>
      </c>
      <c r="AL74" s="164">
        <f t="shared" si="85"/>
        <v>-4.7814251196950088E-5</v>
      </c>
      <c r="AM74" s="164">
        <f t="shared" si="85"/>
        <v>-6.8239169804572037E-4</v>
      </c>
      <c r="AN74" s="164">
        <f t="shared" si="85"/>
        <v>-1.0837896937975354E-4</v>
      </c>
      <c r="AO74" s="164">
        <f t="shared" si="85"/>
        <v>-6.0980165578476101E-4</v>
      </c>
      <c r="AP74" s="164">
        <f t="shared" si="85"/>
        <v>-9.881611914036352E-5</v>
      </c>
      <c r="AQ74" s="164">
        <f t="shared" si="85"/>
        <v>0</v>
      </c>
      <c r="AR74" s="163">
        <f t="shared" si="85"/>
        <v>1.1176666712902072E-3</v>
      </c>
      <c r="AS74" s="164">
        <f t="shared" si="85"/>
        <v>-2.3269602249182376E-4</v>
      </c>
      <c r="AT74" s="167">
        <f t="shared" si="49"/>
        <v>5.819455160815945E-17</v>
      </c>
    </row>
    <row r="75" spans="2:46" x14ac:dyDescent="0.25">
      <c r="B75" s="153" t="s">
        <v>419</v>
      </c>
      <c r="C75" s="155">
        <f t="shared" ref="C75:V75" si="86">C50-C25</f>
        <v>-4876</v>
      </c>
      <c r="D75" s="155">
        <f t="shared" si="86"/>
        <v>-2078</v>
      </c>
      <c r="E75" s="155">
        <f t="shared" si="86"/>
        <v>-891</v>
      </c>
      <c r="F75" s="155">
        <f t="shared" si="86"/>
        <v>-770</v>
      </c>
      <c r="G75" s="155">
        <f t="shared" si="86"/>
        <v>0</v>
      </c>
      <c r="H75" s="155">
        <f t="shared" si="86"/>
        <v>-924</v>
      </c>
      <c r="I75" s="155">
        <f t="shared" si="86"/>
        <v>-16</v>
      </c>
      <c r="J75" s="155">
        <f t="shared" si="86"/>
        <v>-33</v>
      </c>
      <c r="K75" s="155">
        <f t="shared" si="86"/>
        <v>-82</v>
      </c>
      <c r="L75" s="155">
        <f t="shared" si="86"/>
        <v>-256</v>
      </c>
      <c r="M75" s="155">
        <f t="shared" si="86"/>
        <v>0</v>
      </c>
      <c r="N75" s="155">
        <f t="shared" si="86"/>
        <v>-59</v>
      </c>
      <c r="O75" s="155">
        <f t="shared" si="86"/>
        <v>-93</v>
      </c>
      <c r="P75" s="155">
        <f t="shared" si="86"/>
        <v>-135</v>
      </c>
      <c r="Q75" s="155">
        <f t="shared" si="86"/>
        <v>-1326</v>
      </c>
      <c r="R75" s="155">
        <f t="shared" si="86"/>
        <v>0</v>
      </c>
      <c r="S75" s="155">
        <f t="shared" si="86"/>
        <v>-17</v>
      </c>
      <c r="T75" s="155">
        <f t="shared" si="86"/>
        <v>-178</v>
      </c>
      <c r="U75" s="155">
        <f t="shared" si="86"/>
        <v>-41</v>
      </c>
      <c r="V75" s="154">
        <f t="shared" si="86"/>
        <v>-141746</v>
      </c>
      <c r="W75" s="156">
        <f t="shared" si="47"/>
        <v>-153521</v>
      </c>
      <c r="Y75" s="153" t="s">
        <v>419</v>
      </c>
      <c r="Z75" s="164">
        <f t="shared" ref="Z75:AS75" si="87">Z50-Z25</f>
        <v>6.7381660040423397E-5</v>
      </c>
      <c r="AA75" s="164">
        <f t="shared" si="87"/>
        <v>-1.0766657644332555E-2</v>
      </c>
      <c r="AB75" s="164">
        <f t="shared" si="87"/>
        <v>-6.9022121055517787E-4</v>
      </c>
      <c r="AC75" s="164">
        <f t="shared" si="87"/>
        <v>-4.2101278356559231E-3</v>
      </c>
      <c r="AD75" s="164">
        <f t="shared" si="87"/>
        <v>0</v>
      </c>
      <c r="AE75" s="164">
        <f t="shared" si="87"/>
        <v>2.2506891698441042E-5</v>
      </c>
      <c r="AF75" s="164">
        <f t="shared" si="87"/>
        <v>-8.8812904515026033E-5</v>
      </c>
      <c r="AG75" s="164">
        <f t="shared" si="87"/>
        <v>-1.8317661556224119E-4</v>
      </c>
      <c r="AH75" s="164">
        <f t="shared" si="87"/>
        <v>-4.5516613563950843E-4</v>
      </c>
      <c r="AI75" s="164">
        <f t="shared" si="87"/>
        <v>-8.7706432213793015E-4</v>
      </c>
      <c r="AJ75" s="164">
        <f t="shared" si="87"/>
        <v>0</v>
      </c>
      <c r="AK75" s="164">
        <f t="shared" si="87"/>
        <v>-1.035214059451935E-4</v>
      </c>
      <c r="AL75" s="164">
        <f t="shared" si="87"/>
        <v>-4.5223181336388453E-4</v>
      </c>
      <c r="AM75" s="164">
        <f t="shared" si="87"/>
        <v>3.604672774273443E-2</v>
      </c>
      <c r="AN75" s="164">
        <f t="shared" si="87"/>
        <v>-2.5928764990198142E-3</v>
      </c>
      <c r="AO75" s="164">
        <f t="shared" si="87"/>
        <v>0</v>
      </c>
      <c r="AP75" s="164">
        <f t="shared" si="87"/>
        <v>-9.4363711047215157E-5</v>
      </c>
      <c r="AQ75" s="164">
        <f t="shared" si="87"/>
        <v>2.9182031986442068E-4</v>
      </c>
      <c r="AR75" s="164">
        <f t="shared" si="87"/>
        <v>-2.2758306781975421E-4</v>
      </c>
      <c r="AS75" s="163">
        <f t="shared" si="87"/>
        <v>-1.5686633448743437E-2</v>
      </c>
      <c r="AT75" s="167">
        <f t="shared" si="49"/>
        <v>4.8572257327350599E-17</v>
      </c>
    </row>
    <row r="76" spans="2:46" x14ac:dyDescent="0.25">
      <c r="B76" s="159" t="s">
        <v>26</v>
      </c>
      <c r="C76" s="160">
        <f t="shared" ref="C76:W76" si="88">SUM(C56:C75)</f>
        <v>-23766</v>
      </c>
      <c r="D76" s="160">
        <f t="shared" si="88"/>
        <v>-2015523</v>
      </c>
      <c r="E76" s="160">
        <f t="shared" si="88"/>
        <v>-45284</v>
      </c>
      <c r="F76" s="160">
        <f t="shared" si="88"/>
        <v>-417697</v>
      </c>
      <c r="G76" s="160">
        <f t="shared" si="88"/>
        <v>-12706</v>
      </c>
      <c r="H76" s="160">
        <f t="shared" si="88"/>
        <v>-169081</v>
      </c>
      <c r="I76" s="160">
        <f t="shared" si="88"/>
        <v>-31918</v>
      </c>
      <c r="J76" s="160">
        <f t="shared" si="88"/>
        <v>-25317</v>
      </c>
      <c r="K76" s="160">
        <f t="shared" si="88"/>
        <v>-44686</v>
      </c>
      <c r="L76" s="160">
        <f t="shared" si="88"/>
        <v>-428591</v>
      </c>
      <c r="M76" s="160">
        <f t="shared" si="88"/>
        <v>-29018</v>
      </c>
      <c r="N76" s="160">
        <f t="shared" si="88"/>
        <v>-30899</v>
      </c>
      <c r="O76" s="160">
        <f t="shared" si="88"/>
        <v>-11378</v>
      </c>
      <c r="P76" s="160">
        <f t="shared" si="88"/>
        <v>-84695</v>
      </c>
      <c r="Q76" s="160">
        <f t="shared" si="88"/>
        <v>-15722</v>
      </c>
      <c r="R76" s="160">
        <f t="shared" si="88"/>
        <v>-42523</v>
      </c>
      <c r="S76" s="160">
        <f t="shared" si="88"/>
        <v>-50893</v>
      </c>
      <c r="T76" s="160">
        <f t="shared" si="88"/>
        <v>-28633</v>
      </c>
      <c r="U76" s="160">
        <f t="shared" si="88"/>
        <v>-192719</v>
      </c>
      <c r="V76" s="160">
        <f t="shared" si="88"/>
        <v>-155433</v>
      </c>
      <c r="W76" s="161">
        <f t="shared" si="88"/>
        <v>-3856482</v>
      </c>
      <c r="Y76" s="159" t="s">
        <v>26</v>
      </c>
      <c r="Z76" s="168">
        <f>Z51-Z26</f>
        <v>-2.7087038812221883E-3</v>
      </c>
      <c r="AA76" s="168">
        <f t="shared" ref="AA76:AS76" si="89">AA51-AA26</f>
        <v>-3.9478035836271186E-4</v>
      </c>
      <c r="AB76" s="168">
        <f t="shared" si="89"/>
        <v>-4.7203221022765161E-3</v>
      </c>
      <c r="AC76" s="168">
        <f t="shared" si="89"/>
        <v>2.2951639722518902E-2</v>
      </c>
      <c r="AD76" s="168">
        <f t="shared" si="89"/>
        <v>1.3938718381047242E-4</v>
      </c>
      <c r="AE76" s="168">
        <f t="shared" si="89"/>
        <v>-2.8552972681259309E-3</v>
      </c>
      <c r="AF76" s="168">
        <f t="shared" si="89"/>
        <v>7.1539355887443451E-4</v>
      </c>
      <c r="AG76" s="168">
        <f t="shared" si="89"/>
        <v>-1.7364527522235841E-3</v>
      </c>
      <c r="AH76" s="168">
        <f t="shared" si="89"/>
        <v>-9.2613889985448429E-4</v>
      </c>
      <c r="AI76" s="168">
        <f t="shared" si="89"/>
        <v>7.1803843544418489E-4</v>
      </c>
      <c r="AJ76" s="168">
        <f t="shared" si="89"/>
        <v>1.5286752232890211E-3</v>
      </c>
      <c r="AK76" s="168">
        <f t="shared" si="89"/>
        <v>4.7690391634203251E-4</v>
      </c>
      <c r="AL76" s="168">
        <f t="shared" si="89"/>
        <v>-2.3267554154599948E-3</v>
      </c>
      <c r="AM76" s="168">
        <f t="shared" si="89"/>
        <v>-1.3643543667567655E-3</v>
      </c>
      <c r="AN76" s="168">
        <f t="shared" si="89"/>
        <v>-2.1873958555075302E-3</v>
      </c>
      <c r="AO76" s="168">
        <f t="shared" si="89"/>
        <v>1.7623121309853808E-3</v>
      </c>
      <c r="AP76" s="168">
        <f t="shared" si="89"/>
        <v>3.8291093030567349E-3</v>
      </c>
      <c r="AQ76" s="168">
        <f t="shared" si="89"/>
        <v>6.6145764197906697E-4</v>
      </c>
      <c r="AR76" s="168">
        <f t="shared" si="89"/>
        <v>-5.144978501450008E-3</v>
      </c>
      <c r="AS76" s="168">
        <f t="shared" si="89"/>
        <v>-8.4177377150604707E-3</v>
      </c>
      <c r="AT76" s="169">
        <f t="shared" si="49"/>
        <v>4.163336342344337E-17</v>
      </c>
    </row>
    <row r="77" spans="2:46" ht="23.25" x14ac:dyDescent="0.35">
      <c r="B77" s="162" t="s">
        <v>451</v>
      </c>
    </row>
    <row r="78" spans="2:46" ht="18.75" x14ac:dyDescent="0.3">
      <c r="B78" s="303" t="s">
        <v>370</v>
      </c>
      <c r="C78" s="306" t="s">
        <v>371</v>
      </c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6"/>
      <c r="T78" s="306"/>
      <c r="U78" s="306"/>
      <c r="V78" s="305"/>
      <c r="W78" s="301" t="s">
        <v>26</v>
      </c>
    </row>
    <row r="79" spans="2:46" x14ac:dyDescent="0.25">
      <c r="B79" s="304"/>
      <c r="C79" s="153" t="s">
        <v>400</v>
      </c>
      <c r="D79" s="153" t="s">
        <v>401</v>
      </c>
      <c r="E79" s="153" t="s">
        <v>402</v>
      </c>
      <c r="F79" s="153" t="s">
        <v>403</v>
      </c>
      <c r="G79" s="153" t="s">
        <v>404</v>
      </c>
      <c r="H79" s="153" t="s">
        <v>405</v>
      </c>
      <c r="I79" s="153" t="s">
        <v>406</v>
      </c>
      <c r="J79" s="153" t="s">
        <v>407</v>
      </c>
      <c r="K79" s="153" t="s">
        <v>408</v>
      </c>
      <c r="L79" s="153" t="s">
        <v>409</v>
      </c>
      <c r="M79" s="153" t="s">
        <v>410</v>
      </c>
      <c r="N79" s="153" t="s">
        <v>411</v>
      </c>
      <c r="O79" s="153" t="s">
        <v>412</v>
      </c>
      <c r="P79" s="153" t="s">
        <v>413</v>
      </c>
      <c r="Q79" s="153" t="s">
        <v>414</v>
      </c>
      <c r="R79" s="153" t="s">
        <v>415</v>
      </c>
      <c r="S79" s="153" t="s">
        <v>416</v>
      </c>
      <c r="T79" s="153" t="s">
        <v>417</v>
      </c>
      <c r="U79" s="153" t="s">
        <v>418</v>
      </c>
      <c r="V79" s="153" t="s">
        <v>419</v>
      </c>
      <c r="W79" s="302"/>
    </row>
    <row r="80" spans="2:46" x14ac:dyDescent="0.25">
      <c r="B80" s="153" t="s">
        <v>400</v>
      </c>
      <c r="C80" s="207">
        <f>IF(C6&gt;0,C56/C6,"")</f>
        <v>-0.93503031570144257</v>
      </c>
      <c r="D80" s="208">
        <f t="shared" ref="D80:W80" si="90">IF(D6&gt;0,D56/D6,"")</f>
        <v>-0.98046092184368738</v>
      </c>
      <c r="E80" s="208">
        <f t="shared" si="90"/>
        <v>-0.8271276595744681</v>
      </c>
      <c r="F80" s="208">
        <f t="shared" si="90"/>
        <v>-0.9932432432432432</v>
      </c>
      <c r="G80" s="208" t="str">
        <f t="shared" si="90"/>
        <v/>
      </c>
      <c r="H80" s="208">
        <f t="shared" si="90"/>
        <v>-0.92431674842326561</v>
      </c>
      <c r="I80" s="208" t="str">
        <f t="shared" si="90"/>
        <v/>
      </c>
      <c r="J80" s="208">
        <f t="shared" si="90"/>
        <v>-1</v>
      </c>
      <c r="K80" s="208" t="str">
        <f t="shared" si="90"/>
        <v/>
      </c>
      <c r="L80" s="208">
        <f t="shared" si="90"/>
        <v>-0.91160220994475138</v>
      </c>
      <c r="M80" s="208" t="str">
        <f t="shared" si="90"/>
        <v/>
      </c>
      <c r="N80" s="208" t="str">
        <f t="shared" si="90"/>
        <v/>
      </c>
      <c r="O80" s="208">
        <f t="shared" si="90"/>
        <v>-1</v>
      </c>
      <c r="P80" s="208">
        <f t="shared" si="90"/>
        <v>-0.73969534050179209</v>
      </c>
      <c r="Q80" s="208">
        <f t="shared" si="90"/>
        <v>-0.91176470588235292</v>
      </c>
      <c r="R80" s="208" t="str">
        <f t="shared" si="90"/>
        <v/>
      </c>
      <c r="S80" s="208" t="str">
        <f t="shared" si="90"/>
        <v/>
      </c>
      <c r="T80" s="208">
        <f t="shared" si="90"/>
        <v>-0.89696969696969697</v>
      </c>
      <c r="U80" s="208">
        <f t="shared" si="90"/>
        <v>-1</v>
      </c>
      <c r="V80" s="208">
        <f t="shared" si="90"/>
        <v>-0.66300049431537322</v>
      </c>
      <c r="W80" s="209">
        <f t="shared" si="90"/>
        <v>-0.8593338406603056</v>
      </c>
    </row>
    <row r="81" spans="2:23" x14ac:dyDescent="0.25">
      <c r="B81" s="153" t="s">
        <v>401</v>
      </c>
      <c r="C81" s="208">
        <f t="shared" ref="C81:W81" si="91">IF(C7&gt;0,C57/C7,"")</f>
        <v>-0.97701149425287359</v>
      </c>
      <c r="D81" s="207">
        <f t="shared" si="91"/>
        <v>-0.79495783946001075</v>
      </c>
      <c r="E81" s="208">
        <f t="shared" si="91"/>
        <v>-0.99693721286370596</v>
      </c>
      <c r="F81" s="208">
        <f t="shared" si="91"/>
        <v>-0.79822054860265068</v>
      </c>
      <c r="G81" s="208">
        <f t="shared" si="91"/>
        <v>-0.99523809523809526</v>
      </c>
      <c r="H81" s="208">
        <f t="shared" si="91"/>
        <v>-0.92445236882322979</v>
      </c>
      <c r="I81" s="208">
        <f t="shared" si="91"/>
        <v>-0.93813682678311494</v>
      </c>
      <c r="J81" s="208">
        <f t="shared" si="91"/>
        <v>-0.98773006134969321</v>
      </c>
      <c r="K81" s="208">
        <f t="shared" si="91"/>
        <v>-0.99841521394611732</v>
      </c>
      <c r="L81" s="208">
        <f t="shared" si="91"/>
        <v>-0.85460545595861526</v>
      </c>
      <c r="M81" s="208">
        <f t="shared" si="91"/>
        <v>-0.97596153846153844</v>
      </c>
      <c r="N81" s="208">
        <f t="shared" si="91"/>
        <v>-1</v>
      </c>
      <c r="O81" s="208">
        <f t="shared" si="91"/>
        <v>-1</v>
      </c>
      <c r="P81" s="208">
        <f t="shared" si="91"/>
        <v>-0.97887950200088925</v>
      </c>
      <c r="Q81" s="208">
        <f t="shared" si="91"/>
        <v>-1</v>
      </c>
      <c r="R81" s="208">
        <f t="shared" si="91"/>
        <v>-0.90498812351543945</v>
      </c>
      <c r="S81" s="208">
        <f t="shared" si="91"/>
        <v>-0.989247311827957</v>
      </c>
      <c r="T81" s="208">
        <f t="shared" si="91"/>
        <v>-0.99453551912568305</v>
      </c>
      <c r="U81" s="208">
        <f t="shared" si="91"/>
        <v>-0.8932185091265159</v>
      </c>
      <c r="V81" s="208">
        <f t="shared" si="91"/>
        <v>-1</v>
      </c>
      <c r="W81" s="209">
        <f t="shared" si="91"/>
        <v>-0.80072504456803695</v>
      </c>
    </row>
    <row r="82" spans="2:23" x14ac:dyDescent="0.25">
      <c r="B82" s="153" t="s">
        <v>402</v>
      </c>
      <c r="C82" s="208">
        <f t="shared" ref="C82:W82" si="92">IF(C8&gt;0,C58/C8,"")</f>
        <v>0.78832116788321172</v>
      </c>
      <c r="D82" s="208">
        <f t="shared" si="92"/>
        <v>-0.85684032189750103</v>
      </c>
      <c r="E82" s="207">
        <f t="shared" si="92"/>
        <v>-0.89406154753711531</v>
      </c>
      <c r="F82" s="208">
        <f t="shared" si="92"/>
        <v>-0.70557275541795661</v>
      </c>
      <c r="G82" s="208">
        <f t="shared" si="92"/>
        <v>-0.65909090909090906</v>
      </c>
      <c r="H82" s="208">
        <f t="shared" si="92"/>
        <v>-0.68782944828394055</v>
      </c>
      <c r="I82" s="208">
        <f t="shared" si="92"/>
        <v>-1</v>
      </c>
      <c r="J82" s="208">
        <f t="shared" si="92"/>
        <v>-0.81945327399872858</v>
      </c>
      <c r="K82" s="208">
        <f t="shared" si="92"/>
        <v>-1</v>
      </c>
      <c r="L82" s="208">
        <f t="shared" si="92"/>
        <v>-0.91637630662020908</v>
      </c>
      <c r="M82" s="208" t="str">
        <f t="shared" si="92"/>
        <v/>
      </c>
      <c r="N82" s="208">
        <f t="shared" si="92"/>
        <v>-0.91571753986332571</v>
      </c>
      <c r="O82" s="208">
        <f t="shared" si="92"/>
        <v>-0.90476190476190477</v>
      </c>
      <c r="P82" s="208">
        <f t="shared" si="92"/>
        <v>-0.77712609970674484</v>
      </c>
      <c r="Q82" s="208">
        <f t="shared" si="92"/>
        <v>-0.59965034965034969</v>
      </c>
      <c r="R82" s="208">
        <f t="shared" si="92"/>
        <v>-1</v>
      </c>
      <c r="S82" s="208" t="str">
        <f t="shared" si="92"/>
        <v/>
      </c>
      <c r="T82" s="208">
        <f t="shared" si="92"/>
        <v>-1</v>
      </c>
      <c r="U82" s="208">
        <f t="shared" si="92"/>
        <v>-0.82422802850356292</v>
      </c>
      <c r="V82" s="208">
        <f t="shared" si="92"/>
        <v>-0.61517113783533761</v>
      </c>
      <c r="W82" s="209">
        <f t="shared" si="92"/>
        <v>-0.83798520488737427</v>
      </c>
    </row>
    <row r="83" spans="2:23" x14ac:dyDescent="0.25">
      <c r="B83" s="153" t="s">
        <v>403</v>
      </c>
      <c r="C83" s="208">
        <f t="shared" ref="C83:W83" si="93">IF(C9&gt;0,C59/C9,"")</f>
        <v>-1</v>
      </c>
      <c r="D83" s="208">
        <f t="shared" si="93"/>
        <v>-0.85088230155494726</v>
      </c>
      <c r="E83" s="208">
        <f t="shared" si="93"/>
        <v>-0.996</v>
      </c>
      <c r="F83" s="207">
        <f t="shared" si="93"/>
        <v>-0.7548735070338527</v>
      </c>
      <c r="G83" s="208">
        <f t="shared" si="93"/>
        <v>-0.99259259259259258</v>
      </c>
      <c r="H83" s="208">
        <f t="shared" si="93"/>
        <v>-0.87854941668500985</v>
      </c>
      <c r="I83" s="208">
        <f t="shared" si="93"/>
        <v>-1</v>
      </c>
      <c r="J83" s="208">
        <f t="shared" si="93"/>
        <v>-0.93479707252162347</v>
      </c>
      <c r="K83" s="208">
        <f t="shared" si="93"/>
        <v>-1</v>
      </c>
      <c r="L83" s="208">
        <f t="shared" si="93"/>
        <v>-0.96768938365462942</v>
      </c>
      <c r="M83" s="208" t="str">
        <f t="shared" si="93"/>
        <v/>
      </c>
      <c r="N83" s="208">
        <f t="shared" si="93"/>
        <v>-1</v>
      </c>
      <c r="O83" s="208" t="str">
        <f t="shared" si="93"/>
        <v/>
      </c>
      <c r="P83" s="208">
        <f t="shared" si="93"/>
        <v>-0.97689768976897695</v>
      </c>
      <c r="Q83" s="208">
        <f t="shared" si="93"/>
        <v>-1</v>
      </c>
      <c r="R83" s="208">
        <f t="shared" si="93"/>
        <v>-1</v>
      </c>
      <c r="S83" s="208" t="str">
        <f t="shared" si="93"/>
        <v/>
      </c>
      <c r="T83" s="208">
        <f t="shared" si="93"/>
        <v>-1</v>
      </c>
      <c r="U83" s="208">
        <f t="shared" si="93"/>
        <v>-0.90795063726481895</v>
      </c>
      <c r="V83" s="208">
        <f t="shared" si="93"/>
        <v>-1</v>
      </c>
      <c r="W83" s="209">
        <f t="shared" si="93"/>
        <v>-0.79877311101175608</v>
      </c>
    </row>
    <row r="84" spans="2:23" x14ac:dyDescent="0.25">
      <c r="B84" s="153" t="s">
        <v>404</v>
      </c>
      <c r="C84" s="208">
        <f t="shared" ref="C84:W84" si="94">IF(C10&gt;0,C60/C10,"")</f>
        <v>-1</v>
      </c>
      <c r="D84" s="208">
        <f t="shared" si="94"/>
        <v>-0.94537815126050417</v>
      </c>
      <c r="E84" s="208" t="str">
        <f t="shared" si="94"/>
        <v/>
      </c>
      <c r="F84" s="208">
        <f t="shared" si="94"/>
        <v>-0.76697247706422023</v>
      </c>
      <c r="G84" s="207">
        <f t="shared" si="94"/>
        <v>-0.77659683188553907</v>
      </c>
      <c r="H84" s="208">
        <f t="shared" si="94"/>
        <v>-0.67158671586715868</v>
      </c>
      <c r="I84" s="208">
        <f t="shared" si="94"/>
        <v>-0.24423963133640553</v>
      </c>
      <c r="J84" s="208">
        <f t="shared" si="94"/>
        <v>-0.66431095406360419</v>
      </c>
      <c r="K84" s="208" t="str">
        <f t="shared" si="94"/>
        <v/>
      </c>
      <c r="L84" s="208">
        <f t="shared" si="94"/>
        <v>-1</v>
      </c>
      <c r="M84" s="208" t="str">
        <f t="shared" si="94"/>
        <v/>
      </c>
      <c r="N84" s="208">
        <f t="shared" si="94"/>
        <v>-0.87902330743618207</v>
      </c>
      <c r="O84" s="208" t="str">
        <f t="shared" si="94"/>
        <v/>
      </c>
      <c r="P84" s="208">
        <f t="shared" si="94"/>
        <v>-1</v>
      </c>
      <c r="Q84" s="208" t="str">
        <f t="shared" si="94"/>
        <v/>
      </c>
      <c r="R84" s="208" t="str">
        <f t="shared" si="94"/>
        <v/>
      </c>
      <c r="S84" s="208" t="str">
        <f t="shared" si="94"/>
        <v/>
      </c>
      <c r="T84" s="208" t="str">
        <f t="shared" si="94"/>
        <v/>
      </c>
      <c r="U84" s="208">
        <f t="shared" si="94"/>
        <v>-0.79343681917211328</v>
      </c>
      <c r="V84" s="208" t="str">
        <f t="shared" si="94"/>
        <v/>
      </c>
      <c r="W84" s="209">
        <f t="shared" si="94"/>
        <v>-0.7940373236231224</v>
      </c>
    </row>
    <row r="85" spans="2:23" x14ac:dyDescent="0.25">
      <c r="B85" s="153" t="s">
        <v>405</v>
      </c>
      <c r="C85" s="208">
        <f t="shared" ref="C85:W85" si="95">IF(C11&gt;0,C61/C11,"")</f>
        <v>-0.95884773662551437</v>
      </c>
      <c r="D85" s="208">
        <f t="shared" si="95"/>
        <v>-0.8194617993573724</v>
      </c>
      <c r="E85" s="208">
        <f t="shared" si="95"/>
        <v>-0.90831758034026466</v>
      </c>
      <c r="F85" s="208">
        <f t="shared" si="95"/>
        <v>-0.71444705257097307</v>
      </c>
      <c r="G85" s="208">
        <f t="shared" si="95"/>
        <v>-0.94705882352941173</v>
      </c>
      <c r="H85" s="207">
        <f t="shared" si="95"/>
        <v>-0.80766574585635365</v>
      </c>
      <c r="I85" s="208">
        <f t="shared" si="95"/>
        <v>-1</v>
      </c>
      <c r="J85" s="208">
        <f t="shared" si="95"/>
        <v>-0.90132139812446721</v>
      </c>
      <c r="K85" s="208">
        <f t="shared" si="95"/>
        <v>-1</v>
      </c>
      <c r="L85" s="208">
        <f t="shared" si="95"/>
        <v>-0.81898395721925132</v>
      </c>
      <c r="M85" s="208" t="str">
        <f t="shared" si="95"/>
        <v/>
      </c>
      <c r="N85" s="208">
        <f t="shared" si="95"/>
        <v>-0.99130434782608701</v>
      </c>
      <c r="O85" s="208" t="str">
        <f t="shared" si="95"/>
        <v/>
      </c>
      <c r="P85" s="208">
        <f t="shared" si="95"/>
        <v>-0.86918429003021147</v>
      </c>
      <c r="Q85" s="208">
        <f t="shared" si="95"/>
        <v>-0.994413407821229</v>
      </c>
      <c r="R85" s="208" t="str">
        <f t="shared" si="95"/>
        <v/>
      </c>
      <c r="S85" s="208">
        <f t="shared" si="95"/>
        <v>-0.94117647058823528</v>
      </c>
      <c r="T85" s="208">
        <f t="shared" si="95"/>
        <v>-1</v>
      </c>
      <c r="U85" s="208">
        <f t="shared" si="95"/>
        <v>-0.85986114682437642</v>
      </c>
      <c r="V85" s="208">
        <f t="shared" si="95"/>
        <v>-0.98245614035087714</v>
      </c>
      <c r="W85" s="209">
        <f t="shared" si="95"/>
        <v>-0.79876686287915422</v>
      </c>
    </row>
    <row r="86" spans="2:23" x14ac:dyDescent="0.25">
      <c r="B86" s="153" t="s">
        <v>406</v>
      </c>
      <c r="C86" s="208" t="str">
        <f t="shared" ref="C86:W86" si="96">IF(C12&gt;0,C62/C12,"")</f>
        <v/>
      </c>
      <c r="D86" s="208">
        <f t="shared" si="96"/>
        <v>-0.86645898234683283</v>
      </c>
      <c r="E86" s="208">
        <f t="shared" si="96"/>
        <v>-1</v>
      </c>
      <c r="F86" s="208">
        <f t="shared" si="96"/>
        <v>-0.85373134328358213</v>
      </c>
      <c r="G86" s="208">
        <f t="shared" si="96"/>
        <v>-0.7640449438202247</v>
      </c>
      <c r="H86" s="208">
        <f t="shared" si="96"/>
        <v>-1</v>
      </c>
      <c r="I86" s="207">
        <f t="shared" si="96"/>
        <v>-0.79167352311996053</v>
      </c>
      <c r="J86" s="208">
        <f t="shared" si="96"/>
        <v>-0.75</v>
      </c>
      <c r="K86" s="208" t="str">
        <f t="shared" si="96"/>
        <v/>
      </c>
      <c r="L86" s="208">
        <f t="shared" si="96"/>
        <v>-0.2638888888888889</v>
      </c>
      <c r="M86" s="208">
        <f t="shared" si="96"/>
        <v>-1</v>
      </c>
      <c r="N86" s="208">
        <f t="shared" si="96"/>
        <v>-0.96551724137931039</v>
      </c>
      <c r="O86" s="208" t="str">
        <f t="shared" si="96"/>
        <v/>
      </c>
      <c r="P86" s="208" t="str">
        <f t="shared" si="96"/>
        <v/>
      </c>
      <c r="Q86" s="208">
        <f t="shared" si="96"/>
        <v>-1</v>
      </c>
      <c r="R86" s="208">
        <f t="shared" si="96"/>
        <v>-0.94736842105263153</v>
      </c>
      <c r="S86" s="208" t="str">
        <f t="shared" si="96"/>
        <v/>
      </c>
      <c r="T86" s="208" t="str">
        <f t="shared" si="96"/>
        <v/>
      </c>
      <c r="U86" s="208">
        <f t="shared" si="96"/>
        <v>-0.74365647364996745</v>
      </c>
      <c r="V86" s="208" t="str">
        <f t="shared" si="96"/>
        <v/>
      </c>
      <c r="W86" s="209">
        <f t="shared" si="96"/>
        <v>-0.79193106814660752</v>
      </c>
    </row>
    <row r="87" spans="2:23" x14ac:dyDescent="0.25">
      <c r="B87" s="153" t="s">
        <v>407</v>
      </c>
      <c r="C87" s="208">
        <f t="shared" ref="C87:W87" si="97">IF(C13&gt;0,C63/C13,"")</f>
        <v>-1</v>
      </c>
      <c r="D87" s="208">
        <f t="shared" si="97"/>
        <v>-0.92378826530612246</v>
      </c>
      <c r="E87" s="208">
        <f t="shared" si="97"/>
        <v>-0.89174800354924577</v>
      </c>
      <c r="F87" s="208">
        <f t="shared" si="97"/>
        <v>-0.72229272419627755</v>
      </c>
      <c r="G87" s="208">
        <f t="shared" si="97"/>
        <v>-0.83604336043360439</v>
      </c>
      <c r="H87" s="208">
        <f t="shared" si="97"/>
        <v>-0.7739258712889544</v>
      </c>
      <c r="I87" s="208" t="str">
        <f t="shared" si="97"/>
        <v/>
      </c>
      <c r="J87" s="207">
        <f t="shared" si="97"/>
        <v>-0.8399132321041215</v>
      </c>
      <c r="K87" s="208" t="str">
        <f t="shared" si="97"/>
        <v/>
      </c>
      <c r="L87" s="208">
        <f t="shared" si="97"/>
        <v>-1</v>
      </c>
      <c r="M87" s="208" t="str">
        <f t="shared" si="97"/>
        <v/>
      </c>
      <c r="N87" s="208">
        <f t="shared" si="97"/>
        <v>-0.89575289575289574</v>
      </c>
      <c r="O87" s="208" t="str">
        <f t="shared" si="97"/>
        <v/>
      </c>
      <c r="P87" s="208">
        <f t="shared" si="97"/>
        <v>-1</v>
      </c>
      <c r="Q87" s="208">
        <f t="shared" si="97"/>
        <v>-0.93333333333333335</v>
      </c>
      <c r="R87" s="208" t="str">
        <f t="shared" si="97"/>
        <v/>
      </c>
      <c r="S87" s="208" t="str">
        <f t="shared" si="97"/>
        <v/>
      </c>
      <c r="T87" s="208" t="str">
        <f t="shared" si="97"/>
        <v/>
      </c>
      <c r="U87" s="208">
        <f t="shared" si="97"/>
        <v>-0.7796121173264946</v>
      </c>
      <c r="V87" s="208" t="str">
        <f t="shared" si="97"/>
        <v/>
      </c>
      <c r="W87" s="209">
        <f t="shared" si="97"/>
        <v>-0.80223461696099219</v>
      </c>
    </row>
    <row r="88" spans="2:23" x14ac:dyDescent="0.25">
      <c r="B88" s="153" t="s">
        <v>408</v>
      </c>
      <c r="C88" s="208">
        <f t="shared" ref="C88:W88" si="98">IF(C14&gt;0,C64/C14,"")</f>
        <v>-1</v>
      </c>
      <c r="D88" s="208">
        <f t="shared" si="98"/>
        <v>-0.84316985314491544</v>
      </c>
      <c r="E88" s="208">
        <f t="shared" si="98"/>
        <v>-1</v>
      </c>
      <c r="F88" s="208">
        <f t="shared" si="98"/>
        <v>-0.9607250755287009</v>
      </c>
      <c r="G88" s="208" t="str">
        <f t="shared" si="98"/>
        <v/>
      </c>
      <c r="H88" s="208">
        <f t="shared" si="98"/>
        <v>-0.72519083969465647</v>
      </c>
      <c r="I88" s="208" t="str">
        <f t="shared" si="98"/>
        <v/>
      </c>
      <c r="J88" s="208">
        <f t="shared" si="98"/>
        <v>-1</v>
      </c>
      <c r="K88" s="207">
        <f t="shared" si="98"/>
        <v>-0.84138343705122065</v>
      </c>
      <c r="L88" s="208">
        <f t="shared" si="98"/>
        <v>-0.69683400605449042</v>
      </c>
      <c r="M88" s="208" t="str">
        <f t="shared" si="98"/>
        <v/>
      </c>
      <c r="N88" s="208" t="str">
        <f t="shared" si="98"/>
        <v/>
      </c>
      <c r="O88" s="208" t="str">
        <f t="shared" si="98"/>
        <v/>
      </c>
      <c r="P88" s="208">
        <f t="shared" si="98"/>
        <v>-0.51833740831295838</v>
      </c>
      <c r="Q88" s="208" t="str">
        <f t="shared" si="98"/>
        <v/>
      </c>
      <c r="R88" s="208">
        <f t="shared" si="98"/>
        <v>-1</v>
      </c>
      <c r="S88" s="208">
        <f t="shared" si="98"/>
        <v>-0.72563358971125957</v>
      </c>
      <c r="T88" s="208">
        <f t="shared" si="98"/>
        <v>-0.73967986520640272</v>
      </c>
      <c r="U88" s="208">
        <f t="shared" si="98"/>
        <v>-1</v>
      </c>
      <c r="V88" s="208">
        <f t="shared" si="98"/>
        <v>-1</v>
      </c>
      <c r="W88" s="209">
        <f t="shared" si="98"/>
        <v>-0.79079642590389776</v>
      </c>
    </row>
    <row r="89" spans="2:23" x14ac:dyDescent="0.25">
      <c r="B89" s="153" t="s">
        <v>409</v>
      </c>
      <c r="C89" s="208">
        <f t="shared" ref="C89:W89" si="99">IF(C15&gt;0,C65/C15,"")</f>
        <v>-0.95121951219512191</v>
      </c>
      <c r="D89" s="208">
        <f t="shared" si="99"/>
        <v>-0.78382441619375676</v>
      </c>
      <c r="E89" s="208">
        <f t="shared" si="99"/>
        <v>-0.98780487804878048</v>
      </c>
      <c r="F89" s="208">
        <f t="shared" si="99"/>
        <v>-0.91854078142812723</v>
      </c>
      <c r="G89" s="208">
        <f t="shared" si="99"/>
        <v>-1</v>
      </c>
      <c r="H89" s="208">
        <f t="shared" si="99"/>
        <v>-0.87309048178613391</v>
      </c>
      <c r="I89" s="208">
        <f t="shared" si="99"/>
        <v>-0.53293413173652693</v>
      </c>
      <c r="J89" s="208">
        <f t="shared" si="99"/>
        <v>-0.98360655737704916</v>
      </c>
      <c r="K89" s="208">
        <f t="shared" si="99"/>
        <v>-0.79777185759263747</v>
      </c>
      <c r="L89" s="207">
        <f t="shared" si="99"/>
        <v>-0.79538676471757785</v>
      </c>
      <c r="M89" s="208">
        <f t="shared" si="99"/>
        <v>-0.90685543964232485</v>
      </c>
      <c r="N89" s="208">
        <f t="shared" si="99"/>
        <v>-1</v>
      </c>
      <c r="O89" s="208">
        <f t="shared" si="99"/>
        <v>-1</v>
      </c>
      <c r="P89" s="208">
        <f t="shared" si="99"/>
        <v>-0.84461114513165947</v>
      </c>
      <c r="Q89" s="208">
        <f t="shared" si="99"/>
        <v>-1</v>
      </c>
      <c r="R89" s="208">
        <f t="shared" si="99"/>
        <v>-0.82959982601130922</v>
      </c>
      <c r="S89" s="208">
        <f t="shared" si="99"/>
        <v>-0.68221574344023328</v>
      </c>
      <c r="T89" s="208">
        <f t="shared" si="99"/>
        <v>-0.90181818181818185</v>
      </c>
      <c r="U89" s="208">
        <f t="shared" si="99"/>
        <v>-0.86697353279631761</v>
      </c>
      <c r="V89" s="208">
        <f t="shared" si="99"/>
        <v>-0.98692810457516345</v>
      </c>
      <c r="W89" s="209">
        <f t="shared" si="99"/>
        <v>-0.79721796977722159</v>
      </c>
    </row>
    <row r="90" spans="2:23" x14ac:dyDescent="0.25">
      <c r="B90" s="153" t="s">
        <v>410</v>
      </c>
      <c r="C90" s="208" t="str">
        <f t="shared" ref="C90:W90" si="100">IF(C16&gt;0,C66/C16,"")</f>
        <v/>
      </c>
      <c r="D90" s="208">
        <f t="shared" si="100"/>
        <v>-0.96888888888888891</v>
      </c>
      <c r="E90" s="208" t="str">
        <f t="shared" si="100"/>
        <v/>
      </c>
      <c r="F90" s="208">
        <f t="shared" si="100"/>
        <v>-1</v>
      </c>
      <c r="G90" s="208" t="str">
        <f t="shared" si="100"/>
        <v/>
      </c>
      <c r="H90" s="208">
        <f t="shared" si="100"/>
        <v>-1</v>
      </c>
      <c r="I90" s="208" t="str">
        <f t="shared" si="100"/>
        <v/>
      </c>
      <c r="J90" s="208" t="str">
        <f t="shared" si="100"/>
        <v/>
      </c>
      <c r="K90" s="208" t="str">
        <f t="shared" si="100"/>
        <v/>
      </c>
      <c r="L90" s="208">
        <f t="shared" si="100"/>
        <v>-0.81723446893787577</v>
      </c>
      <c r="M90" s="207">
        <f t="shared" si="100"/>
        <v>-0.76179442024283994</v>
      </c>
      <c r="N90" s="208">
        <f t="shared" si="100"/>
        <v>-1</v>
      </c>
      <c r="O90" s="208" t="str">
        <f t="shared" si="100"/>
        <v/>
      </c>
      <c r="P90" s="208" t="str">
        <f t="shared" si="100"/>
        <v/>
      </c>
      <c r="Q90" s="208" t="str">
        <f t="shared" si="100"/>
        <v/>
      </c>
      <c r="R90" s="208">
        <f t="shared" si="100"/>
        <v>-0.60498627630375112</v>
      </c>
      <c r="S90" s="208" t="str">
        <f t="shared" si="100"/>
        <v/>
      </c>
      <c r="T90" s="208" t="str">
        <f t="shared" si="100"/>
        <v/>
      </c>
      <c r="U90" s="208">
        <f t="shared" si="100"/>
        <v>-1</v>
      </c>
      <c r="V90" s="208" t="str">
        <f t="shared" si="100"/>
        <v/>
      </c>
      <c r="W90" s="209">
        <f t="shared" si="100"/>
        <v>-0.75496705086753713</v>
      </c>
    </row>
    <row r="91" spans="2:23" x14ac:dyDescent="0.25">
      <c r="B91" s="153" t="s">
        <v>411</v>
      </c>
      <c r="C91" s="208" t="str">
        <f t="shared" ref="C91:W91" si="101">IF(C17&gt;0,C67/C17,"")</f>
        <v/>
      </c>
      <c r="D91" s="208">
        <f t="shared" si="101"/>
        <v>-0.97410071942446042</v>
      </c>
      <c r="E91" s="208">
        <f t="shared" si="101"/>
        <v>-0.78497023809523814</v>
      </c>
      <c r="F91" s="208">
        <f t="shared" si="101"/>
        <v>-0.76079447322970639</v>
      </c>
      <c r="G91" s="208">
        <f t="shared" si="101"/>
        <v>-0.58600823045267492</v>
      </c>
      <c r="H91" s="208">
        <f t="shared" si="101"/>
        <v>-0.83870967741935487</v>
      </c>
      <c r="I91" s="208">
        <f t="shared" si="101"/>
        <v>-0.97916666666666663</v>
      </c>
      <c r="J91" s="208">
        <f t="shared" si="101"/>
        <v>-0.85914786967418544</v>
      </c>
      <c r="K91" s="208" t="str">
        <f t="shared" si="101"/>
        <v/>
      </c>
      <c r="L91" s="208">
        <f t="shared" si="101"/>
        <v>-1</v>
      </c>
      <c r="M91" s="208">
        <f t="shared" si="101"/>
        <v>-1</v>
      </c>
      <c r="N91" s="207">
        <f t="shared" si="101"/>
        <v>-0.77772183059192124</v>
      </c>
      <c r="O91" s="208">
        <f t="shared" si="101"/>
        <v>-0.94413407821229045</v>
      </c>
      <c r="P91" s="208">
        <f t="shared" si="101"/>
        <v>-1</v>
      </c>
      <c r="Q91" s="208">
        <f t="shared" si="101"/>
        <v>-0.2</v>
      </c>
      <c r="R91" s="208" t="str">
        <f t="shared" si="101"/>
        <v/>
      </c>
      <c r="S91" s="208" t="str">
        <f t="shared" si="101"/>
        <v/>
      </c>
      <c r="T91" s="208" t="str">
        <f t="shared" si="101"/>
        <v/>
      </c>
      <c r="U91" s="208">
        <f t="shared" si="101"/>
        <v>-0.86505190311418689</v>
      </c>
      <c r="V91" s="208">
        <f t="shared" si="101"/>
        <v>-0.93103448275862066</v>
      </c>
      <c r="W91" s="209">
        <f t="shared" si="101"/>
        <v>-0.78498968176387529</v>
      </c>
    </row>
    <row r="92" spans="2:23" x14ac:dyDescent="0.25">
      <c r="B92" s="153" t="s">
        <v>412</v>
      </c>
      <c r="C92" s="208">
        <f t="shared" ref="C92:W92" si="102">IF(C18&gt;0,C68/C18,"")</f>
        <v>-1</v>
      </c>
      <c r="D92" s="208">
        <f t="shared" si="102"/>
        <v>-1</v>
      </c>
      <c r="E92" s="208">
        <f t="shared" si="102"/>
        <v>-0.85737439222042144</v>
      </c>
      <c r="F92" s="208">
        <f t="shared" si="102"/>
        <v>-0.94155844155844159</v>
      </c>
      <c r="G92" s="208" t="str">
        <f t="shared" si="102"/>
        <v/>
      </c>
      <c r="H92" s="208">
        <f t="shared" si="102"/>
        <v>-0.8</v>
      </c>
      <c r="I92" s="208" t="str">
        <f t="shared" si="102"/>
        <v/>
      </c>
      <c r="J92" s="208">
        <f t="shared" si="102"/>
        <v>-0.88297872340425532</v>
      </c>
      <c r="K92" s="208" t="str">
        <f t="shared" si="102"/>
        <v/>
      </c>
      <c r="L92" s="208">
        <f t="shared" si="102"/>
        <v>-1</v>
      </c>
      <c r="M92" s="208" t="str">
        <f t="shared" si="102"/>
        <v/>
      </c>
      <c r="N92" s="208">
        <f t="shared" si="102"/>
        <v>-0.87816455696202533</v>
      </c>
      <c r="O92" s="207">
        <f t="shared" si="102"/>
        <v>-0.99850793989129272</v>
      </c>
      <c r="P92" s="208">
        <f t="shared" si="102"/>
        <v>-1</v>
      </c>
      <c r="Q92" s="208">
        <f t="shared" si="102"/>
        <v>-0.90745672436751001</v>
      </c>
      <c r="R92" s="208" t="str">
        <f t="shared" si="102"/>
        <v/>
      </c>
      <c r="S92" s="208" t="str">
        <f t="shared" si="102"/>
        <v/>
      </c>
      <c r="T92" s="208" t="str">
        <f t="shared" si="102"/>
        <v/>
      </c>
      <c r="U92" s="208">
        <f t="shared" si="102"/>
        <v>-1</v>
      </c>
      <c r="V92" s="208">
        <f t="shared" si="102"/>
        <v>-0.93156732891832228</v>
      </c>
      <c r="W92" s="209">
        <f t="shared" si="102"/>
        <v>-0.96867975423347819</v>
      </c>
    </row>
    <row r="93" spans="2:23" x14ac:dyDescent="0.25">
      <c r="B93" s="153" t="s">
        <v>413</v>
      </c>
      <c r="C93" s="208">
        <f t="shared" ref="C93:W93" si="103">IF(C19&gt;0,C69/C19,"")</f>
        <v>-0.47783251231527096</v>
      </c>
      <c r="D93" s="208">
        <f t="shared" si="103"/>
        <v>-0.78575259488279647</v>
      </c>
      <c r="E93" s="208">
        <f t="shared" si="103"/>
        <v>-0.83922829581993574</v>
      </c>
      <c r="F93" s="208">
        <f t="shared" si="103"/>
        <v>-0.83625128733264675</v>
      </c>
      <c r="G93" s="208">
        <f t="shared" si="103"/>
        <v>-1</v>
      </c>
      <c r="H93" s="208">
        <f t="shared" si="103"/>
        <v>-0.70874871890431379</v>
      </c>
      <c r="I93" s="208" t="str">
        <f t="shared" si="103"/>
        <v/>
      </c>
      <c r="J93" s="208">
        <f t="shared" si="103"/>
        <v>-1</v>
      </c>
      <c r="K93" s="208">
        <f t="shared" si="103"/>
        <v>-0.82446043165467631</v>
      </c>
      <c r="L93" s="208">
        <f t="shared" si="103"/>
        <v>-0.73910637013183056</v>
      </c>
      <c r="M93" s="208" t="str">
        <f t="shared" si="103"/>
        <v/>
      </c>
      <c r="N93" s="208">
        <f t="shared" si="103"/>
        <v>-1</v>
      </c>
      <c r="O93" s="208" t="str">
        <f t="shared" si="103"/>
        <v/>
      </c>
      <c r="P93" s="207">
        <f t="shared" si="103"/>
        <v>-0.82370867969550388</v>
      </c>
      <c r="Q93" s="208">
        <f t="shared" si="103"/>
        <v>-1</v>
      </c>
      <c r="R93" s="208">
        <f t="shared" si="103"/>
        <v>-1</v>
      </c>
      <c r="S93" s="208">
        <f t="shared" si="103"/>
        <v>-0.20202020202020202</v>
      </c>
      <c r="T93" s="208">
        <f t="shared" si="103"/>
        <v>-0.79621848739495793</v>
      </c>
      <c r="U93" s="208">
        <f t="shared" si="103"/>
        <v>-1</v>
      </c>
      <c r="V93" s="208">
        <f t="shared" si="103"/>
        <v>-0.57978723404255317</v>
      </c>
      <c r="W93" s="209">
        <f t="shared" si="103"/>
        <v>-0.79404997484487672</v>
      </c>
    </row>
    <row r="94" spans="2:23" x14ac:dyDescent="0.25">
      <c r="B94" s="153" t="s">
        <v>414</v>
      </c>
      <c r="C94" s="208">
        <f t="shared" ref="C94:W94" si="104">IF(C20&gt;0,C70/C20,"")</f>
        <v>-0.93814432989690721</v>
      </c>
      <c r="D94" s="208">
        <f t="shared" si="104"/>
        <v>-0.98070739549839225</v>
      </c>
      <c r="E94" s="208">
        <f t="shared" si="104"/>
        <v>-0.80643274853801172</v>
      </c>
      <c r="F94" s="208">
        <f t="shared" si="104"/>
        <v>-0.98773006134969321</v>
      </c>
      <c r="G94" s="208">
        <f t="shared" si="104"/>
        <v>-1</v>
      </c>
      <c r="H94" s="208">
        <f t="shared" si="104"/>
        <v>-0.87394957983193278</v>
      </c>
      <c r="I94" s="208" t="str">
        <f t="shared" si="104"/>
        <v/>
      </c>
      <c r="J94" s="208">
        <f t="shared" si="104"/>
        <v>-1</v>
      </c>
      <c r="K94" s="208">
        <f t="shared" si="104"/>
        <v>-1</v>
      </c>
      <c r="L94" s="208">
        <f t="shared" si="104"/>
        <v>-1</v>
      </c>
      <c r="M94" s="208" t="str">
        <f t="shared" si="104"/>
        <v/>
      </c>
      <c r="N94" s="208">
        <f t="shared" si="104"/>
        <v>-0.15384615384615385</v>
      </c>
      <c r="O94" s="208">
        <f t="shared" si="104"/>
        <v>-0.99223803363518759</v>
      </c>
      <c r="P94" s="208">
        <f t="shared" si="104"/>
        <v>-0.78260869565217395</v>
      </c>
      <c r="Q94" s="207">
        <f t="shared" si="104"/>
        <v>-0.94572801984803845</v>
      </c>
      <c r="R94" s="208" t="str">
        <f t="shared" si="104"/>
        <v/>
      </c>
      <c r="S94" s="208" t="str">
        <f t="shared" si="104"/>
        <v/>
      </c>
      <c r="T94" s="208">
        <f t="shared" si="104"/>
        <v>-1</v>
      </c>
      <c r="U94" s="208">
        <f t="shared" si="104"/>
        <v>-1</v>
      </c>
      <c r="V94" s="208">
        <f t="shared" si="104"/>
        <v>-0.88015194681861353</v>
      </c>
      <c r="W94" s="209">
        <f t="shared" si="104"/>
        <v>-0.92202873313016975</v>
      </c>
    </row>
    <row r="95" spans="2:23" x14ac:dyDescent="0.25">
      <c r="B95" s="153" t="s">
        <v>415</v>
      </c>
      <c r="C95" s="208" t="str">
        <f t="shared" ref="C95:W95" si="105">IF(C21&gt;0,C71/C21,"")</f>
        <v/>
      </c>
      <c r="D95" s="208">
        <f t="shared" si="105"/>
        <v>-0.91570093457943924</v>
      </c>
      <c r="E95" s="208" t="str">
        <f t="shared" si="105"/>
        <v/>
      </c>
      <c r="F95" s="208">
        <f t="shared" si="105"/>
        <v>-1</v>
      </c>
      <c r="G95" s="208">
        <f t="shared" si="105"/>
        <v>-1</v>
      </c>
      <c r="H95" s="208">
        <f t="shared" si="105"/>
        <v>-1</v>
      </c>
      <c r="I95" s="208" t="str">
        <f t="shared" si="105"/>
        <v/>
      </c>
      <c r="J95" s="208" t="str">
        <f t="shared" si="105"/>
        <v/>
      </c>
      <c r="K95" s="208" t="str">
        <f t="shared" si="105"/>
        <v/>
      </c>
      <c r="L95" s="208">
        <f t="shared" si="105"/>
        <v>-0.80599347952302269</v>
      </c>
      <c r="M95" s="208">
        <f t="shared" si="105"/>
        <v>-0.70873074101247246</v>
      </c>
      <c r="N95" s="208">
        <f t="shared" si="105"/>
        <v>-1</v>
      </c>
      <c r="O95" s="208" t="str">
        <f t="shared" si="105"/>
        <v/>
      </c>
      <c r="P95" s="208">
        <f t="shared" si="105"/>
        <v>-1</v>
      </c>
      <c r="Q95" s="208" t="str">
        <f t="shared" si="105"/>
        <v/>
      </c>
      <c r="R95" s="207">
        <f t="shared" si="105"/>
        <v>-0.77146569901436768</v>
      </c>
      <c r="S95" s="208" t="str">
        <f t="shared" si="105"/>
        <v/>
      </c>
      <c r="T95" s="208" t="str">
        <f t="shared" si="105"/>
        <v/>
      </c>
      <c r="U95" s="208">
        <f t="shared" si="105"/>
        <v>-0.97435897435897434</v>
      </c>
      <c r="V95" s="208" t="str">
        <f t="shared" si="105"/>
        <v/>
      </c>
      <c r="W95" s="209">
        <f t="shared" si="105"/>
        <v>-0.7912351466259675</v>
      </c>
    </row>
    <row r="96" spans="2:23" x14ac:dyDescent="0.25">
      <c r="B96" s="153" t="s">
        <v>416</v>
      </c>
      <c r="C96" s="208">
        <f t="shared" ref="C96:W96" si="106">IF(C22&gt;0,C72/C22,"")</f>
        <v>-1</v>
      </c>
      <c r="D96" s="208">
        <f t="shared" si="106"/>
        <v>-0.79416809605488847</v>
      </c>
      <c r="E96" s="208" t="str">
        <f t="shared" si="106"/>
        <v/>
      </c>
      <c r="F96" s="208">
        <f t="shared" si="106"/>
        <v>-0.94871794871794868</v>
      </c>
      <c r="G96" s="208" t="str">
        <f t="shared" si="106"/>
        <v/>
      </c>
      <c r="H96" s="208" t="str">
        <f t="shared" si="106"/>
        <v/>
      </c>
      <c r="I96" s="208" t="str">
        <f t="shared" si="106"/>
        <v/>
      </c>
      <c r="J96" s="208" t="str">
        <f t="shared" si="106"/>
        <v/>
      </c>
      <c r="K96" s="208">
        <f t="shared" si="106"/>
        <v>-0.694257788637752</v>
      </c>
      <c r="L96" s="208">
        <f t="shared" si="106"/>
        <v>-0.1802624073017684</v>
      </c>
      <c r="M96" s="208" t="str">
        <f t="shared" si="106"/>
        <v/>
      </c>
      <c r="N96" s="208" t="str">
        <f t="shared" si="106"/>
        <v/>
      </c>
      <c r="O96" s="208" t="str">
        <f t="shared" si="106"/>
        <v/>
      </c>
      <c r="P96" s="208">
        <f t="shared" si="106"/>
        <v>3.3725490196078431</v>
      </c>
      <c r="Q96" s="208" t="str">
        <f t="shared" si="106"/>
        <v/>
      </c>
      <c r="R96" s="208" t="str">
        <f t="shared" si="106"/>
        <v/>
      </c>
      <c r="S96" s="207">
        <f t="shared" si="106"/>
        <v>-0.75993225601580694</v>
      </c>
      <c r="T96" s="208">
        <f t="shared" si="106"/>
        <v>-0.76688867745004763</v>
      </c>
      <c r="U96" s="208">
        <f t="shared" si="106"/>
        <v>-1</v>
      </c>
      <c r="V96" s="208">
        <f t="shared" si="106"/>
        <v>-0.96</v>
      </c>
      <c r="W96" s="209">
        <f t="shared" si="106"/>
        <v>-0.73618257139066212</v>
      </c>
    </row>
    <row r="97" spans="2:23" x14ac:dyDescent="0.25">
      <c r="B97" s="153" t="s">
        <v>417</v>
      </c>
      <c r="C97" s="208">
        <f t="shared" ref="C97:W97" si="107">IF(C23&gt;0,C73/C23,"")</f>
        <v>-0.3984375</v>
      </c>
      <c r="D97" s="208">
        <f t="shared" si="107"/>
        <v>-0.8728813559322034</v>
      </c>
      <c r="E97" s="208">
        <f t="shared" si="107"/>
        <v>-0.9</v>
      </c>
      <c r="F97" s="208">
        <f t="shared" si="107"/>
        <v>-0.96268656716417911</v>
      </c>
      <c r="G97" s="208" t="str">
        <f t="shared" si="107"/>
        <v/>
      </c>
      <c r="H97" s="208">
        <f t="shared" si="107"/>
        <v>-0.36781609195402298</v>
      </c>
      <c r="I97" s="208" t="str">
        <f t="shared" si="107"/>
        <v/>
      </c>
      <c r="J97" s="208">
        <f t="shared" si="107"/>
        <v>-1</v>
      </c>
      <c r="K97" s="208">
        <f t="shared" si="107"/>
        <v>-0.46442953020134226</v>
      </c>
      <c r="L97" s="208">
        <f t="shared" si="107"/>
        <v>-0.6608097784568373</v>
      </c>
      <c r="M97" s="208" t="str">
        <f t="shared" si="107"/>
        <v/>
      </c>
      <c r="N97" s="208" t="str">
        <f t="shared" si="107"/>
        <v/>
      </c>
      <c r="O97" s="208" t="str">
        <f t="shared" si="107"/>
        <v/>
      </c>
      <c r="P97" s="208">
        <f t="shared" si="107"/>
        <v>-0.55510698425514737</v>
      </c>
      <c r="Q97" s="208" t="str">
        <f t="shared" si="107"/>
        <v/>
      </c>
      <c r="R97" s="208" t="str">
        <f t="shared" si="107"/>
        <v/>
      </c>
      <c r="S97" s="208">
        <f t="shared" si="107"/>
        <v>-0.55695208169677923</v>
      </c>
      <c r="T97" s="207">
        <f t="shared" si="107"/>
        <v>-0.78263224984066282</v>
      </c>
      <c r="U97" s="208">
        <f t="shared" si="107"/>
        <v>-1</v>
      </c>
      <c r="V97" s="208">
        <f t="shared" si="107"/>
        <v>-0.16862745098039217</v>
      </c>
      <c r="W97" s="209">
        <f t="shared" si="107"/>
        <v>-0.74106830560135917</v>
      </c>
    </row>
    <row r="98" spans="2:23" x14ac:dyDescent="0.25">
      <c r="B98" s="153" t="s">
        <v>418</v>
      </c>
      <c r="C98" s="208" t="str">
        <f t="shared" ref="C98:W98" si="108">IF(C24&gt;0,C74/C24,"")</f>
        <v/>
      </c>
      <c r="D98" s="208">
        <f t="shared" si="108"/>
        <v>-0.85097335725200984</v>
      </c>
      <c r="E98" s="208">
        <f t="shared" si="108"/>
        <v>-0.96858638743455494</v>
      </c>
      <c r="F98" s="208">
        <f t="shared" si="108"/>
        <v>-0.70604614160700074</v>
      </c>
      <c r="G98" s="208">
        <f t="shared" si="108"/>
        <v>-0.8653661656539815</v>
      </c>
      <c r="H98" s="208">
        <f t="shared" si="108"/>
        <v>-0.79051065540812226</v>
      </c>
      <c r="I98" s="208">
        <f t="shared" si="108"/>
        <v>-0.64057433997220936</v>
      </c>
      <c r="J98" s="208">
        <f t="shared" si="108"/>
        <v>-0.84406642365330098</v>
      </c>
      <c r="K98" s="208">
        <f t="shared" si="108"/>
        <v>-1</v>
      </c>
      <c r="L98" s="208">
        <f t="shared" si="108"/>
        <v>-0.8026624902114331</v>
      </c>
      <c r="M98" s="208">
        <f t="shared" si="108"/>
        <v>-1</v>
      </c>
      <c r="N98" s="208">
        <f t="shared" si="108"/>
        <v>-0.99508599508599505</v>
      </c>
      <c r="O98" s="208">
        <f t="shared" si="108"/>
        <v>-1</v>
      </c>
      <c r="P98" s="208">
        <f t="shared" si="108"/>
        <v>-0.99543378995433784</v>
      </c>
      <c r="Q98" s="208">
        <f t="shared" si="108"/>
        <v>-1</v>
      </c>
      <c r="R98" s="208">
        <f t="shared" si="108"/>
        <v>-0.98104265402843605</v>
      </c>
      <c r="S98" s="208">
        <f t="shared" si="108"/>
        <v>-1</v>
      </c>
      <c r="T98" s="208" t="str">
        <f t="shared" si="108"/>
        <v/>
      </c>
      <c r="U98" s="207">
        <f t="shared" si="108"/>
        <v>-0.79644646076272707</v>
      </c>
      <c r="V98" s="208">
        <f t="shared" si="108"/>
        <v>-1</v>
      </c>
      <c r="W98" s="209">
        <f t="shared" si="108"/>
        <v>-0.79692012469956708</v>
      </c>
    </row>
    <row r="99" spans="2:23" x14ac:dyDescent="0.25">
      <c r="B99" s="153" t="s">
        <v>419</v>
      </c>
      <c r="C99" s="208">
        <f t="shared" ref="C99:W99" si="109">IF(C25&gt;0,C75/C25,"")</f>
        <v>-0.85185185185185186</v>
      </c>
      <c r="D99" s="208">
        <f t="shared" si="109"/>
        <v>-0.98858230256898194</v>
      </c>
      <c r="E99" s="208">
        <f t="shared" si="109"/>
        <v>-0.8701171875</v>
      </c>
      <c r="F99" s="208">
        <f t="shared" si="109"/>
        <v>-0.99740932642487046</v>
      </c>
      <c r="G99" s="208" t="str">
        <f t="shared" si="109"/>
        <v/>
      </c>
      <c r="H99" s="208">
        <f t="shared" si="109"/>
        <v>-0.85161290322580641</v>
      </c>
      <c r="I99" s="208">
        <f t="shared" si="109"/>
        <v>-1</v>
      </c>
      <c r="J99" s="208">
        <f t="shared" si="109"/>
        <v>-1</v>
      </c>
      <c r="K99" s="208">
        <f t="shared" si="109"/>
        <v>-1</v>
      </c>
      <c r="L99" s="208">
        <f t="shared" si="109"/>
        <v>-0.93772893772893773</v>
      </c>
      <c r="M99" s="208" t="str">
        <f t="shared" si="109"/>
        <v/>
      </c>
      <c r="N99" s="208">
        <f t="shared" si="109"/>
        <v>-0.89393939393939392</v>
      </c>
      <c r="O99" s="208">
        <f t="shared" si="109"/>
        <v>-0.97894736842105268</v>
      </c>
      <c r="P99" s="208">
        <f t="shared" si="109"/>
        <v>-0.10505836575875487</v>
      </c>
      <c r="Q99" s="208">
        <f t="shared" si="109"/>
        <v>-0.89898305084745767</v>
      </c>
      <c r="R99" s="208" t="str">
        <f t="shared" si="109"/>
        <v/>
      </c>
      <c r="S99" s="208">
        <f t="shared" si="109"/>
        <v>-1</v>
      </c>
      <c r="T99" s="208">
        <f t="shared" si="109"/>
        <v>-0.8165137614678899</v>
      </c>
      <c r="U99" s="208">
        <f t="shared" si="109"/>
        <v>-1</v>
      </c>
      <c r="V99" s="207">
        <f t="shared" si="109"/>
        <v>-0.85468446631212092</v>
      </c>
      <c r="W99" s="209">
        <f t="shared" si="109"/>
        <v>-0.85216536962820699</v>
      </c>
    </row>
    <row r="100" spans="2:23" x14ac:dyDescent="0.25">
      <c r="B100" s="159" t="s">
        <v>26</v>
      </c>
      <c r="C100" s="210">
        <f t="shared" ref="C100:W100" si="110">IF(C26&gt;0,C76/C26,"")</f>
        <v>-0.89923947179234931</v>
      </c>
      <c r="D100" s="210">
        <f t="shared" si="110"/>
        <v>-0.80126411836708566</v>
      </c>
      <c r="E100" s="210">
        <f t="shared" si="110"/>
        <v>-0.88992826962759164</v>
      </c>
      <c r="F100" s="210">
        <f t="shared" si="110"/>
        <v>-0.76107502391472692</v>
      </c>
      <c r="G100" s="210">
        <f t="shared" si="110"/>
        <v>-0.79278717164784429</v>
      </c>
      <c r="H100" s="210">
        <f t="shared" si="110"/>
        <v>-0.81427917840545161</v>
      </c>
      <c r="I100" s="210">
        <f t="shared" si="110"/>
        <v>-0.78428385384672084</v>
      </c>
      <c r="J100" s="210">
        <f t="shared" si="110"/>
        <v>-0.85741863379279981</v>
      </c>
      <c r="K100" s="210">
        <f t="shared" si="110"/>
        <v>-0.81733213834982532</v>
      </c>
      <c r="L100" s="210">
        <f t="shared" si="110"/>
        <v>-0.79983092346394158</v>
      </c>
      <c r="M100" s="210">
        <f t="shared" si="110"/>
        <v>-0.76264816420930903</v>
      </c>
      <c r="N100" s="210">
        <f t="shared" si="110"/>
        <v>-0.7894481349003577</v>
      </c>
      <c r="O100" s="210">
        <f t="shared" si="110"/>
        <v>-0.99614778497636136</v>
      </c>
      <c r="P100" s="210">
        <f t="shared" si="110"/>
        <v>-0.81366304483576868</v>
      </c>
      <c r="Q100" s="210">
        <f t="shared" si="110"/>
        <v>-0.92422550114631707</v>
      </c>
      <c r="R100" s="210">
        <f t="shared" si="110"/>
        <v>-0.77053962961620703</v>
      </c>
      <c r="S100" s="210">
        <f t="shared" si="110"/>
        <v>-0.74728356631034887</v>
      </c>
      <c r="T100" s="210">
        <f t="shared" si="110"/>
        <v>-0.78377860505857877</v>
      </c>
      <c r="U100" s="210">
        <f t="shared" si="110"/>
        <v>-0.82212742358637458</v>
      </c>
      <c r="V100" s="210">
        <f t="shared" si="110"/>
        <v>-0.84492365229586708</v>
      </c>
      <c r="W100" s="211">
        <f t="shared" si="110"/>
        <v>-0.80111385778682564</v>
      </c>
    </row>
  </sheetData>
  <mergeCells count="21">
    <mergeCell ref="B78:B79"/>
    <mergeCell ref="C78:V78"/>
    <mergeCell ref="W78:W79"/>
    <mergeCell ref="AT54:AT55"/>
    <mergeCell ref="B29:B30"/>
    <mergeCell ref="C29:V29"/>
    <mergeCell ref="W29:W30"/>
    <mergeCell ref="Y29:Y30"/>
    <mergeCell ref="Z29:AS29"/>
    <mergeCell ref="AT29:AT30"/>
    <mergeCell ref="B54:B55"/>
    <mergeCell ref="C54:V54"/>
    <mergeCell ref="W54:W55"/>
    <mergeCell ref="Y54:Y55"/>
    <mergeCell ref="Z54:AS54"/>
    <mergeCell ref="AT4:AT5"/>
    <mergeCell ref="B4:B5"/>
    <mergeCell ref="C4:V4"/>
    <mergeCell ref="W4:W5"/>
    <mergeCell ref="Y4:Y5"/>
    <mergeCell ref="Z4:AS4"/>
  </mergeCells>
  <conditionalFormatting sqref="Z6:AS25">
    <cfRule type="colorScale" priority="7">
      <colorScale>
        <cfvo type="min"/>
        <cfvo type="max"/>
        <color rgb="FFFCFCFF"/>
        <color rgb="FF63BE7B"/>
      </colorScale>
    </cfRule>
  </conditionalFormatting>
  <conditionalFormatting sqref="Z31:AS50">
    <cfRule type="colorScale" priority="8">
      <colorScale>
        <cfvo type="min"/>
        <cfvo type="max"/>
        <color rgb="FFFCFCFF"/>
        <color rgb="FF63BE7B"/>
      </colorScale>
    </cfRule>
  </conditionalFormatting>
  <conditionalFormatting sqref="Z56:AS7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401"/>
  <sheetViews>
    <sheetView workbookViewId="0">
      <selection activeCell="U31" sqref="U31"/>
    </sheetView>
  </sheetViews>
  <sheetFormatPr defaultRowHeight="15" x14ac:dyDescent="0.25"/>
  <cols>
    <col min="1" max="1" width="15.140625" bestFit="1" customWidth="1"/>
    <col min="2" max="2" width="13.42578125" bestFit="1" customWidth="1"/>
  </cols>
  <sheetData>
    <row r="1" spans="1:4" ht="18.75" x14ac:dyDescent="0.3">
      <c r="A1" s="47" t="s">
        <v>459</v>
      </c>
      <c r="B1" s="47" t="s">
        <v>460</v>
      </c>
      <c r="C1" s="47" t="s">
        <v>23</v>
      </c>
      <c r="D1" s="47" t="s">
        <v>3</v>
      </c>
    </row>
    <row r="2" spans="1:4" x14ac:dyDescent="0.25">
      <c r="A2" s="222" t="s">
        <v>400</v>
      </c>
      <c r="B2" s="220" t="s">
        <v>400</v>
      </c>
      <c r="C2">
        <f>CountyFlows!C6</f>
        <v>19132</v>
      </c>
      <c r="D2">
        <f>CountyFlows!C31</f>
        <v>1243</v>
      </c>
    </row>
    <row r="3" spans="1:4" x14ac:dyDescent="0.25">
      <c r="A3" s="223" t="s">
        <v>401</v>
      </c>
      <c r="B3" s="153" t="s">
        <v>400</v>
      </c>
      <c r="C3">
        <f>CountyFlows!C7</f>
        <v>87</v>
      </c>
      <c r="D3">
        <f>CountyFlows!C32</f>
        <v>2</v>
      </c>
    </row>
    <row r="4" spans="1:4" x14ac:dyDescent="0.25">
      <c r="A4" s="223" t="s">
        <v>402</v>
      </c>
      <c r="B4" s="153" t="s">
        <v>400</v>
      </c>
      <c r="C4">
        <f>CountyFlows!C8</f>
        <v>137</v>
      </c>
      <c r="D4">
        <f>CountyFlows!C33</f>
        <v>245</v>
      </c>
    </row>
    <row r="5" spans="1:4" x14ac:dyDescent="0.25">
      <c r="A5" s="223" t="s">
        <v>403</v>
      </c>
      <c r="B5" s="153" t="s">
        <v>400</v>
      </c>
      <c r="C5">
        <f>CountyFlows!C9</f>
        <v>36</v>
      </c>
      <c r="D5">
        <f>CountyFlows!C34</f>
        <v>0</v>
      </c>
    </row>
    <row r="6" spans="1:4" x14ac:dyDescent="0.25">
      <c r="A6" s="223" t="s">
        <v>404</v>
      </c>
      <c r="B6" s="153" t="s">
        <v>400</v>
      </c>
      <c r="C6">
        <f>CountyFlows!C10</f>
        <v>24</v>
      </c>
      <c r="D6">
        <f>CountyFlows!C35</f>
        <v>0</v>
      </c>
    </row>
    <row r="7" spans="1:4" x14ac:dyDescent="0.25">
      <c r="A7" s="223" t="s">
        <v>405</v>
      </c>
      <c r="B7" s="153" t="s">
        <v>400</v>
      </c>
      <c r="C7">
        <f>CountyFlows!C11</f>
        <v>243</v>
      </c>
      <c r="D7">
        <f>CountyFlows!C36</f>
        <v>10</v>
      </c>
    </row>
    <row r="8" spans="1:4" x14ac:dyDescent="0.25">
      <c r="A8" s="223" t="s">
        <v>406</v>
      </c>
      <c r="B8" s="153" t="s">
        <v>400</v>
      </c>
      <c r="C8">
        <f>CountyFlows!C12</f>
        <v>0</v>
      </c>
      <c r="D8">
        <f>CountyFlows!C37</f>
        <v>0</v>
      </c>
    </row>
    <row r="9" spans="1:4" x14ac:dyDescent="0.25">
      <c r="A9" s="223" t="s">
        <v>407</v>
      </c>
      <c r="B9" s="153" t="s">
        <v>400</v>
      </c>
      <c r="C9">
        <f>CountyFlows!C13</f>
        <v>11</v>
      </c>
      <c r="D9">
        <f>CountyFlows!C38</f>
        <v>0</v>
      </c>
    </row>
    <row r="10" spans="1:4" x14ac:dyDescent="0.25">
      <c r="A10" s="223" t="s">
        <v>408</v>
      </c>
      <c r="B10" s="153" t="s">
        <v>400</v>
      </c>
      <c r="C10">
        <f>CountyFlows!C14</f>
        <v>20</v>
      </c>
      <c r="D10">
        <f>CountyFlows!C39</f>
        <v>0</v>
      </c>
    </row>
    <row r="11" spans="1:4" x14ac:dyDescent="0.25">
      <c r="A11" s="223" t="s">
        <v>409</v>
      </c>
      <c r="B11" s="153" t="s">
        <v>400</v>
      </c>
      <c r="C11">
        <f>CountyFlows!C15</f>
        <v>41</v>
      </c>
      <c r="D11">
        <f>CountyFlows!C40</f>
        <v>2</v>
      </c>
    </row>
    <row r="12" spans="1:4" x14ac:dyDescent="0.25">
      <c r="A12" s="223" t="s">
        <v>410</v>
      </c>
      <c r="B12" s="153" t="s">
        <v>400</v>
      </c>
      <c r="C12">
        <f>CountyFlows!C16</f>
        <v>0</v>
      </c>
      <c r="D12">
        <f>CountyFlows!C41</f>
        <v>0</v>
      </c>
    </row>
    <row r="13" spans="1:4" x14ac:dyDescent="0.25">
      <c r="A13" s="223" t="s">
        <v>411</v>
      </c>
      <c r="B13" s="153" t="s">
        <v>400</v>
      </c>
      <c r="C13">
        <f>CountyFlows!C17</f>
        <v>0</v>
      </c>
      <c r="D13">
        <f>CountyFlows!C42</f>
        <v>0</v>
      </c>
    </row>
    <row r="14" spans="1:4" x14ac:dyDescent="0.25">
      <c r="A14" s="223" t="s">
        <v>412</v>
      </c>
      <c r="B14" s="153" t="s">
        <v>400</v>
      </c>
      <c r="C14">
        <f>CountyFlows!C18</f>
        <v>29</v>
      </c>
      <c r="D14">
        <f>CountyFlows!C43</f>
        <v>0</v>
      </c>
    </row>
    <row r="15" spans="1:4" x14ac:dyDescent="0.25">
      <c r="A15" s="223" t="s">
        <v>413</v>
      </c>
      <c r="B15" s="153" t="s">
        <v>400</v>
      </c>
      <c r="C15">
        <f>CountyFlows!C19</f>
        <v>406</v>
      </c>
      <c r="D15">
        <f>CountyFlows!C44</f>
        <v>212</v>
      </c>
    </row>
    <row r="16" spans="1:4" x14ac:dyDescent="0.25">
      <c r="A16" s="223" t="s">
        <v>414</v>
      </c>
      <c r="B16" s="153" t="s">
        <v>400</v>
      </c>
      <c r="C16">
        <f>CountyFlows!C20</f>
        <v>388</v>
      </c>
      <c r="D16">
        <f>CountyFlows!C45</f>
        <v>24</v>
      </c>
    </row>
    <row r="17" spans="1:4" x14ac:dyDescent="0.25">
      <c r="A17" s="223" t="s">
        <v>415</v>
      </c>
      <c r="B17" s="153" t="s">
        <v>400</v>
      </c>
      <c r="C17">
        <f>CountyFlows!C21</f>
        <v>0</v>
      </c>
      <c r="D17">
        <f>CountyFlows!C46</f>
        <v>0</v>
      </c>
    </row>
    <row r="18" spans="1:4" x14ac:dyDescent="0.25">
      <c r="A18" s="223" t="s">
        <v>416</v>
      </c>
      <c r="B18" s="153" t="s">
        <v>400</v>
      </c>
      <c r="C18">
        <f>CountyFlows!C22</f>
        <v>23</v>
      </c>
      <c r="D18">
        <f>CountyFlows!C47</f>
        <v>0</v>
      </c>
    </row>
    <row r="19" spans="1:4" x14ac:dyDescent="0.25">
      <c r="A19" s="223" t="s">
        <v>417</v>
      </c>
      <c r="B19" s="153" t="s">
        <v>400</v>
      </c>
      <c r="C19">
        <f>CountyFlows!C23</f>
        <v>128</v>
      </c>
      <c r="D19">
        <f>CountyFlows!C48</f>
        <v>77</v>
      </c>
    </row>
    <row r="20" spans="1:4" x14ac:dyDescent="0.25">
      <c r="A20" s="223" t="s">
        <v>418</v>
      </c>
      <c r="B20" s="153" t="s">
        <v>400</v>
      </c>
      <c r="C20">
        <f>CountyFlows!C24</f>
        <v>0</v>
      </c>
      <c r="D20">
        <f>CountyFlows!C49</f>
        <v>0</v>
      </c>
    </row>
    <row r="21" spans="1:4" x14ac:dyDescent="0.25">
      <c r="A21" s="224" t="s">
        <v>419</v>
      </c>
      <c r="B21" s="221" t="s">
        <v>400</v>
      </c>
      <c r="C21">
        <f>CountyFlows!C25</f>
        <v>5724</v>
      </c>
      <c r="D21">
        <f>CountyFlows!C50</f>
        <v>848</v>
      </c>
    </row>
    <row r="22" spans="1:4" x14ac:dyDescent="0.25">
      <c r="A22" s="220" t="s">
        <v>400</v>
      </c>
      <c r="B22" s="153" t="s">
        <v>401</v>
      </c>
      <c r="C22">
        <f>CountyFlows!D6</f>
        <v>1996</v>
      </c>
      <c r="D22">
        <f>CountyFlows!D31</f>
        <v>39</v>
      </c>
    </row>
    <row r="23" spans="1:4" x14ac:dyDescent="0.25">
      <c r="A23" s="153" t="s">
        <v>401</v>
      </c>
      <c r="B23" s="153" t="s">
        <v>401</v>
      </c>
      <c r="C23">
        <f>CountyFlows!D7</f>
        <v>2057967</v>
      </c>
      <c r="D23">
        <f>CountyFlows!D32</f>
        <v>421970</v>
      </c>
    </row>
    <row r="24" spans="1:4" x14ac:dyDescent="0.25">
      <c r="A24" s="153" t="s">
        <v>402</v>
      </c>
      <c r="B24" s="153" t="s">
        <v>401</v>
      </c>
      <c r="C24">
        <f>CountyFlows!D8</f>
        <v>2361</v>
      </c>
      <c r="D24">
        <f>CountyFlows!D33</f>
        <v>338</v>
      </c>
    </row>
    <row r="25" spans="1:4" x14ac:dyDescent="0.25">
      <c r="A25" s="153" t="s">
        <v>403</v>
      </c>
      <c r="B25" s="153" t="s">
        <v>401</v>
      </c>
      <c r="C25">
        <f>CountyFlows!D9</f>
        <v>137368</v>
      </c>
      <c r="D25">
        <f>CountyFlows!D34</f>
        <v>20484</v>
      </c>
    </row>
    <row r="26" spans="1:4" x14ac:dyDescent="0.25">
      <c r="A26" s="153" t="s">
        <v>404</v>
      </c>
      <c r="B26" s="153" t="s">
        <v>401</v>
      </c>
      <c r="C26">
        <f>CountyFlows!D10</f>
        <v>1904</v>
      </c>
      <c r="D26">
        <f>CountyFlows!D35</f>
        <v>104</v>
      </c>
    </row>
    <row r="27" spans="1:4" x14ac:dyDescent="0.25">
      <c r="A27" s="153" t="s">
        <v>405</v>
      </c>
      <c r="B27" s="153" t="s">
        <v>401</v>
      </c>
      <c r="C27">
        <f>CountyFlows!D11</f>
        <v>44816</v>
      </c>
      <c r="D27">
        <f>CountyFlows!D36</f>
        <v>8091</v>
      </c>
    </row>
    <row r="28" spans="1:4" x14ac:dyDescent="0.25">
      <c r="A28" s="153" t="s">
        <v>406</v>
      </c>
      <c r="B28" s="153" t="s">
        <v>401</v>
      </c>
      <c r="C28">
        <f>CountyFlows!D12</f>
        <v>4815</v>
      </c>
      <c r="D28">
        <f>CountyFlows!D37</f>
        <v>643</v>
      </c>
    </row>
    <row r="29" spans="1:4" x14ac:dyDescent="0.25">
      <c r="A29" s="153" t="s">
        <v>407</v>
      </c>
      <c r="B29" s="153" t="s">
        <v>401</v>
      </c>
      <c r="C29">
        <f>CountyFlows!D13</f>
        <v>6272</v>
      </c>
      <c r="D29">
        <f>CountyFlows!D38</f>
        <v>478</v>
      </c>
    </row>
    <row r="30" spans="1:4" x14ac:dyDescent="0.25">
      <c r="A30" s="153" t="s">
        <v>408</v>
      </c>
      <c r="B30" s="153" t="s">
        <v>401</v>
      </c>
      <c r="C30">
        <f>CountyFlows!D14</f>
        <v>3609</v>
      </c>
      <c r="D30">
        <f>CountyFlows!D39</f>
        <v>566</v>
      </c>
    </row>
    <row r="31" spans="1:4" x14ac:dyDescent="0.25">
      <c r="A31" s="153" t="s">
        <v>409</v>
      </c>
      <c r="B31" s="153" t="s">
        <v>401</v>
      </c>
      <c r="C31">
        <f>CountyFlows!D15</f>
        <v>121059</v>
      </c>
      <c r="D31">
        <f>CountyFlows!D40</f>
        <v>26170</v>
      </c>
    </row>
    <row r="32" spans="1:4" x14ac:dyDescent="0.25">
      <c r="A32" s="153" t="s">
        <v>410</v>
      </c>
      <c r="B32" s="153" t="s">
        <v>401</v>
      </c>
      <c r="C32">
        <f>CountyFlows!D16</f>
        <v>1125</v>
      </c>
      <c r="D32">
        <f>CountyFlows!D41</f>
        <v>35</v>
      </c>
    </row>
    <row r="33" spans="1:4" x14ac:dyDescent="0.25">
      <c r="A33" s="153" t="s">
        <v>411</v>
      </c>
      <c r="B33" s="153" t="s">
        <v>401</v>
      </c>
      <c r="C33">
        <f>CountyFlows!D17</f>
        <v>695</v>
      </c>
      <c r="D33">
        <f>CountyFlows!D42</f>
        <v>18</v>
      </c>
    </row>
    <row r="34" spans="1:4" x14ac:dyDescent="0.25">
      <c r="A34" s="153" t="s">
        <v>412</v>
      </c>
      <c r="B34" s="153" t="s">
        <v>401</v>
      </c>
      <c r="C34">
        <f>CountyFlows!D18</f>
        <v>149</v>
      </c>
      <c r="D34">
        <f>CountyFlows!D43</f>
        <v>0</v>
      </c>
    </row>
    <row r="35" spans="1:4" x14ac:dyDescent="0.25">
      <c r="A35" s="153" t="s">
        <v>413</v>
      </c>
      <c r="B35" s="153" t="s">
        <v>401</v>
      </c>
      <c r="C35">
        <f>CountyFlows!D19</f>
        <v>31697</v>
      </c>
      <c r="D35">
        <f>CountyFlows!D44</f>
        <v>6791</v>
      </c>
    </row>
    <row r="36" spans="1:4" x14ac:dyDescent="0.25">
      <c r="A36" s="153" t="s">
        <v>414</v>
      </c>
      <c r="B36" s="153" t="s">
        <v>401</v>
      </c>
      <c r="C36">
        <f>CountyFlows!D20</f>
        <v>311</v>
      </c>
      <c r="D36">
        <f>CountyFlows!D45</f>
        <v>6</v>
      </c>
    </row>
    <row r="37" spans="1:4" x14ac:dyDescent="0.25">
      <c r="A37" s="153" t="s">
        <v>415</v>
      </c>
      <c r="B37" s="153" t="s">
        <v>401</v>
      </c>
      <c r="C37">
        <f>CountyFlows!D21</f>
        <v>5350</v>
      </c>
      <c r="D37">
        <f>CountyFlows!D46</f>
        <v>451</v>
      </c>
    </row>
    <row r="38" spans="1:4" x14ac:dyDescent="0.25">
      <c r="A38" s="153" t="s">
        <v>416</v>
      </c>
      <c r="B38" s="153" t="s">
        <v>401</v>
      </c>
      <c r="C38">
        <f>CountyFlows!D22</f>
        <v>583</v>
      </c>
      <c r="D38">
        <f>CountyFlows!D47</f>
        <v>120</v>
      </c>
    </row>
    <row r="39" spans="1:4" x14ac:dyDescent="0.25">
      <c r="A39" s="153" t="s">
        <v>417</v>
      </c>
      <c r="B39" s="153" t="s">
        <v>401</v>
      </c>
      <c r="C39">
        <f>CountyFlows!D23</f>
        <v>944</v>
      </c>
      <c r="D39">
        <f>CountyFlows!D48</f>
        <v>120</v>
      </c>
    </row>
    <row r="40" spans="1:4" x14ac:dyDescent="0.25">
      <c r="A40" s="153" t="s">
        <v>418</v>
      </c>
      <c r="B40" s="153" t="s">
        <v>401</v>
      </c>
      <c r="C40">
        <f>CountyFlows!D24</f>
        <v>90306</v>
      </c>
      <c r="D40">
        <f>CountyFlows!D49</f>
        <v>13458</v>
      </c>
    </row>
    <row r="41" spans="1:4" x14ac:dyDescent="0.25">
      <c r="A41" s="221" t="s">
        <v>419</v>
      </c>
      <c r="B41" s="153" t="s">
        <v>401</v>
      </c>
      <c r="C41">
        <f>CountyFlows!D25</f>
        <v>2102</v>
      </c>
      <c r="D41">
        <f>CountyFlows!D50</f>
        <v>24</v>
      </c>
    </row>
    <row r="42" spans="1:4" x14ac:dyDescent="0.25">
      <c r="A42" s="220" t="s">
        <v>400</v>
      </c>
      <c r="B42" s="153" t="s">
        <v>402</v>
      </c>
      <c r="C42">
        <f>CountyFlows!E6</f>
        <v>376</v>
      </c>
      <c r="D42">
        <f>CountyFlows!E31</f>
        <v>65</v>
      </c>
    </row>
    <row r="43" spans="1:4" x14ac:dyDescent="0.25">
      <c r="A43" s="153" t="s">
        <v>401</v>
      </c>
      <c r="B43" s="153" t="s">
        <v>402</v>
      </c>
      <c r="C43">
        <f>CountyFlows!E7</f>
        <v>653</v>
      </c>
      <c r="D43">
        <f>CountyFlows!E32</f>
        <v>2</v>
      </c>
    </row>
    <row r="44" spans="1:4" x14ac:dyDescent="0.25">
      <c r="A44" s="153" t="s">
        <v>402</v>
      </c>
      <c r="B44" s="153" t="s">
        <v>402</v>
      </c>
      <c r="C44">
        <f>CountyFlows!E8</f>
        <v>40684</v>
      </c>
      <c r="D44">
        <f>CountyFlows!E33</f>
        <v>4310</v>
      </c>
    </row>
    <row r="45" spans="1:4" x14ac:dyDescent="0.25">
      <c r="A45" s="153" t="s">
        <v>403</v>
      </c>
      <c r="B45" s="153" t="s">
        <v>402</v>
      </c>
      <c r="C45">
        <f>CountyFlows!E9</f>
        <v>500</v>
      </c>
      <c r="D45">
        <f>CountyFlows!E34</f>
        <v>2</v>
      </c>
    </row>
    <row r="46" spans="1:4" x14ac:dyDescent="0.25">
      <c r="A46" s="153" t="s">
        <v>404</v>
      </c>
      <c r="B46" s="153" t="s">
        <v>402</v>
      </c>
      <c r="C46">
        <f>CountyFlows!E10</f>
        <v>0</v>
      </c>
      <c r="D46">
        <f>CountyFlows!E35</f>
        <v>7</v>
      </c>
    </row>
    <row r="47" spans="1:4" x14ac:dyDescent="0.25">
      <c r="A47" s="153" t="s">
        <v>405</v>
      </c>
      <c r="B47" s="153" t="s">
        <v>402</v>
      </c>
      <c r="C47">
        <f>CountyFlows!E11</f>
        <v>2116</v>
      </c>
      <c r="D47">
        <f>CountyFlows!E36</f>
        <v>194</v>
      </c>
    </row>
    <row r="48" spans="1:4" x14ac:dyDescent="0.25">
      <c r="A48" s="153" t="s">
        <v>406</v>
      </c>
      <c r="B48" s="153" t="s">
        <v>402</v>
      </c>
      <c r="C48">
        <f>CountyFlows!E12</f>
        <v>49</v>
      </c>
      <c r="D48">
        <f>CountyFlows!E37</f>
        <v>0</v>
      </c>
    </row>
    <row r="49" spans="1:4" x14ac:dyDescent="0.25">
      <c r="A49" s="153" t="s">
        <v>407</v>
      </c>
      <c r="B49" s="153" t="s">
        <v>402</v>
      </c>
      <c r="C49">
        <f>CountyFlows!E13</f>
        <v>1127</v>
      </c>
      <c r="D49">
        <f>CountyFlows!E38</f>
        <v>122</v>
      </c>
    </row>
    <row r="50" spans="1:4" x14ac:dyDescent="0.25">
      <c r="A50" s="153" t="s">
        <v>408</v>
      </c>
      <c r="B50" s="153" t="s">
        <v>402</v>
      </c>
      <c r="C50">
        <f>CountyFlows!E14</f>
        <v>91</v>
      </c>
      <c r="D50">
        <f>CountyFlows!E39</f>
        <v>0</v>
      </c>
    </row>
    <row r="51" spans="1:4" x14ac:dyDescent="0.25">
      <c r="A51" s="153" t="s">
        <v>409</v>
      </c>
      <c r="B51" s="153" t="s">
        <v>402</v>
      </c>
      <c r="C51">
        <f>CountyFlows!E15</f>
        <v>82</v>
      </c>
      <c r="D51">
        <f>CountyFlows!E40</f>
        <v>1</v>
      </c>
    </row>
    <row r="52" spans="1:4" x14ac:dyDescent="0.25">
      <c r="A52" s="153" t="s">
        <v>410</v>
      </c>
      <c r="B52" s="153" t="s">
        <v>402</v>
      </c>
      <c r="C52">
        <f>CountyFlows!E16</f>
        <v>0</v>
      </c>
      <c r="D52">
        <f>CountyFlows!E41</f>
        <v>0</v>
      </c>
    </row>
    <row r="53" spans="1:4" x14ac:dyDescent="0.25">
      <c r="A53" s="153" t="s">
        <v>411</v>
      </c>
      <c r="B53" s="153" t="s">
        <v>402</v>
      </c>
      <c r="C53">
        <f>CountyFlows!E17</f>
        <v>1344</v>
      </c>
      <c r="D53">
        <f>CountyFlows!E42</f>
        <v>289</v>
      </c>
    </row>
    <row r="54" spans="1:4" x14ac:dyDescent="0.25">
      <c r="A54" s="153" t="s">
        <v>412</v>
      </c>
      <c r="B54" s="153" t="s">
        <v>402</v>
      </c>
      <c r="C54">
        <f>CountyFlows!E18</f>
        <v>617</v>
      </c>
      <c r="D54">
        <f>CountyFlows!E43</f>
        <v>88</v>
      </c>
    </row>
    <row r="55" spans="1:4" x14ac:dyDescent="0.25">
      <c r="A55" s="153" t="s">
        <v>413</v>
      </c>
      <c r="B55" s="153" t="s">
        <v>402</v>
      </c>
      <c r="C55">
        <f>CountyFlows!E19</f>
        <v>311</v>
      </c>
      <c r="D55">
        <f>CountyFlows!E44</f>
        <v>50</v>
      </c>
    </row>
    <row r="56" spans="1:4" x14ac:dyDescent="0.25">
      <c r="A56" s="153" t="s">
        <v>414</v>
      </c>
      <c r="B56" s="153" t="s">
        <v>402</v>
      </c>
      <c r="C56">
        <f>CountyFlows!E20</f>
        <v>1710</v>
      </c>
      <c r="D56">
        <f>CountyFlows!E45</f>
        <v>331</v>
      </c>
    </row>
    <row r="57" spans="1:4" x14ac:dyDescent="0.25">
      <c r="A57" s="153" t="s">
        <v>415</v>
      </c>
      <c r="B57" s="153" t="s">
        <v>402</v>
      </c>
      <c r="C57">
        <f>CountyFlows!E21</f>
        <v>0</v>
      </c>
      <c r="D57">
        <f>CountyFlows!E46</f>
        <v>0</v>
      </c>
    </row>
    <row r="58" spans="1:4" x14ac:dyDescent="0.25">
      <c r="A58" s="153" t="s">
        <v>416</v>
      </c>
      <c r="B58" s="153" t="s">
        <v>402</v>
      </c>
      <c r="C58">
        <f>CountyFlows!E22</f>
        <v>0</v>
      </c>
      <c r="D58">
        <f>CountyFlows!E47</f>
        <v>0</v>
      </c>
    </row>
    <row r="59" spans="1:4" x14ac:dyDescent="0.25">
      <c r="A59" s="153" t="s">
        <v>417</v>
      </c>
      <c r="B59" s="153" t="s">
        <v>402</v>
      </c>
      <c r="C59">
        <f>CountyFlows!E23</f>
        <v>10</v>
      </c>
      <c r="D59">
        <f>CountyFlows!E48</f>
        <v>1</v>
      </c>
    </row>
    <row r="60" spans="1:4" x14ac:dyDescent="0.25">
      <c r="A60" s="153" t="s">
        <v>418</v>
      </c>
      <c r="B60" s="153" t="s">
        <v>402</v>
      </c>
      <c r="C60">
        <f>CountyFlows!E24</f>
        <v>191</v>
      </c>
      <c r="D60">
        <f>CountyFlows!E49</f>
        <v>6</v>
      </c>
    </row>
    <row r="61" spans="1:4" x14ac:dyDescent="0.25">
      <c r="A61" s="221" t="s">
        <v>419</v>
      </c>
      <c r="B61" s="153" t="s">
        <v>402</v>
      </c>
      <c r="C61">
        <f>CountyFlows!E25</f>
        <v>1024</v>
      </c>
      <c r="D61">
        <f>CountyFlows!E50</f>
        <v>133</v>
      </c>
    </row>
    <row r="62" spans="1:4" x14ac:dyDescent="0.25">
      <c r="A62" s="220" t="s">
        <v>400</v>
      </c>
      <c r="B62" s="153" t="s">
        <v>403</v>
      </c>
      <c r="C62">
        <f>CountyFlows!F6</f>
        <v>444</v>
      </c>
      <c r="D62">
        <f>CountyFlows!F31</f>
        <v>3</v>
      </c>
    </row>
    <row r="63" spans="1:4" x14ac:dyDescent="0.25">
      <c r="A63" s="153" t="s">
        <v>401</v>
      </c>
      <c r="B63" s="153" t="s">
        <v>403</v>
      </c>
      <c r="C63">
        <f>CountyFlows!F7</f>
        <v>135435</v>
      </c>
      <c r="D63">
        <f>CountyFlows!F32</f>
        <v>27328</v>
      </c>
    </row>
    <row r="64" spans="1:4" x14ac:dyDescent="0.25">
      <c r="A64" s="153" t="s">
        <v>402</v>
      </c>
      <c r="B64" s="153" t="s">
        <v>403</v>
      </c>
      <c r="C64">
        <f>CountyFlows!F8</f>
        <v>3230</v>
      </c>
      <c r="D64">
        <f>CountyFlows!F33</f>
        <v>951</v>
      </c>
    </row>
    <row r="65" spans="1:4" x14ac:dyDescent="0.25">
      <c r="A65" s="153" t="s">
        <v>403</v>
      </c>
      <c r="B65" s="153" t="s">
        <v>403</v>
      </c>
      <c r="C65">
        <f>CountyFlows!F9</f>
        <v>274956</v>
      </c>
      <c r="D65">
        <f>CountyFlows!F34</f>
        <v>67399</v>
      </c>
    </row>
    <row r="66" spans="1:4" x14ac:dyDescent="0.25">
      <c r="A66" s="153" t="s">
        <v>404</v>
      </c>
      <c r="B66" s="153" t="s">
        <v>403</v>
      </c>
      <c r="C66">
        <f>CountyFlows!F10</f>
        <v>1090</v>
      </c>
      <c r="D66">
        <f>CountyFlows!F35</f>
        <v>254</v>
      </c>
    </row>
    <row r="67" spans="1:4" x14ac:dyDescent="0.25">
      <c r="A67" s="153" t="s">
        <v>405</v>
      </c>
      <c r="B67" s="153" t="s">
        <v>403</v>
      </c>
      <c r="C67">
        <f>CountyFlows!F11</f>
        <v>45158</v>
      </c>
      <c r="D67">
        <f>CountyFlows!F36</f>
        <v>12895</v>
      </c>
    </row>
    <row r="68" spans="1:4" x14ac:dyDescent="0.25">
      <c r="A68" s="153" t="s">
        <v>406</v>
      </c>
      <c r="B68" s="153" t="s">
        <v>403</v>
      </c>
      <c r="C68">
        <f>CountyFlows!F12</f>
        <v>335</v>
      </c>
      <c r="D68">
        <f>CountyFlows!F37</f>
        <v>49</v>
      </c>
    </row>
    <row r="69" spans="1:4" x14ac:dyDescent="0.25">
      <c r="A69" s="153" t="s">
        <v>407</v>
      </c>
      <c r="B69" s="153" t="s">
        <v>403</v>
      </c>
      <c r="C69">
        <f>CountyFlows!F13</f>
        <v>14184</v>
      </c>
      <c r="D69">
        <f>CountyFlows!F38</f>
        <v>3939</v>
      </c>
    </row>
    <row r="70" spans="1:4" x14ac:dyDescent="0.25">
      <c r="A70" s="153" t="s">
        <v>408</v>
      </c>
      <c r="B70" s="153" t="s">
        <v>403</v>
      </c>
      <c r="C70">
        <f>CountyFlows!F14</f>
        <v>331</v>
      </c>
      <c r="D70">
        <f>CountyFlows!F39</f>
        <v>13</v>
      </c>
    </row>
    <row r="71" spans="1:4" x14ac:dyDescent="0.25">
      <c r="A71" s="153" t="s">
        <v>409</v>
      </c>
      <c r="B71" s="153" t="s">
        <v>403</v>
      </c>
      <c r="C71">
        <f>CountyFlows!F15</f>
        <v>9649</v>
      </c>
      <c r="D71">
        <f>CountyFlows!F40</f>
        <v>786</v>
      </c>
    </row>
    <row r="72" spans="1:4" x14ac:dyDescent="0.25">
      <c r="A72" s="153" t="s">
        <v>410</v>
      </c>
      <c r="B72" s="153" t="s">
        <v>403</v>
      </c>
      <c r="C72">
        <f>CountyFlows!F16</f>
        <v>54</v>
      </c>
      <c r="D72">
        <f>CountyFlows!F41</f>
        <v>0</v>
      </c>
    </row>
    <row r="73" spans="1:4" x14ac:dyDescent="0.25">
      <c r="A73" s="153" t="s">
        <v>411</v>
      </c>
      <c r="B73" s="153" t="s">
        <v>403</v>
      </c>
      <c r="C73">
        <f>CountyFlows!F17</f>
        <v>1158</v>
      </c>
      <c r="D73">
        <f>CountyFlows!F42</f>
        <v>277</v>
      </c>
    </row>
    <row r="74" spans="1:4" x14ac:dyDescent="0.25">
      <c r="A74" s="153" t="s">
        <v>412</v>
      </c>
      <c r="B74" s="153" t="s">
        <v>403</v>
      </c>
      <c r="C74">
        <f>CountyFlows!F18</f>
        <v>154</v>
      </c>
      <c r="D74">
        <f>CountyFlows!F43</f>
        <v>9</v>
      </c>
    </row>
    <row r="75" spans="1:4" x14ac:dyDescent="0.25">
      <c r="A75" s="153" t="s">
        <v>413</v>
      </c>
      <c r="B75" s="153" t="s">
        <v>403</v>
      </c>
      <c r="C75">
        <f>CountyFlows!F19</f>
        <v>5826</v>
      </c>
      <c r="D75">
        <f>CountyFlows!F44</f>
        <v>954</v>
      </c>
    </row>
    <row r="76" spans="1:4" x14ac:dyDescent="0.25">
      <c r="A76" s="153" t="s">
        <v>414</v>
      </c>
      <c r="B76" s="153" t="s">
        <v>403</v>
      </c>
      <c r="C76">
        <f>CountyFlows!F20</f>
        <v>326</v>
      </c>
      <c r="D76">
        <f>CountyFlows!F45</f>
        <v>4</v>
      </c>
    </row>
    <row r="77" spans="1:4" x14ac:dyDescent="0.25">
      <c r="A77" s="153" t="s">
        <v>415</v>
      </c>
      <c r="B77" s="153" t="s">
        <v>403</v>
      </c>
      <c r="C77">
        <f>CountyFlows!F21</f>
        <v>242</v>
      </c>
      <c r="D77">
        <f>CountyFlows!F46</f>
        <v>0</v>
      </c>
    </row>
    <row r="78" spans="1:4" x14ac:dyDescent="0.25">
      <c r="A78" s="153" t="s">
        <v>416</v>
      </c>
      <c r="B78" s="153" t="s">
        <v>403</v>
      </c>
      <c r="C78">
        <f>CountyFlows!F22</f>
        <v>39</v>
      </c>
      <c r="D78">
        <f>CountyFlows!F47</f>
        <v>2</v>
      </c>
    </row>
    <row r="79" spans="1:4" x14ac:dyDescent="0.25">
      <c r="A79" s="153" t="s">
        <v>417</v>
      </c>
      <c r="B79" s="153" t="s">
        <v>403</v>
      </c>
      <c r="C79">
        <f>CountyFlows!F23</f>
        <v>134</v>
      </c>
      <c r="D79">
        <f>CountyFlows!F48</f>
        <v>5</v>
      </c>
    </row>
    <row r="80" spans="1:4" x14ac:dyDescent="0.25">
      <c r="A80" s="153" t="s">
        <v>418</v>
      </c>
      <c r="B80" s="153" t="s">
        <v>403</v>
      </c>
      <c r="C80">
        <f>CountyFlows!F24</f>
        <v>55308</v>
      </c>
      <c r="D80">
        <f>CountyFlows!F49</f>
        <v>16258</v>
      </c>
    </row>
    <row r="81" spans="1:4" x14ac:dyDescent="0.25">
      <c r="A81" s="221" t="s">
        <v>419</v>
      </c>
      <c r="B81" s="153" t="s">
        <v>403</v>
      </c>
      <c r="C81">
        <f>CountyFlows!F25</f>
        <v>772</v>
      </c>
      <c r="D81">
        <f>CountyFlows!F50</f>
        <v>2</v>
      </c>
    </row>
    <row r="82" spans="1:4" x14ac:dyDescent="0.25">
      <c r="A82" s="220" t="s">
        <v>400</v>
      </c>
      <c r="B82" s="153" t="s">
        <v>404</v>
      </c>
      <c r="C82">
        <f>CountyFlows!G6</f>
        <v>0</v>
      </c>
      <c r="D82">
        <f>CountyFlows!G31</f>
        <v>0</v>
      </c>
    </row>
    <row r="83" spans="1:4" x14ac:dyDescent="0.25">
      <c r="A83" s="153" t="s">
        <v>401</v>
      </c>
      <c r="B83" s="153" t="s">
        <v>404</v>
      </c>
      <c r="C83">
        <f>CountyFlows!G7</f>
        <v>420</v>
      </c>
      <c r="D83">
        <f>CountyFlows!G32</f>
        <v>2</v>
      </c>
    </row>
    <row r="84" spans="1:4" x14ac:dyDescent="0.25">
      <c r="A84" s="153" t="s">
        <v>402</v>
      </c>
      <c r="B84" s="153" t="s">
        <v>404</v>
      </c>
      <c r="C84">
        <f>CountyFlows!G8</f>
        <v>44</v>
      </c>
      <c r="D84">
        <f>CountyFlows!G33</f>
        <v>15</v>
      </c>
    </row>
    <row r="85" spans="1:4" x14ac:dyDescent="0.25">
      <c r="A85" s="153" t="s">
        <v>403</v>
      </c>
      <c r="B85" s="153" t="s">
        <v>404</v>
      </c>
      <c r="C85">
        <f>CountyFlows!G9</f>
        <v>135</v>
      </c>
      <c r="D85">
        <f>CountyFlows!G34</f>
        <v>1</v>
      </c>
    </row>
    <row r="86" spans="1:4" x14ac:dyDescent="0.25">
      <c r="A86" s="153" t="s">
        <v>404</v>
      </c>
      <c r="B86" s="153" t="s">
        <v>404</v>
      </c>
      <c r="C86">
        <f>CountyFlows!G10</f>
        <v>9785</v>
      </c>
      <c r="D86">
        <f>CountyFlows!G35</f>
        <v>2186</v>
      </c>
    </row>
    <row r="87" spans="1:4" x14ac:dyDescent="0.25">
      <c r="A87" s="153" t="s">
        <v>405</v>
      </c>
      <c r="B87" s="153" t="s">
        <v>404</v>
      </c>
      <c r="C87">
        <f>CountyFlows!G11</f>
        <v>170</v>
      </c>
      <c r="D87">
        <f>CountyFlows!G36</f>
        <v>9</v>
      </c>
    </row>
    <row r="88" spans="1:4" x14ac:dyDescent="0.25">
      <c r="A88" s="153" t="s">
        <v>406</v>
      </c>
      <c r="B88" s="153" t="s">
        <v>404</v>
      </c>
      <c r="C88">
        <f>CountyFlows!G12</f>
        <v>267</v>
      </c>
      <c r="D88">
        <f>CountyFlows!G37</f>
        <v>63</v>
      </c>
    </row>
    <row r="89" spans="1:4" x14ac:dyDescent="0.25">
      <c r="A89" s="153" t="s">
        <v>407</v>
      </c>
      <c r="B89" s="153" t="s">
        <v>404</v>
      </c>
      <c r="C89">
        <f>CountyFlows!G13</f>
        <v>738</v>
      </c>
      <c r="D89">
        <f>CountyFlows!G38</f>
        <v>121</v>
      </c>
    </row>
    <row r="90" spans="1:4" x14ac:dyDescent="0.25">
      <c r="A90" s="153" t="s">
        <v>408</v>
      </c>
      <c r="B90" s="153" t="s">
        <v>404</v>
      </c>
      <c r="C90">
        <f>CountyFlows!G14</f>
        <v>0</v>
      </c>
      <c r="D90">
        <f>CountyFlows!G39</f>
        <v>0</v>
      </c>
    </row>
    <row r="91" spans="1:4" x14ac:dyDescent="0.25">
      <c r="A91" s="153" t="s">
        <v>409</v>
      </c>
      <c r="B91" s="153" t="s">
        <v>404</v>
      </c>
      <c r="C91">
        <f>CountyFlows!G15</f>
        <v>65</v>
      </c>
      <c r="D91">
        <f>CountyFlows!G40</f>
        <v>0</v>
      </c>
    </row>
    <row r="92" spans="1:4" x14ac:dyDescent="0.25">
      <c r="A92" s="153" t="s">
        <v>410</v>
      </c>
      <c r="B92" s="153" t="s">
        <v>404</v>
      </c>
      <c r="C92">
        <f>CountyFlows!G16</f>
        <v>0</v>
      </c>
      <c r="D92">
        <f>CountyFlows!G41</f>
        <v>0</v>
      </c>
    </row>
    <row r="93" spans="1:4" x14ac:dyDescent="0.25">
      <c r="A93" s="153" t="s">
        <v>411</v>
      </c>
      <c r="B93" s="153" t="s">
        <v>404</v>
      </c>
      <c r="C93">
        <f>CountyFlows!G17</f>
        <v>1215</v>
      </c>
      <c r="D93">
        <f>CountyFlows!G42</f>
        <v>503</v>
      </c>
    </row>
    <row r="94" spans="1:4" x14ac:dyDescent="0.25">
      <c r="A94" s="153" t="s">
        <v>412</v>
      </c>
      <c r="B94" s="153" t="s">
        <v>404</v>
      </c>
      <c r="C94">
        <f>CountyFlows!G18</f>
        <v>0</v>
      </c>
      <c r="D94">
        <f>CountyFlows!G43</f>
        <v>0</v>
      </c>
    </row>
    <row r="95" spans="1:4" x14ac:dyDescent="0.25">
      <c r="A95" s="153" t="s">
        <v>413</v>
      </c>
      <c r="B95" s="153" t="s">
        <v>404</v>
      </c>
      <c r="C95">
        <f>CountyFlows!G19</f>
        <v>17</v>
      </c>
      <c r="D95">
        <f>CountyFlows!G44</f>
        <v>0</v>
      </c>
    </row>
    <row r="96" spans="1:4" x14ac:dyDescent="0.25">
      <c r="A96" s="153" t="s">
        <v>414</v>
      </c>
      <c r="B96" s="153" t="s">
        <v>404</v>
      </c>
      <c r="C96">
        <f>CountyFlows!G20</f>
        <v>17</v>
      </c>
      <c r="D96">
        <f>CountyFlows!G45</f>
        <v>0</v>
      </c>
    </row>
    <row r="97" spans="1:4" x14ac:dyDescent="0.25">
      <c r="A97" s="153" t="s">
        <v>415</v>
      </c>
      <c r="B97" s="153" t="s">
        <v>404</v>
      </c>
      <c r="C97">
        <f>CountyFlows!G21</f>
        <v>27</v>
      </c>
      <c r="D97">
        <f>CountyFlows!G46</f>
        <v>0</v>
      </c>
    </row>
    <row r="98" spans="1:4" x14ac:dyDescent="0.25">
      <c r="A98" s="153" t="s">
        <v>416</v>
      </c>
      <c r="B98" s="153" t="s">
        <v>404</v>
      </c>
      <c r="C98">
        <f>CountyFlows!G22</f>
        <v>0</v>
      </c>
      <c r="D98">
        <f>CountyFlows!G47</f>
        <v>0</v>
      </c>
    </row>
    <row r="99" spans="1:4" x14ac:dyDescent="0.25">
      <c r="A99" s="153" t="s">
        <v>417</v>
      </c>
      <c r="B99" s="153" t="s">
        <v>404</v>
      </c>
      <c r="C99">
        <f>CountyFlows!G23</f>
        <v>0</v>
      </c>
      <c r="D99">
        <f>CountyFlows!G48</f>
        <v>0</v>
      </c>
    </row>
    <row r="100" spans="1:4" x14ac:dyDescent="0.25">
      <c r="A100" s="153" t="s">
        <v>418</v>
      </c>
      <c r="B100" s="153" t="s">
        <v>404</v>
      </c>
      <c r="C100">
        <f>CountyFlows!G24</f>
        <v>3127</v>
      </c>
      <c r="D100">
        <f>CountyFlows!G49</f>
        <v>421</v>
      </c>
    </row>
    <row r="101" spans="1:4" x14ac:dyDescent="0.25">
      <c r="A101" s="221" t="s">
        <v>419</v>
      </c>
      <c r="B101" s="153" t="s">
        <v>404</v>
      </c>
      <c r="C101">
        <f>CountyFlows!G25</f>
        <v>0</v>
      </c>
      <c r="D101">
        <f>CountyFlows!G50</f>
        <v>0</v>
      </c>
    </row>
    <row r="102" spans="1:4" x14ac:dyDescent="0.25">
      <c r="A102" s="220" t="s">
        <v>400</v>
      </c>
      <c r="B102" s="153" t="s">
        <v>405</v>
      </c>
      <c r="C102">
        <f>CountyFlows!H6</f>
        <v>1427</v>
      </c>
      <c r="D102">
        <f>CountyFlows!H31</f>
        <v>108</v>
      </c>
    </row>
    <row r="103" spans="1:4" x14ac:dyDescent="0.25">
      <c r="A103" s="153" t="s">
        <v>401</v>
      </c>
      <c r="B103" s="153" t="s">
        <v>405</v>
      </c>
      <c r="C103">
        <f>CountyFlows!H7</f>
        <v>19630</v>
      </c>
      <c r="D103">
        <f>CountyFlows!H32</f>
        <v>1483</v>
      </c>
    </row>
    <row r="104" spans="1:4" x14ac:dyDescent="0.25">
      <c r="A104" s="153" t="s">
        <v>402</v>
      </c>
      <c r="B104" s="153" t="s">
        <v>405</v>
      </c>
      <c r="C104">
        <f>CountyFlows!H8</f>
        <v>8537</v>
      </c>
      <c r="D104">
        <f>CountyFlows!H33</f>
        <v>2665</v>
      </c>
    </row>
    <row r="105" spans="1:4" x14ac:dyDescent="0.25">
      <c r="A105" s="153" t="s">
        <v>403</v>
      </c>
      <c r="B105" s="153" t="s">
        <v>405</v>
      </c>
      <c r="C105">
        <f>CountyFlows!H9</f>
        <v>18172</v>
      </c>
      <c r="D105">
        <f>CountyFlows!H34</f>
        <v>2207</v>
      </c>
    </row>
    <row r="106" spans="1:4" x14ac:dyDescent="0.25">
      <c r="A106" s="153" t="s">
        <v>404</v>
      </c>
      <c r="B106" s="153" t="s">
        <v>405</v>
      </c>
      <c r="C106">
        <f>CountyFlows!H10</f>
        <v>271</v>
      </c>
      <c r="D106">
        <f>CountyFlows!H35</f>
        <v>89</v>
      </c>
    </row>
    <row r="107" spans="1:4" x14ac:dyDescent="0.25">
      <c r="A107" s="153" t="s">
        <v>405</v>
      </c>
      <c r="B107" s="153" t="s">
        <v>405</v>
      </c>
      <c r="C107">
        <f>CountyFlows!H11</f>
        <v>127424</v>
      </c>
      <c r="D107">
        <f>CountyFlows!H36</f>
        <v>24508</v>
      </c>
    </row>
    <row r="108" spans="1:4" x14ac:dyDescent="0.25">
      <c r="A108" s="153" t="s">
        <v>406</v>
      </c>
      <c r="B108" s="153" t="s">
        <v>405</v>
      </c>
      <c r="C108">
        <f>CountyFlows!H12</f>
        <v>88</v>
      </c>
      <c r="D108">
        <f>CountyFlows!H37</f>
        <v>0</v>
      </c>
    </row>
    <row r="109" spans="1:4" x14ac:dyDescent="0.25">
      <c r="A109" s="153" t="s">
        <v>407</v>
      </c>
      <c r="B109" s="153" t="s">
        <v>405</v>
      </c>
      <c r="C109">
        <f>CountyFlows!H13</f>
        <v>10846</v>
      </c>
      <c r="D109">
        <f>CountyFlows!H38</f>
        <v>2452</v>
      </c>
    </row>
    <row r="110" spans="1:4" x14ac:dyDescent="0.25">
      <c r="A110" s="153" t="s">
        <v>408</v>
      </c>
      <c r="B110" s="153" t="s">
        <v>405</v>
      </c>
      <c r="C110">
        <f>CountyFlows!H14</f>
        <v>131</v>
      </c>
      <c r="D110">
        <f>CountyFlows!H39</f>
        <v>36</v>
      </c>
    </row>
    <row r="111" spans="1:4" x14ac:dyDescent="0.25">
      <c r="A111" s="153" t="s">
        <v>409</v>
      </c>
      <c r="B111" s="153" t="s">
        <v>405</v>
      </c>
      <c r="C111">
        <f>CountyFlows!H15</f>
        <v>1702</v>
      </c>
      <c r="D111">
        <f>CountyFlows!H40</f>
        <v>216</v>
      </c>
    </row>
    <row r="112" spans="1:4" x14ac:dyDescent="0.25">
      <c r="A112" s="153" t="s">
        <v>410</v>
      </c>
      <c r="B112" s="153" t="s">
        <v>405</v>
      </c>
      <c r="C112">
        <f>CountyFlows!H16</f>
        <v>3</v>
      </c>
      <c r="D112">
        <f>CountyFlows!H41</f>
        <v>0</v>
      </c>
    </row>
    <row r="113" spans="1:4" x14ac:dyDescent="0.25">
      <c r="A113" s="153" t="s">
        <v>411</v>
      </c>
      <c r="B113" s="153" t="s">
        <v>405</v>
      </c>
      <c r="C113">
        <f>CountyFlows!H17</f>
        <v>1922</v>
      </c>
      <c r="D113">
        <f>CountyFlows!H42</f>
        <v>310</v>
      </c>
    </row>
    <row r="114" spans="1:4" x14ac:dyDescent="0.25">
      <c r="A114" s="153" t="s">
        <v>412</v>
      </c>
      <c r="B114" s="153" t="s">
        <v>405</v>
      </c>
      <c r="C114">
        <f>CountyFlows!H18</f>
        <v>245</v>
      </c>
      <c r="D114">
        <f>CountyFlows!H43</f>
        <v>49</v>
      </c>
    </row>
    <row r="115" spans="1:4" x14ac:dyDescent="0.25">
      <c r="A115" s="153" t="s">
        <v>413</v>
      </c>
      <c r="B115" s="153" t="s">
        <v>405</v>
      </c>
      <c r="C115">
        <f>CountyFlows!H19</f>
        <v>10733</v>
      </c>
      <c r="D115">
        <f>CountyFlows!H44</f>
        <v>3126</v>
      </c>
    </row>
    <row r="116" spans="1:4" x14ac:dyDescent="0.25">
      <c r="A116" s="153" t="s">
        <v>414</v>
      </c>
      <c r="B116" s="153" t="s">
        <v>405</v>
      </c>
      <c r="C116">
        <f>CountyFlows!H20</f>
        <v>357</v>
      </c>
      <c r="D116">
        <f>CountyFlows!H45</f>
        <v>45</v>
      </c>
    </row>
    <row r="117" spans="1:4" x14ac:dyDescent="0.25">
      <c r="A117" s="153" t="s">
        <v>415</v>
      </c>
      <c r="B117" s="153" t="s">
        <v>405</v>
      </c>
      <c r="C117">
        <f>CountyFlows!H21</f>
        <v>11</v>
      </c>
      <c r="D117">
        <f>CountyFlows!H46</f>
        <v>0</v>
      </c>
    </row>
    <row r="118" spans="1:4" x14ac:dyDescent="0.25">
      <c r="A118" s="153" t="s">
        <v>416</v>
      </c>
      <c r="B118" s="153" t="s">
        <v>405</v>
      </c>
      <c r="C118">
        <f>CountyFlows!H22</f>
        <v>0</v>
      </c>
      <c r="D118">
        <f>CountyFlows!H47</f>
        <v>12</v>
      </c>
    </row>
    <row r="119" spans="1:4" x14ac:dyDescent="0.25">
      <c r="A119" s="153" t="s">
        <v>417</v>
      </c>
      <c r="B119" s="153" t="s">
        <v>405</v>
      </c>
      <c r="C119">
        <f>CountyFlows!H23</f>
        <v>87</v>
      </c>
      <c r="D119">
        <f>CountyFlows!H48</f>
        <v>55</v>
      </c>
    </row>
    <row r="120" spans="1:4" x14ac:dyDescent="0.25">
      <c r="A120" s="153" t="s">
        <v>418</v>
      </c>
      <c r="B120" s="153" t="s">
        <v>405</v>
      </c>
      <c r="C120">
        <f>CountyFlows!H24</f>
        <v>4974</v>
      </c>
      <c r="D120">
        <f>CountyFlows!H49</f>
        <v>1042</v>
      </c>
    </row>
    <row r="121" spans="1:4" x14ac:dyDescent="0.25">
      <c r="A121" s="221" t="s">
        <v>419</v>
      </c>
      <c r="B121" s="153" t="s">
        <v>405</v>
      </c>
      <c r="C121">
        <f>CountyFlows!H25</f>
        <v>1085</v>
      </c>
      <c r="D121">
        <f>CountyFlows!H50</f>
        <v>161</v>
      </c>
    </row>
    <row r="122" spans="1:4" x14ac:dyDescent="0.25">
      <c r="A122" s="220" t="s">
        <v>400</v>
      </c>
      <c r="B122" s="153" t="s">
        <v>406</v>
      </c>
      <c r="C122">
        <f>CountyFlows!I6</f>
        <v>0</v>
      </c>
      <c r="D122">
        <f>CountyFlows!I31</f>
        <v>0</v>
      </c>
    </row>
    <row r="123" spans="1:4" x14ac:dyDescent="0.25">
      <c r="A123" s="153" t="s">
        <v>401</v>
      </c>
      <c r="B123" s="153" t="s">
        <v>406</v>
      </c>
      <c r="C123">
        <f>CountyFlows!I7</f>
        <v>1374</v>
      </c>
      <c r="D123">
        <f>CountyFlows!I32</f>
        <v>85</v>
      </c>
    </row>
    <row r="124" spans="1:4" x14ac:dyDescent="0.25">
      <c r="A124" s="153" t="s">
        <v>402</v>
      </c>
      <c r="B124" s="153" t="s">
        <v>406</v>
      </c>
      <c r="C124">
        <f>CountyFlows!I8</f>
        <v>17</v>
      </c>
      <c r="D124">
        <f>CountyFlows!I33</f>
        <v>0</v>
      </c>
    </row>
    <row r="125" spans="1:4" x14ac:dyDescent="0.25">
      <c r="A125" s="153" t="s">
        <v>403</v>
      </c>
      <c r="B125" s="153" t="s">
        <v>406</v>
      </c>
      <c r="C125">
        <f>CountyFlows!I9</f>
        <v>50</v>
      </c>
      <c r="D125">
        <f>CountyFlows!I34</f>
        <v>0</v>
      </c>
    </row>
    <row r="126" spans="1:4" x14ac:dyDescent="0.25">
      <c r="A126" s="153" t="s">
        <v>404</v>
      </c>
      <c r="B126" s="153" t="s">
        <v>406</v>
      </c>
      <c r="C126">
        <f>CountyFlows!I10</f>
        <v>217</v>
      </c>
      <c r="D126">
        <f>CountyFlows!I35</f>
        <v>164</v>
      </c>
    </row>
    <row r="127" spans="1:4" x14ac:dyDescent="0.25">
      <c r="A127" s="153" t="s">
        <v>405</v>
      </c>
      <c r="B127" s="153" t="s">
        <v>406</v>
      </c>
      <c r="C127">
        <f>CountyFlows!I11</f>
        <v>20</v>
      </c>
      <c r="D127">
        <f>CountyFlows!I36</f>
        <v>0</v>
      </c>
    </row>
    <row r="128" spans="1:4" x14ac:dyDescent="0.25">
      <c r="A128" s="153" t="s">
        <v>406</v>
      </c>
      <c r="B128" s="153" t="s">
        <v>406</v>
      </c>
      <c r="C128">
        <f>CountyFlows!I12</f>
        <v>36462</v>
      </c>
      <c r="D128">
        <f>CountyFlows!I37</f>
        <v>7596</v>
      </c>
    </row>
    <row r="129" spans="1:4" x14ac:dyDescent="0.25">
      <c r="A129" s="153" t="s">
        <v>407</v>
      </c>
      <c r="B129" s="153" t="s">
        <v>406</v>
      </c>
      <c r="C129">
        <f>CountyFlows!I13</f>
        <v>0</v>
      </c>
      <c r="D129">
        <f>CountyFlows!I38</f>
        <v>0</v>
      </c>
    </row>
    <row r="130" spans="1:4" x14ac:dyDescent="0.25">
      <c r="A130" s="153" t="s">
        <v>408</v>
      </c>
      <c r="B130" s="153" t="s">
        <v>406</v>
      </c>
      <c r="C130">
        <f>CountyFlows!I14</f>
        <v>0</v>
      </c>
      <c r="D130">
        <f>CountyFlows!I39</f>
        <v>0</v>
      </c>
    </row>
    <row r="131" spans="1:4" x14ac:dyDescent="0.25">
      <c r="A131" s="153" t="s">
        <v>409</v>
      </c>
      <c r="B131" s="153" t="s">
        <v>406</v>
      </c>
      <c r="C131">
        <f>CountyFlows!I15</f>
        <v>334</v>
      </c>
      <c r="D131">
        <f>CountyFlows!I40</f>
        <v>156</v>
      </c>
    </row>
    <row r="132" spans="1:4" x14ac:dyDescent="0.25">
      <c r="A132" s="153" t="s">
        <v>410</v>
      </c>
      <c r="B132" s="153" t="s">
        <v>406</v>
      </c>
      <c r="C132">
        <f>CountyFlows!I16</f>
        <v>0</v>
      </c>
      <c r="D132">
        <f>CountyFlows!I41</f>
        <v>0</v>
      </c>
    </row>
    <row r="133" spans="1:4" x14ac:dyDescent="0.25">
      <c r="A133" s="153" t="s">
        <v>411</v>
      </c>
      <c r="B133" s="153" t="s">
        <v>406</v>
      </c>
      <c r="C133">
        <f>CountyFlows!I17</f>
        <v>48</v>
      </c>
      <c r="D133">
        <f>CountyFlows!I42</f>
        <v>1</v>
      </c>
    </row>
    <row r="134" spans="1:4" x14ac:dyDescent="0.25">
      <c r="A134" s="153" t="s">
        <v>412</v>
      </c>
      <c r="B134" s="153" t="s">
        <v>406</v>
      </c>
      <c r="C134">
        <f>CountyFlows!I18</f>
        <v>0</v>
      </c>
      <c r="D134">
        <f>CountyFlows!I43</f>
        <v>0</v>
      </c>
    </row>
    <row r="135" spans="1:4" x14ac:dyDescent="0.25">
      <c r="A135" s="153" t="s">
        <v>413</v>
      </c>
      <c r="B135" s="153" t="s">
        <v>406</v>
      </c>
      <c r="C135">
        <f>CountyFlows!I19</f>
        <v>0</v>
      </c>
      <c r="D135">
        <f>CountyFlows!I44</f>
        <v>0</v>
      </c>
    </row>
    <row r="136" spans="1:4" x14ac:dyDescent="0.25">
      <c r="A136" s="153" t="s">
        <v>414</v>
      </c>
      <c r="B136" s="153" t="s">
        <v>406</v>
      </c>
      <c r="C136">
        <f>CountyFlows!I20</f>
        <v>0</v>
      </c>
      <c r="D136">
        <f>CountyFlows!I45</f>
        <v>0</v>
      </c>
    </row>
    <row r="137" spans="1:4" x14ac:dyDescent="0.25">
      <c r="A137" s="153" t="s">
        <v>415</v>
      </c>
      <c r="B137" s="153" t="s">
        <v>406</v>
      </c>
      <c r="C137">
        <f>CountyFlows!I21</f>
        <v>0</v>
      </c>
      <c r="D137">
        <f>CountyFlows!I46</f>
        <v>1</v>
      </c>
    </row>
    <row r="138" spans="1:4" x14ac:dyDescent="0.25">
      <c r="A138" s="153" t="s">
        <v>416</v>
      </c>
      <c r="B138" s="153" t="s">
        <v>406</v>
      </c>
      <c r="C138">
        <f>CountyFlows!I22</f>
        <v>0</v>
      </c>
      <c r="D138">
        <f>CountyFlows!I47</f>
        <v>0</v>
      </c>
    </row>
    <row r="139" spans="1:4" x14ac:dyDescent="0.25">
      <c r="A139" s="153" t="s">
        <v>417</v>
      </c>
      <c r="B139" s="153" t="s">
        <v>406</v>
      </c>
      <c r="C139">
        <f>CountyFlows!I23</f>
        <v>0</v>
      </c>
      <c r="D139">
        <f>CountyFlows!I48</f>
        <v>0</v>
      </c>
    </row>
    <row r="140" spans="1:4" x14ac:dyDescent="0.25">
      <c r="A140" s="153" t="s">
        <v>418</v>
      </c>
      <c r="B140" s="153" t="s">
        <v>406</v>
      </c>
      <c r="C140">
        <f>CountyFlows!I24</f>
        <v>2159</v>
      </c>
      <c r="D140">
        <f>CountyFlows!I49</f>
        <v>776</v>
      </c>
    </row>
    <row r="141" spans="1:4" x14ac:dyDescent="0.25">
      <c r="A141" s="221" t="s">
        <v>419</v>
      </c>
      <c r="B141" s="153" t="s">
        <v>406</v>
      </c>
      <c r="C141">
        <f>CountyFlows!I25</f>
        <v>16</v>
      </c>
      <c r="D141">
        <f>CountyFlows!I50</f>
        <v>0</v>
      </c>
    </row>
    <row r="142" spans="1:4" x14ac:dyDescent="0.25">
      <c r="A142" s="220" t="s">
        <v>400</v>
      </c>
      <c r="B142" s="153" t="s">
        <v>407</v>
      </c>
      <c r="C142">
        <f>CountyFlows!J6</f>
        <v>2</v>
      </c>
      <c r="D142">
        <f>CountyFlows!J31</f>
        <v>0</v>
      </c>
    </row>
    <row r="143" spans="1:4" x14ac:dyDescent="0.25">
      <c r="A143" s="153" t="s">
        <v>401</v>
      </c>
      <c r="B143" s="153" t="s">
        <v>407</v>
      </c>
      <c r="C143">
        <f>CountyFlows!J7</f>
        <v>652</v>
      </c>
      <c r="D143">
        <f>CountyFlows!J32</f>
        <v>8</v>
      </c>
    </row>
    <row r="144" spans="1:4" x14ac:dyDescent="0.25">
      <c r="A144" s="153" t="s">
        <v>402</v>
      </c>
      <c r="B144" s="153" t="s">
        <v>407</v>
      </c>
      <c r="C144">
        <f>CountyFlows!J8</f>
        <v>1573</v>
      </c>
      <c r="D144">
        <f>CountyFlows!J33</f>
        <v>284</v>
      </c>
    </row>
    <row r="145" spans="1:4" x14ac:dyDescent="0.25">
      <c r="A145" s="153" t="s">
        <v>403</v>
      </c>
      <c r="B145" s="153" t="s">
        <v>407</v>
      </c>
      <c r="C145">
        <f>CountyFlows!J9</f>
        <v>1503</v>
      </c>
      <c r="D145">
        <f>CountyFlows!J34</f>
        <v>98</v>
      </c>
    </row>
    <row r="146" spans="1:4" x14ac:dyDescent="0.25">
      <c r="A146" s="153" t="s">
        <v>404</v>
      </c>
      <c r="B146" s="153" t="s">
        <v>407</v>
      </c>
      <c r="C146">
        <f>CountyFlows!J10</f>
        <v>283</v>
      </c>
      <c r="D146">
        <f>CountyFlows!J35</f>
        <v>95</v>
      </c>
    </row>
    <row r="147" spans="1:4" x14ac:dyDescent="0.25">
      <c r="A147" s="153" t="s">
        <v>405</v>
      </c>
      <c r="B147" s="153" t="s">
        <v>407</v>
      </c>
      <c r="C147">
        <f>CountyFlows!J11</f>
        <v>4692</v>
      </c>
      <c r="D147">
        <f>CountyFlows!J36</f>
        <v>463</v>
      </c>
    </row>
    <row r="148" spans="1:4" x14ac:dyDescent="0.25">
      <c r="A148" s="153" t="s">
        <v>406</v>
      </c>
      <c r="B148" s="153" t="s">
        <v>407</v>
      </c>
      <c r="C148">
        <f>CountyFlows!J12</f>
        <v>4</v>
      </c>
      <c r="D148">
        <f>CountyFlows!J37</f>
        <v>1</v>
      </c>
    </row>
    <row r="149" spans="1:4" x14ac:dyDescent="0.25">
      <c r="A149" s="153" t="s">
        <v>407</v>
      </c>
      <c r="B149" s="153" t="s">
        <v>407</v>
      </c>
      <c r="C149">
        <f>CountyFlows!J13</f>
        <v>16135</v>
      </c>
      <c r="D149">
        <f>CountyFlows!J38</f>
        <v>2583</v>
      </c>
    </row>
    <row r="150" spans="1:4" x14ac:dyDescent="0.25">
      <c r="A150" s="153" t="s">
        <v>408</v>
      </c>
      <c r="B150" s="153" t="s">
        <v>407</v>
      </c>
      <c r="C150">
        <f>CountyFlows!J14</f>
        <v>4</v>
      </c>
      <c r="D150">
        <f>CountyFlows!J39</f>
        <v>0</v>
      </c>
    </row>
    <row r="151" spans="1:4" x14ac:dyDescent="0.25">
      <c r="A151" s="153" t="s">
        <v>409</v>
      </c>
      <c r="B151" s="153" t="s">
        <v>407</v>
      </c>
      <c r="C151">
        <f>CountyFlows!J15</f>
        <v>61</v>
      </c>
      <c r="D151">
        <f>CountyFlows!J40</f>
        <v>1</v>
      </c>
    </row>
    <row r="152" spans="1:4" x14ac:dyDescent="0.25">
      <c r="A152" s="153" t="s">
        <v>410</v>
      </c>
      <c r="B152" s="153" t="s">
        <v>407</v>
      </c>
      <c r="C152">
        <f>CountyFlows!J16</f>
        <v>0</v>
      </c>
      <c r="D152">
        <f>CountyFlows!J41</f>
        <v>0</v>
      </c>
    </row>
    <row r="153" spans="1:4" x14ac:dyDescent="0.25">
      <c r="A153" s="153" t="s">
        <v>411</v>
      </c>
      <c r="B153" s="153" t="s">
        <v>407</v>
      </c>
      <c r="C153">
        <f>CountyFlows!J17</f>
        <v>1995</v>
      </c>
      <c r="D153">
        <f>CountyFlows!J42</f>
        <v>281</v>
      </c>
    </row>
    <row r="154" spans="1:4" x14ac:dyDescent="0.25">
      <c r="A154" s="153" t="s">
        <v>412</v>
      </c>
      <c r="B154" s="153" t="s">
        <v>407</v>
      </c>
      <c r="C154">
        <f>CountyFlows!J18</f>
        <v>94</v>
      </c>
      <c r="D154">
        <f>CountyFlows!J43</f>
        <v>11</v>
      </c>
    </row>
    <row r="155" spans="1:4" x14ac:dyDescent="0.25">
      <c r="A155" s="153" t="s">
        <v>413</v>
      </c>
      <c r="B155" s="153" t="s">
        <v>407</v>
      </c>
      <c r="C155">
        <f>CountyFlows!J19</f>
        <v>19</v>
      </c>
      <c r="D155">
        <f>CountyFlows!J44</f>
        <v>0</v>
      </c>
    </row>
    <row r="156" spans="1:4" x14ac:dyDescent="0.25">
      <c r="A156" s="153" t="s">
        <v>414</v>
      </c>
      <c r="B156" s="153" t="s">
        <v>407</v>
      </c>
      <c r="C156">
        <f>CountyFlows!J20</f>
        <v>6</v>
      </c>
      <c r="D156">
        <f>CountyFlows!J45</f>
        <v>0</v>
      </c>
    </row>
    <row r="157" spans="1:4" x14ac:dyDescent="0.25">
      <c r="A157" s="153" t="s">
        <v>415</v>
      </c>
      <c r="B157" s="153" t="s">
        <v>407</v>
      </c>
      <c r="C157">
        <f>CountyFlows!J21</f>
        <v>0</v>
      </c>
      <c r="D157">
        <f>CountyFlows!J46</f>
        <v>0</v>
      </c>
    </row>
    <row r="158" spans="1:4" x14ac:dyDescent="0.25">
      <c r="A158" s="153" t="s">
        <v>416</v>
      </c>
      <c r="B158" s="153" t="s">
        <v>407</v>
      </c>
      <c r="C158">
        <f>CountyFlows!J22</f>
        <v>0</v>
      </c>
      <c r="D158">
        <f>CountyFlows!J47</f>
        <v>0</v>
      </c>
    </row>
    <row r="159" spans="1:4" x14ac:dyDescent="0.25">
      <c r="A159" s="153" t="s">
        <v>417</v>
      </c>
      <c r="B159" s="153" t="s">
        <v>407</v>
      </c>
      <c r="C159">
        <f>CountyFlows!J23</f>
        <v>2</v>
      </c>
      <c r="D159">
        <f>CountyFlows!J48</f>
        <v>0</v>
      </c>
    </row>
    <row r="160" spans="1:4" x14ac:dyDescent="0.25">
      <c r="A160" s="153" t="s">
        <v>418</v>
      </c>
      <c r="B160" s="153" t="s">
        <v>407</v>
      </c>
      <c r="C160">
        <f>CountyFlows!J24</f>
        <v>2469</v>
      </c>
      <c r="D160">
        <f>CountyFlows!J49</f>
        <v>385</v>
      </c>
    </row>
    <row r="161" spans="1:4" x14ac:dyDescent="0.25">
      <c r="A161" s="221" t="s">
        <v>419</v>
      </c>
      <c r="B161" s="153" t="s">
        <v>407</v>
      </c>
      <c r="C161">
        <f>CountyFlows!J25</f>
        <v>33</v>
      </c>
      <c r="D161">
        <f>CountyFlows!J50</f>
        <v>0</v>
      </c>
    </row>
    <row r="162" spans="1:4" x14ac:dyDescent="0.25">
      <c r="A162" s="220" t="s">
        <v>400</v>
      </c>
      <c r="B162" s="153" t="s">
        <v>408</v>
      </c>
      <c r="C162">
        <f>CountyFlows!K6</f>
        <v>0</v>
      </c>
      <c r="D162">
        <f>CountyFlows!K31</f>
        <v>1</v>
      </c>
    </row>
    <row r="163" spans="1:4" x14ac:dyDescent="0.25">
      <c r="A163" s="153" t="s">
        <v>401</v>
      </c>
      <c r="B163" s="153" t="s">
        <v>408</v>
      </c>
      <c r="C163">
        <f>CountyFlows!K7</f>
        <v>631</v>
      </c>
      <c r="D163">
        <f>CountyFlows!K32</f>
        <v>1</v>
      </c>
    </row>
    <row r="164" spans="1:4" x14ac:dyDescent="0.25">
      <c r="A164" s="153" t="s">
        <v>402</v>
      </c>
      <c r="B164" s="153" t="s">
        <v>408</v>
      </c>
      <c r="C164">
        <f>CountyFlows!K8</f>
        <v>8</v>
      </c>
      <c r="D164">
        <f>CountyFlows!K33</f>
        <v>0</v>
      </c>
    </row>
    <row r="165" spans="1:4" x14ac:dyDescent="0.25">
      <c r="A165" s="153" t="s">
        <v>403</v>
      </c>
      <c r="B165" s="153" t="s">
        <v>408</v>
      </c>
      <c r="C165">
        <f>CountyFlows!K9</f>
        <v>30</v>
      </c>
      <c r="D165">
        <f>CountyFlows!K34</f>
        <v>0</v>
      </c>
    </row>
    <row r="166" spans="1:4" x14ac:dyDescent="0.25">
      <c r="A166" s="153" t="s">
        <v>404</v>
      </c>
      <c r="B166" s="153" t="s">
        <v>408</v>
      </c>
      <c r="C166">
        <f>CountyFlows!K10</f>
        <v>0</v>
      </c>
      <c r="D166">
        <f>CountyFlows!K35</f>
        <v>0</v>
      </c>
    </row>
    <row r="167" spans="1:4" x14ac:dyDescent="0.25">
      <c r="A167" s="153" t="s">
        <v>405</v>
      </c>
      <c r="B167" s="153" t="s">
        <v>408</v>
      </c>
      <c r="C167">
        <f>CountyFlows!K11</f>
        <v>13</v>
      </c>
      <c r="D167">
        <f>CountyFlows!K36</f>
        <v>0</v>
      </c>
    </row>
    <row r="168" spans="1:4" x14ac:dyDescent="0.25">
      <c r="A168" s="153" t="s">
        <v>406</v>
      </c>
      <c r="B168" s="153" t="s">
        <v>408</v>
      </c>
      <c r="C168">
        <f>CountyFlows!K12</f>
        <v>0</v>
      </c>
      <c r="D168">
        <f>CountyFlows!K37</f>
        <v>0</v>
      </c>
    </row>
    <row r="169" spans="1:4" x14ac:dyDescent="0.25">
      <c r="A169" s="153" t="s">
        <v>407</v>
      </c>
      <c r="B169" s="153" t="s">
        <v>408</v>
      </c>
      <c r="C169">
        <f>CountyFlows!K13</f>
        <v>0</v>
      </c>
      <c r="D169">
        <f>CountyFlows!K38</f>
        <v>0</v>
      </c>
    </row>
    <row r="170" spans="1:4" x14ac:dyDescent="0.25">
      <c r="A170" s="153" t="s">
        <v>408</v>
      </c>
      <c r="B170" s="153" t="s">
        <v>408</v>
      </c>
      <c r="C170">
        <f>CountyFlows!K14</f>
        <v>41780</v>
      </c>
      <c r="D170">
        <f>CountyFlows!K39</f>
        <v>6627</v>
      </c>
    </row>
    <row r="171" spans="1:4" x14ac:dyDescent="0.25">
      <c r="A171" s="153" t="s">
        <v>409</v>
      </c>
      <c r="B171" s="153" t="s">
        <v>408</v>
      </c>
      <c r="C171">
        <f>CountyFlows!K15</f>
        <v>4129</v>
      </c>
      <c r="D171">
        <f>CountyFlows!K40</f>
        <v>835</v>
      </c>
    </row>
    <row r="172" spans="1:4" x14ac:dyDescent="0.25">
      <c r="A172" s="153" t="s">
        <v>410</v>
      </c>
      <c r="B172" s="153" t="s">
        <v>408</v>
      </c>
      <c r="C172">
        <f>CountyFlows!K16</f>
        <v>0</v>
      </c>
      <c r="D172">
        <f>CountyFlows!K41</f>
        <v>0</v>
      </c>
    </row>
    <row r="173" spans="1:4" x14ac:dyDescent="0.25">
      <c r="A173" s="153" t="s">
        <v>411</v>
      </c>
      <c r="B173" s="153" t="s">
        <v>408</v>
      </c>
      <c r="C173">
        <f>CountyFlows!K17</f>
        <v>0</v>
      </c>
      <c r="D173">
        <f>CountyFlows!K42</f>
        <v>0</v>
      </c>
    </row>
    <row r="174" spans="1:4" x14ac:dyDescent="0.25">
      <c r="A174" s="153" t="s">
        <v>412</v>
      </c>
      <c r="B174" s="153" t="s">
        <v>408</v>
      </c>
      <c r="C174">
        <f>CountyFlows!K18</f>
        <v>0</v>
      </c>
      <c r="D174">
        <f>CountyFlows!K43</f>
        <v>0</v>
      </c>
    </row>
    <row r="175" spans="1:4" x14ac:dyDescent="0.25">
      <c r="A175" s="153" t="s">
        <v>413</v>
      </c>
      <c r="B175" s="153" t="s">
        <v>408</v>
      </c>
      <c r="C175">
        <f>CountyFlows!K19</f>
        <v>695</v>
      </c>
      <c r="D175">
        <f>CountyFlows!K44</f>
        <v>122</v>
      </c>
    </row>
    <row r="176" spans="1:4" x14ac:dyDescent="0.25">
      <c r="A176" s="153" t="s">
        <v>414</v>
      </c>
      <c r="B176" s="153" t="s">
        <v>408</v>
      </c>
      <c r="C176">
        <f>CountyFlows!K20</f>
        <v>5</v>
      </c>
      <c r="D176">
        <f>CountyFlows!K45</f>
        <v>0</v>
      </c>
    </row>
    <row r="177" spans="1:4" x14ac:dyDescent="0.25">
      <c r="A177" s="153" t="s">
        <v>415</v>
      </c>
      <c r="B177" s="153" t="s">
        <v>408</v>
      </c>
      <c r="C177">
        <f>CountyFlows!K21</f>
        <v>0</v>
      </c>
      <c r="D177">
        <f>CountyFlows!K46</f>
        <v>0</v>
      </c>
    </row>
    <row r="178" spans="1:4" x14ac:dyDescent="0.25">
      <c r="A178" s="153" t="s">
        <v>416</v>
      </c>
      <c r="B178" s="153" t="s">
        <v>408</v>
      </c>
      <c r="C178">
        <f>CountyFlows!K22</f>
        <v>6548</v>
      </c>
      <c r="D178">
        <f>CountyFlows!K47</f>
        <v>2002</v>
      </c>
    </row>
    <row r="179" spans="1:4" x14ac:dyDescent="0.25">
      <c r="A179" s="153" t="s">
        <v>417</v>
      </c>
      <c r="B179" s="153" t="s">
        <v>408</v>
      </c>
      <c r="C179">
        <f>CountyFlows!K23</f>
        <v>745</v>
      </c>
      <c r="D179">
        <f>CountyFlows!K48</f>
        <v>399</v>
      </c>
    </row>
    <row r="180" spans="1:4" x14ac:dyDescent="0.25">
      <c r="A180" s="153" t="s">
        <v>418</v>
      </c>
      <c r="B180" s="153" t="s">
        <v>408</v>
      </c>
      <c r="C180">
        <f>CountyFlows!K24</f>
        <v>7</v>
      </c>
      <c r="D180">
        <f>CountyFlows!K49</f>
        <v>0</v>
      </c>
    </row>
    <row r="181" spans="1:4" x14ac:dyDescent="0.25">
      <c r="A181" s="221" t="s">
        <v>419</v>
      </c>
      <c r="B181" s="153" t="s">
        <v>408</v>
      </c>
      <c r="C181">
        <f>CountyFlows!K25</f>
        <v>82</v>
      </c>
      <c r="D181">
        <f>CountyFlows!K50</f>
        <v>0</v>
      </c>
    </row>
    <row r="182" spans="1:4" x14ac:dyDescent="0.25">
      <c r="A182" s="220" t="s">
        <v>400</v>
      </c>
      <c r="B182" s="153" t="s">
        <v>409</v>
      </c>
      <c r="C182">
        <f>CountyFlows!L6</f>
        <v>181</v>
      </c>
      <c r="D182">
        <f>CountyFlows!L31</f>
        <v>16</v>
      </c>
    </row>
    <row r="183" spans="1:4" x14ac:dyDescent="0.25">
      <c r="A183" s="153" t="s">
        <v>401</v>
      </c>
      <c r="B183" s="153" t="s">
        <v>409</v>
      </c>
      <c r="C183">
        <f>CountyFlows!L7</f>
        <v>78483</v>
      </c>
      <c r="D183">
        <f>CountyFlows!L32</f>
        <v>11411</v>
      </c>
    </row>
    <row r="184" spans="1:4" x14ac:dyDescent="0.25">
      <c r="A184" s="153" t="s">
        <v>402</v>
      </c>
      <c r="B184" s="153" t="s">
        <v>409</v>
      </c>
      <c r="C184">
        <f>CountyFlows!L8</f>
        <v>287</v>
      </c>
      <c r="D184">
        <f>CountyFlows!L33</f>
        <v>24</v>
      </c>
    </row>
    <row r="185" spans="1:4" x14ac:dyDescent="0.25">
      <c r="A185" s="153" t="s">
        <v>403</v>
      </c>
      <c r="B185" s="153" t="s">
        <v>409</v>
      </c>
      <c r="C185">
        <f>CountyFlows!L9</f>
        <v>7366</v>
      </c>
      <c r="D185">
        <f>CountyFlows!L34</f>
        <v>238</v>
      </c>
    </row>
    <row r="186" spans="1:4" x14ac:dyDescent="0.25">
      <c r="A186" s="153" t="s">
        <v>404</v>
      </c>
      <c r="B186" s="153" t="s">
        <v>409</v>
      </c>
      <c r="C186">
        <f>CountyFlows!L10</f>
        <v>127</v>
      </c>
      <c r="D186">
        <f>CountyFlows!L35</f>
        <v>0</v>
      </c>
    </row>
    <row r="187" spans="1:4" x14ac:dyDescent="0.25">
      <c r="A187" s="153" t="s">
        <v>405</v>
      </c>
      <c r="B187" s="153" t="s">
        <v>409</v>
      </c>
      <c r="C187">
        <f>CountyFlows!L11</f>
        <v>3740</v>
      </c>
      <c r="D187">
        <f>CountyFlows!L36</f>
        <v>677</v>
      </c>
    </row>
    <row r="188" spans="1:4" x14ac:dyDescent="0.25">
      <c r="A188" s="153" t="s">
        <v>406</v>
      </c>
      <c r="B188" s="153" t="s">
        <v>409</v>
      </c>
      <c r="C188">
        <f>CountyFlows!L12</f>
        <v>360</v>
      </c>
      <c r="D188">
        <f>CountyFlows!L37</f>
        <v>265</v>
      </c>
    </row>
    <row r="189" spans="1:4" x14ac:dyDescent="0.25">
      <c r="A189" s="153" t="s">
        <v>407</v>
      </c>
      <c r="B189" s="153" t="s">
        <v>409</v>
      </c>
      <c r="C189">
        <f>CountyFlows!L13</f>
        <v>194</v>
      </c>
      <c r="D189">
        <f>CountyFlows!L38</f>
        <v>0</v>
      </c>
    </row>
    <row r="190" spans="1:4" x14ac:dyDescent="0.25">
      <c r="A190" s="153" t="s">
        <v>408</v>
      </c>
      <c r="B190" s="153" t="s">
        <v>409</v>
      </c>
      <c r="C190">
        <f>CountyFlows!L14</f>
        <v>15856</v>
      </c>
      <c r="D190">
        <f>CountyFlows!L39</f>
        <v>4807</v>
      </c>
    </row>
    <row r="191" spans="1:4" x14ac:dyDescent="0.25">
      <c r="A191" s="153" t="s">
        <v>409</v>
      </c>
      <c r="B191" s="153" t="s">
        <v>409</v>
      </c>
      <c r="C191">
        <f>CountyFlows!L15</f>
        <v>377219</v>
      </c>
      <c r="D191">
        <f>CountyFlows!L40</f>
        <v>77184</v>
      </c>
    </row>
    <row r="192" spans="1:4" x14ac:dyDescent="0.25">
      <c r="A192" s="153" t="s">
        <v>410</v>
      </c>
      <c r="B192" s="153" t="s">
        <v>409</v>
      </c>
      <c r="C192">
        <f>CountyFlows!L16</f>
        <v>2495</v>
      </c>
      <c r="D192">
        <f>CountyFlows!L41</f>
        <v>456</v>
      </c>
    </row>
    <row r="193" spans="1:4" x14ac:dyDescent="0.25">
      <c r="A193" s="153" t="s">
        <v>411</v>
      </c>
      <c r="B193" s="153" t="s">
        <v>409</v>
      </c>
      <c r="C193">
        <f>CountyFlows!L17</f>
        <v>81</v>
      </c>
      <c r="D193">
        <f>CountyFlows!L42</f>
        <v>0</v>
      </c>
    </row>
    <row r="194" spans="1:4" x14ac:dyDescent="0.25">
      <c r="A194" s="153" t="s">
        <v>412</v>
      </c>
      <c r="B194" s="153" t="s">
        <v>409</v>
      </c>
      <c r="C194">
        <f>CountyFlows!L18</f>
        <v>6</v>
      </c>
      <c r="D194">
        <f>CountyFlows!L43</f>
        <v>0</v>
      </c>
    </row>
    <row r="195" spans="1:4" x14ac:dyDescent="0.25">
      <c r="A195" s="153" t="s">
        <v>413</v>
      </c>
      <c r="B195" s="153" t="s">
        <v>409</v>
      </c>
      <c r="C195">
        <f>CountyFlows!L19</f>
        <v>19874</v>
      </c>
      <c r="D195">
        <f>CountyFlows!L44</f>
        <v>5185</v>
      </c>
    </row>
    <row r="196" spans="1:4" x14ac:dyDescent="0.25">
      <c r="A196" s="153" t="s">
        <v>414</v>
      </c>
      <c r="B196" s="153" t="s">
        <v>409</v>
      </c>
      <c r="C196">
        <f>CountyFlows!L20</f>
        <v>26</v>
      </c>
      <c r="D196">
        <f>CountyFlows!L45</f>
        <v>0</v>
      </c>
    </row>
    <row r="197" spans="1:4" x14ac:dyDescent="0.25">
      <c r="A197" s="153" t="s">
        <v>415</v>
      </c>
      <c r="B197" s="153" t="s">
        <v>409</v>
      </c>
      <c r="C197">
        <f>CountyFlows!L21</f>
        <v>22391</v>
      </c>
      <c r="D197">
        <f>CountyFlows!L46</f>
        <v>4344</v>
      </c>
    </row>
    <row r="198" spans="1:4" x14ac:dyDescent="0.25">
      <c r="A198" s="153" t="s">
        <v>416</v>
      </c>
      <c r="B198" s="153" t="s">
        <v>409</v>
      </c>
      <c r="C198">
        <f>CountyFlows!L22</f>
        <v>1753</v>
      </c>
      <c r="D198">
        <f>CountyFlows!L47</f>
        <v>1437</v>
      </c>
    </row>
    <row r="199" spans="1:4" x14ac:dyDescent="0.25">
      <c r="A199" s="153" t="s">
        <v>417</v>
      </c>
      <c r="B199" s="153" t="s">
        <v>409</v>
      </c>
      <c r="C199">
        <f>CountyFlows!L23</f>
        <v>1309</v>
      </c>
      <c r="D199">
        <f>CountyFlows!L48</f>
        <v>444</v>
      </c>
    </row>
    <row r="200" spans="1:4" x14ac:dyDescent="0.25">
      <c r="A200" s="153" t="s">
        <v>418</v>
      </c>
      <c r="B200" s="153" t="s">
        <v>409</v>
      </c>
      <c r="C200">
        <f>CountyFlows!L24</f>
        <v>3831</v>
      </c>
      <c r="D200">
        <f>CountyFlows!L49</f>
        <v>756</v>
      </c>
    </row>
    <row r="201" spans="1:4" x14ac:dyDescent="0.25">
      <c r="A201" s="221" t="s">
        <v>419</v>
      </c>
      <c r="B201" s="153" t="s">
        <v>409</v>
      </c>
      <c r="C201">
        <f>CountyFlows!L25</f>
        <v>273</v>
      </c>
      <c r="D201">
        <f>CountyFlows!L50</f>
        <v>17</v>
      </c>
    </row>
    <row r="202" spans="1:4" x14ac:dyDescent="0.25">
      <c r="A202" s="220" t="s">
        <v>400</v>
      </c>
      <c r="B202" s="153" t="s">
        <v>410</v>
      </c>
      <c r="C202">
        <f>CountyFlows!M6</f>
        <v>0</v>
      </c>
      <c r="D202">
        <f>CountyFlows!M31</f>
        <v>0</v>
      </c>
    </row>
    <row r="203" spans="1:4" x14ac:dyDescent="0.25">
      <c r="A203" s="153" t="s">
        <v>401</v>
      </c>
      <c r="B203" s="153" t="s">
        <v>410</v>
      </c>
      <c r="C203">
        <f>CountyFlows!M7</f>
        <v>208</v>
      </c>
      <c r="D203">
        <f>CountyFlows!M32</f>
        <v>5</v>
      </c>
    </row>
    <row r="204" spans="1:4" x14ac:dyDescent="0.25">
      <c r="A204" s="153" t="s">
        <v>402</v>
      </c>
      <c r="B204" s="153" t="s">
        <v>410</v>
      </c>
      <c r="C204">
        <f>CountyFlows!M8</f>
        <v>0</v>
      </c>
      <c r="D204">
        <f>CountyFlows!M33</f>
        <v>0</v>
      </c>
    </row>
    <row r="205" spans="1:4" x14ac:dyDescent="0.25">
      <c r="A205" s="153" t="s">
        <v>403</v>
      </c>
      <c r="B205" s="153" t="s">
        <v>410</v>
      </c>
      <c r="C205">
        <f>CountyFlows!M9</f>
        <v>0</v>
      </c>
      <c r="D205">
        <f>CountyFlows!M34</f>
        <v>0</v>
      </c>
    </row>
    <row r="206" spans="1:4" x14ac:dyDescent="0.25">
      <c r="A206" s="153" t="s">
        <v>404</v>
      </c>
      <c r="B206" s="153" t="s">
        <v>410</v>
      </c>
      <c r="C206">
        <f>CountyFlows!M10</f>
        <v>0</v>
      </c>
      <c r="D206">
        <f>CountyFlows!M35</f>
        <v>0</v>
      </c>
    </row>
    <row r="207" spans="1:4" x14ac:dyDescent="0.25">
      <c r="A207" s="153" t="s">
        <v>405</v>
      </c>
      <c r="B207" s="153" t="s">
        <v>410</v>
      </c>
      <c r="C207">
        <f>CountyFlows!M11</f>
        <v>0</v>
      </c>
      <c r="D207">
        <f>CountyFlows!M36</f>
        <v>0</v>
      </c>
    </row>
    <row r="208" spans="1:4" x14ac:dyDescent="0.25">
      <c r="A208" s="153" t="s">
        <v>406</v>
      </c>
      <c r="B208" s="153" t="s">
        <v>410</v>
      </c>
      <c r="C208">
        <f>CountyFlows!M12</f>
        <v>7</v>
      </c>
      <c r="D208">
        <f>CountyFlows!M37</f>
        <v>0</v>
      </c>
    </row>
    <row r="209" spans="1:4" x14ac:dyDescent="0.25">
      <c r="A209" s="153" t="s">
        <v>407</v>
      </c>
      <c r="B209" s="153" t="s">
        <v>410</v>
      </c>
      <c r="C209">
        <f>CountyFlows!M13</f>
        <v>0</v>
      </c>
      <c r="D209">
        <f>CountyFlows!M38</f>
        <v>0</v>
      </c>
    </row>
    <row r="210" spans="1:4" x14ac:dyDescent="0.25">
      <c r="A210" s="153" t="s">
        <v>408</v>
      </c>
      <c r="B210" s="153" t="s">
        <v>410</v>
      </c>
      <c r="C210">
        <f>CountyFlows!M14</f>
        <v>0</v>
      </c>
      <c r="D210">
        <f>CountyFlows!M39</f>
        <v>0</v>
      </c>
    </row>
    <row r="211" spans="1:4" x14ac:dyDescent="0.25">
      <c r="A211" s="153" t="s">
        <v>409</v>
      </c>
      <c r="B211" s="153" t="s">
        <v>410</v>
      </c>
      <c r="C211">
        <f>CountyFlows!M15</f>
        <v>1342</v>
      </c>
      <c r="D211">
        <f>CountyFlows!M40</f>
        <v>125</v>
      </c>
    </row>
    <row r="212" spans="1:4" x14ac:dyDescent="0.25">
      <c r="A212" s="153" t="s">
        <v>410</v>
      </c>
      <c r="B212" s="153" t="s">
        <v>410</v>
      </c>
      <c r="C212">
        <f>CountyFlows!M16</f>
        <v>32367</v>
      </c>
      <c r="D212">
        <f>CountyFlows!M41</f>
        <v>7710</v>
      </c>
    </row>
    <row r="213" spans="1:4" x14ac:dyDescent="0.25">
      <c r="A213" s="153" t="s">
        <v>411</v>
      </c>
      <c r="B213" s="153" t="s">
        <v>410</v>
      </c>
      <c r="C213">
        <f>CountyFlows!M17</f>
        <v>13</v>
      </c>
      <c r="D213">
        <f>CountyFlows!M42</f>
        <v>0</v>
      </c>
    </row>
    <row r="214" spans="1:4" x14ac:dyDescent="0.25">
      <c r="A214" s="153" t="s">
        <v>412</v>
      </c>
      <c r="B214" s="153" t="s">
        <v>410</v>
      </c>
      <c r="C214">
        <f>CountyFlows!M18</f>
        <v>0</v>
      </c>
      <c r="D214">
        <f>CountyFlows!M43</f>
        <v>0</v>
      </c>
    </row>
    <row r="215" spans="1:4" x14ac:dyDescent="0.25">
      <c r="A215" s="153" t="s">
        <v>413</v>
      </c>
      <c r="B215" s="153" t="s">
        <v>410</v>
      </c>
      <c r="C215">
        <f>CountyFlows!M19</f>
        <v>0</v>
      </c>
      <c r="D215">
        <f>CountyFlows!M44</f>
        <v>0</v>
      </c>
    </row>
    <row r="216" spans="1:4" x14ac:dyDescent="0.25">
      <c r="A216" s="153" t="s">
        <v>414</v>
      </c>
      <c r="B216" s="153" t="s">
        <v>410</v>
      </c>
      <c r="C216">
        <f>CountyFlows!M20</f>
        <v>0</v>
      </c>
      <c r="D216">
        <f>CountyFlows!M45</f>
        <v>0</v>
      </c>
    </row>
    <row r="217" spans="1:4" x14ac:dyDescent="0.25">
      <c r="A217" s="153" t="s">
        <v>415</v>
      </c>
      <c r="B217" s="153" t="s">
        <v>410</v>
      </c>
      <c r="C217">
        <f>CountyFlows!M21</f>
        <v>4089</v>
      </c>
      <c r="D217">
        <f>CountyFlows!M46</f>
        <v>1191</v>
      </c>
    </row>
    <row r="218" spans="1:4" x14ac:dyDescent="0.25">
      <c r="A218" s="153" t="s">
        <v>416</v>
      </c>
      <c r="B218" s="153" t="s">
        <v>410</v>
      </c>
      <c r="C218">
        <f>CountyFlows!M22</f>
        <v>0</v>
      </c>
      <c r="D218">
        <f>CountyFlows!M47</f>
        <v>0</v>
      </c>
    </row>
    <row r="219" spans="1:4" x14ac:dyDescent="0.25">
      <c r="A219" s="153" t="s">
        <v>417</v>
      </c>
      <c r="B219" s="153" t="s">
        <v>410</v>
      </c>
      <c r="C219">
        <f>CountyFlows!M23</f>
        <v>0</v>
      </c>
      <c r="D219">
        <f>CountyFlows!M48</f>
        <v>0</v>
      </c>
    </row>
    <row r="220" spans="1:4" x14ac:dyDescent="0.25">
      <c r="A220" s="153" t="s">
        <v>418</v>
      </c>
      <c r="B220" s="153" t="s">
        <v>410</v>
      </c>
      <c r="C220">
        <f>CountyFlows!M24</f>
        <v>23</v>
      </c>
      <c r="D220">
        <f>CountyFlows!M49</f>
        <v>0</v>
      </c>
    </row>
    <row r="221" spans="1:4" x14ac:dyDescent="0.25">
      <c r="A221" s="221" t="s">
        <v>419</v>
      </c>
      <c r="B221" s="153" t="s">
        <v>410</v>
      </c>
      <c r="C221">
        <f>CountyFlows!M25</f>
        <v>0</v>
      </c>
      <c r="D221">
        <f>CountyFlows!M50</f>
        <v>0</v>
      </c>
    </row>
    <row r="222" spans="1:4" x14ac:dyDescent="0.25">
      <c r="A222" s="220" t="s">
        <v>400</v>
      </c>
      <c r="B222" s="153" t="s">
        <v>411</v>
      </c>
      <c r="C222">
        <f>CountyFlows!N6</f>
        <v>0</v>
      </c>
      <c r="D222">
        <f>CountyFlows!N31</f>
        <v>0</v>
      </c>
    </row>
    <row r="223" spans="1:4" x14ac:dyDescent="0.25">
      <c r="A223" s="153" t="s">
        <v>401</v>
      </c>
      <c r="B223" s="153" t="s">
        <v>411</v>
      </c>
      <c r="C223">
        <f>CountyFlows!N7</f>
        <v>212</v>
      </c>
      <c r="D223">
        <f>CountyFlows!N32</f>
        <v>0</v>
      </c>
    </row>
    <row r="224" spans="1:4" x14ac:dyDescent="0.25">
      <c r="A224" s="153" t="s">
        <v>402</v>
      </c>
      <c r="B224" s="153" t="s">
        <v>411</v>
      </c>
      <c r="C224">
        <f>CountyFlows!N8</f>
        <v>439</v>
      </c>
      <c r="D224">
        <f>CountyFlows!N33</f>
        <v>37</v>
      </c>
    </row>
    <row r="225" spans="1:4" x14ac:dyDescent="0.25">
      <c r="A225" s="153" t="s">
        <v>403</v>
      </c>
      <c r="B225" s="153" t="s">
        <v>411</v>
      </c>
      <c r="C225">
        <f>CountyFlows!N9</f>
        <v>113</v>
      </c>
      <c r="D225">
        <f>CountyFlows!N34</f>
        <v>0</v>
      </c>
    </row>
    <row r="226" spans="1:4" x14ac:dyDescent="0.25">
      <c r="A226" s="153" t="s">
        <v>404</v>
      </c>
      <c r="B226" s="153" t="s">
        <v>411</v>
      </c>
      <c r="C226">
        <f>CountyFlows!N10</f>
        <v>901</v>
      </c>
      <c r="D226">
        <f>CountyFlows!N35</f>
        <v>109</v>
      </c>
    </row>
    <row r="227" spans="1:4" x14ac:dyDescent="0.25">
      <c r="A227" s="153" t="s">
        <v>405</v>
      </c>
      <c r="B227" s="153" t="s">
        <v>411</v>
      </c>
      <c r="C227">
        <f>CountyFlows!N11</f>
        <v>230</v>
      </c>
      <c r="D227">
        <f>CountyFlows!N36</f>
        <v>2</v>
      </c>
    </row>
    <row r="228" spans="1:4" x14ac:dyDescent="0.25">
      <c r="A228" s="153" t="s">
        <v>406</v>
      </c>
      <c r="B228" s="153" t="s">
        <v>411</v>
      </c>
      <c r="C228">
        <f>CountyFlows!N12</f>
        <v>29</v>
      </c>
      <c r="D228">
        <f>CountyFlows!N37</f>
        <v>1</v>
      </c>
    </row>
    <row r="229" spans="1:4" x14ac:dyDescent="0.25">
      <c r="A229" s="153" t="s">
        <v>407</v>
      </c>
      <c r="B229" s="153" t="s">
        <v>411</v>
      </c>
      <c r="C229">
        <f>CountyFlows!N13</f>
        <v>259</v>
      </c>
      <c r="D229">
        <f>CountyFlows!N38</f>
        <v>27</v>
      </c>
    </row>
    <row r="230" spans="1:4" x14ac:dyDescent="0.25">
      <c r="A230" s="153" t="s">
        <v>408</v>
      </c>
      <c r="B230" s="153" t="s">
        <v>411</v>
      </c>
      <c r="C230">
        <f>CountyFlows!N14</f>
        <v>0</v>
      </c>
      <c r="D230">
        <f>CountyFlows!N39</f>
        <v>0</v>
      </c>
    </row>
    <row r="231" spans="1:4" x14ac:dyDescent="0.25">
      <c r="A231" s="153" t="s">
        <v>409</v>
      </c>
      <c r="B231" s="153" t="s">
        <v>411</v>
      </c>
      <c r="C231">
        <f>CountyFlows!N15</f>
        <v>46</v>
      </c>
      <c r="D231">
        <f>CountyFlows!N40</f>
        <v>0</v>
      </c>
    </row>
    <row r="232" spans="1:4" x14ac:dyDescent="0.25">
      <c r="A232" s="153" t="s">
        <v>410</v>
      </c>
      <c r="B232" s="153" t="s">
        <v>411</v>
      </c>
      <c r="C232">
        <f>CountyFlows!N16</f>
        <v>4</v>
      </c>
      <c r="D232">
        <f>CountyFlows!N41</f>
        <v>0</v>
      </c>
    </row>
    <row r="233" spans="1:4" x14ac:dyDescent="0.25">
      <c r="A233" s="153" t="s">
        <v>411</v>
      </c>
      <c r="B233" s="153" t="s">
        <v>411</v>
      </c>
      <c r="C233">
        <f>CountyFlows!N17</f>
        <v>35748</v>
      </c>
      <c r="D233">
        <f>CountyFlows!N42</f>
        <v>7946</v>
      </c>
    </row>
    <row r="234" spans="1:4" x14ac:dyDescent="0.25">
      <c r="A234" s="153" t="s">
        <v>412</v>
      </c>
      <c r="B234" s="153" t="s">
        <v>411</v>
      </c>
      <c r="C234">
        <f>CountyFlows!N18</f>
        <v>632</v>
      </c>
      <c r="D234">
        <f>CountyFlows!N43</f>
        <v>77</v>
      </c>
    </row>
    <row r="235" spans="1:4" x14ac:dyDescent="0.25">
      <c r="A235" s="153" t="s">
        <v>413</v>
      </c>
      <c r="B235" s="153" t="s">
        <v>411</v>
      </c>
      <c r="C235">
        <f>CountyFlows!N19</f>
        <v>9</v>
      </c>
      <c r="D235">
        <f>CountyFlows!N44</f>
        <v>0</v>
      </c>
    </row>
    <row r="236" spans="1:4" x14ac:dyDescent="0.25">
      <c r="A236" s="153" t="s">
        <v>414</v>
      </c>
      <c r="B236" s="153" t="s">
        <v>411</v>
      </c>
      <c r="C236">
        <f>CountyFlows!N20</f>
        <v>39</v>
      </c>
      <c r="D236">
        <f>CountyFlows!N45</f>
        <v>33</v>
      </c>
    </row>
    <row r="237" spans="1:4" x14ac:dyDescent="0.25">
      <c r="A237" s="153" t="s">
        <v>415</v>
      </c>
      <c r="B237" s="153" t="s">
        <v>411</v>
      </c>
      <c r="C237">
        <f>CountyFlows!N21</f>
        <v>6</v>
      </c>
      <c r="D237">
        <f>CountyFlows!N46</f>
        <v>0</v>
      </c>
    </row>
    <row r="238" spans="1:4" x14ac:dyDescent="0.25">
      <c r="A238" s="153" t="s">
        <v>416</v>
      </c>
      <c r="B238" s="153" t="s">
        <v>411</v>
      </c>
      <c r="C238">
        <f>CountyFlows!N22</f>
        <v>0</v>
      </c>
      <c r="D238">
        <f>CountyFlows!N47</f>
        <v>0</v>
      </c>
    </row>
    <row r="239" spans="1:4" x14ac:dyDescent="0.25">
      <c r="A239" s="153" t="s">
        <v>417</v>
      </c>
      <c r="B239" s="153" t="s">
        <v>411</v>
      </c>
      <c r="C239">
        <f>CountyFlows!N23</f>
        <v>0</v>
      </c>
      <c r="D239">
        <f>CountyFlows!N48</f>
        <v>0</v>
      </c>
    </row>
    <row r="240" spans="1:4" x14ac:dyDescent="0.25">
      <c r="A240" s="153" t="s">
        <v>418</v>
      </c>
      <c r="B240" s="153" t="s">
        <v>411</v>
      </c>
      <c r="C240">
        <f>CountyFlows!N24</f>
        <v>407</v>
      </c>
      <c r="D240">
        <f>CountyFlows!N49</f>
        <v>2</v>
      </c>
    </row>
    <row r="241" spans="1:4" x14ac:dyDescent="0.25">
      <c r="A241" s="221" t="s">
        <v>419</v>
      </c>
      <c r="B241" s="153" t="s">
        <v>411</v>
      </c>
      <c r="C241">
        <f>CountyFlows!N25</f>
        <v>66</v>
      </c>
      <c r="D241">
        <f>CountyFlows!N50</f>
        <v>7</v>
      </c>
    </row>
    <row r="242" spans="1:4" x14ac:dyDescent="0.25">
      <c r="A242" s="220" t="s">
        <v>400</v>
      </c>
      <c r="B242" s="153" t="s">
        <v>412</v>
      </c>
      <c r="C242">
        <f>CountyFlows!O6</f>
        <v>18</v>
      </c>
      <c r="D242">
        <f>CountyFlows!O31</f>
        <v>0</v>
      </c>
    </row>
    <row r="243" spans="1:4" x14ac:dyDescent="0.25">
      <c r="A243" s="153" t="s">
        <v>401</v>
      </c>
      <c r="B243" s="153" t="s">
        <v>412</v>
      </c>
      <c r="C243">
        <f>CountyFlows!O7</f>
        <v>112</v>
      </c>
      <c r="D243">
        <f>CountyFlows!O32</f>
        <v>0</v>
      </c>
    </row>
    <row r="244" spans="1:4" x14ac:dyDescent="0.25">
      <c r="A244" s="153" t="s">
        <v>402</v>
      </c>
      <c r="B244" s="153" t="s">
        <v>412</v>
      </c>
      <c r="C244">
        <f>CountyFlows!O8</f>
        <v>63</v>
      </c>
      <c r="D244">
        <f>CountyFlows!O33</f>
        <v>6</v>
      </c>
    </row>
    <row r="245" spans="1:4" x14ac:dyDescent="0.25">
      <c r="A245" s="153" t="s">
        <v>403</v>
      </c>
      <c r="B245" s="153" t="s">
        <v>412</v>
      </c>
      <c r="C245">
        <f>CountyFlows!O9</f>
        <v>0</v>
      </c>
      <c r="D245">
        <f>CountyFlows!O34</f>
        <v>0</v>
      </c>
    </row>
    <row r="246" spans="1:4" x14ac:dyDescent="0.25">
      <c r="A246" s="153" t="s">
        <v>404</v>
      </c>
      <c r="B246" s="153" t="s">
        <v>412</v>
      </c>
      <c r="C246">
        <f>CountyFlows!O10</f>
        <v>0</v>
      </c>
      <c r="D246">
        <f>CountyFlows!O35</f>
        <v>0</v>
      </c>
    </row>
    <row r="247" spans="1:4" x14ac:dyDescent="0.25">
      <c r="A247" s="153" t="s">
        <v>405</v>
      </c>
      <c r="B247" s="153" t="s">
        <v>412</v>
      </c>
      <c r="C247">
        <f>CountyFlows!O11</f>
        <v>0</v>
      </c>
      <c r="D247">
        <f>CountyFlows!O36</f>
        <v>0</v>
      </c>
    </row>
    <row r="248" spans="1:4" x14ac:dyDescent="0.25">
      <c r="A248" s="153" t="s">
        <v>406</v>
      </c>
      <c r="B248" s="153" t="s">
        <v>412</v>
      </c>
      <c r="C248">
        <f>CountyFlows!O12</f>
        <v>0</v>
      </c>
      <c r="D248">
        <f>CountyFlows!O37</f>
        <v>0</v>
      </c>
    </row>
    <row r="249" spans="1:4" x14ac:dyDescent="0.25">
      <c r="A249" s="153" t="s">
        <v>407</v>
      </c>
      <c r="B249" s="153" t="s">
        <v>412</v>
      </c>
      <c r="C249">
        <f>CountyFlows!O13</f>
        <v>0</v>
      </c>
      <c r="D249">
        <f>CountyFlows!O38</f>
        <v>0</v>
      </c>
    </row>
    <row r="250" spans="1:4" x14ac:dyDescent="0.25">
      <c r="A250" s="153" t="s">
        <v>408</v>
      </c>
      <c r="B250" s="153" t="s">
        <v>412</v>
      </c>
      <c r="C250">
        <f>CountyFlows!O14</f>
        <v>0</v>
      </c>
      <c r="D250">
        <f>CountyFlows!O39</f>
        <v>0</v>
      </c>
    </row>
    <row r="251" spans="1:4" x14ac:dyDescent="0.25">
      <c r="A251" s="153" t="s">
        <v>409</v>
      </c>
      <c r="B251" s="153" t="s">
        <v>412</v>
      </c>
      <c r="C251">
        <f>CountyFlows!O15</f>
        <v>11</v>
      </c>
      <c r="D251">
        <f>CountyFlows!O40</f>
        <v>0</v>
      </c>
    </row>
    <row r="252" spans="1:4" x14ac:dyDescent="0.25">
      <c r="A252" s="153" t="s">
        <v>410</v>
      </c>
      <c r="B252" s="153" t="s">
        <v>412</v>
      </c>
      <c r="C252">
        <f>CountyFlows!O16</f>
        <v>0</v>
      </c>
      <c r="D252">
        <f>CountyFlows!O41</f>
        <v>0</v>
      </c>
    </row>
    <row r="253" spans="1:4" x14ac:dyDescent="0.25">
      <c r="A253" s="153" t="s">
        <v>411</v>
      </c>
      <c r="B253" s="153" t="s">
        <v>412</v>
      </c>
      <c r="C253">
        <f>CountyFlows!O17</f>
        <v>179</v>
      </c>
      <c r="D253">
        <f>CountyFlows!O42</f>
        <v>10</v>
      </c>
    </row>
    <row r="254" spans="1:4" x14ac:dyDescent="0.25">
      <c r="A254" s="153" t="s">
        <v>412</v>
      </c>
      <c r="B254" s="153" t="s">
        <v>412</v>
      </c>
      <c r="C254">
        <f>CountyFlows!O18</f>
        <v>9383</v>
      </c>
      <c r="D254">
        <f>CountyFlows!O43</f>
        <v>14</v>
      </c>
    </row>
    <row r="255" spans="1:4" x14ac:dyDescent="0.25">
      <c r="A255" s="153" t="s">
        <v>413</v>
      </c>
      <c r="B255" s="153" t="s">
        <v>412</v>
      </c>
      <c r="C255">
        <f>CountyFlows!O19</f>
        <v>0</v>
      </c>
      <c r="D255">
        <f>CountyFlows!O44</f>
        <v>0</v>
      </c>
    </row>
    <row r="256" spans="1:4" x14ac:dyDescent="0.25">
      <c r="A256" s="153" t="s">
        <v>414</v>
      </c>
      <c r="B256" s="153" t="s">
        <v>412</v>
      </c>
      <c r="C256">
        <f>CountyFlows!O20</f>
        <v>1546</v>
      </c>
      <c r="D256">
        <f>CountyFlows!O45</f>
        <v>12</v>
      </c>
    </row>
    <row r="257" spans="1:4" x14ac:dyDescent="0.25">
      <c r="A257" s="153" t="s">
        <v>415</v>
      </c>
      <c r="B257" s="153" t="s">
        <v>412</v>
      </c>
      <c r="C257">
        <f>CountyFlows!O21</f>
        <v>0</v>
      </c>
      <c r="D257">
        <f>CountyFlows!O46</f>
        <v>0</v>
      </c>
    </row>
    <row r="258" spans="1:4" x14ac:dyDescent="0.25">
      <c r="A258" s="153" t="s">
        <v>416</v>
      </c>
      <c r="B258" s="153" t="s">
        <v>412</v>
      </c>
      <c r="C258">
        <f>CountyFlows!O22</f>
        <v>0</v>
      </c>
      <c r="D258">
        <f>CountyFlows!O47</f>
        <v>0</v>
      </c>
    </row>
    <row r="259" spans="1:4" x14ac:dyDescent="0.25">
      <c r="A259" s="153" t="s">
        <v>417</v>
      </c>
      <c r="B259" s="153" t="s">
        <v>412</v>
      </c>
      <c r="C259">
        <f>CountyFlows!O23</f>
        <v>0</v>
      </c>
      <c r="D259">
        <f>CountyFlows!O48</f>
        <v>0</v>
      </c>
    </row>
    <row r="260" spans="1:4" x14ac:dyDescent="0.25">
      <c r="A260" s="153" t="s">
        <v>418</v>
      </c>
      <c r="B260" s="153" t="s">
        <v>412</v>
      </c>
      <c r="C260">
        <f>CountyFlows!O24</f>
        <v>15</v>
      </c>
      <c r="D260">
        <f>CountyFlows!O49</f>
        <v>0</v>
      </c>
    </row>
    <row r="261" spans="1:4" x14ac:dyDescent="0.25">
      <c r="A261" s="221" t="s">
        <v>419</v>
      </c>
      <c r="B261" s="153" t="s">
        <v>412</v>
      </c>
      <c r="C261">
        <f>CountyFlows!O25</f>
        <v>95</v>
      </c>
      <c r="D261">
        <f>CountyFlows!O50</f>
        <v>2</v>
      </c>
    </row>
    <row r="262" spans="1:4" x14ac:dyDescent="0.25">
      <c r="A262" s="220" t="s">
        <v>400</v>
      </c>
      <c r="B262" s="153" t="s">
        <v>413</v>
      </c>
      <c r="C262">
        <f>CountyFlows!P6</f>
        <v>2232</v>
      </c>
      <c r="D262">
        <f>CountyFlows!P31</f>
        <v>581</v>
      </c>
    </row>
    <row r="263" spans="1:4" x14ac:dyDescent="0.25">
      <c r="A263" s="153" t="s">
        <v>401</v>
      </c>
      <c r="B263" s="153" t="s">
        <v>413</v>
      </c>
      <c r="C263">
        <f>CountyFlows!P7</f>
        <v>4498</v>
      </c>
      <c r="D263">
        <f>CountyFlows!P32</f>
        <v>95</v>
      </c>
    </row>
    <row r="264" spans="1:4" x14ac:dyDescent="0.25">
      <c r="A264" s="153" t="s">
        <v>402</v>
      </c>
      <c r="B264" s="153" t="s">
        <v>413</v>
      </c>
      <c r="C264">
        <f>CountyFlows!P8</f>
        <v>682</v>
      </c>
      <c r="D264">
        <f>CountyFlows!P33</f>
        <v>152</v>
      </c>
    </row>
    <row r="265" spans="1:4" x14ac:dyDescent="0.25">
      <c r="A265" s="153" t="s">
        <v>403</v>
      </c>
      <c r="B265" s="153" t="s">
        <v>413</v>
      </c>
      <c r="C265">
        <f>CountyFlows!P9</f>
        <v>909</v>
      </c>
      <c r="D265">
        <f>CountyFlows!P34</f>
        <v>21</v>
      </c>
    </row>
    <row r="266" spans="1:4" x14ac:dyDescent="0.25">
      <c r="A266" s="153" t="s">
        <v>404</v>
      </c>
      <c r="B266" s="153" t="s">
        <v>413</v>
      </c>
      <c r="C266">
        <f>CountyFlows!P10</f>
        <v>24</v>
      </c>
      <c r="D266">
        <f>CountyFlows!P35</f>
        <v>0</v>
      </c>
    </row>
    <row r="267" spans="1:4" x14ac:dyDescent="0.25">
      <c r="A267" s="153" t="s">
        <v>405</v>
      </c>
      <c r="B267" s="153" t="s">
        <v>413</v>
      </c>
      <c r="C267">
        <f>CountyFlows!P11</f>
        <v>6620</v>
      </c>
      <c r="D267">
        <f>CountyFlows!P36</f>
        <v>866</v>
      </c>
    </row>
    <row r="268" spans="1:4" x14ac:dyDescent="0.25">
      <c r="A268" s="153" t="s">
        <v>406</v>
      </c>
      <c r="B268" s="153" t="s">
        <v>413</v>
      </c>
      <c r="C268">
        <f>CountyFlows!P12</f>
        <v>0</v>
      </c>
      <c r="D268">
        <f>CountyFlows!P37</f>
        <v>0</v>
      </c>
    </row>
    <row r="269" spans="1:4" x14ac:dyDescent="0.25">
      <c r="A269" s="153" t="s">
        <v>407</v>
      </c>
      <c r="B269" s="153" t="s">
        <v>413</v>
      </c>
      <c r="C269">
        <f>CountyFlows!P13</f>
        <v>97</v>
      </c>
      <c r="D269">
        <f>CountyFlows!P38</f>
        <v>0</v>
      </c>
    </row>
    <row r="270" spans="1:4" x14ac:dyDescent="0.25">
      <c r="A270" s="153" t="s">
        <v>408</v>
      </c>
      <c r="B270" s="153" t="s">
        <v>413</v>
      </c>
      <c r="C270">
        <f>CountyFlows!P14</f>
        <v>1227</v>
      </c>
      <c r="D270">
        <f>CountyFlows!P39</f>
        <v>591</v>
      </c>
    </row>
    <row r="271" spans="1:4" x14ac:dyDescent="0.25">
      <c r="A271" s="153" t="s">
        <v>409</v>
      </c>
      <c r="B271" s="153" t="s">
        <v>413</v>
      </c>
      <c r="C271">
        <f>CountyFlows!P15</f>
        <v>6532</v>
      </c>
      <c r="D271">
        <f>CountyFlows!P40</f>
        <v>1015</v>
      </c>
    </row>
    <row r="272" spans="1:4" x14ac:dyDescent="0.25">
      <c r="A272" s="153" t="s">
        <v>410</v>
      </c>
      <c r="B272" s="153" t="s">
        <v>413</v>
      </c>
      <c r="C272">
        <f>CountyFlows!P16</f>
        <v>0</v>
      </c>
      <c r="D272">
        <f>CountyFlows!P41</f>
        <v>0</v>
      </c>
    </row>
    <row r="273" spans="1:4" x14ac:dyDescent="0.25">
      <c r="A273" s="153" t="s">
        <v>411</v>
      </c>
      <c r="B273" s="153" t="s">
        <v>413</v>
      </c>
      <c r="C273">
        <f>CountyFlows!P17</f>
        <v>54</v>
      </c>
      <c r="D273">
        <f>CountyFlows!P42</f>
        <v>0</v>
      </c>
    </row>
    <row r="274" spans="1:4" x14ac:dyDescent="0.25">
      <c r="A274" s="153" t="s">
        <v>412</v>
      </c>
      <c r="B274" s="153" t="s">
        <v>413</v>
      </c>
      <c r="C274">
        <f>CountyFlows!P18</f>
        <v>36</v>
      </c>
      <c r="D274">
        <f>CountyFlows!P43</f>
        <v>0</v>
      </c>
    </row>
    <row r="275" spans="1:4" x14ac:dyDescent="0.25">
      <c r="A275" s="153" t="s">
        <v>413</v>
      </c>
      <c r="B275" s="153" t="s">
        <v>413</v>
      </c>
      <c r="C275">
        <f>CountyFlows!P19</f>
        <v>77111</v>
      </c>
      <c r="D275">
        <f>CountyFlows!P44</f>
        <v>13594</v>
      </c>
    </row>
    <row r="276" spans="1:4" x14ac:dyDescent="0.25">
      <c r="A276" s="153" t="s">
        <v>414</v>
      </c>
      <c r="B276" s="153" t="s">
        <v>413</v>
      </c>
      <c r="C276">
        <f>CountyFlows!P20</f>
        <v>23</v>
      </c>
      <c r="D276">
        <f>CountyFlows!P45</f>
        <v>5</v>
      </c>
    </row>
    <row r="277" spans="1:4" x14ac:dyDescent="0.25">
      <c r="A277" s="153" t="s">
        <v>415</v>
      </c>
      <c r="B277" s="153" t="s">
        <v>413</v>
      </c>
      <c r="C277">
        <f>CountyFlows!P21</f>
        <v>14</v>
      </c>
      <c r="D277">
        <f>CountyFlows!P46</f>
        <v>0</v>
      </c>
    </row>
    <row r="278" spans="1:4" x14ac:dyDescent="0.25">
      <c r="A278" s="153" t="s">
        <v>416</v>
      </c>
      <c r="B278" s="153" t="s">
        <v>413</v>
      </c>
      <c r="C278">
        <f>CountyFlows!P22</f>
        <v>51</v>
      </c>
      <c r="D278">
        <f>CountyFlows!P47</f>
        <v>223</v>
      </c>
    </row>
    <row r="279" spans="1:4" x14ac:dyDescent="0.25">
      <c r="A279" s="153" t="s">
        <v>417</v>
      </c>
      <c r="B279" s="153" t="s">
        <v>413</v>
      </c>
      <c r="C279">
        <f>CountyFlows!P23</f>
        <v>2477</v>
      </c>
      <c r="D279">
        <f>CountyFlows!P48</f>
        <v>1102</v>
      </c>
    </row>
    <row r="280" spans="1:4" x14ac:dyDescent="0.25">
      <c r="A280" s="153" t="s">
        <v>418</v>
      </c>
      <c r="B280" s="153" t="s">
        <v>413</v>
      </c>
      <c r="C280">
        <f>CountyFlows!P24</f>
        <v>219</v>
      </c>
      <c r="D280">
        <f>CountyFlows!P49</f>
        <v>1</v>
      </c>
    </row>
    <row r="281" spans="1:4" x14ac:dyDescent="0.25">
      <c r="A281" s="221" t="s">
        <v>419</v>
      </c>
      <c r="B281" s="153" t="s">
        <v>413</v>
      </c>
      <c r="C281">
        <f>CountyFlows!P25</f>
        <v>1285</v>
      </c>
      <c r="D281">
        <f>CountyFlows!P50</f>
        <v>1150</v>
      </c>
    </row>
    <row r="282" spans="1:4" x14ac:dyDescent="0.25">
      <c r="A282" s="220" t="s">
        <v>400</v>
      </c>
      <c r="B282" s="153" t="s">
        <v>414</v>
      </c>
      <c r="C282">
        <f>CountyFlows!Q6</f>
        <v>68</v>
      </c>
      <c r="D282">
        <f>CountyFlows!Q31</f>
        <v>6</v>
      </c>
    </row>
    <row r="283" spans="1:4" x14ac:dyDescent="0.25">
      <c r="A283" s="153" t="s">
        <v>401</v>
      </c>
      <c r="B283" s="153" t="s">
        <v>414</v>
      </c>
      <c r="C283">
        <f>CountyFlows!Q7</f>
        <v>46</v>
      </c>
      <c r="D283">
        <f>CountyFlows!Q32</f>
        <v>0</v>
      </c>
    </row>
    <row r="284" spans="1:4" x14ac:dyDescent="0.25">
      <c r="A284" s="153" t="s">
        <v>402</v>
      </c>
      <c r="B284" s="153" t="s">
        <v>414</v>
      </c>
      <c r="C284">
        <f>CountyFlows!Q8</f>
        <v>572</v>
      </c>
      <c r="D284">
        <f>CountyFlows!Q33</f>
        <v>229</v>
      </c>
    </row>
    <row r="285" spans="1:4" x14ac:dyDescent="0.25">
      <c r="A285" s="153" t="s">
        <v>403</v>
      </c>
      <c r="B285" s="153" t="s">
        <v>414</v>
      </c>
      <c r="C285">
        <f>CountyFlows!Q9</f>
        <v>45</v>
      </c>
      <c r="D285">
        <f>CountyFlows!Q34</f>
        <v>0</v>
      </c>
    </row>
    <row r="286" spans="1:4" x14ac:dyDescent="0.25">
      <c r="A286" s="153" t="s">
        <v>404</v>
      </c>
      <c r="B286" s="153" t="s">
        <v>414</v>
      </c>
      <c r="C286">
        <f>CountyFlows!Q10</f>
        <v>0</v>
      </c>
      <c r="D286">
        <f>CountyFlows!Q35</f>
        <v>0</v>
      </c>
    </row>
    <row r="287" spans="1:4" x14ac:dyDescent="0.25">
      <c r="A287" s="153" t="s">
        <v>405</v>
      </c>
      <c r="B287" s="153" t="s">
        <v>414</v>
      </c>
      <c r="C287">
        <f>CountyFlows!Q11</f>
        <v>179</v>
      </c>
      <c r="D287">
        <f>CountyFlows!Q36</f>
        <v>1</v>
      </c>
    </row>
    <row r="288" spans="1:4" x14ac:dyDescent="0.25">
      <c r="A288" s="153" t="s">
        <v>406</v>
      </c>
      <c r="B288" s="153" t="s">
        <v>414</v>
      </c>
      <c r="C288">
        <f>CountyFlows!Q12</f>
        <v>16</v>
      </c>
      <c r="D288">
        <f>CountyFlows!Q37</f>
        <v>0</v>
      </c>
    </row>
    <row r="289" spans="1:4" x14ac:dyDescent="0.25">
      <c r="A289" s="153" t="s">
        <v>407</v>
      </c>
      <c r="B289" s="153" t="s">
        <v>414</v>
      </c>
      <c r="C289">
        <f>CountyFlows!Q13</f>
        <v>15</v>
      </c>
      <c r="D289">
        <f>CountyFlows!Q38</f>
        <v>1</v>
      </c>
    </row>
    <row r="290" spans="1:4" x14ac:dyDescent="0.25">
      <c r="A290" s="153" t="s">
        <v>408</v>
      </c>
      <c r="B290" s="153" t="s">
        <v>414</v>
      </c>
      <c r="C290">
        <f>CountyFlows!Q14</f>
        <v>0</v>
      </c>
      <c r="D290">
        <f>CountyFlows!Q39</f>
        <v>0</v>
      </c>
    </row>
    <row r="291" spans="1:4" x14ac:dyDescent="0.25">
      <c r="A291" s="153" t="s">
        <v>409</v>
      </c>
      <c r="B291" s="153" t="s">
        <v>414</v>
      </c>
      <c r="C291">
        <f>CountyFlows!Q15</f>
        <v>19</v>
      </c>
      <c r="D291">
        <f>CountyFlows!Q40</f>
        <v>0</v>
      </c>
    </row>
    <row r="292" spans="1:4" x14ac:dyDescent="0.25">
      <c r="A292" s="153" t="s">
        <v>410</v>
      </c>
      <c r="B292" s="153" t="s">
        <v>414</v>
      </c>
      <c r="C292">
        <f>CountyFlows!Q16</f>
        <v>0</v>
      </c>
      <c r="D292">
        <f>CountyFlows!Q41</f>
        <v>0</v>
      </c>
    </row>
    <row r="293" spans="1:4" x14ac:dyDescent="0.25">
      <c r="A293" s="153" t="s">
        <v>411</v>
      </c>
      <c r="B293" s="153" t="s">
        <v>414</v>
      </c>
      <c r="C293">
        <f>CountyFlows!Q17</f>
        <v>80</v>
      </c>
      <c r="D293">
        <f>CountyFlows!Q42</f>
        <v>64</v>
      </c>
    </row>
    <row r="294" spans="1:4" x14ac:dyDescent="0.25">
      <c r="A294" s="153" t="s">
        <v>412</v>
      </c>
      <c r="B294" s="153" t="s">
        <v>414</v>
      </c>
      <c r="C294">
        <f>CountyFlows!Q18</f>
        <v>1502</v>
      </c>
      <c r="D294">
        <f>CountyFlows!Q43</f>
        <v>139</v>
      </c>
    </row>
    <row r="295" spans="1:4" x14ac:dyDescent="0.25">
      <c r="A295" s="153" t="s">
        <v>413</v>
      </c>
      <c r="B295" s="153" t="s">
        <v>414</v>
      </c>
      <c r="C295">
        <f>CountyFlows!Q19</f>
        <v>62</v>
      </c>
      <c r="D295">
        <f>CountyFlows!Q44</f>
        <v>0</v>
      </c>
    </row>
    <row r="296" spans="1:4" x14ac:dyDescent="0.25">
      <c r="A296" s="153" t="s">
        <v>414</v>
      </c>
      <c r="B296" s="153" t="s">
        <v>414</v>
      </c>
      <c r="C296">
        <f>CountyFlows!Q20</f>
        <v>12898</v>
      </c>
      <c r="D296">
        <f>CountyFlows!Q45</f>
        <v>700</v>
      </c>
    </row>
    <row r="297" spans="1:4" x14ac:dyDescent="0.25">
      <c r="A297" s="153" t="s">
        <v>415</v>
      </c>
      <c r="B297" s="153" t="s">
        <v>414</v>
      </c>
      <c r="C297">
        <f>CountyFlows!Q21</f>
        <v>0</v>
      </c>
      <c r="D297">
        <f>CountyFlows!Q46</f>
        <v>0</v>
      </c>
    </row>
    <row r="298" spans="1:4" x14ac:dyDescent="0.25">
      <c r="A298" s="153" t="s">
        <v>416</v>
      </c>
      <c r="B298" s="153" t="s">
        <v>414</v>
      </c>
      <c r="C298">
        <f>CountyFlows!Q22</f>
        <v>0</v>
      </c>
      <c r="D298">
        <f>CountyFlows!Q47</f>
        <v>0</v>
      </c>
    </row>
    <row r="299" spans="1:4" x14ac:dyDescent="0.25">
      <c r="A299" s="153" t="s">
        <v>417</v>
      </c>
      <c r="B299" s="153" t="s">
        <v>414</v>
      </c>
      <c r="C299">
        <f>CountyFlows!Q23</f>
        <v>0</v>
      </c>
      <c r="D299">
        <f>CountyFlows!Q48</f>
        <v>0</v>
      </c>
    </row>
    <row r="300" spans="1:4" x14ac:dyDescent="0.25">
      <c r="A300" s="153" t="s">
        <v>418</v>
      </c>
      <c r="B300" s="153" t="s">
        <v>414</v>
      </c>
      <c r="C300">
        <f>CountyFlows!Q24</f>
        <v>34</v>
      </c>
      <c r="D300">
        <f>CountyFlows!Q49</f>
        <v>0</v>
      </c>
    </row>
    <row r="301" spans="1:4" x14ac:dyDescent="0.25">
      <c r="A301" s="221" t="s">
        <v>419</v>
      </c>
      <c r="B301" s="153" t="s">
        <v>414</v>
      </c>
      <c r="C301">
        <f>CountyFlows!Q25</f>
        <v>1475</v>
      </c>
      <c r="D301">
        <f>CountyFlows!Q50</f>
        <v>149</v>
      </c>
    </row>
    <row r="302" spans="1:4" x14ac:dyDescent="0.25">
      <c r="A302" s="220" t="s">
        <v>400</v>
      </c>
      <c r="B302" s="153" t="s">
        <v>415</v>
      </c>
      <c r="C302">
        <f>CountyFlows!R6</f>
        <v>0</v>
      </c>
      <c r="D302">
        <f>CountyFlows!R31</f>
        <v>0</v>
      </c>
    </row>
    <row r="303" spans="1:4" x14ac:dyDescent="0.25">
      <c r="A303" s="153" t="s">
        <v>401</v>
      </c>
      <c r="B303" s="153" t="s">
        <v>415</v>
      </c>
      <c r="C303">
        <f>CountyFlows!R7</f>
        <v>421</v>
      </c>
      <c r="D303">
        <f>CountyFlows!R32</f>
        <v>40</v>
      </c>
    </row>
    <row r="304" spans="1:4" x14ac:dyDescent="0.25">
      <c r="A304" s="153" t="s">
        <v>402</v>
      </c>
      <c r="B304" s="153" t="s">
        <v>415</v>
      </c>
      <c r="C304">
        <f>CountyFlows!R8</f>
        <v>3</v>
      </c>
      <c r="D304">
        <f>CountyFlows!R33</f>
        <v>0</v>
      </c>
    </row>
    <row r="305" spans="1:4" x14ac:dyDescent="0.25">
      <c r="A305" s="153" t="s">
        <v>403</v>
      </c>
      <c r="B305" s="153" t="s">
        <v>415</v>
      </c>
      <c r="C305">
        <f>CountyFlows!R9</f>
        <v>76</v>
      </c>
      <c r="D305">
        <f>CountyFlows!R34</f>
        <v>0</v>
      </c>
    </row>
    <row r="306" spans="1:4" x14ac:dyDescent="0.25">
      <c r="A306" s="153" t="s">
        <v>404</v>
      </c>
      <c r="B306" s="153" t="s">
        <v>415</v>
      </c>
      <c r="C306">
        <f>CountyFlows!R10</f>
        <v>0</v>
      </c>
      <c r="D306">
        <f>CountyFlows!R35</f>
        <v>0</v>
      </c>
    </row>
    <row r="307" spans="1:4" x14ac:dyDescent="0.25">
      <c r="A307" s="153" t="s">
        <v>405</v>
      </c>
      <c r="B307" s="153" t="s">
        <v>415</v>
      </c>
      <c r="C307">
        <f>CountyFlows!R11</f>
        <v>0</v>
      </c>
      <c r="D307">
        <f>CountyFlows!R36</f>
        <v>0</v>
      </c>
    </row>
    <row r="308" spans="1:4" x14ac:dyDescent="0.25">
      <c r="A308" s="153" t="s">
        <v>406</v>
      </c>
      <c r="B308" s="153" t="s">
        <v>415</v>
      </c>
      <c r="C308">
        <f>CountyFlows!R12</f>
        <v>76</v>
      </c>
      <c r="D308">
        <f>CountyFlows!R37</f>
        <v>4</v>
      </c>
    </row>
    <row r="309" spans="1:4" x14ac:dyDescent="0.25">
      <c r="A309" s="153" t="s">
        <v>407</v>
      </c>
      <c r="B309" s="153" t="s">
        <v>415</v>
      </c>
      <c r="C309">
        <f>CountyFlows!R13</f>
        <v>0</v>
      </c>
      <c r="D309">
        <f>CountyFlows!R38</f>
        <v>0</v>
      </c>
    </row>
    <row r="310" spans="1:4" x14ac:dyDescent="0.25">
      <c r="A310" s="153" t="s">
        <v>408</v>
      </c>
      <c r="B310" s="153" t="s">
        <v>415</v>
      </c>
      <c r="C310">
        <f>CountyFlows!R14</f>
        <v>43</v>
      </c>
      <c r="D310">
        <f>CountyFlows!R39</f>
        <v>0</v>
      </c>
    </row>
    <row r="311" spans="1:4" x14ac:dyDescent="0.25">
      <c r="A311" s="153" t="s">
        <v>409</v>
      </c>
      <c r="B311" s="153" t="s">
        <v>415</v>
      </c>
      <c r="C311">
        <f>CountyFlows!R15</f>
        <v>9196</v>
      </c>
      <c r="D311">
        <f>CountyFlows!R40</f>
        <v>1567</v>
      </c>
    </row>
    <row r="312" spans="1:4" x14ac:dyDescent="0.25">
      <c r="A312" s="153" t="s">
        <v>410</v>
      </c>
      <c r="B312" s="153" t="s">
        <v>415</v>
      </c>
      <c r="C312">
        <f>CountyFlows!R16</f>
        <v>4372</v>
      </c>
      <c r="D312">
        <f>CountyFlows!R41</f>
        <v>1727</v>
      </c>
    </row>
    <row r="313" spans="1:4" x14ac:dyDescent="0.25">
      <c r="A313" s="153" t="s">
        <v>411</v>
      </c>
      <c r="B313" s="153" t="s">
        <v>415</v>
      </c>
      <c r="C313">
        <f>CountyFlows!R17</f>
        <v>0</v>
      </c>
      <c r="D313">
        <f>CountyFlows!R42</f>
        <v>0</v>
      </c>
    </row>
    <row r="314" spans="1:4" x14ac:dyDescent="0.25">
      <c r="A314" s="153" t="s">
        <v>412</v>
      </c>
      <c r="B314" s="153" t="s">
        <v>415</v>
      </c>
      <c r="C314">
        <f>CountyFlows!R18</f>
        <v>0</v>
      </c>
      <c r="D314">
        <f>CountyFlows!R43</f>
        <v>0</v>
      </c>
    </row>
    <row r="315" spans="1:4" x14ac:dyDescent="0.25">
      <c r="A315" s="153" t="s">
        <v>413</v>
      </c>
      <c r="B315" s="153" t="s">
        <v>415</v>
      </c>
      <c r="C315">
        <f>CountyFlows!R19</f>
        <v>2</v>
      </c>
      <c r="D315">
        <f>CountyFlows!R44</f>
        <v>0</v>
      </c>
    </row>
    <row r="316" spans="1:4" x14ac:dyDescent="0.25">
      <c r="A316" s="153" t="s">
        <v>414</v>
      </c>
      <c r="B316" s="153" t="s">
        <v>415</v>
      </c>
      <c r="C316">
        <f>CountyFlows!R20</f>
        <v>0</v>
      </c>
      <c r="D316">
        <f>CountyFlows!R45</f>
        <v>0</v>
      </c>
    </row>
    <row r="317" spans="1:4" x14ac:dyDescent="0.25">
      <c r="A317" s="153" t="s">
        <v>415</v>
      </c>
      <c r="B317" s="153" t="s">
        <v>415</v>
      </c>
      <c r="C317">
        <f>CountyFlows!R21</f>
        <v>40786</v>
      </c>
      <c r="D317">
        <f>CountyFlows!R46</f>
        <v>9321</v>
      </c>
    </row>
    <row r="318" spans="1:4" x14ac:dyDescent="0.25">
      <c r="A318" s="153" t="s">
        <v>416</v>
      </c>
      <c r="B318" s="153" t="s">
        <v>415</v>
      </c>
      <c r="C318">
        <f>CountyFlows!R22</f>
        <v>0</v>
      </c>
      <c r="D318">
        <f>CountyFlows!R47</f>
        <v>0</v>
      </c>
    </row>
    <row r="319" spans="1:4" x14ac:dyDescent="0.25">
      <c r="A319" s="153" t="s">
        <v>417</v>
      </c>
      <c r="B319" s="153" t="s">
        <v>415</v>
      </c>
      <c r="C319">
        <f>CountyFlows!R23</f>
        <v>0</v>
      </c>
      <c r="D319">
        <f>CountyFlows!R48</f>
        <v>0</v>
      </c>
    </row>
    <row r="320" spans="1:4" x14ac:dyDescent="0.25">
      <c r="A320" s="153" t="s">
        <v>418</v>
      </c>
      <c r="B320" s="153" t="s">
        <v>415</v>
      </c>
      <c r="C320">
        <f>CountyFlows!R24</f>
        <v>211</v>
      </c>
      <c r="D320">
        <f>CountyFlows!R49</f>
        <v>4</v>
      </c>
    </row>
    <row r="321" spans="1:4" x14ac:dyDescent="0.25">
      <c r="A321" s="221" t="s">
        <v>419</v>
      </c>
      <c r="B321" s="153" t="s">
        <v>415</v>
      </c>
      <c r="C321">
        <f>CountyFlows!R25</f>
        <v>0</v>
      </c>
      <c r="D321">
        <f>CountyFlows!R50</f>
        <v>0</v>
      </c>
    </row>
    <row r="322" spans="1:4" x14ac:dyDescent="0.25">
      <c r="A322" s="220" t="s">
        <v>400</v>
      </c>
      <c r="B322" s="153" t="s">
        <v>416</v>
      </c>
      <c r="C322">
        <f>CountyFlows!S6</f>
        <v>0</v>
      </c>
      <c r="D322">
        <f>CountyFlows!S31</f>
        <v>0</v>
      </c>
    </row>
    <row r="323" spans="1:4" x14ac:dyDescent="0.25">
      <c r="A323" s="153" t="s">
        <v>401</v>
      </c>
      <c r="B323" s="153" t="s">
        <v>416</v>
      </c>
      <c r="C323">
        <f>CountyFlows!S7</f>
        <v>93</v>
      </c>
      <c r="D323">
        <f>CountyFlows!S32</f>
        <v>1</v>
      </c>
    </row>
    <row r="324" spans="1:4" x14ac:dyDescent="0.25">
      <c r="A324" s="153" t="s">
        <v>402</v>
      </c>
      <c r="B324" s="153" t="s">
        <v>416</v>
      </c>
      <c r="C324">
        <f>CountyFlows!S8</f>
        <v>0</v>
      </c>
      <c r="D324">
        <f>CountyFlows!S33</f>
        <v>0</v>
      </c>
    </row>
    <row r="325" spans="1:4" x14ac:dyDescent="0.25">
      <c r="A325" s="153" t="s">
        <v>403</v>
      </c>
      <c r="B325" s="153" t="s">
        <v>416</v>
      </c>
      <c r="C325">
        <f>CountyFlows!S9</f>
        <v>0</v>
      </c>
      <c r="D325">
        <f>CountyFlows!S34</f>
        <v>0</v>
      </c>
    </row>
    <row r="326" spans="1:4" x14ac:dyDescent="0.25">
      <c r="A326" s="153" t="s">
        <v>404</v>
      </c>
      <c r="B326" s="153" t="s">
        <v>416</v>
      </c>
      <c r="C326">
        <f>CountyFlows!S10</f>
        <v>0</v>
      </c>
      <c r="D326">
        <f>CountyFlows!S35</f>
        <v>0</v>
      </c>
    </row>
    <row r="327" spans="1:4" x14ac:dyDescent="0.25">
      <c r="A327" s="153" t="s">
        <v>405</v>
      </c>
      <c r="B327" s="153" t="s">
        <v>416</v>
      </c>
      <c r="C327">
        <f>CountyFlows!S11</f>
        <v>17</v>
      </c>
      <c r="D327">
        <f>CountyFlows!S36</f>
        <v>1</v>
      </c>
    </row>
    <row r="328" spans="1:4" x14ac:dyDescent="0.25">
      <c r="A328" s="153" t="s">
        <v>406</v>
      </c>
      <c r="B328" s="153" t="s">
        <v>416</v>
      </c>
      <c r="C328">
        <f>CountyFlows!S12</f>
        <v>0</v>
      </c>
      <c r="D328">
        <f>CountyFlows!S37</f>
        <v>0</v>
      </c>
    </row>
    <row r="329" spans="1:4" x14ac:dyDescent="0.25">
      <c r="A329" s="153" t="s">
        <v>407</v>
      </c>
      <c r="B329" s="153" t="s">
        <v>416</v>
      </c>
      <c r="C329">
        <f>CountyFlows!S13</f>
        <v>0</v>
      </c>
      <c r="D329">
        <f>CountyFlows!S38</f>
        <v>0</v>
      </c>
    </row>
    <row r="330" spans="1:4" x14ac:dyDescent="0.25">
      <c r="A330" s="153" t="s">
        <v>408</v>
      </c>
      <c r="B330" s="153" t="s">
        <v>416</v>
      </c>
      <c r="C330">
        <f>CountyFlows!S14</f>
        <v>7931</v>
      </c>
      <c r="D330">
        <f>CountyFlows!S39</f>
        <v>2176</v>
      </c>
    </row>
    <row r="331" spans="1:4" x14ac:dyDescent="0.25">
      <c r="A331" s="153" t="s">
        <v>409</v>
      </c>
      <c r="B331" s="153" t="s">
        <v>416</v>
      </c>
      <c r="C331">
        <f>CountyFlows!S15</f>
        <v>686</v>
      </c>
      <c r="D331">
        <f>CountyFlows!S40</f>
        <v>218</v>
      </c>
    </row>
    <row r="332" spans="1:4" x14ac:dyDescent="0.25">
      <c r="A332" s="153" t="s">
        <v>410</v>
      </c>
      <c r="B332" s="153" t="s">
        <v>416</v>
      </c>
      <c r="C332">
        <f>CountyFlows!S16</f>
        <v>0</v>
      </c>
      <c r="D332">
        <f>CountyFlows!S41</f>
        <v>0</v>
      </c>
    </row>
    <row r="333" spans="1:4" x14ac:dyDescent="0.25">
      <c r="A333" s="153" t="s">
        <v>411</v>
      </c>
      <c r="B333" s="153" t="s">
        <v>416</v>
      </c>
      <c r="C333">
        <f>CountyFlows!S17</f>
        <v>0</v>
      </c>
      <c r="D333">
        <f>CountyFlows!S42</f>
        <v>0</v>
      </c>
    </row>
    <row r="334" spans="1:4" x14ac:dyDescent="0.25">
      <c r="A334" s="153" t="s">
        <v>412</v>
      </c>
      <c r="B334" s="153" t="s">
        <v>416</v>
      </c>
      <c r="C334">
        <f>CountyFlows!S18</f>
        <v>0</v>
      </c>
      <c r="D334">
        <f>CountyFlows!S43</f>
        <v>0</v>
      </c>
    </row>
    <row r="335" spans="1:4" x14ac:dyDescent="0.25">
      <c r="A335" s="153" t="s">
        <v>413</v>
      </c>
      <c r="B335" s="153" t="s">
        <v>416</v>
      </c>
      <c r="C335">
        <f>CountyFlows!S19</f>
        <v>99</v>
      </c>
      <c r="D335">
        <f>CountyFlows!S44</f>
        <v>79</v>
      </c>
    </row>
    <row r="336" spans="1:4" x14ac:dyDescent="0.25">
      <c r="A336" s="153" t="s">
        <v>414</v>
      </c>
      <c r="B336" s="153" t="s">
        <v>416</v>
      </c>
      <c r="C336">
        <f>CountyFlows!S20</f>
        <v>0</v>
      </c>
      <c r="D336">
        <f>CountyFlows!S45</f>
        <v>0</v>
      </c>
    </row>
    <row r="337" spans="1:4" x14ac:dyDescent="0.25">
      <c r="A337" s="153" t="s">
        <v>415</v>
      </c>
      <c r="B337" s="153" t="s">
        <v>416</v>
      </c>
      <c r="C337">
        <f>CountyFlows!S21</f>
        <v>0</v>
      </c>
      <c r="D337">
        <f>CountyFlows!S46</f>
        <v>0</v>
      </c>
    </row>
    <row r="338" spans="1:4" x14ac:dyDescent="0.25">
      <c r="A338" s="153" t="s">
        <v>416</v>
      </c>
      <c r="B338" s="153" t="s">
        <v>416</v>
      </c>
      <c r="C338">
        <f>CountyFlows!S22</f>
        <v>56684</v>
      </c>
      <c r="D338">
        <f>CountyFlows!S47</f>
        <v>13608</v>
      </c>
    </row>
    <row r="339" spans="1:4" x14ac:dyDescent="0.25">
      <c r="A339" s="153" t="s">
        <v>417</v>
      </c>
      <c r="B339" s="153" t="s">
        <v>416</v>
      </c>
      <c r="C339">
        <f>CountyFlows!S23</f>
        <v>2546</v>
      </c>
      <c r="D339">
        <f>CountyFlows!S48</f>
        <v>1128</v>
      </c>
    </row>
    <row r="340" spans="1:4" x14ac:dyDescent="0.25">
      <c r="A340" s="153" t="s">
        <v>418</v>
      </c>
      <c r="B340" s="153" t="s">
        <v>416</v>
      </c>
      <c r="C340">
        <f>CountyFlows!S24</f>
        <v>31</v>
      </c>
      <c r="D340">
        <f>CountyFlows!S49</f>
        <v>0</v>
      </c>
    </row>
    <row r="341" spans="1:4" x14ac:dyDescent="0.25">
      <c r="A341" s="221" t="s">
        <v>419</v>
      </c>
      <c r="B341" s="153" t="s">
        <v>416</v>
      </c>
      <c r="C341">
        <f>CountyFlows!S25</f>
        <v>17</v>
      </c>
      <c r="D341">
        <f>CountyFlows!S50</f>
        <v>0</v>
      </c>
    </row>
    <row r="342" spans="1:4" x14ac:dyDescent="0.25">
      <c r="A342" s="220" t="s">
        <v>400</v>
      </c>
      <c r="B342" s="153" t="s">
        <v>417</v>
      </c>
      <c r="C342">
        <f>CountyFlows!T6</f>
        <v>165</v>
      </c>
      <c r="D342">
        <f>CountyFlows!T31</f>
        <v>17</v>
      </c>
    </row>
    <row r="343" spans="1:4" x14ac:dyDescent="0.25">
      <c r="A343" s="153" t="s">
        <v>401</v>
      </c>
      <c r="B343" s="153" t="s">
        <v>417</v>
      </c>
      <c r="C343">
        <f>CountyFlows!T7</f>
        <v>183</v>
      </c>
      <c r="D343">
        <f>CountyFlows!T32</f>
        <v>1</v>
      </c>
    </row>
    <row r="344" spans="1:4" x14ac:dyDescent="0.25">
      <c r="A344" s="153" t="s">
        <v>402</v>
      </c>
      <c r="B344" s="153" t="s">
        <v>417</v>
      </c>
      <c r="C344">
        <f>CountyFlows!T8</f>
        <v>16</v>
      </c>
      <c r="D344">
        <f>CountyFlows!T33</f>
        <v>0</v>
      </c>
    </row>
    <row r="345" spans="1:4" x14ac:dyDescent="0.25">
      <c r="A345" s="153" t="s">
        <v>403</v>
      </c>
      <c r="B345" s="153" t="s">
        <v>417</v>
      </c>
      <c r="C345">
        <f>CountyFlows!T9</f>
        <v>15</v>
      </c>
      <c r="D345">
        <f>CountyFlows!T34</f>
        <v>0</v>
      </c>
    </row>
    <row r="346" spans="1:4" x14ac:dyDescent="0.25">
      <c r="A346" s="153" t="s">
        <v>404</v>
      </c>
      <c r="B346" s="153" t="s">
        <v>417</v>
      </c>
      <c r="C346">
        <f>CountyFlows!T10</f>
        <v>0</v>
      </c>
      <c r="D346">
        <f>CountyFlows!T35</f>
        <v>0</v>
      </c>
    </row>
    <row r="347" spans="1:4" x14ac:dyDescent="0.25">
      <c r="A347" s="153" t="s">
        <v>405</v>
      </c>
      <c r="B347" s="153" t="s">
        <v>417</v>
      </c>
      <c r="C347">
        <f>CountyFlows!T11</f>
        <v>36</v>
      </c>
      <c r="D347">
        <f>CountyFlows!T36</f>
        <v>0</v>
      </c>
    </row>
    <row r="348" spans="1:4" x14ac:dyDescent="0.25">
      <c r="A348" s="153" t="s">
        <v>406</v>
      </c>
      <c r="B348" s="153" t="s">
        <v>417</v>
      </c>
      <c r="C348">
        <f>CountyFlows!T12</f>
        <v>0</v>
      </c>
      <c r="D348">
        <f>CountyFlows!T37</f>
        <v>0</v>
      </c>
    </row>
    <row r="349" spans="1:4" x14ac:dyDescent="0.25">
      <c r="A349" s="153" t="s">
        <v>407</v>
      </c>
      <c r="B349" s="153" t="s">
        <v>417</v>
      </c>
      <c r="C349">
        <f>CountyFlows!T13</f>
        <v>0</v>
      </c>
      <c r="D349">
        <f>CountyFlows!T38</f>
        <v>0</v>
      </c>
    </row>
    <row r="350" spans="1:4" x14ac:dyDescent="0.25">
      <c r="A350" s="153" t="s">
        <v>408</v>
      </c>
      <c r="B350" s="153" t="s">
        <v>417</v>
      </c>
      <c r="C350">
        <f>CountyFlows!T14</f>
        <v>1187</v>
      </c>
      <c r="D350">
        <f>CountyFlows!T39</f>
        <v>309</v>
      </c>
    </row>
    <row r="351" spans="1:4" x14ac:dyDescent="0.25">
      <c r="A351" s="153" t="s">
        <v>409</v>
      </c>
      <c r="B351" s="153" t="s">
        <v>417</v>
      </c>
      <c r="C351">
        <f>CountyFlows!T15</f>
        <v>275</v>
      </c>
      <c r="D351">
        <f>CountyFlows!T40</f>
        <v>27</v>
      </c>
    </row>
    <row r="352" spans="1:4" x14ac:dyDescent="0.25">
      <c r="A352" s="153" t="s">
        <v>410</v>
      </c>
      <c r="B352" s="153" t="s">
        <v>417</v>
      </c>
      <c r="C352">
        <f>CountyFlows!T16</f>
        <v>0</v>
      </c>
      <c r="D352">
        <f>CountyFlows!T41</f>
        <v>0</v>
      </c>
    </row>
    <row r="353" spans="1:4" x14ac:dyDescent="0.25">
      <c r="A353" s="153" t="s">
        <v>411</v>
      </c>
      <c r="B353" s="153" t="s">
        <v>417</v>
      </c>
      <c r="C353">
        <f>CountyFlows!T17</f>
        <v>0</v>
      </c>
      <c r="D353">
        <f>CountyFlows!T42</f>
        <v>0</v>
      </c>
    </row>
    <row r="354" spans="1:4" x14ac:dyDescent="0.25">
      <c r="A354" s="153" t="s">
        <v>412</v>
      </c>
      <c r="B354" s="153" t="s">
        <v>417</v>
      </c>
      <c r="C354">
        <f>CountyFlows!T18</f>
        <v>0</v>
      </c>
      <c r="D354">
        <f>CountyFlows!T43</f>
        <v>0</v>
      </c>
    </row>
    <row r="355" spans="1:4" x14ac:dyDescent="0.25">
      <c r="A355" s="153" t="s">
        <v>413</v>
      </c>
      <c r="B355" s="153" t="s">
        <v>417</v>
      </c>
      <c r="C355">
        <f>CountyFlows!T19</f>
        <v>952</v>
      </c>
      <c r="D355">
        <f>CountyFlows!T44</f>
        <v>194</v>
      </c>
    </row>
    <row r="356" spans="1:4" x14ac:dyDescent="0.25">
      <c r="A356" s="153" t="s">
        <v>414</v>
      </c>
      <c r="B356" s="153" t="s">
        <v>417</v>
      </c>
      <c r="C356">
        <f>CountyFlows!T20</f>
        <v>3</v>
      </c>
      <c r="D356">
        <f>CountyFlows!T45</f>
        <v>0</v>
      </c>
    </row>
    <row r="357" spans="1:4" x14ac:dyDescent="0.25">
      <c r="A357" s="153" t="s">
        <v>415</v>
      </c>
      <c r="B357" s="153" t="s">
        <v>417</v>
      </c>
      <c r="C357">
        <f>CountyFlows!T21</f>
        <v>0</v>
      </c>
      <c r="D357">
        <f>CountyFlows!T46</f>
        <v>0</v>
      </c>
    </row>
    <row r="358" spans="1:4" x14ac:dyDescent="0.25">
      <c r="A358" s="153" t="s">
        <v>416</v>
      </c>
      <c r="B358" s="153" t="s">
        <v>417</v>
      </c>
      <c r="C358">
        <f>CountyFlows!T22</f>
        <v>2102</v>
      </c>
      <c r="D358">
        <f>CountyFlows!T47</f>
        <v>490</v>
      </c>
    </row>
    <row r="359" spans="1:4" x14ac:dyDescent="0.25">
      <c r="A359" s="153" t="s">
        <v>417</v>
      </c>
      <c r="B359" s="153" t="s">
        <v>417</v>
      </c>
      <c r="C359">
        <f>CountyFlows!T23</f>
        <v>31380</v>
      </c>
      <c r="D359">
        <f>CountyFlows!T48</f>
        <v>6821</v>
      </c>
    </row>
    <row r="360" spans="1:4" x14ac:dyDescent="0.25">
      <c r="A360" s="153" t="s">
        <v>418</v>
      </c>
      <c r="B360" s="153" t="s">
        <v>417</v>
      </c>
      <c r="C360">
        <f>CountyFlows!T24</f>
        <v>0</v>
      </c>
      <c r="D360">
        <f>CountyFlows!T49</f>
        <v>0</v>
      </c>
    </row>
    <row r="361" spans="1:4" x14ac:dyDescent="0.25">
      <c r="A361" s="221" t="s">
        <v>419</v>
      </c>
      <c r="B361" s="153" t="s">
        <v>417</v>
      </c>
      <c r="C361">
        <f>CountyFlows!T25</f>
        <v>218</v>
      </c>
      <c r="D361">
        <f>CountyFlows!T50</f>
        <v>40</v>
      </c>
    </row>
    <row r="362" spans="1:4" x14ac:dyDescent="0.25">
      <c r="A362" s="220" t="s">
        <v>400</v>
      </c>
      <c r="B362" s="153" t="s">
        <v>418</v>
      </c>
      <c r="C362">
        <f>CountyFlows!U6</f>
        <v>33</v>
      </c>
      <c r="D362">
        <f>CountyFlows!U31</f>
        <v>0</v>
      </c>
    </row>
    <row r="363" spans="1:4" x14ac:dyDescent="0.25">
      <c r="A363" s="153" t="s">
        <v>401</v>
      </c>
      <c r="B363" s="153" t="s">
        <v>418</v>
      </c>
      <c r="C363">
        <f>CountyFlows!U7</f>
        <v>39829</v>
      </c>
      <c r="D363">
        <f>CountyFlows!U32</f>
        <v>4253</v>
      </c>
    </row>
    <row r="364" spans="1:4" x14ac:dyDescent="0.25">
      <c r="A364" s="153" t="s">
        <v>402</v>
      </c>
      <c r="B364" s="153" t="s">
        <v>418</v>
      </c>
      <c r="C364">
        <f>CountyFlows!U8</f>
        <v>421</v>
      </c>
      <c r="D364">
        <f>CountyFlows!U33</f>
        <v>74</v>
      </c>
    </row>
    <row r="365" spans="1:4" x14ac:dyDescent="0.25">
      <c r="A365" s="153" t="s">
        <v>403</v>
      </c>
      <c r="B365" s="153" t="s">
        <v>418</v>
      </c>
      <c r="C365">
        <f>CountyFlows!U9</f>
        <v>14829</v>
      </c>
      <c r="D365">
        <f>CountyFlows!U34</f>
        <v>1365</v>
      </c>
    </row>
    <row r="366" spans="1:4" x14ac:dyDescent="0.25">
      <c r="A366" s="153" t="s">
        <v>404</v>
      </c>
      <c r="B366" s="153" t="s">
        <v>418</v>
      </c>
      <c r="C366">
        <f>CountyFlows!U10</f>
        <v>7344</v>
      </c>
      <c r="D366">
        <f>CountyFlows!U35</f>
        <v>1517</v>
      </c>
    </row>
    <row r="367" spans="1:4" x14ac:dyDescent="0.25">
      <c r="A367" s="153" t="s">
        <v>405</v>
      </c>
      <c r="B367" s="153" t="s">
        <v>418</v>
      </c>
      <c r="C367">
        <f>CountyFlows!U11</f>
        <v>3889</v>
      </c>
      <c r="D367">
        <f>CountyFlows!U36</f>
        <v>545</v>
      </c>
    </row>
    <row r="368" spans="1:4" x14ac:dyDescent="0.25">
      <c r="A368" s="153" t="s">
        <v>406</v>
      </c>
      <c r="B368" s="153" t="s">
        <v>418</v>
      </c>
      <c r="C368">
        <f>CountyFlows!U12</f>
        <v>4611</v>
      </c>
      <c r="D368">
        <f>CountyFlows!U37</f>
        <v>1182</v>
      </c>
    </row>
    <row r="369" spans="1:4" x14ac:dyDescent="0.25">
      <c r="A369" s="153" t="s">
        <v>407</v>
      </c>
      <c r="B369" s="153" t="s">
        <v>418</v>
      </c>
      <c r="C369">
        <f>CountyFlows!U13</f>
        <v>6239</v>
      </c>
      <c r="D369">
        <f>CountyFlows!U38</f>
        <v>1375</v>
      </c>
    </row>
    <row r="370" spans="1:4" x14ac:dyDescent="0.25">
      <c r="A370" s="153" t="s">
        <v>408</v>
      </c>
      <c r="B370" s="153" t="s">
        <v>418</v>
      </c>
      <c r="C370">
        <f>CountyFlows!U14</f>
        <v>45</v>
      </c>
      <c r="D370">
        <f>CountyFlows!U39</f>
        <v>0</v>
      </c>
    </row>
    <row r="371" spans="1:4" x14ac:dyDescent="0.25">
      <c r="A371" s="153" t="s">
        <v>409</v>
      </c>
      <c r="B371" s="153" t="s">
        <v>418</v>
      </c>
      <c r="C371">
        <f>CountyFlows!U15</f>
        <v>4345</v>
      </c>
      <c r="D371">
        <f>CountyFlows!U40</f>
        <v>578</v>
      </c>
    </row>
    <row r="372" spans="1:4" x14ac:dyDescent="0.25">
      <c r="A372" s="153" t="s">
        <v>410</v>
      </c>
      <c r="B372" s="153" t="s">
        <v>418</v>
      </c>
      <c r="C372">
        <f>CountyFlows!U16</f>
        <v>97</v>
      </c>
      <c r="D372">
        <f>CountyFlows!U41</f>
        <v>0</v>
      </c>
    </row>
    <row r="373" spans="1:4" x14ac:dyDescent="0.25">
      <c r="A373" s="153" t="s">
        <v>411</v>
      </c>
      <c r="B373" s="153" t="s">
        <v>418</v>
      </c>
      <c r="C373">
        <f>CountyFlows!U17</f>
        <v>1445</v>
      </c>
      <c r="D373">
        <f>CountyFlows!U42</f>
        <v>195</v>
      </c>
    </row>
    <row r="374" spans="1:4" x14ac:dyDescent="0.25">
      <c r="A374" s="153" t="s">
        <v>412</v>
      </c>
      <c r="B374" s="153" t="s">
        <v>418</v>
      </c>
      <c r="C374">
        <f>CountyFlows!U18</f>
        <v>46</v>
      </c>
      <c r="D374">
        <f>CountyFlows!U43</f>
        <v>0</v>
      </c>
    </row>
    <row r="375" spans="1:4" x14ac:dyDescent="0.25">
      <c r="A375" s="153" t="s">
        <v>413</v>
      </c>
      <c r="B375" s="153" t="s">
        <v>418</v>
      </c>
      <c r="C375">
        <f>CountyFlows!U19</f>
        <v>322</v>
      </c>
      <c r="D375">
        <f>CountyFlows!U44</f>
        <v>0</v>
      </c>
    </row>
    <row r="376" spans="1:4" x14ac:dyDescent="0.25">
      <c r="A376" s="153" t="s">
        <v>414</v>
      </c>
      <c r="B376" s="153" t="s">
        <v>418</v>
      </c>
      <c r="C376">
        <f>CountyFlows!U20</f>
        <v>50</v>
      </c>
      <c r="D376">
        <f>CountyFlows!U45</f>
        <v>0</v>
      </c>
    </row>
    <row r="377" spans="1:4" x14ac:dyDescent="0.25">
      <c r="A377" s="153" t="s">
        <v>415</v>
      </c>
      <c r="B377" s="153" t="s">
        <v>418</v>
      </c>
      <c r="C377">
        <f>CountyFlows!U21</f>
        <v>468</v>
      </c>
      <c r="D377">
        <f>CountyFlows!U46</f>
        <v>12</v>
      </c>
    </row>
    <row r="378" spans="1:4" x14ac:dyDescent="0.25">
      <c r="A378" s="153" t="s">
        <v>416</v>
      </c>
      <c r="B378" s="153" t="s">
        <v>418</v>
      </c>
      <c r="C378">
        <f>CountyFlows!U22</f>
        <v>23</v>
      </c>
      <c r="D378">
        <f>CountyFlows!U47</f>
        <v>0</v>
      </c>
    </row>
    <row r="379" spans="1:4" x14ac:dyDescent="0.25">
      <c r="A379" s="153" t="s">
        <v>417</v>
      </c>
      <c r="B379" s="153" t="s">
        <v>418</v>
      </c>
      <c r="C379">
        <f>CountyFlows!U23</f>
        <v>9</v>
      </c>
      <c r="D379">
        <f>CountyFlows!U48</f>
        <v>0</v>
      </c>
    </row>
    <row r="380" spans="1:4" x14ac:dyDescent="0.25">
      <c r="A380" s="153" t="s">
        <v>418</v>
      </c>
      <c r="B380" s="153" t="s">
        <v>418</v>
      </c>
      <c r="C380">
        <f>CountyFlows!U24</f>
        <v>150329</v>
      </c>
      <c r="D380">
        <f>CountyFlows!U49</f>
        <v>30600</v>
      </c>
    </row>
    <row r="381" spans="1:4" x14ac:dyDescent="0.25">
      <c r="A381" s="221" t="s">
        <v>419</v>
      </c>
      <c r="B381" s="153" t="s">
        <v>418</v>
      </c>
      <c r="C381">
        <f>CountyFlows!U25</f>
        <v>41</v>
      </c>
      <c r="D381">
        <f>CountyFlows!U50</f>
        <v>0</v>
      </c>
    </row>
    <row r="382" spans="1:4" x14ac:dyDescent="0.25">
      <c r="A382" s="220" t="s">
        <v>400</v>
      </c>
      <c r="B382" s="221" t="s">
        <v>419</v>
      </c>
      <c r="C382">
        <f>CountyFlows!V6</f>
        <v>8092</v>
      </c>
      <c r="D382">
        <f>CountyFlows!V31</f>
        <v>2727</v>
      </c>
    </row>
    <row r="383" spans="1:4" x14ac:dyDescent="0.25">
      <c r="A383" s="153" t="s">
        <v>401</v>
      </c>
      <c r="B383" s="221" t="s">
        <v>419</v>
      </c>
      <c r="C383">
        <f>CountyFlows!V7</f>
        <v>991</v>
      </c>
      <c r="D383">
        <f>CountyFlows!V32</f>
        <v>0</v>
      </c>
    </row>
    <row r="384" spans="1:4" x14ac:dyDescent="0.25">
      <c r="A384" s="153" t="s">
        <v>402</v>
      </c>
      <c r="B384" s="221" t="s">
        <v>419</v>
      </c>
      <c r="C384">
        <f>CountyFlows!V8</f>
        <v>1081</v>
      </c>
      <c r="D384">
        <f>CountyFlows!V33</f>
        <v>416</v>
      </c>
    </row>
    <row r="385" spans="1:4" x14ac:dyDescent="0.25">
      <c r="A385" s="153" t="s">
        <v>403</v>
      </c>
      <c r="B385" s="221" t="s">
        <v>419</v>
      </c>
      <c r="C385">
        <f>CountyFlows!V9</f>
        <v>173</v>
      </c>
      <c r="D385">
        <f>CountyFlows!V34</f>
        <v>0</v>
      </c>
    </row>
    <row r="386" spans="1:4" x14ac:dyDescent="0.25">
      <c r="A386" s="153" t="s">
        <v>404</v>
      </c>
      <c r="B386" s="221" t="s">
        <v>419</v>
      </c>
      <c r="C386">
        <f>CountyFlows!V10</f>
        <v>0</v>
      </c>
      <c r="D386">
        <f>CountyFlows!V35</f>
        <v>0</v>
      </c>
    </row>
    <row r="387" spans="1:4" x14ac:dyDescent="0.25">
      <c r="A387" s="153" t="s">
        <v>405</v>
      </c>
      <c r="B387" s="221" t="s">
        <v>419</v>
      </c>
      <c r="C387">
        <f>CountyFlows!V11</f>
        <v>513</v>
      </c>
      <c r="D387">
        <f>CountyFlows!V36</f>
        <v>9</v>
      </c>
    </row>
    <row r="388" spans="1:4" x14ac:dyDescent="0.25">
      <c r="A388" s="153" t="s">
        <v>406</v>
      </c>
      <c r="B388" s="221" t="s">
        <v>419</v>
      </c>
      <c r="C388">
        <f>CountyFlows!V12</f>
        <v>0</v>
      </c>
      <c r="D388">
        <f>CountyFlows!V37</f>
        <v>0</v>
      </c>
    </row>
    <row r="389" spans="1:4" x14ac:dyDescent="0.25">
      <c r="A389" s="153" t="s">
        <v>407</v>
      </c>
      <c r="B389" s="221" t="s">
        <v>419</v>
      </c>
      <c r="C389">
        <f>CountyFlows!V13</f>
        <v>0</v>
      </c>
      <c r="D389">
        <f>CountyFlows!V38</f>
        <v>0</v>
      </c>
    </row>
    <row r="390" spans="1:4" x14ac:dyDescent="0.25">
      <c r="A390" s="153" t="s">
        <v>408</v>
      </c>
      <c r="B390" s="221" t="s">
        <v>419</v>
      </c>
      <c r="C390">
        <f>CountyFlows!V14</f>
        <v>43</v>
      </c>
      <c r="D390">
        <f>CountyFlows!V39</f>
        <v>0</v>
      </c>
    </row>
    <row r="391" spans="1:4" x14ac:dyDescent="0.25">
      <c r="A391" s="153" t="s">
        <v>409</v>
      </c>
      <c r="B391" s="221" t="s">
        <v>419</v>
      </c>
      <c r="C391">
        <f>CountyFlows!V15</f>
        <v>153</v>
      </c>
      <c r="D391">
        <f>CountyFlows!V40</f>
        <v>2</v>
      </c>
    </row>
    <row r="392" spans="1:4" x14ac:dyDescent="0.25">
      <c r="A392" s="153" t="s">
        <v>410</v>
      </c>
      <c r="B392" s="221" t="s">
        <v>419</v>
      </c>
      <c r="C392">
        <f>CountyFlows!V16</f>
        <v>0</v>
      </c>
      <c r="D392">
        <f>CountyFlows!V41</f>
        <v>0</v>
      </c>
    </row>
    <row r="393" spans="1:4" x14ac:dyDescent="0.25">
      <c r="A393" s="153" t="s">
        <v>411</v>
      </c>
      <c r="B393" s="221" t="s">
        <v>419</v>
      </c>
      <c r="C393">
        <f>CountyFlows!V17</f>
        <v>58</v>
      </c>
      <c r="D393">
        <f>CountyFlows!V42</f>
        <v>4</v>
      </c>
    </row>
    <row r="394" spans="1:4" x14ac:dyDescent="0.25">
      <c r="A394" s="153" t="s">
        <v>412</v>
      </c>
      <c r="B394" s="221" t="s">
        <v>419</v>
      </c>
      <c r="C394">
        <f>CountyFlows!V18</f>
        <v>453</v>
      </c>
      <c r="D394">
        <f>CountyFlows!V43</f>
        <v>31</v>
      </c>
    </row>
    <row r="395" spans="1:4" x14ac:dyDescent="0.25">
      <c r="A395" s="153" t="s">
        <v>413</v>
      </c>
      <c r="B395" s="221" t="s">
        <v>419</v>
      </c>
      <c r="C395">
        <f>CountyFlows!V19</f>
        <v>940</v>
      </c>
      <c r="D395">
        <f>CountyFlows!V44</f>
        <v>395</v>
      </c>
    </row>
    <row r="396" spans="1:4" x14ac:dyDescent="0.25">
      <c r="A396" s="153" t="s">
        <v>414</v>
      </c>
      <c r="B396" s="221" t="s">
        <v>419</v>
      </c>
      <c r="C396">
        <f>CountyFlows!V20</f>
        <v>5265</v>
      </c>
      <c r="D396">
        <f>CountyFlows!V45</f>
        <v>631</v>
      </c>
    </row>
    <row r="397" spans="1:4" x14ac:dyDescent="0.25">
      <c r="A397" s="153" t="s">
        <v>415</v>
      </c>
      <c r="B397" s="221" t="s">
        <v>419</v>
      </c>
      <c r="C397">
        <f>CountyFlows!V21</f>
        <v>0</v>
      </c>
      <c r="D397">
        <f>CountyFlows!V46</f>
        <v>0</v>
      </c>
    </row>
    <row r="398" spans="1:4" x14ac:dyDescent="0.25">
      <c r="A398" s="153" t="s">
        <v>416</v>
      </c>
      <c r="B398" s="221" t="s">
        <v>419</v>
      </c>
      <c r="C398">
        <f>CountyFlows!V22</f>
        <v>25</v>
      </c>
      <c r="D398">
        <f>CountyFlows!V47</f>
        <v>1</v>
      </c>
    </row>
    <row r="399" spans="1:4" x14ac:dyDescent="0.25">
      <c r="A399" s="153" t="s">
        <v>417</v>
      </c>
      <c r="B399" s="221" t="s">
        <v>419</v>
      </c>
      <c r="C399">
        <f>CountyFlows!V23</f>
        <v>255</v>
      </c>
      <c r="D399">
        <f>CountyFlows!V48</f>
        <v>212</v>
      </c>
    </row>
    <row r="400" spans="1:4" x14ac:dyDescent="0.25">
      <c r="A400" s="153" t="s">
        <v>418</v>
      </c>
      <c r="B400" s="221" t="s">
        <v>419</v>
      </c>
      <c r="C400">
        <f>CountyFlows!V24</f>
        <v>73</v>
      </c>
      <c r="D400">
        <f>CountyFlows!V49</f>
        <v>0</v>
      </c>
    </row>
    <row r="401" spans="1:4" x14ac:dyDescent="0.25">
      <c r="A401" s="221" t="s">
        <v>419</v>
      </c>
      <c r="B401" s="221" t="s">
        <v>419</v>
      </c>
      <c r="C401">
        <f>CountyFlows!V25</f>
        <v>165846</v>
      </c>
      <c r="D401">
        <f>CountyFlows!V50</f>
        <v>24100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U44"/>
  <sheetViews>
    <sheetView topLeftCell="A13" workbookViewId="0">
      <selection activeCell="A24" sqref="A24:U44"/>
    </sheetView>
  </sheetViews>
  <sheetFormatPr defaultRowHeight="15" x14ac:dyDescent="0.25"/>
  <sheetData>
    <row r="1" spans="1:21" x14ac:dyDescent="0.25">
      <c r="A1" t="s">
        <v>23</v>
      </c>
    </row>
    <row r="2" spans="1:21" x14ac:dyDescent="0.25">
      <c r="B2" t="s">
        <v>424</v>
      </c>
      <c r="C2" t="s">
        <v>425</v>
      </c>
      <c r="D2" t="s">
        <v>426</v>
      </c>
      <c r="E2" t="s">
        <v>427</v>
      </c>
      <c r="F2" t="s">
        <v>428</v>
      </c>
      <c r="G2" t="s">
        <v>429</v>
      </c>
      <c r="H2" t="s">
        <v>430</v>
      </c>
      <c r="I2" t="s">
        <v>431</v>
      </c>
      <c r="J2" t="s">
        <v>432</v>
      </c>
      <c r="K2" t="s">
        <v>433</v>
      </c>
      <c r="L2" t="s">
        <v>434</v>
      </c>
      <c r="M2" t="s">
        <v>435</v>
      </c>
      <c r="N2" t="s">
        <v>436</v>
      </c>
      <c r="O2" t="s">
        <v>437</v>
      </c>
      <c r="P2" t="s">
        <v>438</v>
      </c>
      <c r="Q2" t="s">
        <v>439</v>
      </c>
      <c r="R2" t="s">
        <v>440</v>
      </c>
      <c r="S2" t="s">
        <v>441</v>
      </c>
      <c r="T2" t="s">
        <v>442</v>
      </c>
      <c r="U2" t="s">
        <v>443</v>
      </c>
    </row>
    <row r="3" spans="1:21" x14ac:dyDescent="0.25">
      <c r="A3" t="s">
        <v>424</v>
      </c>
      <c r="B3">
        <v>19132</v>
      </c>
      <c r="C3">
        <v>1996</v>
      </c>
      <c r="D3">
        <v>376</v>
      </c>
      <c r="E3">
        <v>444</v>
      </c>
      <c r="F3">
        <v>0</v>
      </c>
      <c r="G3">
        <v>1427</v>
      </c>
      <c r="H3">
        <v>0</v>
      </c>
      <c r="I3">
        <v>2</v>
      </c>
      <c r="J3">
        <v>0</v>
      </c>
      <c r="K3">
        <v>181</v>
      </c>
      <c r="L3">
        <v>0</v>
      </c>
      <c r="M3">
        <v>0</v>
      </c>
      <c r="N3">
        <v>18</v>
      </c>
      <c r="O3">
        <v>2232</v>
      </c>
      <c r="P3">
        <v>68</v>
      </c>
      <c r="Q3">
        <v>0</v>
      </c>
      <c r="R3">
        <v>0</v>
      </c>
      <c r="S3">
        <v>165</v>
      </c>
      <c r="T3">
        <v>33</v>
      </c>
      <c r="U3">
        <v>8092</v>
      </c>
    </row>
    <row r="4" spans="1:21" x14ac:dyDescent="0.25">
      <c r="A4" t="s">
        <v>425</v>
      </c>
      <c r="B4">
        <v>87</v>
      </c>
      <c r="C4">
        <v>2057967</v>
      </c>
      <c r="D4">
        <v>653</v>
      </c>
      <c r="E4">
        <v>135435</v>
      </c>
      <c r="F4">
        <v>420</v>
      </c>
      <c r="G4">
        <v>19630</v>
      </c>
      <c r="H4">
        <v>1374</v>
      </c>
      <c r="I4">
        <v>652</v>
      </c>
      <c r="J4">
        <v>631</v>
      </c>
      <c r="K4">
        <v>78483</v>
      </c>
      <c r="L4">
        <v>208</v>
      </c>
      <c r="M4">
        <v>212</v>
      </c>
      <c r="N4">
        <v>112</v>
      </c>
      <c r="O4">
        <v>4498</v>
      </c>
      <c r="P4">
        <v>46</v>
      </c>
      <c r="Q4">
        <v>421</v>
      </c>
      <c r="R4">
        <v>93</v>
      </c>
      <c r="S4">
        <v>183</v>
      </c>
      <c r="T4">
        <v>39829</v>
      </c>
      <c r="U4">
        <v>991</v>
      </c>
    </row>
    <row r="5" spans="1:21" x14ac:dyDescent="0.25">
      <c r="A5" t="s">
        <v>426</v>
      </c>
      <c r="B5">
        <v>137</v>
      </c>
      <c r="C5">
        <v>2361</v>
      </c>
      <c r="D5">
        <v>40684</v>
      </c>
      <c r="E5">
        <v>3230</v>
      </c>
      <c r="F5">
        <v>44</v>
      </c>
      <c r="G5">
        <v>8537</v>
      </c>
      <c r="H5">
        <v>17</v>
      </c>
      <c r="I5">
        <v>1573</v>
      </c>
      <c r="J5">
        <v>8</v>
      </c>
      <c r="K5">
        <v>287</v>
      </c>
      <c r="L5">
        <v>0</v>
      </c>
      <c r="M5">
        <v>439</v>
      </c>
      <c r="N5">
        <v>63</v>
      </c>
      <c r="O5">
        <v>682</v>
      </c>
      <c r="P5">
        <v>572</v>
      </c>
      <c r="Q5">
        <v>3</v>
      </c>
      <c r="R5">
        <v>0</v>
      </c>
      <c r="S5">
        <v>16</v>
      </c>
      <c r="T5">
        <v>421</v>
      </c>
      <c r="U5">
        <v>1081</v>
      </c>
    </row>
    <row r="6" spans="1:21" x14ac:dyDescent="0.25">
      <c r="A6" t="s">
        <v>427</v>
      </c>
      <c r="B6">
        <v>36</v>
      </c>
      <c r="C6">
        <v>137368</v>
      </c>
      <c r="D6">
        <v>500</v>
      </c>
      <c r="E6">
        <v>274956</v>
      </c>
      <c r="F6">
        <v>135</v>
      </c>
      <c r="G6">
        <v>18172</v>
      </c>
      <c r="H6">
        <v>50</v>
      </c>
      <c r="I6">
        <v>1503</v>
      </c>
      <c r="J6">
        <v>30</v>
      </c>
      <c r="K6">
        <v>7366</v>
      </c>
      <c r="L6">
        <v>0</v>
      </c>
      <c r="M6">
        <v>113</v>
      </c>
      <c r="N6">
        <v>0</v>
      </c>
      <c r="O6">
        <v>909</v>
      </c>
      <c r="P6">
        <v>45</v>
      </c>
      <c r="Q6">
        <v>76</v>
      </c>
      <c r="R6">
        <v>0</v>
      </c>
      <c r="S6">
        <v>15</v>
      </c>
      <c r="T6">
        <v>14829</v>
      </c>
      <c r="U6">
        <v>173</v>
      </c>
    </row>
    <row r="7" spans="1:21" x14ac:dyDescent="0.25">
      <c r="A7" t="s">
        <v>428</v>
      </c>
      <c r="B7">
        <v>24</v>
      </c>
      <c r="C7">
        <v>1904</v>
      </c>
      <c r="D7">
        <v>0</v>
      </c>
      <c r="E7">
        <v>1090</v>
      </c>
      <c r="F7">
        <v>9785</v>
      </c>
      <c r="G7">
        <v>271</v>
      </c>
      <c r="H7">
        <v>217</v>
      </c>
      <c r="I7">
        <v>283</v>
      </c>
      <c r="J7">
        <v>0</v>
      </c>
      <c r="K7">
        <v>127</v>
      </c>
      <c r="L7">
        <v>0</v>
      </c>
      <c r="M7">
        <v>901</v>
      </c>
      <c r="N7">
        <v>0</v>
      </c>
      <c r="O7">
        <v>24</v>
      </c>
      <c r="P7">
        <v>0</v>
      </c>
      <c r="Q7">
        <v>0</v>
      </c>
      <c r="R7">
        <v>0</v>
      </c>
      <c r="S7">
        <v>0</v>
      </c>
      <c r="T7">
        <v>7344</v>
      </c>
      <c r="U7">
        <v>0</v>
      </c>
    </row>
    <row r="8" spans="1:21" x14ac:dyDescent="0.25">
      <c r="A8" t="s">
        <v>429</v>
      </c>
      <c r="B8">
        <v>243</v>
      </c>
      <c r="C8">
        <v>44816</v>
      </c>
      <c r="D8">
        <v>2116</v>
      </c>
      <c r="E8">
        <v>45158</v>
      </c>
      <c r="F8">
        <v>170</v>
      </c>
      <c r="G8">
        <v>127424</v>
      </c>
      <c r="H8">
        <v>20</v>
      </c>
      <c r="I8">
        <v>4692</v>
      </c>
      <c r="J8">
        <v>13</v>
      </c>
      <c r="K8">
        <v>3740</v>
      </c>
      <c r="L8">
        <v>0</v>
      </c>
      <c r="M8">
        <v>230</v>
      </c>
      <c r="N8">
        <v>0</v>
      </c>
      <c r="O8">
        <v>6620</v>
      </c>
      <c r="P8">
        <v>179</v>
      </c>
      <c r="Q8">
        <v>0</v>
      </c>
      <c r="R8">
        <v>17</v>
      </c>
      <c r="S8">
        <v>36</v>
      </c>
      <c r="T8">
        <v>3889</v>
      </c>
      <c r="U8">
        <v>513</v>
      </c>
    </row>
    <row r="9" spans="1:21" x14ac:dyDescent="0.25">
      <c r="A9" t="s">
        <v>430</v>
      </c>
      <c r="B9">
        <v>0</v>
      </c>
      <c r="C9">
        <v>4815</v>
      </c>
      <c r="D9">
        <v>49</v>
      </c>
      <c r="E9">
        <v>335</v>
      </c>
      <c r="F9">
        <v>267</v>
      </c>
      <c r="G9">
        <v>88</v>
      </c>
      <c r="H9">
        <v>36462</v>
      </c>
      <c r="I9">
        <v>4</v>
      </c>
      <c r="J9">
        <v>0</v>
      </c>
      <c r="K9">
        <v>360</v>
      </c>
      <c r="L9">
        <v>7</v>
      </c>
      <c r="M9">
        <v>29</v>
      </c>
      <c r="N9">
        <v>0</v>
      </c>
      <c r="O9">
        <v>0</v>
      </c>
      <c r="P9">
        <v>16</v>
      </c>
      <c r="Q9">
        <v>76</v>
      </c>
      <c r="R9">
        <v>0</v>
      </c>
      <c r="S9">
        <v>0</v>
      </c>
      <c r="T9">
        <v>4611</v>
      </c>
      <c r="U9">
        <v>0</v>
      </c>
    </row>
    <row r="10" spans="1:21" x14ac:dyDescent="0.25">
      <c r="A10" t="s">
        <v>431</v>
      </c>
      <c r="B10">
        <v>11</v>
      </c>
      <c r="C10">
        <v>6272</v>
      </c>
      <c r="D10">
        <v>1127</v>
      </c>
      <c r="E10">
        <v>14184</v>
      </c>
      <c r="F10">
        <v>738</v>
      </c>
      <c r="G10">
        <v>10846</v>
      </c>
      <c r="H10">
        <v>0</v>
      </c>
      <c r="I10">
        <v>16135</v>
      </c>
      <c r="J10">
        <v>0</v>
      </c>
      <c r="K10">
        <v>194</v>
      </c>
      <c r="L10">
        <v>0</v>
      </c>
      <c r="M10">
        <v>259</v>
      </c>
      <c r="N10">
        <v>0</v>
      </c>
      <c r="O10">
        <v>97</v>
      </c>
      <c r="P10">
        <v>15</v>
      </c>
      <c r="Q10">
        <v>0</v>
      </c>
      <c r="R10">
        <v>0</v>
      </c>
      <c r="S10">
        <v>0</v>
      </c>
      <c r="T10">
        <v>6239</v>
      </c>
      <c r="U10">
        <v>0</v>
      </c>
    </row>
    <row r="11" spans="1:21" x14ac:dyDescent="0.25">
      <c r="A11" t="s">
        <v>432</v>
      </c>
      <c r="B11">
        <v>20</v>
      </c>
      <c r="C11">
        <v>3609</v>
      </c>
      <c r="D11">
        <v>91</v>
      </c>
      <c r="E11">
        <v>331</v>
      </c>
      <c r="F11">
        <v>0</v>
      </c>
      <c r="G11">
        <v>131</v>
      </c>
      <c r="H11">
        <v>0</v>
      </c>
      <c r="I11">
        <v>4</v>
      </c>
      <c r="J11">
        <v>41780</v>
      </c>
      <c r="K11">
        <v>15856</v>
      </c>
      <c r="L11">
        <v>0</v>
      </c>
      <c r="M11">
        <v>0</v>
      </c>
      <c r="N11">
        <v>0</v>
      </c>
      <c r="O11">
        <v>1227</v>
      </c>
      <c r="P11">
        <v>0</v>
      </c>
      <c r="Q11">
        <v>43</v>
      </c>
      <c r="R11">
        <v>7931</v>
      </c>
      <c r="S11">
        <v>1187</v>
      </c>
      <c r="T11">
        <v>45</v>
      </c>
      <c r="U11">
        <v>43</v>
      </c>
    </row>
    <row r="12" spans="1:21" x14ac:dyDescent="0.25">
      <c r="A12" t="s">
        <v>433</v>
      </c>
      <c r="B12">
        <v>41</v>
      </c>
      <c r="C12">
        <v>121059</v>
      </c>
      <c r="D12">
        <v>82</v>
      </c>
      <c r="E12">
        <v>9649</v>
      </c>
      <c r="F12">
        <v>65</v>
      </c>
      <c r="G12">
        <v>1702</v>
      </c>
      <c r="H12">
        <v>334</v>
      </c>
      <c r="I12">
        <v>61</v>
      </c>
      <c r="J12">
        <v>4129</v>
      </c>
      <c r="K12">
        <v>377219</v>
      </c>
      <c r="L12">
        <v>1342</v>
      </c>
      <c r="M12">
        <v>46</v>
      </c>
      <c r="N12">
        <v>11</v>
      </c>
      <c r="O12">
        <v>6532</v>
      </c>
      <c r="P12">
        <v>19</v>
      </c>
      <c r="Q12">
        <v>9196</v>
      </c>
      <c r="R12">
        <v>686</v>
      </c>
      <c r="S12">
        <v>275</v>
      </c>
      <c r="T12">
        <v>4345</v>
      </c>
      <c r="U12">
        <v>153</v>
      </c>
    </row>
    <row r="13" spans="1:21" x14ac:dyDescent="0.25">
      <c r="A13" t="s">
        <v>434</v>
      </c>
      <c r="B13">
        <v>0</v>
      </c>
      <c r="C13">
        <v>1125</v>
      </c>
      <c r="D13">
        <v>0</v>
      </c>
      <c r="E13">
        <v>54</v>
      </c>
      <c r="F13">
        <v>0</v>
      </c>
      <c r="G13">
        <v>3</v>
      </c>
      <c r="H13">
        <v>0</v>
      </c>
      <c r="I13">
        <v>0</v>
      </c>
      <c r="J13">
        <v>0</v>
      </c>
      <c r="K13">
        <v>2495</v>
      </c>
      <c r="L13">
        <v>32367</v>
      </c>
      <c r="M13">
        <v>4</v>
      </c>
      <c r="N13">
        <v>0</v>
      </c>
      <c r="O13">
        <v>0</v>
      </c>
      <c r="P13">
        <v>0</v>
      </c>
      <c r="Q13">
        <v>4372</v>
      </c>
      <c r="R13">
        <v>0</v>
      </c>
      <c r="S13">
        <v>0</v>
      </c>
      <c r="T13">
        <v>97</v>
      </c>
      <c r="U13">
        <v>0</v>
      </c>
    </row>
    <row r="14" spans="1:21" x14ac:dyDescent="0.25">
      <c r="A14" t="s">
        <v>435</v>
      </c>
      <c r="B14">
        <v>0</v>
      </c>
      <c r="C14">
        <v>695</v>
      </c>
      <c r="D14">
        <v>1344</v>
      </c>
      <c r="E14">
        <v>1158</v>
      </c>
      <c r="F14">
        <v>1215</v>
      </c>
      <c r="G14">
        <v>1922</v>
      </c>
      <c r="H14">
        <v>48</v>
      </c>
      <c r="I14">
        <v>1995</v>
      </c>
      <c r="J14">
        <v>0</v>
      </c>
      <c r="K14">
        <v>81</v>
      </c>
      <c r="L14">
        <v>13</v>
      </c>
      <c r="M14">
        <v>35748</v>
      </c>
      <c r="N14">
        <v>179</v>
      </c>
      <c r="O14">
        <v>54</v>
      </c>
      <c r="P14">
        <v>80</v>
      </c>
      <c r="Q14">
        <v>0</v>
      </c>
      <c r="R14">
        <v>0</v>
      </c>
      <c r="S14">
        <v>0</v>
      </c>
      <c r="T14">
        <v>1445</v>
      </c>
      <c r="U14">
        <v>58</v>
      </c>
    </row>
    <row r="15" spans="1:21" x14ac:dyDescent="0.25">
      <c r="A15" t="s">
        <v>436</v>
      </c>
      <c r="B15">
        <v>29</v>
      </c>
      <c r="C15">
        <v>149</v>
      </c>
      <c r="D15">
        <v>617</v>
      </c>
      <c r="E15">
        <v>154</v>
      </c>
      <c r="F15">
        <v>0</v>
      </c>
      <c r="G15">
        <v>245</v>
      </c>
      <c r="H15">
        <v>0</v>
      </c>
      <c r="I15">
        <v>94</v>
      </c>
      <c r="J15">
        <v>0</v>
      </c>
      <c r="K15">
        <v>6</v>
      </c>
      <c r="L15">
        <v>0</v>
      </c>
      <c r="M15">
        <v>632</v>
      </c>
      <c r="N15">
        <v>9383</v>
      </c>
      <c r="O15">
        <v>36</v>
      </c>
      <c r="P15">
        <v>1502</v>
      </c>
      <c r="Q15">
        <v>0</v>
      </c>
      <c r="R15">
        <v>0</v>
      </c>
      <c r="S15">
        <v>0</v>
      </c>
      <c r="T15">
        <v>46</v>
      </c>
      <c r="U15">
        <v>453</v>
      </c>
    </row>
    <row r="16" spans="1:21" x14ac:dyDescent="0.25">
      <c r="A16" t="s">
        <v>437</v>
      </c>
      <c r="B16">
        <v>406</v>
      </c>
      <c r="C16">
        <v>31697</v>
      </c>
      <c r="D16">
        <v>311</v>
      </c>
      <c r="E16">
        <v>5826</v>
      </c>
      <c r="F16">
        <v>17</v>
      </c>
      <c r="G16">
        <v>10733</v>
      </c>
      <c r="H16">
        <v>0</v>
      </c>
      <c r="I16">
        <v>19</v>
      </c>
      <c r="J16">
        <v>695</v>
      </c>
      <c r="K16">
        <v>19874</v>
      </c>
      <c r="L16">
        <v>0</v>
      </c>
      <c r="M16">
        <v>9</v>
      </c>
      <c r="N16">
        <v>0</v>
      </c>
      <c r="O16">
        <v>77111</v>
      </c>
      <c r="P16">
        <v>62</v>
      </c>
      <c r="Q16">
        <v>2</v>
      </c>
      <c r="R16">
        <v>99</v>
      </c>
      <c r="S16">
        <v>952</v>
      </c>
      <c r="T16">
        <v>322</v>
      </c>
      <c r="U16">
        <v>940</v>
      </c>
    </row>
    <row r="17" spans="1:21" x14ac:dyDescent="0.25">
      <c r="A17" t="s">
        <v>438</v>
      </c>
      <c r="B17">
        <v>388</v>
      </c>
      <c r="C17">
        <v>311</v>
      </c>
      <c r="D17">
        <v>1710</v>
      </c>
      <c r="E17">
        <v>326</v>
      </c>
      <c r="F17">
        <v>17</v>
      </c>
      <c r="G17">
        <v>357</v>
      </c>
      <c r="H17">
        <v>0</v>
      </c>
      <c r="I17">
        <v>6</v>
      </c>
      <c r="J17">
        <v>5</v>
      </c>
      <c r="K17">
        <v>26</v>
      </c>
      <c r="L17">
        <v>0</v>
      </c>
      <c r="M17">
        <v>39</v>
      </c>
      <c r="N17">
        <v>1546</v>
      </c>
      <c r="O17">
        <v>23</v>
      </c>
      <c r="P17">
        <v>12898</v>
      </c>
      <c r="Q17">
        <v>0</v>
      </c>
      <c r="R17">
        <v>0</v>
      </c>
      <c r="S17">
        <v>3</v>
      </c>
      <c r="T17">
        <v>50</v>
      </c>
      <c r="U17">
        <v>5265</v>
      </c>
    </row>
    <row r="18" spans="1:21" x14ac:dyDescent="0.25">
      <c r="A18" t="s">
        <v>439</v>
      </c>
      <c r="B18">
        <v>0</v>
      </c>
      <c r="C18">
        <v>5350</v>
      </c>
      <c r="D18">
        <v>0</v>
      </c>
      <c r="E18">
        <v>242</v>
      </c>
      <c r="F18">
        <v>27</v>
      </c>
      <c r="G18">
        <v>11</v>
      </c>
      <c r="H18">
        <v>0</v>
      </c>
      <c r="I18">
        <v>0</v>
      </c>
      <c r="J18">
        <v>0</v>
      </c>
      <c r="K18">
        <v>22391</v>
      </c>
      <c r="L18">
        <v>4089</v>
      </c>
      <c r="M18">
        <v>6</v>
      </c>
      <c r="N18">
        <v>0</v>
      </c>
      <c r="O18">
        <v>14</v>
      </c>
      <c r="P18">
        <v>0</v>
      </c>
      <c r="Q18">
        <v>40786</v>
      </c>
      <c r="R18">
        <v>0</v>
      </c>
      <c r="S18">
        <v>0</v>
      </c>
      <c r="T18">
        <v>468</v>
      </c>
      <c r="U18">
        <v>0</v>
      </c>
    </row>
    <row r="19" spans="1:21" x14ac:dyDescent="0.25">
      <c r="A19" t="s">
        <v>440</v>
      </c>
      <c r="B19">
        <v>23</v>
      </c>
      <c r="C19">
        <v>583</v>
      </c>
      <c r="D19">
        <v>0</v>
      </c>
      <c r="E19">
        <v>39</v>
      </c>
      <c r="F19">
        <v>0</v>
      </c>
      <c r="G19">
        <v>0</v>
      </c>
      <c r="H19">
        <v>0</v>
      </c>
      <c r="I19">
        <v>0</v>
      </c>
      <c r="J19">
        <v>6548</v>
      </c>
      <c r="K19">
        <v>1753</v>
      </c>
      <c r="L19">
        <v>0</v>
      </c>
      <c r="M19">
        <v>0</v>
      </c>
      <c r="N19">
        <v>0</v>
      </c>
      <c r="O19">
        <v>51</v>
      </c>
      <c r="P19">
        <v>0</v>
      </c>
      <c r="Q19">
        <v>0</v>
      </c>
      <c r="R19">
        <v>56684</v>
      </c>
      <c r="S19">
        <v>2102</v>
      </c>
      <c r="T19">
        <v>23</v>
      </c>
      <c r="U19">
        <v>25</v>
      </c>
    </row>
    <row r="20" spans="1:21" x14ac:dyDescent="0.25">
      <c r="A20" t="s">
        <v>441</v>
      </c>
      <c r="B20">
        <v>128</v>
      </c>
      <c r="C20">
        <v>944</v>
      </c>
      <c r="D20">
        <v>10</v>
      </c>
      <c r="E20">
        <v>134</v>
      </c>
      <c r="F20">
        <v>0</v>
      </c>
      <c r="G20">
        <v>87</v>
      </c>
      <c r="H20">
        <v>0</v>
      </c>
      <c r="I20">
        <v>2</v>
      </c>
      <c r="J20">
        <v>745</v>
      </c>
      <c r="K20">
        <v>1309</v>
      </c>
      <c r="L20">
        <v>0</v>
      </c>
      <c r="M20">
        <v>0</v>
      </c>
      <c r="N20">
        <v>0</v>
      </c>
      <c r="O20">
        <v>2477</v>
      </c>
      <c r="P20">
        <v>0</v>
      </c>
      <c r="Q20">
        <v>0</v>
      </c>
      <c r="R20">
        <v>2546</v>
      </c>
      <c r="S20">
        <v>31380</v>
      </c>
      <c r="T20">
        <v>9</v>
      </c>
      <c r="U20">
        <v>255</v>
      </c>
    </row>
    <row r="21" spans="1:21" x14ac:dyDescent="0.25">
      <c r="A21" t="s">
        <v>442</v>
      </c>
      <c r="B21">
        <v>0</v>
      </c>
      <c r="C21">
        <v>90306</v>
      </c>
      <c r="D21">
        <v>191</v>
      </c>
      <c r="E21">
        <v>55308</v>
      </c>
      <c r="F21">
        <v>3127</v>
      </c>
      <c r="G21">
        <v>4974</v>
      </c>
      <c r="H21">
        <v>2159</v>
      </c>
      <c r="I21">
        <v>2469</v>
      </c>
      <c r="J21">
        <v>7</v>
      </c>
      <c r="K21">
        <v>3831</v>
      </c>
      <c r="L21">
        <v>23</v>
      </c>
      <c r="M21">
        <v>407</v>
      </c>
      <c r="N21">
        <v>15</v>
      </c>
      <c r="O21">
        <v>219</v>
      </c>
      <c r="P21">
        <v>34</v>
      </c>
      <c r="Q21">
        <v>211</v>
      </c>
      <c r="R21">
        <v>31</v>
      </c>
      <c r="S21">
        <v>0</v>
      </c>
      <c r="T21">
        <v>150329</v>
      </c>
      <c r="U21">
        <v>73</v>
      </c>
    </row>
    <row r="22" spans="1:21" x14ac:dyDescent="0.25">
      <c r="A22" t="s">
        <v>443</v>
      </c>
      <c r="B22">
        <v>5724</v>
      </c>
      <c r="C22">
        <v>2102</v>
      </c>
      <c r="D22">
        <v>1024</v>
      </c>
      <c r="E22">
        <v>772</v>
      </c>
      <c r="F22">
        <v>0</v>
      </c>
      <c r="G22">
        <v>1085</v>
      </c>
      <c r="H22">
        <v>16</v>
      </c>
      <c r="I22">
        <v>33</v>
      </c>
      <c r="J22">
        <v>82</v>
      </c>
      <c r="K22">
        <v>273</v>
      </c>
      <c r="L22">
        <v>0</v>
      </c>
      <c r="M22">
        <v>66</v>
      </c>
      <c r="N22">
        <v>95</v>
      </c>
      <c r="O22">
        <v>1285</v>
      </c>
      <c r="P22">
        <v>1475</v>
      </c>
      <c r="Q22">
        <v>0</v>
      </c>
      <c r="R22">
        <v>17</v>
      </c>
      <c r="S22">
        <v>218</v>
      </c>
      <c r="T22">
        <v>41</v>
      </c>
      <c r="U22">
        <v>165846</v>
      </c>
    </row>
    <row r="23" spans="1:21" x14ac:dyDescent="0.25">
      <c r="A23" t="s">
        <v>3</v>
      </c>
    </row>
    <row r="24" spans="1:21" x14ac:dyDescent="0.25">
      <c r="B24" t="s">
        <v>400</v>
      </c>
      <c r="C24" t="s">
        <v>401</v>
      </c>
      <c r="D24" t="s">
        <v>402</v>
      </c>
      <c r="E24" t="s">
        <v>403</v>
      </c>
      <c r="F24" t="s">
        <v>404</v>
      </c>
      <c r="G24" t="s">
        <v>405</v>
      </c>
      <c r="H24" t="s">
        <v>406</v>
      </c>
      <c r="I24" t="s">
        <v>407</v>
      </c>
      <c r="J24" t="s">
        <v>408</v>
      </c>
      <c r="K24" t="s">
        <v>409</v>
      </c>
      <c r="L24" t="s">
        <v>410</v>
      </c>
      <c r="M24" t="s">
        <v>411</v>
      </c>
      <c r="N24" t="s">
        <v>412</v>
      </c>
      <c r="O24" t="s">
        <v>413</v>
      </c>
      <c r="P24" t="s">
        <v>414</v>
      </c>
      <c r="Q24" t="s">
        <v>415</v>
      </c>
      <c r="R24" t="s">
        <v>416</v>
      </c>
      <c r="S24" t="s">
        <v>417</v>
      </c>
      <c r="T24" t="s">
        <v>418</v>
      </c>
      <c r="U24" t="s">
        <v>419</v>
      </c>
    </row>
    <row r="25" spans="1:21" x14ac:dyDescent="0.25">
      <c r="A25" t="s">
        <v>400</v>
      </c>
      <c r="B25">
        <v>1243</v>
      </c>
      <c r="C25">
        <v>39</v>
      </c>
      <c r="D25">
        <v>65</v>
      </c>
      <c r="E25">
        <v>3</v>
      </c>
      <c r="F25">
        <v>0</v>
      </c>
      <c r="G25">
        <v>108</v>
      </c>
      <c r="H25">
        <v>0</v>
      </c>
      <c r="I25">
        <v>0</v>
      </c>
      <c r="J25">
        <v>1</v>
      </c>
      <c r="K25">
        <v>16</v>
      </c>
      <c r="L25">
        <v>0</v>
      </c>
      <c r="M25">
        <v>0</v>
      </c>
      <c r="N25">
        <v>0</v>
      </c>
      <c r="O25">
        <v>581</v>
      </c>
      <c r="P25">
        <v>6</v>
      </c>
      <c r="Q25">
        <v>0</v>
      </c>
      <c r="R25">
        <v>0</v>
      </c>
      <c r="S25">
        <v>17</v>
      </c>
      <c r="T25">
        <v>0</v>
      </c>
      <c r="U25">
        <v>2727</v>
      </c>
    </row>
    <row r="26" spans="1:21" x14ac:dyDescent="0.25">
      <c r="A26" t="s">
        <v>401</v>
      </c>
      <c r="B26">
        <v>2</v>
      </c>
      <c r="C26">
        <v>421970</v>
      </c>
      <c r="D26">
        <v>2</v>
      </c>
      <c r="E26">
        <v>27328</v>
      </c>
      <c r="F26">
        <v>2</v>
      </c>
      <c r="G26">
        <v>1483</v>
      </c>
      <c r="H26">
        <v>85</v>
      </c>
      <c r="I26">
        <v>8</v>
      </c>
      <c r="J26">
        <v>1</v>
      </c>
      <c r="K26">
        <v>11411</v>
      </c>
      <c r="L26">
        <v>5</v>
      </c>
      <c r="M26">
        <v>0</v>
      </c>
      <c r="N26">
        <v>0</v>
      </c>
      <c r="O26">
        <v>95</v>
      </c>
      <c r="P26">
        <v>0</v>
      </c>
      <c r="Q26">
        <v>40</v>
      </c>
      <c r="R26">
        <v>1</v>
      </c>
      <c r="S26">
        <v>1</v>
      </c>
      <c r="T26">
        <v>4253</v>
      </c>
      <c r="U26">
        <v>0</v>
      </c>
    </row>
    <row r="27" spans="1:21" x14ac:dyDescent="0.25">
      <c r="A27" t="s">
        <v>402</v>
      </c>
      <c r="B27">
        <v>245</v>
      </c>
      <c r="C27">
        <v>338</v>
      </c>
      <c r="D27">
        <v>4310</v>
      </c>
      <c r="E27">
        <v>951</v>
      </c>
      <c r="F27">
        <v>15</v>
      </c>
      <c r="G27">
        <v>2665</v>
      </c>
      <c r="H27">
        <v>0</v>
      </c>
      <c r="I27">
        <v>284</v>
      </c>
      <c r="J27">
        <v>0</v>
      </c>
      <c r="K27">
        <v>24</v>
      </c>
      <c r="L27">
        <v>0</v>
      </c>
      <c r="M27">
        <v>37</v>
      </c>
      <c r="N27">
        <v>6</v>
      </c>
      <c r="O27">
        <v>152</v>
      </c>
      <c r="P27">
        <v>229</v>
      </c>
      <c r="Q27">
        <v>0</v>
      </c>
      <c r="R27">
        <v>0</v>
      </c>
      <c r="S27">
        <v>0</v>
      </c>
      <c r="T27">
        <v>74</v>
      </c>
      <c r="U27">
        <v>416</v>
      </c>
    </row>
    <row r="28" spans="1:21" x14ac:dyDescent="0.25">
      <c r="A28" t="s">
        <v>403</v>
      </c>
      <c r="B28">
        <v>0</v>
      </c>
      <c r="C28">
        <v>20484</v>
      </c>
      <c r="D28">
        <v>2</v>
      </c>
      <c r="E28">
        <v>67399</v>
      </c>
      <c r="F28">
        <v>1</v>
      </c>
      <c r="G28">
        <v>2207</v>
      </c>
      <c r="H28">
        <v>0</v>
      </c>
      <c r="I28">
        <v>98</v>
      </c>
      <c r="J28">
        <v>0</v>
      </c>
      <c r="K28">
        <v>238</v>
      </c>
      <c r="L28">
        <v>0</v>
      </c>
      <c r="M28">
        <v>0</v>
      </c>
      <c r="N28">
        <v>0</v>
      </c>
      <c r="O28">
        <v>21</v>
      </c>
      <c r="P28">
        <v>0</v>
      </c>
      <c r="Q28">
        <v>0</v>
      </c>
      <c r="R28">
        <v>0</v>
      </c>
      <c r="S28">
        <v>0</v>
      </c>
      <c r="T28">
        <v>1365</v>
      </c>
      <c r="U28">
        <v>0</v>
      </c>
    </row>
    <row r="29" spans="1:21" x14ac:dyDescent="0.25">
      <c r="A29" t="s">
        <v>404</v>
      </c>
      <c r="B29">
        <v>0</v>
      </c>
      <c r="C29">
        <v>104</v>
      </c>
      <c r="D29">
        <v>7</v>
      </c>
      <c r="E29">
        <v>254</v>
      </c>
      <c r="F29">
        <v>2186</v>
      </c>
      <c r="G29">
        <v>89</v>
      </c>
      <c r="H29">
        <v>164</v>
      </c>
      <c r="I29">
        <v>95</v>
      </c>
      <c r="J29">
        <v>0</v>
      </c>
      <c r="K29">
        <v>0</v>
      </c>
      <c r="L29">
        <v>0</v>
      </c>
      <c r="M29">
        <v>109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1517</v>
      </c>
      <c r="U29">
        <v>0</v>
      </c>
    </row>
    <row r="30" spans="1:21" x14ac:dyDescent="0.25">
      <c r="A30" t="s">
        <v>405</v>
      </c>
      <c r="B30">
        <v>10</v>
      </c>
      <c r="C30">
        <v>8091</v>
      </c>
      <c r="D30">
        <v>194</v>
      </c>
      <c r="E30">
        <v>12895</v>
      </c>
      <c r="F30">
        <v>9</v>
      </c>
      <c r="G30">
        <v>24508</v>
      </c>
      <c r="H30">
        <v>0</v>
      </c>
      <c r="I30">
        <v>463</v>
      </c>
      <c r="J30">
        <v>0</v>
      </c>
      <c r="K30">
        <v>677</v>
      </c>
      <c r="L30">
        <v>0</v>
      </c>
      <c r="M30">
        <v>2</v>
      </c>
      <c r="N30">
        <v>0</v>
      </c>
      <c r="O30">
        <v>866</v>
      </c>
      <c r="P30">
        <v>1</v>
      </c>
      <c r="Q30">
        <v>0</v>
      </c>
      <c r="R30">
        <v>1</v>
      </c>
      <c r="S30">
        <v>0</v>
      </c>
      <c r="T30">
        <v>545</v>
      </c>
      <c r="U30">
        <v>9</v>
      </c>
    </row>
    <row r="31" spans="1:21" x14ac:dyDescent="0.25">
      <c r="A31" t="s">
        <v>406</v>
      </c>
      <c r="B31">
        <v>0</v>
      </c>
      <c r="C31">
        <v>643</v>
      </c>
      <c r="D31">
        <v>0</v>
      </c>
      <c r="E31">
        <v>49</v>
      </c>
      <c r="F31">
        <v>63</v>
      </c>
      <c r="G31">
        <v>0</v>
      </c>
      <c r="H31">
        <v>7596</v>
      </c>
      <c r="I31">
        <v>1</v>
      </c>
      <c r="J31">
        <v>0</v>
      </c>
      <c r="K31">
        <v>265</v>
      </c>
      <c r="L31">
        <v>0</v>
      </c>
      <c r="M31">
        <v>1</v>
      </c>
      <c r="N31">
        <v>0</v>
      </c>
      <c r="O31">
        <v>0</v>
      </c>
      <c r="P31">
        <v>0</v>
      </c>
      <c r="Q31">
        <v>4</v>
      </c>
      <c r="R31">
        <v>0</v>
      </c>
      <c r="S31">
        <v>0</v>
      </c>
      <c r="T31">
        <v>1182</v>
      </c>
      <c r="U31">
        <v>0</v>
      </c>
    </row>
    <row r="32" spans="1:21" x14ac:dyDescent="0.25">
      <c r="A32" t="s">
        <v>407</v>
      </c>
      <c r="B32">
        <v>0</v>
      </c>
      <c r="C32">
        <v>478</v>
      </c>
      <c r="D32">
        <v>122</v>
      </c>
      <c r="E32">
        <v>3939</v>
      </c>
      <c r="F32">
        <v>121</v>
      </c>
      <c r="G32">
        <v>2452</v>
      </c>
      <c r="H32">
        <v>0</v>
      </c>
      <c r="I32">
        <v>2583</v>
      </c>
      <c r="J32">
        <v>0</v>
      </c>
      <c r="K32">
        <v>0</v>
      </c>
      <c r="L32">
        <v>0</v>
      </c>
      <c r="M32">
        <v>27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1375</v>
      </c>
      <c r="U32">
        <v>0</v>
      </c>
    </row>
    <row r="33" spans="1:21" x14ac:dyDescent="0.25">
      <c r="A33" t="s">
        <v>408</v>
      </c>
      <c r="B33">
        <v>0</v>
      </c>
      <c r="C33">
        <v>566</v>
      </c>
      <c r="D33">
        <v>0</v>
      </c>
      <c r="E33">
        <v>13</v>
      </c>
      <c r="F33">
        <v>0</v>
      </c>
      <c r="G33">
        <v>36</v>
      </c>
      <c r="H33">
        <v>0</v>
      </c>
      <c r="I33">
        <v>0</v>
      </c>
      <c r="J33">
        <v>6627</v>
      </c>
      <c r="K33">
        <v>4807</v>
      </c>
      <c r="L33">
        <v>0</v>
      </c>
      <c r="M33">
        <v>0</v>
      </c>
      <c r="N33">
        <v>0</v>
      </c>
      <c r="O33">
        <v>591</v>
      </c>
      <c r="P33">
        <v>0</v>
      </c>
      <c r="Q33">
        <v>0</v>
      </c>
      <c r="R33">
        <v>2176</v>
      </c>
      <c r="S33">
        <v>309</v>
      </c>
      <c r="T33">
        <v>0</v>
      </c>
      <c r="U33">
        <v>0</v>
      </c>
    </row>
    <row r="34" spans="1:21" x14ac:dyDescent="0.25">
      <c r="A34" t="s">
        <v>409</v>
      </c>
      <c r="B34">
        <v>2</v>
      </c>
      <c r="C34">
        <v>26170</v>
      </c>
      <c r="D34">
        <v>1</v>
      </c>
      <c r="E34">
        <v>786</v>
      </c>
      <c r="F34">
        <v>0</v>
      </c>
      <c r="G34">
        <v>216</v>
      </c>
      <c r="H34">
        <v>156</v>
      </c>
      <c r="I34">
        <v>1</v>
      </c>
      <c r="J34">
        <v>835</v>
      </c>
      <c r="K34">
        <v>77184</v>
      </c>
      <c r="L34">
        <v>125</v>
      </c>
      <c r="M34">
        <v>0</v>
      </c>
      <c r="N34">
        <v>0</v>
      </c>
      <c r="O34">
        <v>1015</v>
      </c>
      <c r="P34">
        <v>0</v>
      </c>
      <c r="Q34">
        <v>1567</v>
      </c>
      <c r="R34">
        <v>218</v>
      </c>
      <c r="S34">
        <v>27</v>
      </c>
      <c r="T34">
        <v>578</v>
      </c>
      <c r="U34">
        <v>2</v>
      </c>
    </row>
    <row r="35" spans="1:21" x14ac:dyDescent="0.25">
      <c r="A35" t="s">
        <v>410</v>
      </c>
      <c r="B35">
        <v>0</v>
      </c>
      <c r="C35">
        <v>35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456</v>
      </c>
      <c r="L35">
        <v>7710</v>
      </c>
      <c r="M35">
        <v>0</v>
      </c>
      <c r="N35">
        <v>0</v>
      </c>
      <c r="O35">
        <v>0</v>
      </c>
      <c r="P35">
        <v>0</v>
      </c>
      <c r="Q35">
        <v>1727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411</v>
      </c>
      <c r="B36">
        <v>0</v>
      </c>
      <c r="C36">
        <v>18</v>
      </c>
      <c r="D36">
        <v>289</v>
      </c>
      <c r="E36">
        <v>277</v>
      </c>
      <c r="F36">
        <v>503</v>
      </c>
      <c r="G36">
        <v>310</v>
      </c>
      <c r="H36">
        <v>1</v>
      </c>
      <c r="I36">
        <v>281</v>
      </c>
      <c r="J36">
        <v>0</v>
      </c>
      <c r="K36">
        <v>0</v>
      </c>
      <c r="L36">
        <v>0</v>
      </c>
      <c r="M36">
        <v>7946</v>
      </c>
      <c r="N36">
        <v>10</v>
      </c>
      <c r="O36">
        <v>0</v>
      </c>
      <c r="P36">
        <v>64</v>
      </c>
      <c r="Q36">
        <v>0</v>
      </c>
      <c r="R36">
        <v>0</v>
      </c>
      <c r="S36">
        <v>0</v>
      </c>
      <c r="T36">
        <v>195</v>
      </c>
      <c r="U36">
        <v>4</v>
      </c>
    </row>
    <row r="37" spans="1:21" x14ac:dyDescent="0.25">
      <c r="A37" t="s">
        <v>412</v>
      </c>
      <c r="B37">
        <v>0</v>
      </c>
      <c r="C37">
        <v>0</v>
      </c>
      <c r="D37">
        <v>88</v>
      </c>
      <c r="E37">
        <v>9</v>
      </c>
      <c r="F37">
        <v>0</v>
      </c>
      <c r="G37">
        <v>49</v>
      </c>
      <c r="H37">
        <v>0</v>
      </c>
      <c r="I37">
        <v>11</v>
      </c>
      <c r="J37">
        <v>0</v>
      </c>
      <c r="K37">
        <v>0</v>
      </c>
      <c r="L37">
        <v>0</v>
      </c>
      <c r="M37">
        <v>77</v>
      </c>
      <c r="N37">
        <v>14</v>
      </c>
      <c r="O37">
        <v>0</v>
      </c>
      <c r="P37">
        <v>139</v>
      </c>
      <c r="Q37">
        <v>0</v>
      </c>
      <c r="R37">
        <v>0</v>
      </c>
      <c r="S37">
        <v>0</v>
      </c>
      <c r="T37">
        <v>0</v>
      </c>
      <c r="U37">
        <v>31</v>
      </c>
    </row>
    <row r="38" spans="1:21" x14ac:dyDescent="0.25">
      <c r="A38" t="s">
        <v>413</v>
      </c>
      <c r="B38">
        <v>212</v>
      </c>
      <c r="C38">
        <v>6791</v>
      </c>
      <c r="D38">
        <v>50</v>
      </c>
      <c r="E38">
        <v>954</v>
      </c>
      <c r="F38">
        <v>0</v>
      </c>
      <c r="G38">
        <v>3126</v>
      </c>
      <c r="H38">
        <v>0</v>
      </c>
      <c r="I38">
        <v>0</v>
      </c>
      <c r="J38">
        <v>122</v>
      </c>
      <c r="K38">
        <v>5185</v>
      </c>
      <c r="L38">
        <v>0</v>
      </c>
      <c r="M38">
        <v>0</v>
      </c>
      <c r="N38">
        <v>0</v>
      </c>
      <c r="O38">
        <v>13594</v>
      </c>
      <c r="P38">
        <v>0</v>
      </c>
      <c r="Q38">
        <v>0</v>
      </c>
      <c r="R38">
        <v>79</v>
      </c>
      <c r="S38">
        <v>194</v>
      </c>
      <c r="T38">
        <v>0</v>
      </c>
      <c r="U38">
        <v>395</v>
      </c>
    </row>
    <row r="39" spans="1:21" x14ac:dyDescent="0.25">
      <c r="A39" t="s">
        <v>414</v>
      </c>
      <c r="B39">
        <v>24</v>
      </c>
      <c r="C39">
        <v>6</v>
      </c>
      <c r="D39">
        <v>331</v>
      </c>
      <c r="E39">
        <v>4</v>
      </c>
      <c r="F39">
        <v>0</v>
      </c>
      <c r="G39">
        <v>45</v>
      </c>
      <c r="H39">
        <v>0</v>
      </c>
      <c r="I39">
        <v>0</v>
      </c>
      <c r="J39">
        <v>0</v>
      </c>
      <c r="K39">
        <v>0</v>
      </c>
      <c r="L39">
        <v>0</v>
      </c>
      <c r="M39">
        <v>33</v>
      </c>
      <c r="N39">
        <v>12</v>
      </c>
      <c r="O39">
        <v>5</v>
      </c>
      <c r="P39">
        <v>700</v>
      </c>
      <c r="Q39">
        <v>0</v>
      </c>
      <c r="R39">
        <v>0</v>
      </c>
      <c r="S39">
        <v>0</v>
      </c>
      <c r="T39">
        <v>0</v>
      </c>
      <c r="U39">
        <v>631</v>
      </c>
    </row>
    <row r="40" spans="1:21" x14ac:dyDescent="0.25">
      <c r="A40" t="s">
        <v>415</v>
      </c>
      <c r="B40">
        <v>0</v>
      </c>
      <c r="C40">
        <v>451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4344</v>
      </c>
      <c r="L40">
        <v>1191</v>
      </c>
      <c r="M40">
        <v>0</v>
      </c>
      <c r="N40">
        <v>0</v>
      </c>
      <c r="O40">
        <v>0</v>
      </c>
      <c r="P40">
        <v>0</v>
      </c>
      <c r="Q40">
        <v>9321</v>
      </c>
      <c r="R40">
        <v>0</v>
      </c>
      <c r="S40">
        <v>0</v>
      </c>
      <c r="T40">
        <v>12</v>
      </c>
      <c r="U40">
        <v>0</v>
      </c>
    </row>
    <row r="41" spans="1:21" x14ac:dyDescent="0.25">
      <c r="A41" t="s">
        <v>416</v>
      </c>
      <c r="B41">
        <v>0</v>
      </c>
      <c r="C41">
        <v>120</v>
      </c>
      <c r="D41">
        <v>0</v>
      </c>
      <c r="E41">
        <v>2</v>
      </c>
      <c r="F41">
        <v>0</v>
      </c>
      <c r="G41">
        <v>12</v>
      </c>
      <c r="H41">
        <v>0</v>
      </c>
      <c r="I41">
        <v>0</v>
      </c>
      <c r="J41">
        <v>2002</v>
      </c>
      <c r="K41">
        <v>1437</v>
      </c>
      <c r="L41">
        <v>0</v>
      </c>
      <c r="M41">
        <v>0</v>
      </c>
      <c r="N41">
        <v>0</v>
      </c>
      <c r="O41">
        <v>223</v>
      </c>
      <c r="P41">
        <v>0</v>
      </c>
      <c r="Q41">
        <v>0</v>
      </c>
      <c r="R41">
        <v>13608</v>
      </c>
      <c r="S41">
        <v>490</v>
      </c>
      <c r="T41">
        <v>0</v>
      </c>
      <c r="U41">
        <v>1</v>
      </c>
    </row>
    <row r="42" spans="1:21" x14ac:dyDescent="0.25">
      <c r="A42" t="s">
        <v>417</v>
      </c>
      <c r="B42">
        <v>77</v>
      </c>
      <c r="C42">
        <v>120</v>
      </c>
      <c r="D42">
        <v>1</v>
      </c>
      <c r="E42">
        <v>5</v>
      </c>
      <c r="F42">
        <v>0</v>
      </c>
      <c r="G42">
        <v>55</v>
      </c>
      <c r="H42">
        <v>0</v>
      </c>
      <c r="I42">
        <v>0</v>
      </c>
      <c r="J42">
        <v>399</v>
      </c>
      <c r="K42">
        <v>444</v>
      </c>
      <c r="L42">
        <v>0</v>
      </c>
      <c r="M42">
        <v>0</v>
      </c>
      <c r="N42">
        <v>0</v>
      </c>
      <c r="O42">
        <v>1102</v>
      </c>
      <c r="P42">
        <v>0</v>
      </c>
      <c r="Q42">
        <v>0</v>
      </c>
      <c r="R42">
        <v>1128</v>
      </c>
      <c r="S42">
        <v>6821</v>
      </c>
      <c r="T42">
        <v>0</v>
      </c>
      <c r="U42">
        <v>212</v>
      </c>
    </row>
    <row r="43" spans="1:21" x14ac:dyDescent="0.25">
      <c r="A43" t="s">
        <v>418</v>
      </c>
      <c r="B43">
        <v>0</v>
      </c>
      <c r="C43">
        <v>13458</v>
      </c>
      <c r="D43">
        <v>6</v>
      </c>
      <c r="E43">
        <v>16258</v>
      </c>
      <c r="F43">
        <v>421</v>
      </c>
      <c r="G43">
        <v>1042</v>
      </c>
      <c r="H43">
        <v>776</v>
      </c>
      <c r="I43">
        <v>385</v>
      </c>
      <c r="J43">
        <v>0</v>
      </c>
      <c r="K43">
        <v>756</v>
      </c>
      <c r="L43">
        <v>0</v>
      </c>
      <c r="M43">
        <v>2</v>
      </c>
      <c r="N43">
        <v>0</v>
      </c>
      <c r="O43">
        <v>1</v>
      </c>
      <c r="P43">
        <v>0</v>
      </c>
      <c r="Q43">
        <v>4</v>
      </c>
      <c r="R43">
        <v>0</v>
      </c>
      <c r="S43">
        <v>0</v>
      </c>
      <c r="T43">
        <v>30600</v>
      </c>
      <c r="U43">
        <v>0</v>
      </c>
    </row>
    <row r="44" spans="1:21" x14ac:dyDescent="0.25">
      <c r="A44" t="s">
        <v>419</v>
      </c>
      <c r="B44">
        <v>848</v>
      </c>
      <c r="C44">
        <v>24</v>
      </c>
      <c r="D44">
        <v>133</v>
      </c>
      <c r="E44">
        <v>2</v>
      </c>
      <c r="F44">
        <v>0</v>
      </c>
      <c r="G44">
        <v>161</v>
      </c>
      <c r="H44">
        <v>0</v>
      </c>
      <c r="I44">
        <v>0</v>
      </c>
      <c r="J44">
        <v>0</v>
      </c>
      <c r="K44">
        <v>17</v>
      </c>
      <c r="L44">
        <v>0</v>
      </c>
      <c r="M44">
        <v>7</v>
      </c>
      <c r="N44">
        <v>2</v>
      </c>
      <c r="O44">
        <v>1150</v>
      </c>
      <c r="P44">
        <v>149</v>
      </c>
      <c r="Q44">
        <v>0</v>
      </c>
      <c r="R44">
        <v>0</v>
      </c>
      <c r="S44">
        <v>40</v>
      </c>
      <c r="T44">
        <v>0</v>
      </c>
      <c r="U44">
        <v>24100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1"/>
  <dimension ref="A1:BD121"/>
  <sheetViews>
    <sheetView zoomScale="75" zoomScaleNormal="75" workbookViewId="0">
      <pane ySplit="2" topLeftCell="A3" activePane="bottomLeft" state="frozen"/>
      <selection activeCell="U31" sqref="U31"/>
      <selection pane="bottomLeft" activeCell="U31" sqref="U31"/>
    </sheetView>
  </sheetViews>
  <sheetFormatPr defaultRowHeight="15" x14ac:dyDescent="0.25"/>
  <cols>
    <col min="1" max="1" width="2.140625" customWidth="1"/>
    <col min="2" max="2" width="10" customWidth="1"/>
    <col min="3" max="4" width="12.28515625" bestFit="1" customWidth="1"/>
    <col min="5" max="5" width="9.85546875" style="23" customWidth="1"/>
    <col min="6" max="6" width="9.5703125" customWidth="1"/>
    <col min="7" max="7" width="9.7109375" customWidth="1"/>
    <col min="8" max="8" width="11.28515625" bestFit="1" customWidth="1"/>
    <col min="9" max="9" width="10" customWidth="1"/>
    <col min="10" max="10" width="12.28515625" style="23" bestFit="1" customWidth="1"/>
    <col min="11" max="12" width="9.42578125" customWidth="1"/>
    <col min="13" max="13" width="10.42578125" customWidth="1"/>
    <col min="14" max="14" width="10.28515625" customWidth="1"/>
    <col min="15" max="15" width="9.42578125" customWidth="1"/>
    <col min="16" max="17" width="9.5703125" customWidth="1"/>
    <col min="18" max="23" width="12.28515625" bestFit="1" customWidth="1"/>
    <col min="24" max="26" width="11.28515625" bestFit="1" customWidth="1"/>
    <col min="27" max="27" width="12.28515625" bestFit="1" customWidth="1"/>
    <col min="28" max="28" width="11.28515625" bestFit="1" customWidth="1"/>
  </cols>
  <sheetData>
    <row r="1" spans="1:56" ht="23.25" x14ac:dyDescent="0.35">
      <c r="A1" s="116" t="s">
        <v>310</v>
      </c>
      <c r="O1" t="s">
        <v>463</v>
      </c>
    </row>
    <row r="2" spans="1:56" ht="18.75" x14ac:dyDescent="0.3">
      <c r="O2" t="s">
        <v>503</v>
      </c>
      <c r="AD2" s="47" t="s">
        <v>397</v>
      </c>
    </row>
    <row r="3" spans="1:56" ht="23.25" x14ac:dyDescent="0.35">
      <c r="B3" s="162" t="s">
        <v>154</v>
      </c>
      <c r="D3" t="s">
        <v>503</v>
      </c>
    </row>
    <row r="4" spans="1:56" ht="18.75" x14ac:dyDescent="0.3">
      <c r="B4" s="303" t="s">
        <v>370</v>
      </c>
      <c r="C4" s="306" t="s">
        <v>371</v>
      </c>
      <c r="D4" s="306"/>
      <c r="E4" s="306"/>
      <c r="F4" s="306"/>
      <c r="G4" s="306"/>
      <c r="H4" s="306"/>
      <c r="I4" s="306"/>
      <c r="J4" s="306"/>
      <c r="K4" s="306"/>
      <c r="L4" s="306"/>
      <c r="M4" s="306"/>
      <c r="N4" s="306"/>
      <c r="O4" s="306"/>
      <c r="P4" s="306"/>
      <c r="Q4" s="306"/>
      <c r="R4" s="306"/>
      <c r="S4" s="306"/>
      <c r="T4" s="306"/>
      <c r="U4" s="306"/>
      <c r="V4" s="305"/>
      <c r="W4" s="305"/>
      <c r="X4" s="305"/>
      <c r="Y4" s="305"/>
      <c r="Z4" s="307"/>
      <c r="AA4" s="149"/>
      <c r="AB4" s="301" t="s">
        <v>26</v>
      </c>
      <c r="AD4" s="303" t="s">
        <v>370</v>
      </c>
      <c r="AE4" s="306" t="s">
        <v>371</v>
      </c>
      <c r="AF4" s="306"/>
      <c r="AG4" s="306"/>
      <c r="AH4" s="306"/>
      <c r="AI4" s="306"/>
      <c r="AJ4" s="306"/>
      <c r="AK4" s="306"/>
      <c r="AL4" s="306"/>
      <c r="AM4" s="306"/>
      <c r="AN4" s="306"/>
      <c r="AO4" s="306"/>
      <c r="AP4" s="306"/>
      <c r="AQ4" s="306"/>
      <c r="AR4" s="306"/>
      <c r="AS4" s="306"/>
      <c r="AT4" s="306"/>
      <c r="AU4" s="306"/>
      <c r="AV4" s="306"/>
      <c r="AW4" s="306"/>
      <c r="AX4" s="305"/>
      <c r="AY4" s="305"/>
      <c r="AZ4" s="305"/>
      <c r="BA4" s="305"/>
      <c r="BB4" s="307"/>
      <c r="BC4" s="149"/>
      <c r="BD4" s="301" t="s">
        <v>26</v>
      </c>
    </row>
    <row r="5" spans="1:56" x14ac:dyDescent="0.25">
      <c r="B5" s="304"/>
      <c r="C5" s="150">
        <v>1</v>
      </c>
      <c r="D5" s="150" t="s">
        <v>372</v>
      </c>
      <c r="E5" s="150" t="s">
        <v>373</v>
      </c>
      <c r="F5" s="150" t="s">
        <v>374</v>
      </c>
      <c r="G5" s="150" t="s">
        <v>44</v>
      </c>
      <c r="H5" s="150" t="s">
        <v>375</v>
      </c>
      <c r="I5" s="150" t="s">
        <v>376</v>
      </c>
      <c r="J5" s="150" t="s">
        <v>46</v>
      </c>
      <c r="K5" s="150" t="s">
        <v>377</v>
      </c>
      <c r="L5" s="150" t="s">
        <v>378</v>
      </c>
      <c r="M5" s="150" t="s">
        <v>379</v>
      </c>
      <c r="N5" s="150" t="s">
        <v>380</v>
      </c>
      <c r="O5" s="150" t="s">
        <v>381</v>
      </c>
      <c r="P5" s="150" t="s">
        <v>382</v>
      </c>
      <c r="Q5" s="150" t="s">
        <v>383</v>
      </c>
      <c r="R5" s="150" t="s">
        <v>384</v>
      </c>
      <c r="S5" s="150" t="s">
        <v>385</v>
      </c>
      <c r="T5" s="150" t="s">
        <v>386</v>
      </c>
      <c r="U5" s="150" t="s">
        <v>387</v>
      </c>
      <c r="V5" s="151" t="s">
        <v>388</v>
      </c>
      <c r="W5" s="150" t="s">
        <v>389</v>
      </c>
      <c r="X5" s="150" t="s">
        <v>390</v>
      </c>
      <c r="Y5" s="150" t="s">
        <v>391</v>
      </c>
      <c r="Z5" s="152" t="s">
        <v>392</v>
      </c>
      <c r="AA5" s="152" t="s">
        <v>393</v>
      </c>
      <c r="AB5" s="302"/>
      <c r="AD5" s="304"/>
      <c r="AE5" s="150">
        <v>1</v>
      </c>
      <c r="AF5" s="150" t="s">
        <v>372</v>
      </c>
      <c r="AG5" s="150" t="s">
        <v>373</v>
      </c>
      <c r="AH5" s="150" t="s">
        <v>374</v>
      </c>
      <c r="AI5" s="150" t="s">
        <v>44</v>
      </c>
      <c r="AJ5" s="150" t="s">
        <v>375</v>
      </c>
      <c r="AK5" s="150" t="s">
        <v>376</v>
      </c>
      <c r="AL5" s="150" t="s">
        <v>46</v>
      </c>
      <c r="AM5" s="150" t="s">
        <v>377</v>
      </c>
      <c r="AN5" s="150" t="s">
        <v>378</v>
      </c>
      <c r="AO5" s="150" t="s">
        <v>379</v>
      </c>
      <c r="AP5" s="150" t="s">
        <v>380</v>
      </c>
      <c r="AQ5" s="150" t="s">
        <v>381</v>
      </c>
      <c r="AR5" s="150" t="s">
        <v>382</v>
      </c>
      <c r="AS5" s="150" t="s">
        <v>383</v>
      </c>
      <c r="AT5" s="150" t="s">
        <v>384</v>
      </c>
      <c r="AU5" s="150" t="s">
        <v>385</v>
      </c>
      <c r="AV5" s="150" t="s">
        <v>386</v>
      </c>
      <c r="AW5" s="150" t="s">
        <v>387</v>
      </c>
      <c r="AX5" s="151" t="s">
        <v>388</v>
      </c>
      <c r="AY5" s="150" t="s">
        <v>389</v>
      </c>
      <c r="AZ5" s="150" t="s">
        <v>390</v>
      </c>
      <c r="BA5" s="150" t="s">
        <v>391</v>
      </c>
      <c r="BB5" s="152" t="s">
        <v>392</v>
      </c>
      <c r="BC5" s="152" t="s">
        <v>393</v>
      </c>
      <c r="BD5" s="302"/>
    </row>
    <row r="6" spans="1:56" x14ac:dyDescent="0.25">
      <c r="B6" s="153">
        <v>1</v>
      </c>
      <c r="C6" s="154">
        <f>IF($D$3="HIS",SectorFlows_input!B3,INDEX(SectorFlows_input!$B$57:$Z$81,MATCH(SectorFlows!$B6,SectorFlows_input!$A$57:$A$81,0),MATCH(SectorFlows!C$5,SectorFlows_input!$B$56:$Z$56,0)))</f>
        <v>110153</v>
      </c>
      <c r="D6" s="155">
        <f>IF($D$3="HIS",SectorFlows_input!C3,INDEX(SectorFlows_input!$B$57:$Z$81,MATCH(SectorFlows!$B6,SectorFlows_input!$A$57:$A$81,0),MATCH(SectorFlows!D$5,SectorFlows_input!$B$56:$Z$56,0)))</f>
        <v>17573</v>
      </c>
      <c r="E6" s="155">
        <f>IF($D$3="HIS",SectorFlows_input!D3,INDEX(SectorFlows_input!$B$57:$Z$81,MATCH(SectorFlows!$B6,SectorFlows_input!$A$57:$A$81,0),MATCH(SectorFlows!E$5,SectorFlows_input!$B$56:$Z$56,0)))</f>
        <v>8045</v>
      </c>
      <c r="F6" s="155">
        <f>IF($D$3="HIS",SectorFlows_input!E3,INDEX(SectorFlows_input!$B$57:$Z$81,MATCH(SectorFlows!$B6,SectorFlows_input!$A$57:$A$81,0),MATCH(SectorFlows!F$5,SectorFlows_input!$B$56:$Z$56,0)))</f>
        <v>2211</v>
      </c>
      <c r="G6" s="155">
        <f>IF($D$3="HIS",SectorFlows_input!F3,INDEX(SectorFlows_input!$B$57:$Z$81,MATCH(SectorFlows!$B6,SectorFlows_input!$A$57:$A$81,0),MATCH(SectorFlows!G$5,SectorFlows_input!$B$56:$Z$56,0)))</f>
        <v>4299</v>
      </c>
      <c r="H6" s="155">
        <f>IF($D$3="HIS",SectorFlows_input!G3,INDEX(SectorFlows_input!$B$57:$Z$81,MATCH(SectorFlows!$B6,SectorFlows_input!$A$57:$A$81,0),MATCH(SectorFlows!H$5,SectorFlows_input!$B$56:$Z$56,0)))</f>
        <v>3575</v>
      </c>
      <c r="I6" s="155">
        <f>IF($D$3="HIS",SectorFlows_input!H3,INDEX(SectorFlows_input!$B$57:$Z$81,MATCH(SectorFlows!$B6,SectorFlows_input!$A$57:$A$81,0),MATCH(SectorFlows!I$5,SectorFlows_input!$B$56:$Z$56,0)))</f>
        <v>4513</v>
      </c>
      <c r="J6" s="155">
        <f>IF($D$3="HIS",SectorFlows_input!I3,INDEX(SectorFlows_input!$B$57:$Z$81,MATCH(SectorFlows!$B6,SectorFlows_input!$A$57:$A$81,0),MATCH(SectorFlows!J$5,SectorFlows_input!$B$56:$Z$56,0)))</f>
        <v>7293</v>
      </c>
      <c r="K6" s="155">
        <f>IF($D$3="HIS",SectorFlows_input!J3,INDEX(SectorFlows_input!$B$57:$Z$81,MATCH(SectorFlows!$B6,SectorFlows_input!$A$57:$A$81,0),MATCH(SectorFlows!K$5,SectorFlows_input!$B$56:$Z$56,0)))</f>
        <v>3028</v>
      </c>
      <c r="L6" s="155">
        <f>IF($D$3="HIS",SectorFlows_input!K3,INDEX(SectorFlows_input!$B$57:$Z$81,MATCH(SectorFlows!$B6,SectorFlows_input!$A$57:$A$81,0),MATCH(SectorFlows!L$5,SectorFlows_input!$B$56:$Z$56,0)))</f>
        <v>3698</v>
      </c>
      <c r="M6" s="155">
        <f>IF($D$3="HIS",SectorFlows_input!L3,INDEX(SectorFlows_input!$B$57:$Z$81,MATCH(SectorFlows!$B6,SectorFlows_input!$A$57:$A$81,0),MATCH(SectorFlows!M$5,SectorFlows_input!$B$56:$Z$56,0)))</f>
        <v>1978</v>
      </c>
      <c r="N6" s="155">
        <f>IF($D$3="HIS",SectorFlows_input!M3,INDEX(SectorFlows_input!$B$57:$Z$81,MATCH(SectorFlows!$B6,SectorFlows_input!$A$57:$A$81,0),MATCH(SectorFlows!N$5,SectorFlows_input!$B$56:$Z$56,0)))</f>
        <v>2140</v>
      </c>
      <c r="O6" s="155">
        <f>IF($D$3="HIS",SectorFlows_input!N3,INDEX(SectorFlows_input!$B$57:$Z$81,MATCH(SectorFlows!$B6,SectorFlows_input!$A$57:$A$81,0),MATCH(SectorFlows!O$5,SectorFlows_input!$B$56:$Z$56,0)))</f>
        <v>4130</v>
      </c>
      <c r="P6" s="155">
        <f>IF($D$3="HIS",SectorFlows_input!O3,INDEX(SectorFlows_input!$B$57:$Z$81,MATCH(SectorFlows!$B6,SectorFlows_input!$A$57:$A$81,0),MATCH(SectorFlows!P$5,SectorFlows_input!$B$56:$Z$56,0)))</f>
        <v>1715</v>
      </c>
      <c r="Q6" s="155">
        <f>IF($D$3="HIS",SectorFlows_input!P3,INDEX(SectorFlows_input!$B$57:$Z$81,MATCH(SectorFlows!$B6,SectorFlows_input!$A$57:$A$81,0),MATCH(SectorFlows!Q$5,SectorFlows_input!$B$56:$Z$56,0)))</f>
        <v>598</v>
      </c>
      <c r="R6" s="155">
        <f>IF($D$3="HIS",SectorFlows_input!Q3,INDEX(SectorFlows_input!$B$57:$Z$81,MATCH(SectorFlows!$B6,SectorFlows_input!$A$57:$A$81,0),MATCH(SectorFlows!R$5,SectorFlows_input!$B$56:$Z$56,0)))</f>
        <v>25</v>
      </c>
      <c r="S6" s="155">
        <f>IF($D$3="HIS",SectorFlows_input!R3,INDEX(SectorFlows_input!$B$57:$Z$81,MATCH(SectorFlows!$B6,SectorFlows_input!$A$57:$A$81,0),MATCH(SectorFlows!S$5,SectorFlows_input!$B$56:$Z$56,0)))</f>
        <v>333</v>
      </c>
      <c r="T6" s="155">
        <f>IF($D$3="HIS",SectorFlows_input!S3,INDEX(SectorFlows_input!$B$57:$Z$81,MATCH(SectorFlows!$B6,SectorFlows_input!$A$57:$A$81,0),MATCH(SectorFlows!T$5,SectorFlows_input!$B$56:$Z$56,0)))</f>
        <v>847</v>
      </c>
      <c r="U6" s="155">
        <f>IF($D$3="HIS",SectorFlows_input!T3,INDEX(SectorFlows_input!$B$57:$Z$81,MATCH(SectorFlows!$B6,SectorFlows_input!$A$57:$A$81,0),MATCH(SectorFlows!U$5,SectorFlows_input!$B$56:$Z$56,0)))</f>
        <v>94</v>
      </c>
      <c r="V6" s="155">
        <f>IF($D$3="HIS",SectorFlows_input!U3,INDEX(SectorFlows_input!$B$57:$Z$81,MATCH(SectorFlows!$B6,SectorFlows_input!$A$57:$A$81,0),MATCH(SectorFlows!V$5,SectorFlows_input!$B$56:$Z$56,0)))</f>
        <v>2271</v>
      </c>
      <c r="W6" s="155">
        <f>IF($D$3="HIS",SectorFlows_input!V3,INDEX(SectorFlows_input!$B$57:$Z$81,MATCH(SectorFlows!$B6,SectorFlows_input!$A$57:$A$81,0),MATCH(SectorFlows!W$5,SectorFlows_input!$B$56:$Z$56,0)))</f>
        <v>1547</v>
      </c>
      <c r="X6" s="155">
        <f>IF($D$3="HIS",SectorFlows_input!W3,INDEX(SectorFlows_input!$B$57:$Z$81,MATCH(SectorFlows!$B6,SectorFlows_input!$A$57:$A$81,0),MATCH(SectorFlows!X$5,SectorFlows_input!$B$56:$Z$56,0)))</f>
        <v>159</v>
      </c>
      <c r="Y6" s="155">
        <f>IF($D$3="HIS",SectorFlows_input!X3,INDEX(SectorFlows_input!$B$57:$Z$81,MATCH(SectorFlows!$B6,SectorFlows_input!$A$57:$A$81,0),MATCH(SectorFlows!Y$5,SectorFlows_input!$B$56:$Z$56,0)))</f>
        <v>209</v>
      </c>
      <c r="Z6" s="155">
        <f>IF($D$3="HIS",SectorFlows_input!Y3,INDEX(SectorFlows_input!$B$57:$Z$81,MATCH(SectorFlows!$B6,SectorFlows_input!$A$57:$A$81,0),MATCH(SectorFlows!Z$5,SectorFlows_input!$B$56:$Z$56,0)))</f>
        <v>329</v>
      </c>
      <c r="AA6" s="155">
        <f>IF($D$3="HIS",SectorFlows_input!Z3,INDEX(SectorFlows_input!$B$57:$Z$81,MATCH(SectorFlows!$B6,SectorFlows_input!$A$57:$A$81,0),MATCH(SectorFlows!AA$5,SectorFlows_input!$B$56:$Z$56,0)))</f>
        <v>906</v>
      </c>
      <c r="AB6" s="156">
        <f>SUM(C6:AA6)</f>
        <v>181669</v>
      </c>
      <c r="AD6" s="153">
        <v>1</v>
      </c>
      <c r="AE6" s="163">
        <f>IF($AB6&gt;0,C6/$AB6,"")</f>
        <v>0.60633900115044392</v>
      </c>
      <c r="AF6" s="164">
        <f t="shared" ref="AF6:BC6" si="0">IF($AB6&gt;0,D6/$AB6,"")</f>
        <v>9.6730867676928914E-2</v>
      </c>
      <c r="AG6" s="164">
        <f t="shared" si="0"/>
        <v>4.4283834886524397E-2</v>
      </c>
      <c r="AH6" s="164">
        <f t="shared" si="0"/>
        <v>1.2170485883667549E-2</v>
      </c>
      <c r="AI6" s="164">
        <f t="shared" si="0"/>
        <v>2.366391624327761E-2</v>
      </c>
      <c r="AJ6" s="164">
        <f t="shared" si="0"/>
        <v>1.9678646329313203E-2</v>
      </c>
      <c r="AK6" s="164">
        <f t="shared" si="0"/>
        <v>2.4841882764808525E-2</v>
      </c>
      <c r="AL6" s="164">
        <f t="shared" si="0"/>
        <v>4.0144438511798934E-2</v>
      </c>
      <c r="AM6" s="164">
        <f t="shared" si="0"/>
        <v>1.6667675828016888E-2</v>
      </c>
      <c r="AN6" s="164">
        <f t="shared" si="0"/>
        <v>2.035570185337069E-2</v>
      </c>
      <c r="AO6" s="164">
        <f t="shared" si="0"/>
        <v>1.0887933549477346E-2</v>
      </c>
      <c r="AP6" s="164">
        <f t="shared" si="0"/>
        <v>1.1779665215309161E-2</v>
      </c>
      <c r="AQ6" s="164">
        <f t="shared" si="0"/>
        <v>2.2733652962255532E-2</v>
      </c>
      <c r="AR6" s="164">
        <f t="shared" si="0"/>
        <v>9.4402457216145839E-3</v>
      </c>
      <c r="AS6" s="164">
        <f t="shared" si="0"/>
        <v>3.2917008405396629E-3</v>
      </c>
      <c r="AT6" s="164">
        <f t="shared" si="0"/>
        <v>1.376129113937986E-4</v>
      </c>
      <c r="AU6" s="164">
        <f t="shared" si="0"/>
        <v>1.8330039797653974E-3</v>
      </c>
      <c r="AV6" s="164">
        <f t="shared" si="0"/>
        <v>4.6623254380218967E-3</v>
      </c>
      <c r="AW6" s="164">
        <f t="shared" si="0"/>
        <v>5.1742454684068281E-4</v>
      </c>
      <c r="AX6" s="164">
        <f t="shared" si="0"/>
        <v>1.2500756871012667E-2</v>
      </c>
      <c r="AY6" s="164">
        <f t="shared" si="0"/>
        <v>8.5154869570482575E-3</v>
      </c>
      <c r="AZ6" s="164">
        <f t="shared" si="0"/>
        <v>8.7521811646455922E-4</v>
      </c>
      <c r="BA6" s="164">
        <f t="shared" si="0"/>
        <v>1.1504439392521564E-3</v>
      </c>
      <c r="BB6" s="164">
        <f t="shared" si="0"/>
        <v>1.8109859139423896E-3</v>
      </c>
      <c r="BC6" s="164">
        <f t="shared" si="0"/>
        <v>4.9870919089112613E-3</v>
      </c>
      <c r="BD6" s="167">
        <f>SUM(AE6:BC6)</f>
        <v>0.99999999999999978</v>
      </c>
    </row>
    <row r="7" spans="1:56" x14ac:dyDescent="0.25">
      <c r="B7" s="153" t="s">
        <v>372</v>
      </c>
      <c r="C7" s="155">
        <f>IF($D$3="HIS",SectorFlows_input!B4,INDEX(SectorFlows_input!$B$57:$Z$81,MATCH(SectorFlows!$B7,SectorFlows_input!$A$57:$A$81,0),MATCH(SectorFlows!C$5,SectorFlows_input!$B$56:$Z$56,0)))</f>
        <v>136550</v>
      </c>
      <c r="D7" s="154">
        <f>IF($D$3="HIS",SectorFlows_input!C4,INDEX(SectorFlows_input!$B$57:$Z$81,MATCH(SectorFlows!$B7,SectorFlows_input!$A$57:$A$81,0),MATCH(SectorFlows!D$5,SectorFlows_input!$B$56:$Z$56,0)))</f>
        <v>115562</v>
      </c>
      <c r="E7" s="155">
        <f>IF($D$3="HIS",SectorFlows_input!D4,INDEX(SectorFlows_input!$B$57:$Z$81,MATCH(SectorFlows!$B7,SectorFlows_input!$A$57:$A$81,0),MATCH(SectorFlows!E$5,SectorFlows_input!$B$56:$Z$56,0)))</f>
        <v>29402</v>
      </c>
      <c r="F7" s="155">
        <f>IF($D$3="HIS",SectorFlows_input!E4,INDEX(SectorFlows_input!$B$57:$Z$81,MATCH(SectorFlows!$B7,SectorFlows_input!$A$57:$A$81,0),MATCH(SectorFlows!F$5,SectorFlows_input!$B$56:$Z$56,0)))</f>
        <v>4892</v>
      </c>
      <c r="G7" s="155">
        <f>IF($D$3="HIS",SectorFlows_input!F4,INDEX(SectorFlows_input!$B$57:$Z$81,MATCH(SectorFlows!$B7,SectorFlows_input!$A$57:$A$81,0),MATCH(SectorFlows!G$5,SectorFlows_input!$B$56:$Z$56,0)))</f>
        <v>6464</v>
      </c>
      <c r="H7" s="155">
        <f>IF($D$3="HIS",SectorFlows_input!G4,INDEX(SectorFlows_input!$B$57:$Z$81,MATCH(SectorFlows!$B7,SectorFlows_input!$A$57:$A$81,0),MATCH(SectorFlows!H$5,SectorFlows_input!$B$56:$Z$56,0)))</f>
        <v>3616</v>
      </c>
      <c r="I7" s="155">
        <f>IF($D$3="HIS",SectorFlows_input!H4,INDEX(SectorFlows_input!$B$57:$Z$81,MATCH(SectorFlows!$B7,SectorFlows_input!$A$57:$A$81,0),MATCH(SectorFlows!I$5,SectorFlows_input!$B$56:$Z$56,0)))</f>
        <v>5233</v>
      </c>
      <c r="J7" s="155">
        <f>IF($D$3="HIS",SectorFlows_input!I4,INDEX(SectorFlows_input!$B$57:$Z$81,MATCH(SectorFlows!$B7,SectorFlows_input!$A$57:$A$81,0),MATCH(SectorFlows!J$5,SectorFlows_input!$B$56:$Z$56,0)))</f>
        <v>8369</v>
      </c>
      <c r="K7" s="155">
        <f>IF($D$3="HIS",SectorFlows_input!J4,INDEX(SectorFlows_input!$B$57:$Z$81,MATCH(SectorFlows!$B7,SectorFlows_input!$A$57:$A$81,0),MATCH(SectorFlows!K$5,SectorFlows_input!$B$56:$Z$56,0)))</f>
        <v>16073</v>
      </c>
      <c r="L7" s="155">
        <f>IF($D$3="HIS",SectorFlows_input!K4,INDEX(SectorFlows_input!$B$57:$Z$81,MATCH(SectorFlows!$B7,SectorFlows_input!$A$57:$A$81,0),MATCH(SectorFlows!L$5,SectorFlows_input!$B$56:$Z$56,0)))</f>
        <v>9869</v>
      </c>
      <c r="M7" s="155">
        <f>IF($D$3="HIS",SectorFlows_input!L4,INDEX(SectorFlows_input!$B$57:$Z$81,MATCH(SectorFlows!$B7,SectorFlows_input!$A$57:$A$81,0),MATCH(SectorFlows!M$5,SectorFlows_input!$B$56:$Z$56,0)))</f>
        <v>5418</v>
      </c>
      <c r="N7" s="155">
        <f>IF($D$3="HIS",SectorFlows_input!M4,INDEX(SectorFlows_input!$B$57:$Z$81,MATCH(SectorFlows!$B7,SectorFlows_input!$A$57:$A$81,0),MATCH(SectorFlows!N$5,SectorFlows_input!$B$56:$Z$56,0)))</f>
        <v>2189</v>
      </c>
      <c r="O7" s="155">
        <f>IF($D$3="HIS",SectorFlows_input!N4,INDEX(SectorFlows_input!$B$57:$Z$81,MATCH(SectorFlows!$B7,SectorFlows_input!$A$57:$A$81,0),MATCH(SectorFlows!O$5,SectorFlows_input!$B$56:$Z$56,0)))</f>
        <v>3851</v>
      </c>
      <c r="P7" s="155">
        <f>IF($D$3="HIS",SectorFlows_input!O4,INDEX(SectorFlows_input!$B$57:$Z$81,MATCH(SectorFlows!$B7,SectorFlows_input!$A$57:$A$81,0),MATCH(SectorFlows!P$5,SectorFlows_input!$B$56:$Z$56,0)))</f>
        <v>1795</v>
      </c>
      <c r="Q7" s="155">
        <f>IF($D$3="HIS",SectorFlows_input!P4,INDEX(SectorFlows_input!$B$57:$Z$81,MATCH(SectorFlows!$B7,SectorFlows_input!$A$57:$A$81,0),MATCH(SectorFlows!Q$5,SectorFlows_input!$B$56:$Z$56,0)))</f>
        <v>665</v>
      </c>
      <c r="R7" s="155">
        <f>IF($D$3="HIS",SectorFlows_input!Q4,INDEX(SectorFlows_input!$B$57:$Z$81,MATCH(SectorFlows!$B7,SectorFlows_input!$A$57:$A$81,0),MATCH(SectorFlows!R$5,SectorFlows_input!$B$56:$Z$56,0)))</f>
        <v>94</v>
      </c>
      <c r="S7" s="155">
        <f>IF($D$3="HIS",SectorFlows_input!R4,INDEX(SectorFlows_input!$B$57:$Z$81,MATCH(SectorFlows!$B7,SectorFlows_input!$A$57:$A$81,0),MATCH(SectorFlows!S$5,SectorFlows_input!$B$56:$Z$56,0)))</f>
        <v>200</v>
      </c>
      <c r="T7" s="155">
        <f>IF($D$3="HIS",SectorFlows_input!S4,INDEX(SectorFlows_input!$B$57:$Z$81,MATCH(SectorFlows!$B7,SectorFlows_input!$A$57:$A$81,0),MATCH(SectorFlows!T$5,SectorFlows_input!$B$56:$Z$56,0)))</f>
        <v>322</v>
      </c>
      <c r="U7" s="155">
        <f>IF($D$3="HIS",SectorFlows_input!T4,INDEX(SectorFlows_input!$B$57:$Z$81,MATCH(SectorFlows!$B7,SectorFlows_input!$A$57:$A$81,0),MATCH(SectorFlows!U$5,SectorFlows_input!$B$56:$Z$56,0)))</f>
        <v>84</v>
      </c>
      <c r="V7" s="155">
        <f>IF($D$3="HIS",SectorFlows_input!U4,INDEX(SectorFlows_input!$B$57:$Z$81,MATCH(SectorFlows!$B7,SectorFlows_input!$A$57:$A$81,0),MATCH(SectorFlows!V$5,SectorFlows_input!$B$56:$Z$56,0)))</f>
        <v>6530</v>
      </c>
      <c r="W7" s="155">
        <f>IF($D$3="HIS",SectorFlows_input!V4,INDEX(SectorFlows_input!$B$57:$Z$81,MATCH(SectorFlows!$B7,SectorFlows_input!$A$57:$A$81,0),MATCH(SectorFlows!W$5,SectorFlows_input!$B$56:$Z$56,0)))</f>
        <v>5588</v>
      </c>
      <c r="X7" s="155">
        <f>IF($D$3="HIS",SectorFlows_input!W4,INDEX(SectorFlows_input!$B$57:$Z$81,MATCH(SectorFlows!$B7,SectorFlows_input!$A$57:$A$81,0),MATCH(SectorFlows!X$5,SectorFlows_input!$B$56:$Z$56,0)))</f>
        <v>203</v>
      </c>
      <c r="Y7" s="155">
        <f>IF($D$3="HIS",SectorFlows_input!X4,INDEX(SectorFlows_input!$B$57:$Z$81,MATCH(SectorFlows!$B7,SectorFlows_input!$A$57:$A$81,0),MATCH(SectorFlows!Y$5,SectorFlows_input!$B$56:$Z$56,0)))</f>
        <v>219</v>
      </c>
      <c r="Z7" s="155">
        <f>IF($D$3="HIS",SectorFlows_input!Y4,INDEX(SectorFlows_input!$B$57:$Z$81,MATCH(SectorFlows!$B7,SectorFlows_input!$A$57:$A$81,0),MATCH(SectorFlows!Z$5,SectorFlows_input!$B$56:$Z$56,0)))</f>
        <v>364</v>
      </c>
      <c r="AA7" s="155">
        <f>IF($D$3="HIS",SectorFlows_input!Z4,INDEX(SectorFlows_input!$B$57:$Z$81,MATCH(SectorFlows!$B7,SectorFlows_input!$A$57:$A$81,0),MATCH(SectorFlows!AA$5,SectorFlows_input!$B$56:$Z$56,0)))</f>
        <v>432</v>
      </c>
      <c r="AB7" s="156">
        <f t="shared" ref="AB7:AB30" si="1">SUM(C7:AA7)</f>
        <v>363984</v>
      </c>
      <c r="AD7" s="153" t="s">
        <v>372</v>
      </c>
      <c r="AE7" s="164">
        <f t="shared" ref="AE7:AE30" si="2">IF($AB7&gt;0,C7/$AB7,"")</f>
        <v>0.37515385291661174</v>
      </c>
      <c r="AF7" s="163">
        <f t="shared" ref="AF7:AF30" si="3">IF($AB7&gt;0,D7/$AB7,"")</f>
        <v>0.31749197766934811</v>
      </c>
      <c r="AG7" s="164">
        <f t="shared" ref="AG7:AG30" si="4">IF($AB7&gt;0,E7/$AB7,"")</f>
        <v>8.0778275968174426E-2</v>
      </c>
      <c r="AH7" s="164">
        <f t="shared" ref="AH7:AH30" si="5">IF($AB7&gt;0,F7/$AB7,"")</f>
        <v>1.3440151215438042E-2</v>
      </c>
      <c r="AI7" s="164">
        <f t="shared" ref="AI7:AI30" si="6">IF($AB7&gt;0,G7/$AB7,"")</f>
        <v>1.7759022374609874E-2</v>
      </c>
      <c r="AJ7" s="164">
        <f t="shared" ref="AJ7:AJ30" si="7">IF($AB7&gt;0,H7/$AB7,"")</f>
        <v>9.9345026154995832E-3</v>
      </c>
      <c r="AK7" s="164">
        <f t="shared" ref="AK7:AK30" si="8">IF($AB7&gt;0,I7/$AB7,"")</f>
        <v>1.4377005582662973E-2</v>
      </c>
      <c r="AL7" s="164">
        <f t="shared" ref="AL7:AL30" si="9">IF($AB7&gt;0,J7/$AB7,"")</f>
        <v>2.2992768912919251E-2</v>
      </c>
      <c r="AM7" s="164">
        <f t="shared" ref="AM7:AM30" si="10">IF($AB7&gt;0,K7/$AB7,"")</f>
        <v>4.4158534441074336E-2</v>
      </c>
      <c r="AN7" s="164">
        <f t="shared" ref="AN7:AN30" si="11">IF($AB7&gt;0,L7/$AB7,"")</f>
        <v>2.7113829179304584E-2</v>
      </c>
      <c r="AO7" s="164">
        <f t="shared" ref="AO7:AO30" si="12">IF($AB7&gt;0,M7/$AB7,"")</f>
        <v>1.4885269682183832E-2</v>
      </c>
      <c r="AP7" s="164">
        <f t="shared" ref="AP7:AP30" si="13">IF($AB7&gt;0,N7/$AB7,"")</f>
        <v>6.0140006154116663E-3</v>
      </c>
      <c r="AQ7" s="164">
        <f t="shared" ref="AQ7:AQ30" si="14">IF($AB7&gt;0,O7/$AB7,"")</f>
        <v>1.0580135390566618E-2</v>
      </c>
      <c r="AR7" s="164">
        <f t="shared" ref="AR7:AR30" si="15">IF($AB7&gt;0,P7/$AB7,"")</f>
        <v>4.9315354521077851E-3</v>
      </c>
      <c r="AS7" s="164">
        <f t="shared" ref="AS7:AS30" si="16">IF($AB7&gt;0,Q7/$AB7,"")</f>
        <v>1.8270033847641654E-3</v>
      </c>
      <c r="AT7" s="164">
        <f t="shared" ref="AT7:AT30" si="17">IF($AB7&gt;0,R7/$AB7,"")</f>
        <v>2.5825311002681438E-4</v>
      </c>
      <c r="AU7" s="164">
        <f t="shared" ref="AU7:AU30" si="18">IF($AB7&gt;0,S7/$AB7,"")</f>
        <v>5.4947470218471141E-4</v>
      </c>
      <c r="AV7" s="164">
        <f t="shared" ref="AV7:AV30" si="19">IF($AB7&gt;0,T7/$AB7,"")</f>
        <v>8.8465427051738542E-4</v>
      </c>
      <c r="AW7" s="164">
        <f t="shared" ref="AW7:AW30" si="20">IF($AB7&gt;0,U7/$AB7,"")</f>
        <v>2.307793749175788E-4</v>
      </c>
      <c r="AX7" s="164">
        <f t="shared" ref="AX7:AX30" si="21">IF($AB7&gt;0,V7/$AB7,"")</f>
        <v>1.7940349026330828E-2</v>
      </c>
      <c r="AY7" s="164">
        <f t="shared" ref="AY7:AY30" si="22">IF($AB7&gt;0,W7/$AB7,"")</f>
        <v>1.5352323179040837E-2</v>
      </c>
      <c r="AZ7" s="164">
        <f t="shared" ref="AZ7:AZ30" si="23">IF($AB7&gt;0,X7/$AB7,"")</f>
        <v>5.5771682271748212E-4</v>
      </c>
      <c r="BA7" s="164">
        <f t="shared" ref="BA7:BA30" si="24">IF($AB7&gt;0,Y7/$AB7,"")</f>
        <v>6.0167479889225905E-4</v>
      </c>
      <c r="BB7" s="164">
        <f t="shared" ref="BB7:BB30" si="25">IF($AB7&gt;0,Z7/$AB7,"")</f>
        <v>1.0000439579761747E-3</v>
      </c>
      <c r="BC7" s="164">
        <f t="shared" ref="BC7:BC30" si="26">IF($AB7&gt;0,AA7/$AB7,"")</f>
        <v>1.1868653567189767E-3</v>
      </c>
      <c r="BD7" s="167">
        <f t="shared" ref="BD7:BD30" si="27">SUM(AE7:BC7)</f>
        <v>0.99999999999999989</v>
      </c>
    </row>
    <row r="8" spans="1:56" x14ac:dyDescent="0.25">
      <c r="B8" s="153" t="s">
        <v>373</v>
      </c>
      <c r="C8" s="155">
        <f>IF($D$3="HIS",SectorFlows_input!B5,INDEX(SectorFlows_input!$B$57:$Z$81,MATCH(SectorFlows!$B8,SectorFlows_input!$A$57:$A$81,0),MATCH(SectorFlows!C$5,SectorFlows_input!$B$56:$Z$56,0)))</f>
        <v>52109</v>
      </c>
      <c r="D8" s="155">
        <f>IF($D$3="HIS",SectorFlows_input!C5,INDEX(SectorFlows_input!$B$57:$Z$81,MATCH(SectorFlows!$B8,SectorFlows_input!$A$57:$A$81,0),MATCH(SectorFlows!D$5,SectorFlows_input!$B$56:$Z$56,0)))</f>
        <v>38388</v>
      </c>
      <c r="E8" s="154">
        <f>IF($D$3="HIS",SectorFlows_input!D5,INDEX(SectorFlows_input!$B$57:$Z$81,MATCH(SectorFlows!$B8,SectorFlows_input!$A$57:$A$81,0),MATCH(SectorFlows!E$5,SectorFlows_input!$B$56:$Z$56,0)))</f>
        <v>64171</v>
      </c>
      <c r="F8" s="155">
        <f>IF($D$3="HIS",SectorFlows_input!E5,INDEX(SectorFlows_input!$B$57:$Z$81,MATCH(SectorFlows!$B8,SectorFlows_input!$A$57:$A$81,0),MATCH(SectorFlows!F$5,SectorFlows_input!$B$56:$Z$56,0)))</f>
        <v>9816</v>
      </c>
      <c r="G8" s="155">
        <f>IF($D$3="HIS",SectorFlows_input!F5,INDEX(SectorFlows_input!$B$57:$Z$81,MATCH(SectorFlows!$B8,SectorFlows_input!$A$57:$A$81,0),MATCH(SectorFlows!G$5,SectorFlows_input!$B$56:$Z$56,0)))</f>
        <v>8328</v>
      </c>
      <c r="H8" s="155">
        <f>IF($D$3="HIS",SectorFlows_input!G5,INDEX(SectorFlows_input!$B$57:$Z$81,MATCH(SectorFlows!$B8,SectorFlows_input!$A$57:$A$81,0),MATCH(SectorFlows!H$5,SectorFlows_input!$B$56:$Z$56,0)))</f>
        <v>3180</v>
      </c>
      <c r="I8" s="155">
        <f>IF($D$3="HIS",SectorFlows_input!H5,INDEX(SectorFlows_input!$B$57:$Z$81,MATCH(SectorFlows!$B8,SectorFlows_input!$A$57:$A$81,0),MATCH(SectorFlows!I$5,SectorFlows_input!$B$56:$Z$56,0)))</f>
        <v>4442</v>
      </c>
      <c r="J8" s="155">
        <f>IF($D$3="HIS",SectorFlows_input!I5,INDEX(SectorFlows_input!$B$57:$Z$81,MATCH(SectorFlows!$B8,SectorFlows_input!$A$57:$A$81,0),MATCH(SectorFlows!J$5,SectorFlows_input!$B$56:$Z$56,0)))</f>
        <v>4817</v>
      </c>
      <c r="K8" s="155">
        <f>IF($D$3="HIS",SectorFlows_input!J5,INDEX(SectorFlows_input!$B$57:$Z$81,MATCH(SectorFlows!$B8,SectorFlows_input!$A$57:$A$81,0),MATCH(SectorFlows!K$5,SectorFlows_input!$B$56:$Z$56,0)))</f>
        <v>8714</v>
      </c>
      <c r="L8" s="155">
        <f>IF($D$3="HIS",SectorFlows_input!K5,INDEX(SectorFlows_input!$B$57:$Z$81,MATCH(SectorFlows!$B8,SectorFlows_input!$A$57:$A$81,0),MATCH(SectorFlows!L$5,SectorFlows_input!$B$56:$Z$56,0)))</f>
        <v>14381</v>
      </c>
      <c r="M8" s="155">
        <f>IF($D$3="HIS",SectorFlows_input!L5,INDEX(SectorFlows_input!$B$57:$Z$81,MATCH(SectorFlows!$B8,SectorFlows_input!$A$57:$A$81,0),MATCH(SectorFlows!M$5,SectorFlows_input!$B$56:$Z$56,0)))</f>
        <v>10360</v>
      </c>
      <c r="N8" s="155">
        <f>IF($D$3="HIS",SectorFlows_input!M5,INDEX(SectorFlows_input!$B$57:$Z$81,MATCH(SectorFlows!$B8,SectorFlows_input!$A$57:$A$81,0),MATCH(SectorFlows!N$5,SectorFlows_input!$B$56:$Z$56,0)))</f>
        <v>4124</v>
      </c>
      <c r="O8" s="155">
        <f>IF($D$3="HIS",SectorFlows_input!N5,INDEX(SectorFlows_input!$B$57:$Z$81,MATCH(SectorFlows!$B8,SectorFlows_input!$A$57:$A$81,0),MATCH(SectorFlows!O$5,SectorFlows_input!$B$56:$Z$56,0)))</f>
        <v>3465</v>
      </c>
      <c r="P8" s="155">
        <f>IF($D$3="HIS",SectorFlows_input!O5,INDEX(SectorFlows_input!$B$57:$Z$81,MATCH(SectorFlows!$B8,SectorFlows_input!$A$57:$A$81,0),MATCH(SectorFlows!P$5,SectorFlows_input!$B$56:$Z$56,0)))</f>
        <v>1391</v>
      </c>
      <c r="Q8" s="155">
        <f>IF($D$3="HIS",SectorFlows_input!P5,INDEX(SectorFlows_input!$B$57:$Z$81,MATCH(SectorFlows!$B8,SectorFlows_input!$A$57:$A$81,0),MATCH(SectorFlows!Q$5,SectorFlows_input!$B$56:$Z$56,0)))</f>
        <v>913</v>
      </c>
      <c r="R8" s="155">
        <f>IF($D$3="HIS",SectorFlows_input!Q5,INDEX(SectorFlows_input!$B$57:$Z$81,MATCH(SectorFlows!$B8,SectorFlows_input!$A$57:$A$81,0),MATCH(SectorFlows!R$5,SectorFlows_input!$B$56:$Z$56,0)))</f>
        <v>115</v>
      </c>
      <c r="S8" s="155">
        <f>IF($D$3="HIS",SectorFlows_input!R5,INDEX(SectorFlows_input!$B$57:$Z$81,MATCH(SectorFlows!$B8,SectorFlows_input!$A$57:$A$81,0),MATCH(SectorFlows!S$5,SectorFlows_input!$B$56:$Z$56,0)))</f>
        <v>253</v>
      </c>
      <c r="T8" s="155">
        <f>IF($D$3="HIS",SectorFlows_input!S5,INDEX(SectorFlows_input!$B$57:$Z$81,MATCH(SectorFlows!$B8,SectorFlows_input!$A$57:$A$81,0),MATCH(SectorFlows!T$5,SectorFlows_input!$B$56:$Z$56,0)))</f>
        <v>158</v>
      </c>
      <c r="U8" s="155">
        <f>IF($D$3="HIS",SectorFlows_input!T5,INDEX(SectorFlows_input!$B$57:$Z$81,MATCH(SectorFlows!$B8,SectorFlows_input!$A$57:$A$81,0),MATCH(SectorFlows!U$5,SectorFlows_input!$B$56:$Z$56,0)))</f>
        <v>80</v>
      </c>
      <c r="V8" s="155">
        <f>IF($D$3="HIS",SectorFlows_input!U5,INDEX(SectorFlows_input!$B$57:$Z$81,MATCH(SectorFlows!$B8,SectorFlows_input!$A$57:$A$81,0),MATCH(SectorFlows!V$5,SectorFlows_input!$B$56:$Z$56,0)))</f>
        <v>4983</v>
      </c>
      <c r="W8" s="155">
        <f>IF($D$3="HIS",SectorFlows_input!V5,INDEX(SectorFlows_input!$B$57:$Z$81,MATCH(SectorFlows!$B8,SectorFlows_input!$A$57:$A$81,0),MATCH(SectorFlows!W$5,SectorFlows_input!$B$56:$Z$56,0)))</f>
        <v>2827</v>
      </c>
      <c r="X8" s="155">
        <f>IF($D$3="HIS",SectorFlows_input!W5,INDEX(SectorFlows_input!$B$57:$Z$81,MATCH(SectorFlows!$B8,SectorFlows_input!$A$57:$A$81,0),MATCH(SectorFlows!X$5,SectorFlows_input!$B$56:$Z$56,0)))</f>
        <v>582</v>
      </c>
      <c r="Y8" s="155">
        <f>IF($D$3="HIS",SectorFlows_input!X5,INDEX(SectorFlows_input!$B$57:$Z$81,MATCH(SectorFlows!$B8,SectorFlows_input!$A$57:$A$81,0),MATCH(SectorFlows!Y$5,SectorFlows_input!$B$56:$Z$56,0)))</f>
        <v>183</v>
      </c>
      <c r="Z8" s="155">
        <f>IF($D$3="HIS",SectorFlows_input!Y5,INDEX(SectorFlows_input!$B$57:$Z$81,MATCH(SectorFlows!$B8,SectorFlows_input!$A$57:$A$81,0),MATCH(SectorFlows!Z$5,SectorFlows_input!$B$56:$Z$56,0)))</f>
        <v>210</v>
      </c>
      <c r="AA8" s="155">
        <f>IF($D$3="HIS",SectorFlows_input!Z5,INDEX(SectorFlows_input!$B$57:$Z$81,MATCH(SectorFlows!$B8,SectorFlows_input!$A$57:$A$81,0),MATCH(SectorFlows!AA$5,SectorFlows_input!$B$56:$Z$56,0)))</f>
        <v>487</v>
      </c>
      <c r="AB8" s="156">
        <f t="shared" si="1"/>
        <v>238477</v>
      </c>
      <c r="AD8" s="153" t="s">
        <v>373</v>
      </c>
      <c r="AE8" s="164">
        <f t="shared" si="2"/>
        <v>0.21850744516242657</v>
      </c>
      <c r="AF8" s="164">
        <f t="shared" si="3"/>
        <v>0.16097149829962637</v>
      </c>
      <c r="AG8" s="163">
        <f t="shared" si="4"/>
        <v>0.26908674631096502</v>
      </c>
      <c r="AH8" s="164">
        <f t="shared" si="5"/>
        <v>4.116120212850715E-2</v>
      </c>
      <c r="AI8" s="164">
        <f t="shared" si="6"/>
        <v>3.4921606695823913E-2</v>
      </c>
      <c r="AJ8" s="164">
        <f t="shared" si="7"/>
        <v>1.3334619271460142E-2</v>
      </c>
      <c r="AK8" s="164">
        <f t="shared" si="8"/>
        <v>1.8626534215039604E-2</v>
      </c>
      <c r="AL8" s="164">
        <f t="shared" si="9"/>
        <v>2.0199012902711793E-2</v>
      </c>
      <c r="AM8" s="164">
        <f t="shared" si="10"/>
        <v>3.6540211425001155E-2</v>
      </c>
      <c r="AN8" s="164">
        <f t="shared" si="11"/>
        <v>6.0303509353103232E-2</v>
      </c>
      <c r="AO8" s="164">
        <f t="shared" si="12"/>
        <v>4.3442344544756935E-2</v>
      </c>
      <c r="AP8" s="164">
        <f t="shared" si="13"/>
        <v>1.7293072287893591E-2</v>
      </c>
      <c r="AQ8" s="164">
        <f t="shared" si="14"/>
        <v>1.4529703074091002E-2</v>
      </c>
      <c r="AR8" s="164">
        <f t="shared" si="15"/>
        <v>5.8328476121386969E-3</v>
      </c>
      <c r="AS8" s="164">
        <f t="shared" si="16"/>
        <v>3.8284614449192165E-3</v>
      </c>
      <c r="AT8" s="164">
        <f t="shared" si="17"/>
        <v>4.8222679755280384E-4</v>
      </c>
      <c r="AU8" s="164">
        <f t="shared" si="18"/>
        <v>1.0608989546161685E-3</v>
      </c>
      <c r="AV8" s="164">
        <f t="shared" si="19"/>
        <v>6.6253768707254788E-4</v>
      </c>
      <c r="AW8" s="164">
        <f t="shared" si="20"/>
        <v>3.3546212003673312E-4</v>
      </c>
      <c r="AX8" s="164">
        <f t="shared" si="21"/>
        <v>2.0895096801788013E-2</v>
      </c>
      <c r="AY8" s="164">
        <f t="shared" si="22"/>
        <v>1.1854392666798056E-2</v>
      </c>
      <c r="AZ8" s="164">
        <f t="shared" si="23"/>
        <v>2.4404869232672335E-3</v>
      </c>
      <c r="BA8" s="164">
        <f t="shared" si="24"/>
        <v>7.6736959958402702E-4</v>
      </c>
      <c r="BB8" s="164">
        <f t="shared" si="25"/>
        <v>8.8058806509642442E-4</v>
      </c>
      <c r="BC8" s="164">
        <f t="shared" si="26"/>
        <v>2.0421256557236127E-3</v>
      </c>
      <c r="BD8" s="167">
        <f t="shared" si="27"/>
        <v>0.99999999999999989</v>
      </c>
    </row>
    <row r="9" spans="1:56" x14ac:dyDescent="0.25">
      <c r="B9" s="153" t="s">
        <v>374</v>
      </c>
      <c r="C9" s="155">
        <f>IF($D$3="HIS",SectorFlows_input!B6,INDEX(SectorFlows_input!$B$57:$Z$81,MATCH(SectorFlows!$B9,SectorFlows_input!$A$57:$A$81,0),MATCH(SectorFlows!C$5,SectorFlows_input!$B$56:$Z$56,0)))</f>
        <v>23067</v>
      </c>
      <c r="D9" s="155">
        <f>IF($D$3="HIS",SectorFlows_input!C6,INDEX(SectorFlows_input!$B$57:$Z$81,MATCH(SectorFlows!$B9,SectorFlows_input!$A$57:$A$81,0),MATCH(SectorFlows!D$5,SectorFlows_input!$B$56:$Z$56,0)))</f>
        <v>16634</v>
      </c>
      <c r="E9" s="155">
        <f>IF($D$3="HIS",SectorFlows_input!D6,INDEX(SectorFlows_input!$B$57:$Z$81,MATCH(SectorFlows!$B9,SectorFlows_input!$A$57:$A$81,0),MATCH(SectorFlows!E$5,SectorFlows_input!$B$56:$Z$56,0)))</f>
        <v>19299</v>
      </c>
      <c r="F9" s="154">
        <f>IF($D$3="HIS",SectorFlows_input!E6,INDEX(SectorFlows_input!$B$57:$Z$81,MATCH(SectorFlows!$B9,SectorFlows_input!$A$57:$A$81,0),MATCH(SectorFlows!F$5,SectorFlows_input!$B$56:$Z$56,0)))</f>
        <v>16358</v>
      </c>
      <c r="G9" s="155">
        <f>IF($D$3="HIS",SectorFlows_input!F6,INDEX(SectorFlows_input!$B$57:$Z$81,MATCH(SectorFlows!$B9,SectorFlows_input!$A$57:$A$81,0),MATCH(SectorFlows!G$5,SectorFlows_input!$B$56:$Z$56,0)))</f>
        <v>9508</v>
      </c>
      <c r="H9" s="155">
        <f>IF($D$3="HIS",SectorFlows_input!G6,INDEX(SectorFlows_input!$B$57:$Z$81,MATCH(SectorFlows!$B9,SectorFlows_input!$A$57:$A$81,0),MATCH(SectorFlows!H$5,SectorFlows_input!$B$56:$Z$56,0)))</f>
        <v>2627</v>
      </c>
      <c r="I9" s="155">
        <f>IF($D$3="HIS",SectorFlows_input!H6,INDEX(SectorFlows_input!$B$57:$Z$81,MATCH(SectorFlows!$B9,SectorFlows_input!$A$57:$A$81,0),MATCH(SectorFlows!I$5,SectorFlows_input!$B$56:$Z$56,0)))</f>
        <v>3830</v>
      </c>
      <c r="J9" s="155">
        <f>IF($D$3="HIS",SectorFlows_input!I6,INDEX(SectorFlows_input!$B$57:$Z$81,MATCH(SectorFlows!$B9,SectorFlows_input!$A$57:$A$81,0),MATCH(SectorFlows!J$5,SectorFlows_input!$B$56:$Z$56,0)))</f>
        <v>3281</v>
      </c>
      <c r="K9" s="155">
        <f>IF($D$3="HIS",SectorFlows_input!J6,INDEX(SectorFlows_input!$B$57:$Z$81,MATCH(SectorFlows!$B9,SectorFlows_input!$A$57:$A$81,0),MATCH(SectorFlows!K$5,SectorFlows_input!$B$56:$Z$56,0)))</f>
        <v>1972</v>
      </c>
      <c r="L9" s="155">
        <f>IF($D$3="HIS",SectorFlows_input!K6,INDEX(SectorFlows_input!$B$57:$Z$81,MATCH(SectorFlows!$B9,SectorFlows_input!$A$57:$A$81,0),MATCH(SectorFlows!L$5,SectorFlows_input!$B$56:$Z$56,0)))</f>
        <v>3370</v>
      </c>
      <c r="M9" s="155">
        <f>IF($D$3="HIS",SectorFlows_input!L6,INDEX(SectorFlows_input!$B$57:$Z$81,MATCH(SectorFlows!$B9,SectorFlows_input!$A$57:$A$81,0),MATCH(SectorFlows!M$5,SectorFlows_input!$B$56:$Z$56,0)))</f>
        <v>5394</v>
      </c>
      <c r="N9" s="155">
        <f>IF($D$3="HIS",SectorFlows_input!M6,INDEX(SectorFlows_input!$B$57:$Z$81,MATCH(SectorFlows!$B9,SectorFlows_input!$A$57:$A$81,0),MATCH(SectorFlows!N$5,SectorFlows_input!$B$56:$Z$56,0)))</f>
        <v>3114</v>
      </c>
      <c r="O9" s="155">
        <f>IF($D$3="HIS",SectorFlows_input!N6,INDEX(SectorFlows_input!$B$57:$Z$81,MATCH(SectorFlows!$B9,SectorFlows_input!$A$57:$A$81,0),MATCH(SectorFlows!O$5,SectorFlows_input!$B$56:$Z$56,0)))</f>
        <v>2422</v>
      </c>
      <c r="P9" s="155">
        <f>IF($D$3="HIS",SectorFlows_input!O6,INDEX(SectorFlows_input!$B$57:$Z$81,MATCH(SectorFlows!$B9,SectorFlows_input!$A$57:$A$81,0),MATCH(SectorFlows!P$5,SectorFlows_input!$B$56:$Z$56,0)))</f>
        <v>1241</v>
      </c>
      <c r="Q9" s="155">
        <f>IF($D$3="HIS",SectorFlows_input!P6,INDEX(SectorFlows_input!$B$57:$Z$81,MATCH(SectorFlows!$B9,SectorFlows_input!$A$57:$A$81,0),MATCH(SectorFlows!Q$5,SectorFlows_input!$B$56:$Z$56,0)))</f>
        <v>676</v>
      </c>
      <c r="R9" s="155">
        <f>IF($D$3="HIS",SectorFlows_input!Q6,INDEX(SectorFlows_input!$B$57:$Z$81,MATCH(SectorFlows!$B9,SectorFlows_input!$A$57:$A$81,0),MATCH(SectorFlows!R$5,SectorFlows_input!$B$56:$Z$56,0)))</f>
        <v>40</v>
      </c>
      <c r="S9" s="155">
        <f>IF($D$3="HIS",SectorFlows_input!R6,INDEX(SectorFlows_input!$B$57:$Z$81,MATCH(SectorFlows!$B9,SectorFlows_input!$A$57:$A$81,0),MATCH(SectorFlows!S$5,SectorFlows_input!$B$56:$Z$56,0)))</f>
        <v>100</v>
      </c>
      <c r="T9" s="155">
        <f>IF($D$3="HIS",SectorFlows_input!S6,INDEX(SectorFlows_input!$B$57:$Z$81,MATCH(SectorFlows!$B9,SectorFlows_input!$A$57:$A$81,0),MATCH(SectorFlows!T$5,SectorFlows_input!$B$56:$Z$56,0)))</f>
        <v>85</v>
      </c>
      <c r="U9" s="155">
        <f>IF($D$3="HIS",SectorFlows_input!T6,INDEX(SectorFlows_input!$B$57:$Z$81,MATCH(SectorFlows!$B9,SectorFlows_input!$A$57:$A$81,0),MATCH(SectorFlows!U$5,SectorFlows_input!$B$56:$Z$56,0)))</f>
        <v>0</v>
      </c>
      <c r="V9" s="155">
        <f>IF($D$3="HIS",SectorFlows_input!U6,INDEX(SectorFlows_input!$B$57:$Z$81,MATCH(SectorFlows!$B9,SectorFlows_input!$A$57:$A$81,0),MATCH(SectorFlows!V$5,SectorFlows_input!$B$56:$Z$56,0)))</f>
        <v>1665</v>
      </c>
      <c r="W9" s="155">
        <f>IF($D$3="HIS",SectorFlows_input!V6,INDEX(SectorFlows_input!$B$57:$Z$81,MATCH(SectorFlows!$B9,SectorFlows_input!$A$57:$A$81,0),MATCH(SectorFlows!W$5,SectorFlows_input!$B$56:$Z$56,0)))</f>
        <v>699</v>
      </c>
      <c r="X9" s="155">
        <f>IF($D$3="HIS",SectorFlows_input!W6,INDEX(SectorFlows_input!$B$57:$Z$81,MATCH(SectorFlows!$B9,SectorFlows_input!$A$57:$A$81,0),MATCH(SectorFlows!X$5,SectorFlows_input!$B$56:$Z$56,0)))</f>
        <v>333</v>
      </c>
      <c r="Y9" s="155">
        <f>IF($D$3="HIS",SectorFlows_input!X6,INDEX(SectorFlows_input!$B$57:$Z$81,MATCH(SectorFlows!$B9,SectorFlows_input!$A$57:$A$81,0),MATCH(SectorFlows!Y$5,SectorFlows_input!$B$56:$Z$56,0)))</f>
        <v>145</v>
      </c>
      <c r="Z9" s="155">
        <f>IF($D$3="HIS",SectorFlows_input!Y6,INDEX(SectorFlows_input!$B$57:$Z$81,MATCH(SectorFlows!$B9,SectorFlows_input!$A$57:$A$81,0),MATCH(SectorFlows!Z$5,SectorFlows_input!$B$56:$Z$56,0)))</f>
        <v>234</v>
      </c>
      <c r="AA9" s="155">
        <f>IF($D$3="HIS",SectorFlows_input!Z6,INDEX(SectorFlows_input!$B$57:$Z$81,MATCH(SectorFlows!$B9,SectorFlows_input!$A$57:$A$81,0),MATCH(SectorFlows!AA$5,SectorFlows_input!$B$56:$Z$56,0)))</f>
        <v>269</v>
      </c>
      <c r="AB9" s="156">
        <f t="shared" si="1"/>
        <v>116363</v>
      </c>
      <c r="AD9" s="153" t="s">
        <v>374</v>
      </c>
      <c r="AE9" s="164">
        <f t="shared" si="2"/>
        <v>0.1982331153373495</v>
      </c>
      <c r="AF9" s="164">
        <f t="shared" si="3"/>
        <v>0.14294921925354279</v>
      </c>
      <c r="AG9" s="164">
        <f t="shared" si="4"/>
        <v>0.16585168825142013</v>
      </c>
      <c r="AH9" s="163">
        <f t="shared" si="5"/>
        <v>0.14057733128228045</v>
      </c>
      <c r="AI9" s="164">
        <f t="shared" si="6"/>
        <v>8.1709821850588241E-2</v>
      </c>
      <c r="AJ9" s="164">
        <f t="shared" si="7"/>
        <v>2.2575904711978893E-2</v>
      </c>
      <c r="AK9" s="164">
        <f t="shared" si="8"/>
        <v>3.2914242499763671E-2</v>
      </c>
      <c r="AL9" s="164">
        <f t="shared" si="9"/>
        <v>2.8196247948230967E-2</v>
      </c>
      <c r="AM9" s="164">
        <f t="shared" si="10"/>
        <v>1.6946967678729493E-2</v>
      </c>
      <c r="AN9" s="164">
        <f t="shared" si="11"/>
        <v>2.8961095880993101E-2</v>
      </c>
      <c r="AO9" s="164">
        <f t="shared" si="12"/>
        <v>4.6354941003583616E-2</v>
      </c>
      <c r="AP9" s="164">
        <f t="shared" si="13"/>
        <v>2.6761083849677302E-2</v>
      </c>
      <c r="AQ9" s="164">
        <f t="shared" si="14"/>
        <v>2.0814176327526791E-2</v>
      </c>
      <c r="AR9" s="164">
        <f t="shared" si="15"/>
        <v>1.0664902073683216E-2</v>
      </c>
      <c r="AS9" s="164">
        <f t="shared" si="16"/>
        <v>5.8094067701932742E-3</v>
      </c>
      <c r="AT9" s="164">
        <f t="shared" si="17"/>
        <v>3.4375187989309317E-4</v>
      </c>
      <c r="AU9" s="164">
        <f t="shared" si="18"/>
        <v>8.5937969973273287E-4</v>
      </c>
      <c r="AV9" s="164">
        <f t="shared" si="19"/>
        <v>7.3047274477282297E-4</v>
      </c>
      <c r="AW9" s="164">
        <f t="shared" si="20"/>
        <v>0</v>
      </c>
      <c r="AX9" s="164">
        <f t="shared" si="21"/>
        <v>1.4308672000550002E-2</v>
      </c>
      <c r="AY9" s="164">
        <f t="shared" si="22"/>
        <v>6.0070641011318029E-3</v>
      </c>
      <c r="AZ9" s="164">
        <f t="shared" si="23"/>
        <v>2.8617344001100006E-3</v>
      </c>
      <c r="BA9" s="164">
        <f t="shared" si="24"/>
        <v>1.2461005646124627E-3</v>
      </c>
      <c r="BB9" s="164">
        <f t="shared" si="25"/>
        <v>2.0109484973745949E-3</v>
      </c>
      <c r="BC9" s="164">
        <f t="shared" si="26"/>
        <v>2.3117313922810514E-3</v>
      </c>
      <c r="BD9" s="167">
        <f t="shared" si="27"/>
        <v>1</v>
      </c>
    </row>
    <row r="10" spans="1:56" x14ac:dyDescent="0.25">
      <c r="B10" s="153" t="s">
        <v>44</v>
      </c>
      <c r="C10" s="155">
        <f>IF($D$3="HIS",SectorFlows_input!B7,INDEX(SectorFlows_input!$B$57:$Z$81,MATCH(SectorFlows!$B10,SectorFlows_input!$A$57:$A$81,0),MATCH(SectorFlows!C$5,SectorFlows_input!$B$56:$Z$56,0)))</f>
        <v>31349</v>
      </c>
      <c r="D10" s="155">
        <f>IF($D$3="HIS",SectorFlows_input!C7,INDEX(SectorFlows_input!$B$57:$Z$81,MATCH(SectorFlows!$B10,SectorFlows_input!$A$57:$A$81,0),MATCH(SectorFlows!D$5,SectorFlows_input!$B$56:$Z$56,0)))</f>
        <v>10193</v>
      </c>
      <c r="E10" s="155">
        <f>IF($D$3="HIS",SectorFlows_input!D7,INDEX(SectorFlows_input!$B$57:$Z$81,MATCH(SectorFlows!$B10,SectorFlows_input!$A$57:$A$81,0),MATCH(SectorFlows!E$5,SectorFlows_input!$B$56:$Z$56,0)))</f>
        <v>9659</v>
      </c>
      <c r="F10" s="155">
        <f>IF($D$3="HIS",SectorFlows_input!E7,INDEX(SectorFlows_input!$B$57:$Z$81,MATCH(SectorFlows!$B10,SectorFlows_input!$A$57:$A$81,0),MATCH(SectorFlows!F$5,SectorFlows_input!$B$56:$Z$56,0)))</f>
        <v>6209</v>
      </c>
      <c r="G10" s="154">
        <f>IF($D$3="HIS",SectorFlows_input!F7,INDEX(SectorFlows_input!$B$57:$Z$81,MATCH(SectorFlows!$B10,SectorFlows_input!$A$57:$A$81,0),MATCH(SectorFlows!G$5,SectorFlows_input!$B$56:$Z$56,0)))</f>
        <v>35268</v>
      </c>
      <c r="H10" s="155">
        <f>IF($D$3="HIS",SectorFlows_input!G7,INDEX(SectorFlows_input!$B$57:$Z$81,MATCH(SectorFlows!$B10,SectorFlows_input!$A$57:$A$81,0),MATCH(SectorFlows!H$5,SectorFlows_input!$B$56:$Z$56,0)))</f>
        <v>7345</v>
      </c>
      <c r="I10" s="155">
        <f>IF($D$3="HIS",SectorFlows_input!H7,INDEX(SectorFlows_input!$B$57:$Z$81,MATCH(SectorFlows!$B10,SectorFlows_input!$A$57:$A$81,0),MATCH(SectorFlows!I$5,SectorFlows_input!$B$56:$Z$56,0)))</f>
        <v>3783</v>
      </c>
      <c r="J10" s="155">
        <f>IF($D$3="HIS",SectorFlows_input!I7,INDEX(SectorFlows_input!$B$57:$Z$81,MATCH(SectorFlows!$B10,SectorFlows_input!$A$57:$A$81,0),MATCH(SectorFlows!J$5,SectorFlows_input!$B$56:$Z$56,0)))</f>
        <v>4108</v>
      </c>
      <c r="K10" s="155">
        <f>IF($D$3="HIS",SectorFlows_input!J7,INDEX(SectorFlows_input!$B$57:$Z$81,MATCH(SectorFlows!$B10,SectorFlows_input!$A$57:$A$81,0),MATCH(SectorFlows!K$5,SectorFlows_input!$B$56:$Z$56,0)))</f>
        <v>1389</v>
      </c>
      <c r="L10" s="155">
        <f>IF($D$3="HIS",SectorFlows_input!K7,INDEX(SectorFlows_input!$B$57:$Z$81,MATCH(SectorFlows!$B10,SectorFlows_input!$A$57:$A$81,0),MATCH(SectorFlows!L$5,SectorFlows_input!$B$56:$Z$56,0)))</f>
        <v>4566</v>
      </c>
      <c r="M10" s="155">
        <f>IF($D$3="HIS",SectorFlows_input!L7,INDEX(SectorFlows_input!$B$57:$Z$81,MATCH(SectorFlows!$B10,SectorFlows_input!$A$57:$A$81,0),MATCH(SectorFlows!M$5,SectorFlows_input!$B$56:$Z$56,0)))</f>
        <v>6452</v>
      </c>
      <c r="N10" s="155">
        <f>IF($D$3="HIS",SectorFlows_input!M7,INDEX(SectorFlows_input!$B$57:$Z$81,MATCH(SectorFlows!$B10,SectorFlows_input!$A$57:$A$81,0),MATCH(SectorFlows!N$5,SectorFlows_input!$B$56:$Z$56,0)))</f>
        <v>7837</v>
      </c>
      <c r="O10" s="155">
        <f>IF($D$3="HIS",SectorFlows_input!N7,INDEX(SectorFlows_input!$B$57:$Z$81,MATCH(SectorFlows!$B10,SectorFlows_input!$A$57:$A$81,0),MATCH(SectorFlows!O$5,SectorFlows_input!$B$56:$Z$56,0)))</f>
        <v>6492</v>
      </c>
      <c r="P10" s="155">
        <f>IF($D$3="HIS",SectorFlows_input!O7,INDEX(SectorFlows_input!$B$57:$Z$81,MATCH(SectorFlows!$B10,SectorFlows_input!$A$57:$A$81,0),MATCH(SectorFlows!P$5,SectorFlows_input!$B$56:$Z$56,0)))</f>
        <v>1530</v>
      </c>
      <c r="Q10" s="155">
        <f>IF($D$3="HIS",SectorFlows_input!P7,INDEX(SectorFlows_input!$B$57:$Z$81,MATCH(SectorFlows!$B10,SectorFlows_input!$A$57:$A$81,0),MATCH(SectorFlows!Q$5,SectorFlows_input!$B$56:$Z$56,0)))</f>
        <v>965</v>
      </c>
      <c r="R10" s="155">
        <f>IF($D$3="HIS",SectorFlows_input!Q7,INDEX(SectorFlows_input!$B$57:$Z$81,MATCH(SectorFlows!$B10,SectorFlows_input!$A$57:$A$81,0),MATCH(SectorFlows!R$5,SectorFlows_input!$B$56:$Z$56,0)))</f>
        <v>14</v>
      </c>
      <c r="S10" s="155">
        <f>IF($D$3="HIS",SectorFlows_input!R7,INDEX(SectorFlows_input!$B$57:$Z$81,MATCH(SectorFlows!$B10,SectorFlows_input!$A$57:$A$81,0),MATCH(SectorFlows!S$5,SectorFlows_input!$B$56:$Z$56,0)))</f>
        <v>237</v>
      </c>
      <c r="T10" s="155">
        <f>IF($D$3="HIS",SectorFlows_input!S7,INDEX(SectorFlows_input!$B$57:$Z$81,MATCH(SectorFlows!$B10,SectorFlows_input!$A$57:$A$81,0),MATCH(SectorFlows!T$5,SectorFlows_input!$B$56:$Z$56,0)))</f>
        <v>100</v>
      </c>
      <c r="U10" s="155">
        <f>IF($D$3="HIS",SectorFlows_input!T7,INDEX(SectorFlows_input!$B$57:$Z$81,MATCH(SectorFlows!$B10,SectorFlows_input!$A$57:$A$81,0),MATCH(SectorFlows!U$5,SectorFlows_input!$B$56:$Z$56,0)))</f>
        <v>35</v>
      </c>
      <c r="V10" s="155">
        <f>IF($D$3="HIS",SectorFlows_input!U7,INDEX(SectorFlows_input!$B$57:$Z$81,MATCH(SectorFlows!$B10,SectorFlows_input!$A$57:$A$81,0),MATCH(SectorFlows!V$5,SectorFlows_input!$B$56:$Z$56,0)))</f>
        <v>1401</v>
      </c>
      <c r="W10" s="155">
        <f>IF($D$3="HIS",SectorFlows_input!V7,INDEX(SectorFlows_input!$B$57:$Z$81,MATCH(SectorFlows!$B10,SectorFlows_input!$A$57:$A$81,0),MATCH(SectorFlows!W$5,SectorFlows_input!$B$56:$Z$56,0)))</f>
        <v>619</v>
      </c>
      <c r="X10" s="155">
        <f>IF($D$3="HIS",SectorFlows_input!W7,INDEX(SectorFlows_input!$B$57:$Z$81,MATCH(SectorFlows!$B10,SectorFlows_input!$A$57:$A$81,0),MATCH(SectorFlows!X$5,SectorFlows_input!$B$56:$Z$56,0)))</f>
        <v>233</v>
      </c>
      <c r="Y10" s="155">
        <f>IF($D$3="HIS",SectorFlows_input!X7,INDEX(SectorFlows_input!$B$57:$Z$81,MATCH(SectorFlows!$B10,SectorFlows_input!$A$57:$A$81,0),MATCH(SectorFlows!Y$5,SectorFlows_input!$B$56:$Z$56,0)))</f>
        <v>331</v>
      </c>
      <c r="Z10" s="155">
        <f>IF($D$3="HIS",SectorFlows_input!Y7,INDEX(SectorFlows_input!$B$57:$Z$81,MATCH(SectorFlows!$B10,SectorFlows_input!$A$57:$A$81,0),MATCH(SectorFlows!Z$5,SectorFlows_input!$B$56:$Z$56,0)))</f>
        <v>492</v>
      </c>
      <c r="AA10" s="155">
        <f>IF($D$3="HIS",SectorFlows_input!Z7,INDEX(SectorFlows_input!$B$57:$Z$81,MATCH(SectorFlows!$B10,SectorFlows_input!$A$57:$A$81,0),MATCH(SectorFlows!AA$5,SectorFlows_input!$B$56:$Z$56,0)))</f>
        <v>516</v>
      </c>
      <c r="AB10" s="156">
        <f t="shared" si="1"/>
        <v>141123</v>
      </c>
      <c r="AD10" s="153" t="s">
        <v>44</v>
      </c>
      <c r="AE10" s="164">
        <f t="shared" si="2"/>
        <v>0.22213955202199501</v>
      </c>
      <c r="AF10" s="164">
        <f t="shared" si="3"/>
        <v>7.2227772935666054E-2</v>
      </c>
      <c r="AG10" s="164">
        <f t="shared" si="4"/>
        <v>6.8443839770979925E-2</v>
      </c>
      <c r="AH10" s="164">
        <f t="shared" si="5"/>
        <v>4.3997080560929117E-2</v>
      </c>
      <c r="AI10" s="163">
        <f t="shared" si="6"/>
        <v>0.24990965328118026</v>
      </c>
      <c r="AJ10" s="164">
        <f t="shared" si="7"/>
        <v>5.2046796057340049E-2</v>
      </c>
      <c r="AK10" s="164">
        <f t="shared" si="8"/>
        <v>2.6806402925107886E-2</v>
      </c>
      <c r="AL10" s="164">
        <f t="shared" si="9"/>
        <v>2.9109358502866296E-2</v>
      </c>
      <c r="AM10" s="164">
        <f t="shared" si="10"/>
        <v>9.8424778384813248E-3</v>
      </c>
      <c r="AN10" s="164">
        <f t="shared" si="11"/>
        <v>3.2354754363215069E-2</v>
      </c>
      <c r="AO10" s="164">
        <f t="shared" si="12"/>
        <v>4.5718982731376173E-2</v>
      </c>
      <c r="AP10" s="164">
        <f t="shared" si="13"/>
        <v>5.5533116501208166E-2</v>
      </c>
      <c r="AQ10" s="164">
        <f t="shared" si="14"/>
        <v>4.6002423417869517E-2</v>
      </c>
      <c r="AR10" s="164">
        <f t="shared" si="15"/>
        <v>1.0841606258370358E-2</v>
      </c>
      <c r="AS10" s="164">
        <f t="shared" si="16"/>
        <v>6.8380065616518923E-3</v>
      </c>
      <c r="AT10" s="164">
        <f t="shared" si="17"/>
        <v>9.9204240272669945E-5</v>
      </c>
      <c r="AU10" s="164">
        <f t="shared" si="18"/>
        <v>1.6793860674730555E-3</v>
      </c>
      <c r="AV10" s="164">
        <f t="shared" si="19"/>
        <v>7.086017162333567E-4</v>
      </c>
      <c r="AW10" s="164">
        <f t="shared" si="20"/>
        <v>2.4801060068167487E-4</v>
      </c>
      <c r="AX10" s="164">
        <f t="shared" si="21"/>
        <v>9.927510044429327E-3</v>
      </c>
      <c r="AY10" s="164">
        <f t="shared" si="22"/>
        <v>4.3862446234844777E-3</v>
      </c>
      <c r="AZ10" s="164">
        <f t="shared" si="23"/>
        <v>1.6510419988237212E-3</v>
      </c>
      <c r="BA10" s="164">
        <f t="shared" si="24"/>
        <v>2.3454716807324106E-3</v>
      </c>
      <c r="BB10" s="164">
        <f t="shared" si="25"/>
        <v>3.4863204438681152E-3</v>
      </c>
      <c r="BC10" s="164">
        <f t="shared" si="26"/>
        <v>3.6563848557641205E-3</v>
      </c>
      <c r="BD10" s="167">
        <f t="shared" si="27"/>
        <v>1</v>
      </c>
    </row>
    <row r="11" spans="1:56" x14ac:dyDescent="0.25">
      <c r="B11" s="153" t="s">
        <v>375</v>
      </c>
      <c r="C11" s="155">
        <f>IF($D$3="HIS",SectorFlows_input!B8,INDEX(SectorFlows_input!$B$57:$Z$81,MATCH(SectorFlows!$B11,SectorFlows_input!$A$57:$A$81,0),MATCH(SectorFlows!C$5,SectorFlows_input!$B$56:$Z$56,0)))</f>
        <v>23457</v>
      </c>
      <c r="D11" s="155">
        <f>IF($D$3="HIS",SectorFlows_input!C8,INDEX(SectorFlows_input!$B$57:$Z$81,MATCH(SectorFlows!$B11,SectorFlows_input!$A$57:$A$81,0),MATCH(SectorFlows!D$5,SectorFlows_input!$B$56:$Z$56,0)))</f>
        <v>8002</v>
      </c>
      <c r="E11" s="155">
        <f>IF($D$3="HIS",SectorFlows_input!D8,INDEX(SectorFlows_input!$B$57:$Z$81,MATCH(SectorFlows!$B11,SectorFlows_input!$A$57:$A$81,0),MATCH(SectorFlows!E$5,SectorFlows_input!$B$56:$Z$56,0)))</f>
        <v>6576</v>
      </c>
      <c r="F11" s="155">
        <f>IF($D$3="HIS",SectorFlows_input!E8,INDEX(SectorFlows_input!$B$57:$Z$81,MATCH(SectorFlows!$B11,SectorFlows_input!$A$57:$A$81,0),MATCH(SectorFlows!F$5,SectorFlows_input!$B$56:$Z$56,0)))</f>
        <v>3541</v>
      </c>
      <c r="G11" s="155">
        <f>IF($D$3="HIS",SectorFlows_input!F8,INDEX(SectorFlows_input!$B$57:$Z$81,MATCH(SectorFlows!$B11,SectorFlows_input!$A$57:$A$81,0),MATCH(SectorFlows!G$5,SectorFlows_input!$B$56:$Z$56,0)))</f>
        <v>12871</v>
      </c>
      <c r="H11" s="154">
        <f>IF($D$3="HIS",SectorFlows_input!G8,INDEX(SectorFlows_input!$B$57:$Z$81,MATCH(SectorFlows!$B11,SectorFlows_input!$A$57:$A$81,0),MATCH(SectorFlows!H$5,SectorFlows_input!$B$56:$Z$56,0)))</f>
        <v>28181</v>
      </c>
      <c r="I11" s="155">
        <f>IF($D$3="HIS",SectorFlows_input!H8,INDEX(SectorFlows_input!$B$57:$Z$81,MATCH(SectorFlows!$B11,SectorFlows_input!$A$57:$A$81,0),MATCH(SectorFlows!I$5,SectorFlows_input!$B$56:$Z$56,0)))</f>
        <v>8117</v>
      </c>
      <c r="J11" s="155">
        <f>IF($D$3="HIS",SectorFlows_input!I8,INDEX(SectorFlows_input!$B$57:$Z$81,MATCH(SectorFlows!$B11,SectorFlows_input!$A$57:$A$81,0),MATCH(SectorFlows!J$5,SectorFlows_input!$B$56:$Z$56,0)))</f>
        <v>3728</v>
      </c>
      <c r="K11" s="155">
        <f>IF($D$3="HIS",SectorFlows_input!J8,INDEX(SectorFlows_input!$B$57:$Z$81,MATCH(SectorFlows!$B11,SectorFlows_input!$A$57:$A$81,0),MATCH(SectorFlows!K$5,SectorFlows_input!$B$56:$Z$56,0)))</f>
        <v>1270</v>
      </c>
      <c r="L11" s="155">
        <f>IF($D$3="HIS",SectorFlows_input!K8,INDEX(SectorFlows_input!$B$57:$Z$81,MATCH(SectorFlows!$B11,SectorFlows_input!$A$57:$A$81,0),MATCH(SectorFlows!L$5,SectorFlows_input!$B$56:$Z$56,0)))</f>
        <v>2618</v>
      </c>
      <c r="M11" s="155">
        <f>IF($D$3="HIS",SectorFlows_input!L8,INDEX(SectorFlows_input!$B$57:$Z$81,MATCH(SectorFlows!$B11,SectorFlows_input!$A$57:$A$81,0),MATCH(SectorFlows!M$5,SectorFlows_input!$B$56:$Z$56,0)))</f>
        <v>3998</v>
      </c>
      <c r="N11" s="155">
        <f>IF($D$3="HIS",SectorFlows_input!M8,INDEX(SectorFlows_input!$B$57:$Z$81,MATCH(SectorFlows!$B11,SectorFlows_input!$A$57:$A$81,0),MATCH(SectorFlows!N$5,SectorFlows_input!$B$56:$Z$56,0)))</f>
        <v>4895</v>
      </c>
      <c r="O11" s="155">
        <f>IF($D$3="HIS",SectorFlows_input!N8,INDEX(SectorFlows_input!$B$57:$Z$81,MATCH(SectorFlows!$B11,SectorFlows_input!$A$57:$A$81,0),MATCH(SectorFlows!O$5,SectorFlows_input!$B$56:$Z$56,0)))</f>
        <v>9654</v>
      </c>
      <c r="P11" s="155">
        <f>IF($D$3="HIS",SectorFlows_input!O8,INDEX(SectorFlows_input!$B$57:$Z$81,MATCH(SectorFlows!$B11,SectorFlows_input!$A$57:$A$81,0),MATCH(SectorFlows!P$5,SectorFlows_input!$B$56:$Z$56,0)))</f>
        <v>3870</v>
      </c>
      <c r="Q11" s="155">
        <f>IF($D$3="HIS",SectorFlows_input!P8,INDEX(SectorFlows_input!$B$57:$Z$81,MATCH(SectorFlows!$B11,SectorFlows_input!$A$57:$A$81,0),MATCH(SectorFlows!Q$5,SectorFlows_input!$B$56:$Z$56,0)))</f>
        <v>625</v>
      </c>
      <c r="R11" s="155">
        <f>IF($D$3="HIS",SectorFlows_input!Q8,INDEX(SectorFlows_input!$B$57:$Z$81,MATCH(SectorFlows!$B11,SectorFlows_input!$A$57:$A$81,0),MATCH(SectorFlows!R$5,SectorFlows_input!$B$56:$Z$56,0)))</f>
        <v>90</v>
      </c>
      <c r="S11" s="155">
        <f>IF($D$3="HIS",SectorFlows_input!R8,INDEX(SectorFlows_input!$B$57:$Z$81,MATCH(SectorFlows!$B11,SectorFlows_input!$A$57:$A$81,0),MATCH(SectorFlows!S$5,SectorFlows_input!$B$56:$Z$56,0)))</f>
        <v>104</v>
      </c>
      <c r="T11" s="155">
        <f>IF($D$3="HIS",SectorFlows_input!S8,INDEX(SectorFlows_input!$B$57:$Z$81,MATCH(SectorFlows!$B11,SectorFlows_input!$A$57:$A$81,0),MATCH(SectorFlows!T$5,SectorFlows_input!$B$56:$Z$56,0)))</f>
        <v>309</v>
      </c>
      <c r="U11" s="155">
        <f>IF($D$3="HIS",SectorFlows_input!T8,INDEX(SectorFlows_input!$B$57:$Z$81,MATCH(SectorFlows!$B11,SectorFlows_input!$A$57:$A$81,0),MATCH(SectorFlows!U$5,SectorFlows_input!$B$56:$Z$56,0)))</f>
        <v>40</v>
      </c>
      <c r="V11" s="155">
        <f>IF($D$3="HIS",SectorFlows_input!U8,INDEX(SectorFlows_input!$B$57:$Z$81,MATCH(SectorFlows!$B11,SectorFlows_input!$A$57:$A$81,0),MATCH(SectorFlows!V$5,SectorFlows_input!$B$56:$Z$56,0)))</f>
        <v>822</v>
      </c>
      <c r="W11" s="155">
        <f>IF($D$3="HIS",SectorFlows_input!V8,INDEX(SectorFlows_input!$B$57:$Z$81,MATCH(SectorFlows!$B11,SectorFlows_input!$A$57:$A$81,0),MATCH(SectorFlows!W$5,SectorFlows_input!$B$56:$Z$56,0)))</f>
        <v>337</v>
      </c>
      <c r="X11" s="155">
        <f>IF($D$3="HIS",SectorFlows_input!W8,INDEX(SectorFlows_input!$B$57:$Z$81,MATCH(SectorFlows!$B11,SectorFlows_input!$A$57:$A$81,0),MATCH(SectorFlows!X$5,SectorFlows_input!$B$56:$Z$56,0)))</f>
        <v>232</v>
      </c>
      <c r="Y11" s="155">
        <f>IF($D$3="HIS",SectorFlows_input!X8,INDEX(SectorFlows_input!$B$57:$Z$81,MATCH(SectorFlows!$B11,SectorFlows_input!$A$57:$A$81,0),MATCH(SectorFlows!Y$5,SectorFlows_input!$B$56:$Z$56,0)))</f>
        <v>293</v>
      </c>
      <c r="Z11" s="155">
        <f>IF($D$3="HIS",SectorFlows_input!Y8,INDEX(SectorFlows_input!$B$57:$Z$81,MATCH(SectorFlows!$B11,SectorFlows_input!$A$57:$A$81,0),MATCH(SectorFlows!Z$5,SectorFlows_input!$B$56:$Z$56,0)))</f>
        <v>505</v>
      </c>
      <c r="AA11" s="155">
        <f>IF($D$3="HIS",SectorFlows_input!Z8,INDEX(SectorFlows_input!$B$57:$Z$81,MATCH(SectorFlows!$B11,SectorFlows_input!$A$57:$A$81,0),MATCH(SectorFlows!AA$5,SectorFlows_input!$B$56:$Z$56,0)))</f>
        <v>1241</v>
      </c>
      <c r="AB11" s="156">
        <f t="shared" si="1"/>
        <v>125376</v>
      </c>
      <c r="AD11" s="153" t="s">
        <v>375</v>
      </c>
      <c r="AE11" s="164">
        <f t="shared" si="2"/>
        <v>0.18709322358346095</v>
      </c>
      <c r="AF11" s="164">
        <f t="shared" si="3"/>
        <v>6.3824017355793766E-2</v>
      </c>
      <c r="AG11" s="164">
        <f t="shared" si="4"/>
        <v>5.245022970903522E-2</v>
      </c>
      <c r="AH11" s="164">
        <f t="shared" si="5"/>
        <v>2.8243044920877997E-2</v>
      </c>
      <c r="AI11" s="164">
        <f t="shared" si="6"/>
        <v>0.10265920112302195</v>
      </c>
      <c r="AJ11" s="163">
        <f t="shared" si="7"/>
        <v>0.22477188616641144</v>
      </c>
      <c r="AK11" s="164">
        <f t="shared" si="8"/>
        <v>6.4741258295048495E-2</v>
      </c>
      <c r="AL11" s="164">
        <f t="shared" si="9"/>
        <v>2.9734558448187853E-2</v>
      </c>
      <c r="AM11" s="164">
        <f t="shared" si="10"/>
        <v>1.0129530372639101E-2</v>
      </c>
      <c r="AN11" s="164">
        <f t="shared" si="11"/>
        <v>2.0881189382337927E-2</v>
      </c>
      <c r="AO11" s="164">
        <f t="shared" si="12"/>
        <v>3.1888080653394588E-2</v>
      </c>
      <c r="AP11" s="164">
        <f t="shared" si="13"/>
        <v>3.904255997958142E-2</v>
      </c>
      <c r="AQ11" s="164">
        <f t="shared" si="14"/>
        <v>7.7000382848392043E-2</v>
      </c>
      <c r="AR11" s="164">
        <f t="shared" si="15"/>
        <v>3.0867151607963248E-2</v>
      </c>
      <c r="AS11" s="164">
        <f t="shared" si="16"/>
        <v>4.9850051046452272E-3</v>
      </c>
      <c r="AT11" s="164">
        <f t="shared" si="17"/>
        <v>7.1784073506891272E-4</v>
      </c>
      <c r="AU11" s="164">
        <f t="shared" si="18"/>
        <v>8.2950484941296575E-4</v>
      </c>
      <c r="AV11" s="164">
        <f t="shared" si="19"/>
        <v>2.4645865237366005E-3</v>
      </c>
      <c r="AW11" s="164">
        <f t="shared" si="20"/>
        <v>3.1904032669729452E-4</v>
      </c>
      <c r="AX11" s="164">
        <f t="shared" si="21"/>
        <v>6.5562787136294026E-3</v>
      </c>
      <c r="AY11" s="164">
        <f t="shared" si="22"/>
        <v>2.6879147524247063E-3</v>
      </c>
      <c r="AZ11" s="164">
        <f t="shared" si="23"/>
        <v>1.8504338948443083E-3</v>
      </c>
      <c r="BA11" s="164">
        <f t="shared" si="24"/>
        <v>2.3369703930576826E-3</v>
      </c>
      <c r="BB11" s="164">
        <f t="shared" si="25"/>
        <v>4.0278841245533431E-3</v>
      </c>
      <c r="BC11" s="164">
        <f t="shared" si="26"/>
        <v>9.8982261357835628E-3</v>
      </c>
      <c r="BD11" s="167">
        <f t="shared" si="27"/>
        <v>1</v>
      </c>
    </row>
    <row r="12" spans="1:56" x14ac:dyDescent="0.25">
      <c r="B12" s="153" t="s">
        <v>376</v>
      </c>
      <c r="C12" s="155">
        <f>IF($D$3="HIS",SectorFlows_input!B9,INDEX(SectorFlows_input!$B$57:$Z$81,MATCH(SectorFlows!$B12,SectorFlows_input!$A$57:$A$81,0),MATCH(SectorFlows!C$5,SectorFlows_input!$B$56:$Z$56,0)))</f>
        <v>48823</v>
      </c>
      <c r="D12" s="155">
        <f>IF($D$3="HIS",SectorFlows_input!C9,INDEX(SectorFlows_input!$B$57:$Z$81,MATCH(SectorFlows!$B12,SectorFlows_input!$A$57:$A$81,0),MATCH(SectorFlows!D$5,SectorFlows_input!$B$56:$Z$56,0)))</f>
        <v>14111</v>
      </c>
      <c r="E12" s="155">
        <f>IF($D$3="HIS",SectorFlows_input!D9,INDEX(SectorFlows_input!$B$57:$Z$81,MATCH(SectorFlows!$B12,SectorFlows_input!$A$57:$A$81,0),MATCH(SectorFlows!E$5,SectorFlows_input!$B$56:$Z$56,0)))</f>
        <v>10205</v>
      </c>
      <c r="F12" s="155">
        <f>IF($D$3="HIS",SectorFlows_input!E9,INDEX(SectorFlows_input!$B$57:$Z$81,MATCH(SectorFlows!$B12,SectorFlows_input!$A$57:$A$81,0),MATCH(SectorFlows!F$5,SectorFlows_input!$B$56:$Z$56,0)))</f>
        <v>4249</v>
      </c>
      <c r="G12" s="155">
        <f>IF($D$3="HIS",SectorFlows_input!F9,INDEX(SectorFlows_input!$B$57:$Z$81,MATCH(SectorFlows!$B12,SectorFlows_input!$A$57:$A$81,0),MATCH(SectorFlows!G$5,SectorFlows_input!$B$56:$Z$56,0)))</f>
        <v>8388</v>
      </c>
      <c r="H12" s="155">
        <f>IF($D$3="HIS",SectorFlows_input!G9,INDEX(SectorFlows_input!$B$57:$Z$81,MATCH(SectorFlows!$B12,SectorFlows_input!$A$57:$A$81,0),MATCH(SectorFlows!H$5,SectorFlows_input!$B$56:$Z$56,0)))</f>
        <v>12387</v>
      </c>
      <c r="I12" s="154">
        <f>IF($D$3="HIS",SectorFlows_input!H9,INDEX(SectorFlows_input!$B$57:$Z$81,MATCH(SectorFlows!$B12,SectorFlows_input!$A$57:$A$81,0),MATCH(SectorFlows!I$5,SectorFlows_input!$B$56:$Z$56,0)))</f>
        <v>49295</v>
      </c>
      <c r="J12" s="155">
        <f>IF($D$3="HIS",SectorFlows_input!I9,INDEX(SectorFlows_input!$B$57:$Z$81,MATCH(SectorFlows!$B12,SectorFlows_input!$A$57:$A$81,0),MATCH(SectorFlows!J$5,SectorFlows_input!$B$56:$Z$56,0)))</f>
        <v>16477</v>
      </c>
      <c r="K12" s="155">
        <f>IF($D$3="HIS",SectorFlows_input!J9,INDEX(SectorFlows_input!$B$57:$Z$81,MATCH(SectorFlows!$B12,SectorFlows_input!$A$57:$A$81,0),MATCH(SectorFlows!K$5,SectorFlows_input!$B$56:$Z$56,0)))</f>
        <v>1598</v>
      </c>
      <c r="L12" s="155">
        <f>IF($D$3="HIS",SectorFlows_input!K9,INDEX(SectorFlows_input!$B$57:$Z$81,MATCH(SectorFlows!$B12,SectorFlows_input!$A$57:$A$81,0),MATCH(SectorFlows!L$5,SectorFlows_input!$B$56:$Z$56,0)))</f>
        <v>3145</v>
      </c>
      <c r="M12" s="155">
        <f>IF($D$3="HIS",SectorFlows_input!L9,INDEX(SectorFlows_input!$B$57:$Z$81,MATCH(SectorFlows!$B12,SectorFlows_input!$A$57:$A$81,0),MATCH(SectorFlows!M$5,SectorFlows_input!$B$56:$Z$56,0)))</f>
        <v>3232</v>
      </c>
      <c r="N12" s="155">
        <f>IF($D$3="HIS",SectorFlows_input!M9,INDEX(SectorFlows_input!$B$57:$Z$81,MATCH(SectorFlows!$B12,SectorFlows_input!$A$57:$A$81,0),MATCH(SectorFlows!N$5,SectorFlows_input!$B$56:$Z$56,0)))</f>
        <v>3186</v>
      </c>
      <c r="O12" s="155">
        <f>IF($D$3="HIS",SectorFlows_input!N9,INDEX(SectorFlows_input!$B$57:$Z$81,MATCH(SectorFlows!$B12,SectorFlows_input!$A$57:$A$81,0),MATCH(SectorFlows!O$5,SectorFlows_input!$B$56:$Z$56,0)))</f>
        <v>6035</v>
      </c>
      <c r="P12" s="155">
        <f>IF($D$3="HIS",SectorFlows_input!O9,INDEX(SectorFlows_input!$B$57:$Z$81,MATCH(SectorFlows!$B12,SectorFlows_input!$A$57:$A$81,0),MATCH(SectorFlows!P$5,SectorFlows_input!$B$56:$Z$56,0)))</f>
        <v>14652</v>
      </c>
      <c r="Q12" s="155">
        <f>IF($D$3="HIS",SectorFlows_input!P9,INDEX(SectorFlows_input!$B$57:$Z$81,MATCH(SectorFlows!$B12,SectorFlows_input!$A$57:$A$81,0),MATCH(SectorFlows!Q$5,SectorFlows_input!$B$56:$Z$56,0)))</f>
        <v>2357</v>
      </c>
      <c r="R12" s="155">
        <f>IF($D$3="HIS",SectorFlows_input!Q9,INDEX(SectorFlows_input!$B$57:$Z$81,MATCH(SectorFlows!$B12,SectorFlows_input!$A$57:$A$81,0),MATCH(SectorFlows!R$5,SectorFlows_input!$B$56:$Z$56,0)))</f>
        <v>39</v>
      </c>
      <c r="S12" s="155">
        <f>IF($D$3="HIS",SectorFlows_input!R9,INDEX(SectorFlows_input!$B$57:$Z$81,MATCH(SectorFlows!$B12,SectorFlows_input!$A$57:$A$81,0),MATCH(SectorFlows!S$5,SectorFlows_input!$B$56:$Z$56,0)))</f>
        <v>335</v>
      </c>
      <c r="T12" s="155">
        <f>IF($D$3="HIS",SectorFlows_input!S9,INDEX(SectorFlows_input!$B$57:$Z$81,MATCH(SectorFlows!$B12,SectorFlows_input!$A$57:$A$81,0),MATCH(SectorFlows!T$5,SectorFlows_input!$B$56:$Z$56,0)))</f>
        <v>742</v>
      </c>
      <c r="U12" s="155">
        <f>IF($D$3="HIS",SectorFlows_input!T9,INDEX(SectorFlows_input!$B$57:$Z$81,MATCH(SectorFlows!$B12,SectorFlows_input!$A$57:$A$81,0),MATCH(SectorFlows!U$5,SectorFlows_input!$B$56:$Z$56,0)))</f>
        <v>140</v>
      </c>
      <c r="V12" s="155">
        <f>IF($D$3="HIS",SectorFlows_input!U9,INDEX(SectorFlows_input!$B$57:$Z$81,MATCH(SectorFlows!$B12,SectorFlows_input!$A$57:$A$81,0),MATCH(SectorFlows!V$5,SectorFlows_input!$B$56:$Z$56,0)))</f>
        <v>1069</v>
      </c>
      <c r="W12" s="155">
        <f>IF($D$3="HIS",SectorFlows_input!V9,INDEX(SectorFlows_input!$B$57:$Z$81,MATCH(SectorFlows!$B12,SectorFlows_input!$A$57:$A$81,0),MATCH(SectorFlows!W$5,SectorFlows_input!$B$56:$Z$56,0)))</f>
        <v>379</v>
      </c>
      <c r="X12" s="155">
        <f>IF($D$3="HIS",SectorFlows_input!W9,INDEX(SectorFlows_input!$B$57:$Z$81,MATCH(SectorFlows!$B12,SectorFlows_input!$A$57:$A$81,0),MATCH(SectorFlows!X$5,SectorFlows_input!$B$56:$Z$56,0)))</f>
        <v>262</v>
      </c>
      <c r="Y12" s="155">
        <f>IF($D$3="HIS",SectorFlows_input!X9,INDEX(SectorFlows_input!$B$57:$Z$81,MATCH(SectorFlows!$B12,SectorFlows_input!$A$57:$A$81,0),MATCH(SectorFlows!Y$5,SectorFlows_input!$B$56:$Z$56,0)))</f>
        <v>196</v>
      </c>
      <c r="Z12" s="155">
        <f>IF($D$3="HIS",SectorFlows_input!Y9,INDEX(SectorFlows_input!$B$57:$Z$81,MATCH(SectorFlows!$B12,SectorFlows_input!$A$57:$A$81,0),MATCH(SectorFlows!Z$5,SectorFlows_input!$B$56:$Z$56,0)))</f>
        <v>576</v>
      </c>
      <c r="AA12" s="155">
        <f>IF($D$3="HIS",SectorFlows_input!Z9,INDEX(SectorFlows_input!$B$57:$Z$81,MATCH(SectorFlows!$B12,SectorFlows_input!$A$57:$A$81,0),MATCH(SectorFlows!AA$5,SectorFlows_input!$B$56:$Z$56,0)))</f>
        <v>2682</v>
      </c>
      <c r="AB12" s="156">
        <f t="shared" si="1"/>
        <v>204560</v>
      </c>
      <c r="AD12" s="153" t="s">
        <v>376</v>
      </c>
      <c r="AE12" s="164">
        <f t="shared" si="2"/>
        <v>0.23867324990222918</v>
      </c>
      <c r="AF12" s="164">
        <f t="shared" si="3"/>
        <v>6.8982205709816197E-2</v>
      </c>
      <c r="AG12" s="164">
        <f t="shared" si="4"/>
        <v>4.9887563551036372E-2</v>
      </c>
      <c r="AH12" s="164">
        <f t="shared" si="5"/>
        <v>2.0771411810715682E-2</v>
      </c>
      <c r="AI12" s="164">
        <f t="shared" si="6"/>
        <v>4.1005084082909662E-2</v>
      </c>
      <c r="AJ12" s="164">
        <f t="shared" si="7"/>
        <v>6.0554360578803285E-2</v>
      </c>
      <c r="AK12" s="163">
        <f t="shared" si="8"/>
        <v>0.24098064137661321</v>
      </c>
      <c r="AL12" s="164">
        <f t="shared" si="9"/>
        <v>8.0548494329292133E-2</v>
      </c>
      <c r="AM12" s="164">
        <f t="shared" si="10"/>
        <v>7.8118889323425889E-3</v>
      </c>
      <c r="AN12" s="164">
        <f t="shared" si="11"/>
        <v>1.5374462260461479E-2</v>
      </c>
      <c r="AO12" s="164">
        <f t="shared" si="12"/>
        <v>1.5799765350019555E-2</v>
      </c>
      <c r="AP12" s="164">
        <f t="shared" si="13"/>
        <v>1.5574892452092296E-2</v>
      </c>
      <c r="AQ12" s="164">
        <f t="shared" si="14"/>
        <v>2.9502346499804457E-2</v>
      </c>
      <c r="AR12" s="164">
        <f t="shared" si="15"/>
        <v>7.162690653109112E-2</v>
      </c>
      <c r="AS12" s="164">
        <f t="shared" si="16"/>
        <v>1.1522291748142354E-2</v>
      </c>
      <c r="AT12" s="164">
        <f t="shared" si="17"/>
        <v>1.9065310911224091E-4</v>
      </c>
      <c r="AU12" s="164">
        <f t="shared" si="18"/>
        <v>1.6376613218615566E-3</v>
      </c>
      <c r="AV12" s="164">
        <f t="shared" si="19"/>
        <v>3.6272976143918653E-3</v>
      </c>
      <c r="AW12" s="164">
        <f t="shared" si="20"/>
        <v>6.8439577630035199E-4</v>
      </c>
      <c r="AX12" s="164">
        <f t="shared" si="21"/>
        <v>5.2258506061791162E-3</v>
      </c>
      <c r="AY12" s="164">
        <f t="shared" si="22"/>
        <v>1.8527571372702386E-3</v>
      </c>
      <c r="AZ12" s="164">
        <f t="shared" si="23"/>
        <v>1.2807978099335158E-3</v>
      </c>
      <c r="BA12" s="164">
        <f t="shared" si="24"/>
        <v>9.5815408682049276E-4</v>
      </c>
      <c r="BB12" s="164">
        <f t="shared" si="25"/>
        <v>2.8157997653500194E-3</v>
      </c>
      <c r="BC12" s="164">
        <f t="shared" si="26"/>
        <v>1.3111067657411029E-2</v>
      </c>
      <c r="BD12" s="167">
        <f t="shared" si="27"/>
        <v>1.0000000000000002</v>
      </c>
    </row>
    <row r="13" spans="1:56" x14ac:dyDescent="0.25">
      <c r="B13" s="153" t="s">
        <v>46</v>
      </c>
      <c r="C13" s="155">
        <f>IF($D$3="HIS",SectorFlows_input!B10,INDEX(SectorFlows_input!$B$57:$Z$81,MATCH(SectorFlows!$B13,SectorFlows_input!$A$57:$A$81,0),MATCH(SectorFlows!C$5,SectorFlows_input!$B$56:$Z$56,0)))</f>
        <v>88924</v>
      </c>
      <c r="D13" s="155">
        <f>IF($D$3="HIS",SectorFlows_input!C10,INDEX(SectorFlows_input!$B$57:$Z$81,MATCH(SectorFlows!$B13,SectorFlows_input!$A$57:$A$81,0),MATCH(SectorFlows!D$5,SectorFlows_input!$B$56:$Z$56,0)))</f>
        <v>23264</v>
      </c>
      <c r="E13" s="155">
        <f>IF($D$3="HIS",SectorFlows_input!D10,INDEX(SectorFlows_input!$B$57:$Z$81,MATCH(SectorFlows!$B13,SectorFlows_input!$A$57:$A$81,0),MATCH(SectorFlows!E$5,SectorFlows_input!$B$56:$Z$56,0)))</f>
        <v>11647</v>
      </c>
      <c r="F13" s="155">
        <f>IF($D$3="HIS",SectorFlows_input!E10,INDEX(SectorFlows_input!$B$57:$Z$81,MATCH(SectorFlows!$B13,SectorFlows_input!$A$57:$A$81,0),MATCH(SectorFlows!F$5,SectorFlows_input!$B$56:$Z$56,0)))</f>
        <v>4403</v>
      </c>
      <c r="G13" s="155">
        <f>IF($D$3="HIS",SectorFlows_input!F10,INDEX(SectorFlows_input!$B$57:$Z$81,MATCH(SectorFlows!$B13,SectorFlows_input!$A$57:$A$81,0),MATCH(SectorFlows!G$5,SectorFlows_input!$B$56:$Z$56,0)))</f>
        <v>9046</v>
      </c>
      <c r="H13" s="155">
        <f>IF($D$3="HIS",SectorFlows_input!G10,INDEX(SectorFlows_input!$B$57:$Z$81,MATCH(SectorFlows!$B13,SectorFlows_input!$A$57:$A$81,0),MATCH(SectorFlows!H$5,SectorFlows_input!$B$56:$Z$56,0)))</f>
        <v>6965</v>
      </c>
      <c r="I13" s="155">
        <f>IF($D$3="HIS",SectorFlows_input!H10,INDEX(SectorFlows_input!$B$57:$Z$81,MATCH(SectorFlows!$B13,SectorFlows_input!$A$57:$A$81,0),MATCH(SectorFlows!I$5,SectorFlows_input!$B$56:$Z$56,0)))</f>
        <v>21204</v>
      </c>
      <c r="J13" s="154">
        <f>IF($D$3="HIS",SectorFlows_input!I10,INDEX(SectorFlows_input!$B$57:$Z$81,MATCH(SectorFlows!$B13,SectorFlows_input!$A$57:$A$81,0),MATCH(SectorFlows!J$5,SectorFlows_input!$B$56:$Z$56,0)))</f>
        <v>86862</v>
      </c>
      <c r="K13" s="155">
        <f>IF($D$3="HIS",SectorFlows_input!J10,INDEX(SectorFlows_input!$B$57:$Z$81,MATCH(SectorFlows!$B13,SectorFlows_input!$A$57:$A$81,0),MATCH(SectorFlows!K$5,SectorFlows_input!$B$56:$Z$56,0)))</f>
        <v>1612</v>
      </c>
      <c r="L13" s="155">
        <f>IF($D$3="HIS",SectorFlows_input!K10,INDEX(SectorFlows_input!$B$57:$Z$81,MATCH(SectorFlows!$B13,SectorFlows_input!$A$57:$A$81,0),MATCH(SectorFlows!L$5,SectorFlows_input!$B$56:$Z$56,0)))</f>
        <v>4413</v>
      </c>
      <c r="M13" s="155">
        <f>IF($D$3="HIS",SectorFlows_input!L10,INDEX(SectorFlows_input!$B$57:$Z$81,MATCH(SectorFlows!$B13,SectorFlows_input!$A$57:$A$81,0),MATCH(SectorFlows!M$5,SectorFlows_input!$B$56:$Z$56,0)))</f>
        <v>2594</v>
      </c>
      <c r="N13" s="155">
        <f>IF($D$3="HIS",SectorFlows_input!M10,INDEX(SectorFlows_input!$B$57:$Z$81,MATCH(SectorFlows!$B13,SectorFlows_input!$A$57:$A$81,0),MATCH(SectorFlows!N$5,SectorFlows_input!$B$56:$Z$56,0)))</f>
        <v>2131</v>
      </c>
      <c r="O13" s="155">
        <f>IF($D$3="HIS",SectorFlows_input!N10,INDEX(SectorFlows_input!$B$57:$Z$81,MATCH(SectorFlows!$B13,SectorFlows_input!$A$57:$A$81,0),MATCH(SectorFlows!O$5,SectorFlows_input!$B$56:$Z$56,0)))</f>
        <v>3684</v>
      </c>
      <c r="P13" s="155">
        <f>IF($D$3="HIS",SectorFlows_input!O10,INDEX(SectorFlows_input!$B$57:$Z$81,MATCH(SectorFlows!$B13,SectorFlows_input!$A$57:$A$81,0),MATCH(SectorFlows!P$5,SectorFlows_input!$B$56:$Z$56,0)))</f>
        <v>11725</v>
      </c>
      <c r="Q13" s="155">
        <f>IF($D$3="HIS",SectorFlows_input!P10,INDEX(SectorFlows_input!$B$57:$Z$81,MATCH(SectorFlows!$B13,SectorFlows_input!$A$57:$A$81,0),MATCH(SectorFlows!Q$5,SectorFlows_input!$B$56:$Z$56,0)))</f>
        <v>9846</v>
      </c>
      <c r="R13" s="155">
        <f>IF($D$3="HIS",SectorFlows_input!Q10,INDEX(SectorFlows_input!$B$57:$Z$81,MATCH(SectorFlows!$B13,SectorFlows_input!$A$57:$A$81,0),MATCH(SectorFlows!R$5,SectorFlows_input!$B$56:$Z$56,0)))</f>
        <v>45</v>
      </c>
      <c r="S13" s="155">
        <f>IF($D$3="HIS",SectorFlows_input!R10,INDEX(SectorFlows_input!$B$57:$Z$81,MATCH(SectorFlows!$B13,SectorFlows_input!$A$57:$A$81,0),MATCH(SectorFlows!S$5,SectorFlows_input!$B$56:$Z$56,0)))</f>
        <v>261</v>
      </c>
      <c r="T13" s="155">
        <f>IF($D$3="HIS",SectorFlows_input!S10,INDEX(SectorFlows_input!$B$57:$Z$81,MATCH(SectorFlows!$B13,SectorFlows_input!$A$57:$A$81,0),MATCH(SectorFlows!T$5,SectorFlows_input!$B$56:$Z$56,0)))</f>
        <v>3840</v>
      </c>
      <c r="U13" s="155">
        <f>IF($D$3="HIS",SectorFlows_input!T10,INDEX(SectorFlows_input!$B$57:$Z$81,MATCH(SectorFlows!$B13,SectorFlows_input!$A$57:$A$81,0),MATCH(SectorFlows!U$5,SectorFlows_input!$B$56:$Z$56,0)))</f>
        <v>468</v>
      </c>
      <c r="V13" s="155">
        <f>IF($D$3="HIS",SectorFlows_input!U10,INDEX(SectorFlows_input!$B$57:$Z$81,MATCH(SectorFlows!$B13,SectorFlows_input!$A$57:$A$81,0),MATCH(SectorFlows!V$5,SectorFlows_input!$B$56:$Z$56,0)))</f>
        <v>1114</v>
      </c>
      <c r="W13" s="155">
        <f>IF($D$3="HIS",SectorFlows_input!V10,INDEX(SectorFlows_input!$B$57:$Z$81,MATCH(SectorFlows!$B13,SectorFlows_input!$A$57:$A$81,0),MATCH(SectorFlows!W$5,SectorFlows_input!$B$56:$Z$56,0)))</f>
        <v>642</v>
      </c>
      <c r="X13" s="155">
        <f>IF($D$3="HIS",SectorFlows_input!W10,INDEX(SectorFlows_input!$B$57:$Z$81,MATCH(SectorFlows!$B13,SectorFlows_input!$A$57:$A$81,0),MATCH(SectorFlows!X$5,SectorFlows_input!$B$56:$Z$56,0)))</f>
        <v>243</v>
      </c>
      <c r="Y13" s="155">
        <f>IF($D$3="HIS",SectorFlows_input!X10,INDEX(SectorFlows_input!$B$57:$Z$81,MATCH(SectorFlows!$B13,SectorFlows_input!$A$57:$A$81,0),MATCH(SectorFlows!Y$5,SectorFlows_input!$B$56:$Z$56,0)))</f>
        <v>270</v>
      </c>
      <c r="Z13" s="155">
        <f>IF($D$3="HIS",SectorFlows_input!Y10,INDEX(SectorFlows_input!$B$57:$Z$81,MATCH(SectorFlows!$B13,SectorFlows_input!$A$57:$A$81,0),MATCH(SectorFlows!Z$5,SectorFlows_input!$B$56:$Z$56,0)))</f>
        <v>315</v>
      </c>
      <c r="AA13" s="155">
        <f>IF($D$3="HIS",SectorFlows_input!Z10,INDEX(SectorFlows_input!$B$57:$Z$81,MATCH(SectorFlows!$B13,SectorFlows_input!$A$57:$A$81,0),MATCH(SectorFlows!AA$5,SectorFlows_input!$B$56:$Z$56,0)))</f>
        <v>2884</v>
      </c>
      <c r="AB13" s="156">
        <f t="shared" si="1"/>
        <v>298402</v>
      </c>
      <c r="AD13" s="153" t="s">
        <v>46</v>
      </c>
      <c r="AE13" s="164">
        <f t="shared" si="2"/>
        <v>0.29800068364153054</v>
      </c>
      <c r="AF13" s="164">
        <f t="shared" si="3"/>
        <v>7.7961943954799232E-2</v>
      </c>
      <c r="AG13" s="164">
        <f t="shared" si="4"/>
        <v>3.9031239736999082E-2</v>
      </c>
      <c r="AH13" s="164">
        <f t="shared" si="5"/>
        <v>1.4755263034430064E-2</v>
      </c>
      <c r="AI13" s="164">
        <f t="shared" si="6"/>
        <v>3.0314810222451593E-2</v>
      </c>
      <c r="AJ13" s="164">
        <f t="shared" si="7"/>
        <v>2.334099637401894E-2</v>
      </c>
      <c r="AK13" s="164">
        <f t="shared" si="8"/>
        <v>7.1058504969805827E-2</v>
      </c>
      <c r="AL13" s="163">
        <f t="shared" si="9"/>
        <v>0.29109054228859055</v>
      </c>
      <c r="AM13" s="164">
        <f t="shared" si="10"/>
        <v>5.4021085649559987E-3</v>
      </c>
      <c r="AN13" s="164">
        <f t="shared" si="11"/>
        <v>1.4788774874163042E-2</v>
      </c>
      <c r="AO13" s="164">
        <f t="shared" si="12"/>
        <v>8.6929712267344045E-3</v>
      </c>
      <c r="AP13" s="164">
        <f t="shared" si="13"/>
        <v>7.1413730470975397E-3</v>
      </c>
      <c r="AQ13" s="164">
        <f t="shared" si="14"/>
        <v>1.234576175762897E-2</v>
      </c>
      <c r="AR13" s="164">
        <f t="shared" si="15"/>
        <v>3.9292632086916308E-2</v>
      </c>
      <c r="AS13" s="164">
        <f t="shared" si="16"/>
        <v>3.2995757401089808E-2</v>
      </c>
      <c r="AT13" s="164">
        <f t="shared" si="17"/>
        <v>1.5080327879839949E-4</v>
      </c>
      <c r="AU13" s="164">
        <f t="shared" si="18"/>
        <v>8.7465901703071697E-4</v>
      </c>
      <c r="AV13" s="164">
        <f t="shared" si="19"/>
        <v>1.2868546457463421E-2</v>
      </c>
      <c r="AW13" s="164">
        <f t="shared" si="20"/>
        <v>1.5683540995033544E-3</v>
      </c>
      <c r="AX13" s="164">
        <f t="shared" si="21"/>
        <v>3.7332189462537116E-3</v>
      </c>
      <c r="AY13" s="164">
        <f t="shared" si="22"/>
        <v>2.1514601108571659E-3</v>
      </c>
      <c r="AZ13" s="164">
        <f t="shared" si="23"/>
        <v>8.1433770551135717E-4</v>
      </c>
      <c r="BA13" s="164">
        <f t="shared" si="24"/>
        <v>9.0481967279039681E-4</v>
      </c>
      <c r="BB13" s="164">
        <f t="shared" si="25"/>
        <v>1.0556229515887962E-3</v>
      </c>
      <c r="BC13" s="164">
        <f t="shared" si="26"/>
        <v>9.6648145789907571E-3</v>
      </c>
      <c r="BD13" s="167">
        <f t="shared" si="27"/>
        <v>1</v>
      </c>
    </row>
    <row r="14" spans="1:56" x14ac:dyDescent="0.25">
      <c r="B14" s="153" t="s">
        <v>377</v>
      </c>
      <c r="C14" s="155">
        <f>IF($D$3="HIS",SectorFlows_input!B11,INDEX(SectorFlows_input!$B$57:$Z$81,MATCH(SectorFlows!$B14,SectorFlows_input!$A$57:$A$81,0),MATCH(SectorFlows!C$5,SectorFlows_input!$B$56:$Z$56,0)))</f>
        <v>13535</v>
      </c>
      <c r="D14" s="155">
        <f>IF($D$3="HIS",SectorFlows_input!C11,INDEX(SectorFlows_input!$B$57:$Z$81,MATCH(SectorFlows!$B14,SectorFlows_input!$A$57:$A$81,0),MATCH(SectorFlows!D$5,SectorFlows_input!$B$56:$Z$56,0)))</f>
        <v>7801</v>
      </c>
      <c r="E14" s="155">
        <f>IF($D$3="HIS",SectorFlows_input!D11,INDEX(SectorFlows_input!$B$57:$Z$81,MATCH(SectorFlows!$B14,SectorFlows_input!$A$57:$A$81,0),MATCH(SectorFlows!E$5,SectorFlows_input!$B$56:$Z$56,0)))</f>
        <v>4046</v>
      </c>
      <c r="F14" s="155">
        <f>IF($D$3="HIS",SectorFlows_input!E11,INDEX(SectorFlows_input!$B$57:$Z$81,MATCH(SectorFlows!$B14,SectorFlows_input!$A$57:$A$81,0),MATCH(SectorFlows!F$5,SectorFlows_input!$B$56:$Z$56,0)))</f>
        <v>461</v>
      </c>
      <c r="G14" s="155">
        <f>IF($D$3="HIS",SectorFlows_input!F11,INDEX(SectorFlows_input!$B$57:$Z$81,MATCH(SectorFlows!$B14,SectorFlows_input!$A$57:$A$81,0),MATCH(SectorFlows!G$5,SectorFlows_input!$B$56:$Z$56,0)))</f>
        <v>611</v>
      </c>
      <c r="H14" s="155">
        <f>IF($D$3="HIS",SectorFlows_input!G11,INDEX(SectorFlows_input!$B$57:$Z$81,MATCH(SectorFlows!$B14,SectorFlows_input!$A$57:$A$81,0),MATCH(SectorFlows!H$5,SectorFlows_input!$B$56:$Z$56,0)))</f>
        <v>232</v>
      </c>
      <c r="I14" s="155">
        <f>IF($D$3="HIS",SectorFlows_input!H11,INDEX(SectorFlows_input!$B$57:$Z$81,MATCH(SectorFlows!$B14,SectorFlows_input!$A$57:$A$81,0),MATCH(SectorFlows!I$5,SectorFlows_input!$B$56:$Z$56,0)))</f>
        <v>233</v>
      </c>
      <c r="J14" s="155">
        <f>IF($D$3="HIS",SectorFlows_input!I11,INDEX(SectorFlows_input!$B$57:$Z$81,MATCH(SectorFlows!$B14,SectorFlows_input!$A$57:$A$81,0),MATCH(SectorFlows!J$5,SectorFlows_input!$B$56:$Z$56,0)))</f>
        <v>525</v>
      </c>
      <c r="K14" s="154">
        <f>IF($D$3="HIS",SectorFlows_input!J11,INDEX(SectorFlows_input!$B$57:$Z$81,MATCH(SectorFlows!$B14,SectorFlows_input!$A$57:$A$81,0),MATCH(SectorFlows!K$5,SectorFlows_input!$B$56:$Z$56,0)))</f>
        <v>14449</v>
      </c>
      <c r="L14" s="155">
        <f>IF($D$3="HIS",SectorFlows_input!K11,INDEX(SectorFlows_input!$B$57:$Z$81,MATCH(SectorFlows!$B14,SectorFlows_input!$A$57:$A$81,0),MATCH(SectorFlows!L$5,SectorFlows_input!$B$56:$Z$56,0)))</f>
        <v>2803</v>
      </c>
      <c r="M14" s="155">
        <f>IF($D$3="HIS",SectorFlows_input!L11,INDEX(SectorFlows_input!$B$57:$Z$81,MATCH(SectorFlows!$B14,SectorFlows_input!$A$57:$A$81,0),MATCH(SectorFlows!M$5,SectorFlows_input!$B$56:$Z$56,0)))</f>
        <v>906</v>
      </c>
      <c r="N14" s="155">
        <f>IF($D$3="HIS",SectorFlows_input!M11,INDEX(SectorFlows_input!$B$57:$Z$81,MATCH(SectorFlows!$B14,SectorFlows_input!$A$57:$A$81,0),MATCH(SectorFlows!N$5,SectorFlows_input!$B$56:$Z$56,0)))</f>
        <v>301</v>
      </c>
      <c r="O14" s="155">
        <f>IF($D$3="HIS",SectorFlows_input!N11,INDEX(SectorFlows_input!$B$57:$Z$81,MATCH(SectorFlows!$B14,SectorFlows_input!$A$57:$A$81,0),MATCH(SectorFlows!O$5,SectorFlows_input!$B$56:$Z$56,0)))</f>
        <v>610</v>
      </c>
      <c r="P14" s="155">
        <f>IF($D$3="HIS",SectorFlows_input!O11,INDEX(SectorFlows_input!$B$57:$Z$81,MATCH(SectorFlows!$B14,SectorFlows_input!$A$57:$A$81,0),MATCH(SectorFlows!P$5,SectorFlows_input!$B$56:$Z$56,0)))</f>
        <v>304</v>
      </c>
      <c r="Q14" s="155">
        <f>IF($D$3="HIS",SectorFlows_input!P11,INDEX(SectorFlows_input!$B$57:$Z$81,MATCH(SectorFlows!$B14,SectorFlows_input!$A$57:$A$81,0),MATCH(SectorFlows!Q$5,SectorFlows_input!$B$56:$Z$56,0)))</f>
        <v>155</v>
      </c>
      <c r="R14" s="155">
        <f>IF($D$3="HIS",SectorFlows_input!Q11,INDEX(SectorFlows_input!$B$57:$Z$81,MATCH(SectorFlows!$B14,SectorFlows_input!$A$57:$A$81,0),MATCH(SectorFlows!R$5,SectorFlows_input!$B$56:$Z$56,0)))</f>
        <v>90</v>
      </c>
      <c r="S14" s="155">
        <f>IF($D$3="HIS",SectorFlows_input!R11,INDEX(SectorFlows_input!$B$57:$Z$81,MATCH(SectorFlows!$B14,SectorFlows_input!$A$57:$A$81,0),MATCH(SectorFlows!S$5,SectorFlows_input!$B$56:$Z$56,0)))</f>
        <v>10</v>
      </c>
      <c r="T14" s="155">
        <f>IF($D$3="HIS",SectorFlows_input!S11,INDEX(SectorFlows_input!$B$57:$Z$81,MATCH(SectorFlows!$B14,SectorFlows_input!$A$57:$A$81,0),MATCH(SectorFlows!T$5,SectorFlows_input!$B$56:$Z$56,0)))</f>
        <v>35</v>
      </c>
      <c r="U14" s="155">
        <f>IF($D$3="HIS",SectorFlows_input!T11,INDEX(SectorFlows_input!$B$57:$Z$81,MATCH(SectorFlows!$B14,SectorFlows_input!$A$57:$A$81,0),MATCH(SectorFlows!U$5,SectorFlows_input!$B$56:$Z$56,0)))</f>
        <v>0</v>
      </c>
      <c r="V14" s="155">
        <f>IF($D$3="HIS",SectorFlows_input!U11,INDEX(SectorFlows_input!$B$57:$Z$81,MATCH(SectorFlows!$B14,SectorFlows_input!$A$57:$A$81,0),MATCH(SectorFlows!V$5,SectorFlows_input!$B$56:$Z$56,0)))</f>
        <v>2738</v>
      </c>
      <c r="W14" s="155">
        <f>IF($D$3="HIS",SectorFlows_input!V11,INDEX(SectorFlows_input!$B$57:$Z$81,MATCH(SectorFlows!$B14,SectorFlows_input!$A$57:$A$81,0),MATCH(SectorFlows!W$5,SectorFlows_input!$B$56:$Z$56,0)))</f>
        <v>2387</v>
      </c>
      <c r="X14" s="155">
        <f>IF($D$3="HIS",SectorFlows_input!W11,INDEX(SectorFlows_input!$B$57:$Z$81,MATCH(SectorFlows!$B14,SectorFlows_input!$A$57:$A$81,0),MATCH(SectorFlows!X$5,SectorFlows_input!$B$56:$Z$56,0)))</f>
        <v>60</v>
      </c>
      <c r="Y14" s="155">
        <f>IF($D$3="HIS",SectorFlows_input!X11,INDEX(SectorFlows_input!$B$57:$Z$81,MATCH(SectorFlows!$B14,SectorFlows_input!$A$57:$A$81,0),MATCH(SectorFlows!Y$5,SectorFlows_input!$B$56:$Z$56,0)))</f>
        <v>85</v>
      </c>
      <c r="Z14" s="155">
        <f>IF($D$3="HIS",SectorFlows_input!Y11,INDEX(SectorFlows_input!$B$57:$Z$81,MATCH(SectorFlows!$B14,SectorFlows_input!$A$57:$A$81,0),MATCH(SectorFlows!Z$5,SectorFlows_input!$B$56:$Z$56,0)))</f>
        <v>35</v>
      </c>
      <c r="AA14" s="155">
        <f>IF($D$3="HIS",SectorFlows_input!Z11,INDEX(SectorFlows_input!$B$57:$Z$81,MATCH(SectorFlows!$B14,SectorFlows_input!$A$57:$A$81,0),MATCH(SectorFlows!AA$5,SectorFlows_input!$B$56:$Z$56,0)))</f>
        <v>25</v>
      </c>
      <c r="AB14" s="156">
        <f t="shared" si="1"/>
        <v>52437</v>
      </c>
      <c r="AD14" s="153" t="s">
        <v>377</v>
      </c>
      <c r="AE14" s="164">
        <f t="shared" si="2"/>
        <v>0.25811926692983961</v>
      </c>
      <c r="AF14" s="164">
        <f t="shared" si="3"/>
        <v>0.1487689989892633</v>
      </c>
      <c r="AG14" s="164">
        <f t="shared" si="4"/>
        <v>7.7159257775997858E-2</v>
      </c>
      <c r="AH14" s="164">
        <f t="shared" si="5"/>
        <v>8.7915021835726689E-3</v>
      </c>
      <c r="AI14" s="164">
        <f t="shared" si="6"/>
        <v>1.1652077731372886E-2</v>
      </c>
      <c r="AJ14" s="164">
        <f t="shared" si="7"/>
        <v>4.4243568472643359E-3</v>
      </c>
      <c r="AK14" s="164">
        <f t="shared" si="8"/>
        <v>4.4434273509163374E-3</v>
      </c>
      <c r="AL14" s="164">
        <f t="shared" si="9"/>
        <v>1.0012014417300761E-2</v>
      </c>
      <c r="AM14" s="163">
        <f t="shared" si="10"/>
        <v>0.27554970726776895</v>
      </c>
      <c r="AN14" s="164">
        <f t="shared" si="11"/>
        <v>5.3454621736560064E-2</v>
      </c>
      <c r="AO14" s="164">
        <f t="shared" si="12"/>
        <v>1.7277876308713313E-2</v>
      </c>
      <c r="AP14" s="164">
        <f t="shared" si="13"/>
        <v>5.7402215992524361E-3</v>
      </c>
      <c r="AQ14" s="164">
        <f t="shared" si="14"/>
        <v>1.1633007227720885E-2</v>
      </c>
      <c r="AR14" s="164">
        <f t="shared" si="15"/>
        <v>5.7974331102084407E-3</v>
      </c>
      <c r="AS14" s="164">
        <f t="shared" si="16"/>
        <v>2.9559280660602246E-3</v>
      </c>
      <c r="AT14" s="164">
        <f t="shared" si="17"/>
        <v>1.7163453286801304E-3</v>
      </c>
      <c r="AU14" s="164">
        <f t="shared" si="18"/>
        <v>1.907050365200145E-4</v>
      </c>
      <c r="AV14" s="164">
        <f t="shared" si="19"/>
        <v>6.6746762782005076E-4</v>
      </c>
      <c r="AW14" s="164">
        <f t="shared" si="20"/>
        <v>0</v>
      </c>
      <c r="AX14" s="164">
        <f t="shared" si="21"/>
        <v>5.2215038999179966E-2</v>
      </c>
      <c r="AY14" s="164">
        <f t="shared" si="22"/>
        <v>4.552129221732746E-2</v>
      </c>
      <c r="AZ14" s="164">
        <f t="shared" si="23"/>
        <v>1.1442302191200869E-3</v>
      </c>
      <c r="BA14" s="164">
        <f t="shared" si="24"/>
        <v>1.6209928104201233E-3</v>
      </c>
      <c r="BB14" s="164">
        <f t="shared" si="25"/>
        <v>6.6746762782005076E-4</v>
      </c>
      <c r="BC14" s="164">
        <f t="shared" si="26"/>
        <v>4.7676259130003621E-4</v>
      </c>
      <c r="BD14" s="167">
        <f t="shared" si="27"/>
        <v>0.99999999999999989</v>
      </c>
    </row>
    <row r="15" spans="1:56" x14ac:dyDescent="0.25">
      <c r="B15" s="153" t="s">
        <v>378</v>
      </c>
      <c r="C15" s="155">
        <f>IF($D$3="HIS",SectorFlows_input!B12,INDEX(SectorFlows_input!$B$57:$Z$81,MATCH(SectorFlows!$B15,SectorFlows_input!$A$57:$A$81,0),MATCH(SectorFlows!C$5,SectorFlows_input!$B$56:$Z$56,0)))</f>
        <v>14155</v>
      </c>
      <c r="D15" s="155">
        <f>IF($D$3="HIS",SectorFlows_input!C12,INDEX(SectorFlows_input!$B$57:$Z$81,MATCH(SectorFlows!$B15,SectorFlows_input!$A$57:$A$81,0),MATCH(SectorFlows!D$5,SectorFlows_input!$B$56:$Z$56,0)))</f>
        <v>8899</v>
      </c>
      <c r="E15" s="155">
        <f>IF($D$3="HIS",SectorFlows_input!D12,INDEX(SectorFlows_input!$B$57:$Z$81,MATCH(SectorFlows!$B15,SectorFlows_input!$A$57:$A$81,0),MATCH(SectorFlows!E$5,SectorFlows_input!$B$56:$Z$56,0)))</f>
        <v>15990</v>
      </c>
      <c r="F15" s="155">
        <f>IF($D$3="HIS",SectorFlows_input!E12,INDEX(SectorFlows_input!$B$57:$Z$81,MATCH(SectorFlows!$B15,SectorFlows_input!$A$57:$A$81,0),MATCH(SectorFlows!F$5,SectorFlows_input!$B$56:$Z$56,0)))</f>
        <v>1580</v>
      </c>
      <c r="G15" s="155">
        <f>IF($D$3="HIS",SectorFlows_input!F12,INDEX(SectorFlows_input!$B$57:$Z$81,MATCH(SectorFlows!$B15,SectorFlows_input!$A$57:$A$81,0),MATCH(SectorFlows!G$5,SectorFlows_input!$B$56:$Z$56,0)))</f>
        <v>2463</v>
      </c>
      <c r="H15" s="155">
        <f>IF($D$3="HIS",SectorFlows_input!G12,INDEX(SectorFlows_input!$B$57:$Z$81,MATCH(SectorFlows!$B15,SectorFlows_input!$A$57:$A$81,0),MATCH(SectorFlows!H$5,SectorFlows_input!$B$56:$Z$56,0)))</f>
        <v>876</v>
      </c>
      <c r="I15" s="155">
        <f>IF($D$3="HIS",SectorFlows_input!H12,INDEX(SectorFlows_input!$B$57:$Z$81,MATCH(SectorFlows!$B15,SectorFlows_input!$A$57:$A$81,0),MATCH(SectorFlows!I$5,SectorFlows_input!$B$56:$Z$56,0)))</f>
        <v>1244</v>
      </c>
      <c r="J15" s="155">
        <f>IF($D$3="HIS",SectorFlows_input!I12,INDEX(SectorFlows_input!$B$57:$Z$81,MATCH(SectorFlows!$B15,SectorFlows_input!$A$57:$A$81,0),MATCH(SectorFlows!J$5,SectorFlows_input!$B$56:$Z$56,0)))</f>
        <v>1021</v>
      </c>
      <c r="K15" s="155">
        <f>IF($D$3="HIS",SectorFlows_input!J12,INDEX(SectorFlows_input!$B$57:$Z$81,MATCH(SectorFlows!$B15,SectorFlows_input!$A$57:$A$81,0),MATCH(SectorFlows!K$5,SectorFlows_input!$B$56:$Z$56,0)))</f>
        <v>11302</v>
      </c>
      <c r="L15" s="154">
        <f>IF($D$3="HIS",SectorFlows_input!K12,INDEX(SectorFlows_input!$B$57:$Z$81,MATCH(SectorFlows!$B15,SectorFlows_input!$A$57:$A$81,0),MATCH(SectorFlows!L$5,SectorFlows_input!$B$56:$Z$56,0)))</f>
        <v>63559</v>
      </c>
      <c r="M15" s="155">
        <f>IF($D$3="HIS",SectorFlows_input!L12,INDEX(SectorFlows_input!$B$57:$Z$81,MATCH(SectorFlows!$B15,SectorFlows_input!$A$57:$A$81,0),MATCH(SectorFlows!M$5,SectorFlows_input!$B$56:$Z$56,0)))</f>
        <v>17233</v>
      </c>
      <c r="N15" s="155">
        <f>IF($D$3="HIS",SectorFlows_input!M12,INDEX(SectorFlows_input!$B$57:$Z$81,MATCH(SectorFlows!$B15,SectorFlows_input!$A$57:$A$81,0),MATCH(SectorFlows!N$5,SectorFlows_input!$B$56:$Z$56,0)))</f>
        <v>4226</v>
      </c>
      <c r="O15" s="155">
        <f>IF($D$3="HIS",SectorFlows_input!N12,INDEX(SectorFlows_input!$B$57:$Z$81,MATCH(SectorFlows!$B15,SectorFlows_input!$A$57:$A$81,0),MATCH(SectorFlows!O$5,SectorFlows_input!$B$56:$Z$56,0)))</f>
        <v>3377</v>
      </c>
      <c r="P15" s="155">
        <f>IF($D$3="HIS",SectorFlows_input!O12,INDEX(SectorFlows_input!$B$57:$Z$81,MATCH(SectorFlows!$B15,SectorFlows_input!$A$57:$A$81,0),MATCH(SectorFlows!P$5,SectorFlows_input!$B$56:$Z$56,0)))</f>
        <v>942</v>
      </c>
      <c r="Q15" s="155">
        <f>IF($D$3="HIS",SectorFlows_input!P12,INDEX(SectorFlows_input!$B$57:$Z$81,MATCH(SectorFlows!$B15,SectorFlows_input!$A$57:$A$81,0),MATCH(SectorFlows!Q$5,SectorFlows_input!$B$56:$Z$56,0)))</f>
        <v>593</v>
      </c>
      <c r="R15" s="155">
        <f>IF($D$3="HIS",SectorFlows_input!Q12,INDEX(SectorFlows_input!$B$57:$Z$81,MATCH(SectorFlows!$B15,SectorFlows_input!$A$57:$A$81,0),MATCH(SectorFlows!R$5,SectorFlows_input!$B$56:$Z$56,0)))</f>
        <v>225</v>
      </c>
      <c r="S15" s="155">
        <f>IF($D$3="HIS",SectorFlows_input!R12,INDEX(SectorFlows_input!$B$57:$Z$81,MATCH(SectorFlows!$B15,SectorFlows_input!$A$57:$A$81,0),MATCH(SectorFlows!S$5,SectorFlows_input!$B$56:$Z$56,0)))</f>
        <v>220</v>
      </c>
      <c r="T15" s="155">
        <f>IF($D$3="HIS",SectorFlows_input!S12,INDEX(SectorFlows_input!$B$57:$Z$81,MATCH(SectorFlows!$B15,SectorFlows_input!$A$57:$A$81,0),MATCH(SectorFlows!T$5,SectorFlows_input!$B$56:$Z$56,0)))</f>
        <v>40</v>
      </c>
      <c r="U15" s="155">
        <f>IF($D$3="HIS",SectorFlows_input!T12,INDEX(SectorFlows_input!$B$57:$Z$81,MATCH(SectorFlows!$B15,SectorFlows_input!$A$57:$A$81,0),MATCH(SectorFlows!U$5,SectorFlows_input!$B$56:$Z$56,0)))</f>
        <v>40</v>
      </c>
      <c r="V15" s="155">
        <f>IF($D$3="HIS",SectorFlows_input!U12,INDEX(SectorFlows_input!$B$57:$Z$81,MATCH(SectorFlows!$B15,SectorFlows_input!$A$57:$A$81,0),MATCH(SectorFlows!V$5,SectorFlows_input!$B$56:$Z$56,0)))</f>
        <v>18242</v>
      </c>
      <c r="W15" s="155">
        <f>IF($D$3="HIS",SectorFlows_input!V12,INDEX(SectorFlows_input!$B$57:$Z$81,MATCH(SectorFlows!$B15,SectorFlows_input!$A$57:$A$81,0),MATCH(SectorFlows!W$5,SectorFlows_input!$B$56:$Z$56,0)))</f>
        <v>4936</v>
      </c>
      <c r="X15" s="155">
        <f>IF($D$3="HIS",SectorFlows_input!W12,INDEX(SectorFlows_input!$B$57:$Z$81,MATCH(SectorFlows!$B15,SectorFlows_input!$A$57:$A$81,0),MATCH(SectorFlows!X$5,SectorFlows_input!$B$56:$Z$56,0)))</f>
        <v>2132</v>
      </c>
      <c r="Y15" s="155">
        <f>IF($D$3="HIS",SectorFlows_input!X12,INDEX(SectorFlows_input!$B$57:$Z$81,MATCH(SectorFlows!$B15,SectorFlows_input!$A$57:$A$81,0),MATCH(SectorFlows!Y$5,SectorFlows_input!$B$56:$Z$56,0)))</f>
        <v>414</v>
      </c>
      <c r="Z15" s="155">
        <f>IF($D$3="HIS",SectorFlows_input!Y12,INDEX(SectorFlows_input!$B$57:$Z$81,MATCH(SectorFlows!$B15,SectorFlows_input!$A$57:$A$81,0),MATCH(SectorFlows!Z$5,SectorFlows_input!$B$56:$Z$56,0)))</f>
        <v>357</v>
      </c>
      <c r="AA15" s="155">
        <f>IF($D$3="HIS",SectorFlows_input!Z12,INDEX(SectorFlows_input!$B$57:$Z$81,MATCH(SectorFlows!$B15,SectorFlows_input!$A$57:$A$81,0),MATCH(SectorFlows!AA$5,SectorFlows_input!$B$56:$Z$56,0)))</f>
        <v>154</v>
      </c>
      <c r="AB15" s="156">
        <f t="shared" si="1"/>
        <v>174220</v>
      </c>
      <c r="AD15" s="153" t="s">
        <v>378</v>
      </c>
      <c r="AE15" s="164">
        <f t="shared" si="2"/>
        <v>8.124784754907588E-2</v>
      </c>
      <c r="AF15" s="164">
        <f t="shared" si="3"/>
        <v>5.107909539662496E-2</v>
      </c>
      <c r="AG15" s="164">
        <f t="shared" si="4"/>
        <v>9.178050740443118E-2</v>
      </c>
      <c r="AH15" s="164">
        <f t="shared" si="5"/>
        <v>9.0689932269544249E-3</v>
      </c>
      <c r="AI15" s="164">
        <f t="shared" si="6"/>
        <v>1.4137297669613132E-2</v>
      </c>
      <c r="AJ15" s="164">
        <f t="shared" si="7"/>
        <v>5.0281253587418206E-3</v>
      </c>
      <c r="AK15" s="164">
        <f t="shared" si="8"/>
        <v>7.1403971989438637E-3</v>
      </c>
      <c r="AL15" s="164">
        <f t="shared" si="9"/>
        <v>5.8604063827344738E-3</v>
      </c>
      <c r="AM15" s="164">
        <f t="shared" si="10"/>
        <v>6.4872000918379066E-2</v>
      </c>
      <c r="AN15" s="163">
        <f t="shared" si="11"/>
        <v>0.36482034209620023</v>
      </c>
      <c r="AO15" s="164">
        <f t="shared" si="12"/>
        <v>9.8915164734244054E-2</v>
      </c>
      <c r="AP15" s="164">
        <f t="shared" si="13"/>
        <v>2.4256686947537597E-2</v>
      </c>
      <c r="AQ15" s="164">
        <f t="shared" si="14"/>
        <v>1.9383538055332338E-2</v>
      </c>
      <c r="AR15" s="164">
        <f t="shared" si="15"/>
        <v>5.4069567213867525E-3</v>
      </c>
      <c r="AS15" s="164">
        <f t="shared" si="16"/>
        <v>3.4037423946734016E-3</v>
      </c>
      <c r="AT15" s="164">
        <f t="shared" si="17"/>
        <v>1.291470554471358E-3</v>
      </c>
      <c r="AU15" s="164">
        <f t="shared" si="18"/>
        <v>1.262771208816439E-3</v>
      </c>
      <c r="AV15" s="164">
        <f t="shared" si="19"/>
        <v>2.2959476523935255E-4</v>
      </c>
      <c r="AW15" s="164">
        <f t="shared" si="20"/>
        <v>2.2959476523935255E-4</v>
      </c>
      <c r="AX15" s="164">
        <f t="shared" si="21"/>
        <v>0.10470669268740673</v>
      </c>
      <c r="AY15" s="164">
        <f t="shared" si="22"/>
        <v>2.8331994030536104E-2</v>
      </c>
      <c r="AZ15" s="164">
        <f t="shared" si="23"/>
        <v>1.223740098725749E-2</v>
      </c>
      <c r="BA15" s="164">
        <f t="shared" si="24"/>
        <v>2.3763058202272988E-3</v>
      </c>
      <c r="BB15" s="164">
        <f t="shared" si="25"/>
        <v>2.0491332797612214E-3</v>
      </c>
      <c r="BC15" s="164">
        <f t="shared" si="26"/>
        <v>8.8393984617150725E-4</v>
      </c>
      <c r="BD15" s="167">
        <f t="shared" si="27"/>
        <v>1</v>
      </c>
    </row>
    <row r="16" spans="1:56" x14ac:dyDescent="0.25">
      <c r="B16" s="153" t="s">
        <v>379</v>
      </c>
      <c r="C16" s="155">
        <f>IF($D$3="HIS",SectorFlows_input!B13,INDEX(SectorFlows_input!$B$57:$Z$81,MATCH(SectorFlows!$B16,SectorFlows_input!$A$57:$A$81,0),MATCH(SectorFlows!C$5,SectorFlows_input!$B$56:$Z$56,0)))</f>
        <v>10669</v>
      </c>
      <c r="D16" s="155">
        <f>IF($D$3="HIS",SectorFlows_input!C13,INDEX(SectorFlows_input!$B$57:$Z$81,MATCH(SectorFlows!$B16,SectorFlows_input!$A$57:$A$81,0),MATCH(SectorFlows!D$5,SectorFlows_input!$B$56:$Z$56,0)))</f>
        <v>5044</v>
      </c>
      <c r="E16" s="155">
        <f>IF($D$3="HIS",SectorFlows_input!D13,INDEX(SectorFlows_input!$B$57:$Z$81,MATCH(SectorFlows!$B16,SectorFlows_input!$A$57:$A$81,0),MATCH(SectorFlows!E$5,SectorFlows_input!$B$56:$Z$56,0)))</f>
        <v>12520</v>
      </c>
      <c r="F16" s="155">
        <f>IF($D$3="HIS",SectorFlows_input!E13,INDEX(SectorFlows_input!$B$57:$Z$81,MATCH(SectorFlows!$B16,SectorFlows_input!$A$57:$A$81,0),MATCH(SectorFlows!F$5,SectorFlows_input!$B$56:$Z$56,0)))</f>
        <v>2850</v>
      </c>
      <c r="G16" s="155">
        <f>IF($D$3="HIS",SectorFlows_input!F13,INDEX(SectorFlows_input!$B$57:$Z$81,MATCH(SectorFlows!$B16,SectorFlows_input!$A$57:$A$81,0),MATCH(SectorFlows!G$5,SectorFlows_input!$B$56:$Z$56,0)))</f>
        <v>4631</v>
      </c>
      <c r="H16" s="155">
        <f>IF($D$3="HIS",SectorFlows_input!G13,INDEX(SectorFlows_input!$B$57:$Z$81,MATCH(SectorFlows!$B16,SectorFlows_input!$A$57:$A$81,0),MATCH(SectorFlows!H$5,SectorFlows_input!$B$56:$Z$56,0)))</f>
        <v>1301</v>
      </c>
      <c r="I16" s="155">
        <f>IF($D$3="HIS",SectorFlows_input!H13,INDEX(SectorFlows_input!$B$57:$Z$81,MATCH(SectorFlows!$B16,SectorFlows_input!$A$57:$A$81,0),MATCH(SectorFlows!I$5,SectorFlows_input!$B$56:$Z$56,0)))</f>
        <v>1647</v>
      </c>
      <c r="J16" s="155">
        <f>IF($D$3="HIS",SectorFlows_input!I13,INDEX(SectorFlows_input!$B$57:$Z$81,MATCH(SectorFlows!$B16,SectorFlows_input!$A$57:$A$81,0),MATCH(SectorFlows!J$5,SectorFlows_input!$B$56:$Z$56,0)))</f>
        <v>1226</v>
      </c>
      <c r="K16" s="155">
        <f>IF($D$3="HIS",SectorFlows_input!J13,INDEX(SectorFlows_input!$B$57:$Z$81,MATCH(SectorFlows!$B16,SectorFlows_input!$A$57:$A$81,0),MATCH(SectorFlows!K$5,SectorFlows_input!$B$56:$Z$56,0)))</f>
        <v>2337</v>
      </c>
      <c r="L16" s="155">
        <f>IF($D$3="HIS",SectorFlows_input!K13,INDEX(SectorFlows_input!$B$57:$Z$81,MATCH(SectorFlows!$B16,SectorFlows_input!$A$57:$A$81,0),MATCH(SectorFlows!L$5,SectorFlows_input!$B$56:$Z$56,0)))</f>
        <v>34781</v>
      </c>
      <c r="M16" s="154">
        <f>IF($D$3="HIS",SectorFlows_input!L13,INDEX(SectorFlows_input!$B$57:$Z$81,MATCH(SectorFlows!$B16,SectorFlows_input!$A$57:$A$81,0),MATCH(SectorFlows!M$5,SectorFlows_input!$B$56:$Z$56,0)))</f>
        <v>62132</v>
      </c>
      <c r="N16" s="155">
        <f>IF($D$3="HIS",SectorFlows_input!M13,INDEX(SectorFlows_input!$B$57:$Z$81,MATCH(SectorFlows!$B16,SectorFlows_input!$A$57:$A$81,0),MATCH(SectorFlows!N$5,SectorFlows_input!$B$56:$Z$56,0)))</f>
        <v>19085</v>
      </c>
      <c r="O16" s="155">
        <f>IF($D$3="HIS",SectorFlows_input!N13,INDEX(SectorFlows_input!$B$57:$Z$81,MATCH(SectorFlows!$B16,SectorFlows_input!$A$57:$A$81,0),MATCH(SectorFlows!O$5,SectorFlows_input!$B$56:$Z$56,0)))</f>
        <v>11048</v>
      </c>
      <c r="P16" s="155">
        <f>IF($D$3="HIS",SectorFlows_input!O13,INDEX(SectorFlows_input!$B$57:$Z$81,MATCH(SectorFlows!$B16,SectorFlows_input!$A$57:$A$81,0),MATCH(SectorFlows!P$5,SectorFlows_input!$B$56:$Z$56,0)))</f>
        <v>1458</v>
      </c>
      <c r="Q16" s="155">
        <f>IF($D$3="HIS",SectorFlows_input!P13,INDEX(SectorFlows_input!$B$57:$Z$81,MATCH(SectorFlows!$B16,SectorFlows_input!$A$57:$A$81,0),MATCH(SectorFlows!Q$5,SectorFlows_input!$B$56:$Z$56,0)))</f>
        <v>629</v>
      </c>
      <c r="R16" s="155">
        <f>IF($D$3="HIS",SectorFlows_input!Q13,INDEX(SectorFlows_input!$B$57:$Z$81,MATCH(SectorFlows!$B16,SectorFlows_input!$A$57:$A$81,0),MATCH(SectorFlows!R$5,SectorFlows_input!$B$56:$Z$56,0)))</f>
        <v>40</v>
      </c>
      <c r="S16" s="155">
        <f>IF($D$3="HIS",SectorFlows_input!R13,INDEX(SectorFlows_input!$B$57:$Z$81,MATCH(SectorFlows!$B16,SectorFlows_input!$A$57:$A$81,0),MATCH(SectorFlows!S$5,SectorFlows_input!$B$56:$Z$56,0)))</f>
        <v>379</v>
      </c>
      <c r="T16" s="155">
        <f>IF($D$3="HIS",SectorFlows_input!S13,INDEX(SectorFlows_input!$B$57:$Z$81,MATCH(SectorFlows!$B16,SectorFlows_input!$A$57:$A$81,0),MATCH(SectorFlows!T$5,SectorFlows_input!$B$56:$Z$56,0)))</f>
        <v>135</v>
      </c>
      <c r="U16" s="155">
        <f>IF($D$3="HIS",SectorFlows_input!T13,INDEX(SectorFlows_input!$B$57:$Z$81,MATCH(SectorFlows!$B16,SectorFlows_input!$A$57:$A$81,0),MATCH(SectorFlows!U$5,SectorFlows_input!$B$56:$Z$56,0)))</f>
        <v>15</v>
      </c>
      <c r="V16" s="155">
        <f>IF($D$3="HIS",SectorFlows_input!U13,INDEX(SectorFlows_input!$B$57:$Z$81,MATCH(SectorFlows!$B16,SectorFlows_input!$A$57:$A$81,0),MATCH(SectorFlows!V$5,SectorFlows_input!$B$56:$Z$56,0)))</f>
        <v>7005</v>
      </c>
      <c r="W16" s="155">
        <f>IF($D$3="HIS",SectorFlows_input!V13,INDEX(SectorFlows_input!$B$57:$Z$81,MATCH(SectorFlows!$B16,SectorFlows_input!$A$57:$A$81,0),MATCH(SectorFlows!W$5,SectorFlows_input!$B$56:$Z$56,0)))</f>
        <v>1288</v>
      </c>
      <c r="X16" s="155">
        <f>IF($D$3="HIS",SectorFlows_input!W13,INDEX(SectorFlows_input!$B$57:$Z$81,MATCH(SectorFlows!$B16,SectorFlows_input!$A$57:$A$81,0),MATCH(SectorFlows!X$5,SectorFlows_input!$B$56:$Z$56,0)))</f>
        <v>7250</v>
      </c>
      <c r="Y16" s="155">
        <f>IF($D$3="HIS",SectorFlows_input!X13,INDEX(SectorFlows_input!$B$57:$Z$81,MATCH(SectorFlows!$B16,SectorFlows_input!$A$57:$A$81,0),MATCH(SectorFlows!Y$5,SectorFlows_input!$B$56:$Z$56,0)))</f>
        <v>2700</v>
      </c>
      <c r="Z16" s="155">
        <f>IF($D$3="HIS",SectorFlows_input!Y13,INDEX(SectorFlows_input!$B$57:$Z$81,MATCH(SectorFlows!$B16,SectorFlows_input!$A$57:$A$81,0),MATCH(SectorFlows!Z$5,SectorFlows_input!$B$56:$Z$56,0)))</f>
        <v>1124</v>
      </c>
      <c r="AA16" s="155">
        <f>IF($D$3="HIS",SectorFlows_input!Z13,INDEX(SectorFlows_input!$B$57:$Z$81,MATCH(SectorFlows!$B16,SectorFlows_input!$A$57:$A$81,0),MATCH(SectorFlows!AA$5,SectorFlows_input!$B$56:$Z$56,0)))</f>
        <v>706</v>
      </c>
      <c r="AB16" s="156">
        <f t="shared" si="1"/>
        <v>192000</v>
      </c>
      <c r="AD16" s="153" t="s">
        <v>379</v>
      </c>
      <c r="AE16" s="164">
        <f t="shared" si="2"/>
        <v>5.5567708333333334E-2</v>
      </c>
      <c r="AF16" s="164">
        <f t="shared" si="3"/>
        <v>2.6270833333333334E-2</v>
      </c>
      <c r="AG16" s="164">
        <f t="shared" si="4"/>
        <v>6.5208333333333326E-2</v>
      </c>
      <c r="AH16" s="164">
        <f t="shared" si="5"/>
        <v>1.4843749999999999E-2</v>
      </c>
      <c r="AI16" s="164">
        <f t="shared" si="6"/>
        <v>2.4119791666666668E-2</v>
      </c>
      <c r="AJ16" s="164">
        <f t="shared" si="7"/>
        <v>6.7760416666666663E-3</v>
      </c>
      <c r="AK16" s="164">
        <f t="shared" si="8"/>
        <v>8.5781250000000007E-3</v>
      </c>
      <c r="AL16" s="164">
        <f t="shared" si="9"/>
        <v>6.3854166666666668E-3</v>
      </c>
      <c r="AM16" s="164">
        <f t="shared" si="10"/>
        <v>1.2171875E-2</v>
      </c>
      <c r="AN16" s="164">
        <f t="shared" si="11"/>
        <v>0.18115104166666668</v>
      </c>
      <c r="AO16" s="163">
        <f t="shared" si="12"/>
        <v>0.32360416666666669</v>
      </c>
      <c r="AP16" s="164">
        <f t="shared" si="13"/>
        <v>9.9401041666666662E-2</v>
      </c>
      <c r="AQ16" s="164">
        <f t="shared" si="14"/>
        <v>5.7541666666666665E-2</v>
      </c>
      <c r="AR16" s="164">
        <f t="shared" si="15"/>
        <v>7.5937499999999998E-3</v>
      </c>
      <c r="AS16" s="164">
        <f t="shared" si="16"/>
        <v>3.2760416666666667E-3</v>
      </c>
      <c r="AT16" s="164">
        <f t="shared" si="17"/>
        <v>2.0833333333333335E-4</v>
      </c>
      <c r="AU16" s="164">
        <f t="shared" si="18"/>
        <v>1.9739583333333332E-3</v>
      </c>
      <c r="AV16" s="164">
        <f t="shared" si="19"/>
        <v>7.0312499999999997E-4</v>
      </c>
      <c r="AW16" s="164">
        <f t="shared" si="20"/>
        <v>7.8125000000000002E-5</v>
      </c>
      <c r="AX16" s="164">
        <f t="shared" si="21"/>
        <v>3.6484374999999999E-2</v>
      </c>
      <c r="AY16" s="164">
        <f t="shared" si="22"/>
        <v>6.7083333333333335E-3</v>
      </c>
      <c r="AZ16" s="164">
        <f t="shared" si="23"/>
        <v>3.7760416666666664E-2</v>
      </c>
      <c r="BA16" s="164">
        <f t="shared" si="24"/>
        <v>1.40625E-2</v>
      </c>
      <c r="BB16" s="164">
        <f t="shared" si="25"/>
        <v>5.8541666666666664E-3</v>
      </c>
      <c r="BC16" s="164">
        <f t="shared" si="26"/>
        <v>3.6770833333333334E-3</v>
      </c>
      <c r="BD16" s="167">
        <f t="shared" si="27"/>
        <v>1</v>
      </c>
    </row>
    <row r="17" spans="2:56" x14ac:dyDescent="0.25">
      <c r="B17" s="153" t="s">
        <v>380</v>
      </c>
      <c r="C17" s="155">
        <f>IF($D$3="HIS",SectorFlows_input!B14,INDEX(SectorFlows_input!$B$57:$Z$81,MATCH(SectorFlows!$B17,SectorFlows_input!$A$57:$A$81,0),MATCH(SectorFlows!C$5,SectorFlows_input!$B$56:$Z$56,0)))</f>
        <v>12839</v>
      </c>
      <c r="D17" s="155">
        <f>IF($D$3="HIS",SectorFlows_input!C14,INDEX(SectorFlows_input!$B$57:$Z$81,MATCH(SectorFlows!$B17,SectorFlows_input!$A$57:$A$81,0),MATCH(SectorFlows!D$5,SectorFlows_input!$B$56:$Z$56,0)))</f>
        <v>2149</v>
      </c>
      <c r="E17" s="155">
        <f>IF($D$3="HIS",SectorFlows_input!D14,INDEX(SectorFlows_input!$B$57:$Z$81,MATCH(SectorFlows!$B17,SectorFlows_input!$A$57:$A$81,0),MATCH(SectorFlows!E$5,SectorFlows_input!$B$56:$Z$56,0)))</f>
        <v>4743</v>
      </c>
      <c r="F17" s="155">
        <f>IF($D$3="HIS",SectorFlows_input!E14,INDEX(SectorFlows_input!$B$57:$Z$81,MATCH(SectorFlows!$B17,SectorFlows_input!$A$57:$A$81,0),MATCH(SectorFlows!F$5,SectorFlows_input!$B$56:$Z$56,0)))</f>
        <v>1595</v>
      </c>
      <c r="G17" s="155">
        <f>IF($D$3="HIS",SectorFlows_input!F14,INDEX(SectorFlows_input!$B$57:$Z$81,MATCH(SectorFlows!$B17,SectorFlows_input!$A$57:$A$81,0),MATCH(SectorFlows!G$5,SectorFlows_input!$B$56:$Z$56,0)))</f>
        <v>6296</v>
      </c>
      <c r="H17" s="155">
        <f>IF($D$3="HIS",SectorFlows_input!G14,INDEX(SectorFlows_input!$B$57:$Z$81,MATCH(SectorFlows!$B17,SectorFlows_input!$A$57:$A$81,0),MATCH(SectorFlows!H$5,SectorFlows_input!$B$56:$Z$56,0)))</f>
        <v>2282</v>
      </c>
      <c r="I17" s="155">
        <f>IF($D$3="HIS",SectorFlows_input!H14,INDEX(SectorFlows_input!$B$57:$Z$81,MATCH(SectorFlows!$B17,SectorFlows_input!$A$57:$A$81,0),MATCH(SectorFlows!I$5,SectorFlows_input!$B$56:$Z$56,0)))</f>
        <v>1164</v>
      </c>
      <c r="J17" s="155">
        <f>IF($D$3="HIS",SectorFlows_input!I14,INDEX(SectorFlows_input!$B$57:$Z$81,MATCH(SectorFlows!$B17,SectorFlows_input!$A$57:$A$81,0),MATCH(SectorFlows!J$5,SectorFlows_input!$B$56:$Z$56,0)))</f>
        <v>998</v>
      </c>
      <c r="K17" s="155">
        <f>IF($D$3="HIS",SectorFlows_input!J14,INDEX(SectorFlows_input!$B$57:$Z$81,MATCH(SectorFlows!$B17,SectorFlows_input!$A$57:$A$81,0),MATCH(SectorFlows!K$5,SectorFlows_input!$B$56:$Z$56,0)))</f>
        <v>925</v>
      </c>
      <c r="L17" s="155">
        <f>IF($D$3="HIS",SectorFlows_input!K14,INDEX(SectorFlows_input!$B$57:$Z$81,MATCH(SectorFlows!$B17,SectorFlows_input!$A$57:$A$81,0),MATCH(SectorFlows!L$5,SectorFlows_input!$B$56:$Z$56,0)))</f>
        <v>7696</v>
      </c>
      <c r="M17" s="155">
        <f>IF($D$3="HIS",SectorFlows_input!L14,INDEX(SectorFlows_input!$B$57:$Z$81,MATCH(SectorFlows!$B17,SectorFlows_input!$A$57:$A$81,0),MATCH(SectorFlows!M$5,SectorFlows_input!$B$56:$Z$56,0)))</f>
        <v>18715</v>
      </c>
      <c r="N17" s="154">
        <f>IF($D$3="HIS",SectorFlows_input!M14,INDEX(SectorFlows_input!$B$57:$Z$81,MATCH(SectorFlows!$B17,SectorFlows_input!$A$57:$A$81,0),MATCH(SectorFlows!N$5,SectorFlows_input!$B$56:$Z$56,0)))</f>
        <v>60972</v>
      </c>
      <c r="O17" s="155">
        <f>IF($D$3="HIS",SectorFlows_input!N14,INDEX(SectorFlows_input!$B$57:$Z$81,MATCH(SectorFlows!$B17,SectorFlows_input!$A$57:$A$81,0),MATCH(SectorFlows!O$5,SectorFlows_input!$B$56:$Z$56,0)))</f>
        <v>25876</v>
      </c>
      <c r="P17" s="155">
        <f>IF($D$3="HIS",SectorFlows_input!O14,INDEX(SectorFlows_input!$B$57:$Z$81,MATCH(SectorFlows!$B17,SectorFlows_input!$A$57:$A$81,0),MATCH(SectorFlows!P$5,SectorFlows_input!$B$56:$Z$56,0)))</f>
        <v>1707</v>
      </c>
      <c r="Q17" s="155">
        <f>IF($D$3="HIS",SectorFlows_input!P14,INDEX(SectorFlows_input!$B$57:$Z$81,MATCH(SectorFlows!$B17,SectorFlows_input!$A$57:$A$81,0),MATCH(SectorFlows!Q$5,SectorFlows_input!$B$56:$Z$56,0)))</f>
        <v>164</v>
      </c>
      <c r="R17" s="155">
        <f>IF($D$3="HIS",SectorFlows_input!Q14,INDEX(SectorFlows_input!$B$57:$Z$81,MATCH(SectorFlows!$B17,SectorFlows_input!$A$57:$A$81,0),MATCH(SectorFlows!R$5,SectorFlows_input!$B$56:$Z$56,0)))</f>
        <v>20</v>
      </c>
      <c r="S17" s="155">
        <f>IF($D$3="HIS",SectorFlows_input!R14,INDEX(SectorFlows_input!$B$57:$Z$81,MATCH(SectorFlows!$B17,SectorFlows_input!$A$57:$A$81,0),MATCH(SectorFlows!S$5,SectorFlows_input!$B$56:$Z$56,0)))</f>
        <v>442</v>
      </c>
      <c r="T17" s="155">
        <f>IF($D$3="HIS",SectorFlows_input!S14,INDEX(SectorFlows_input!$B$57:$Z$81,MATCH(SectorFlows!$B17,SectorFlows_input!$A$57:$A$81,0),MATCH(SectorFlows!T$5,SectorFlows_input!$B$56:$Z$56,0)))</f>
        <v>58</v>
      </c>
      <c r="U17" s="155">
        <f>IF($D$3="HIS",SectorFlows_input!T14,INDEX(SectorFlows_input!$B$57:$Z$81,MATCH(SectorFlows!$B17,SectorFlows_input!$A$57:$A$81,0),MATCH(SectorFlows!U$5,SectorFlows_input!$B$56:$Z$56,0)))</f>
        <v>54</v>
      </c>
      <c r="V17" s="155">
        <f>IF($D$3="HIS",SectorFlows_input!U14,INDEX(SectorFlows_input!$B$57:$Z$81,MATCH(SectorFlows!$B17,SectorFlows_input!$A$57:$A$81,0),MATCH(SectorFlows!V$5,SectorFlows_input!$B$56:$Z$56,0)))</f>
        <v>2682</v>
      </c>
      <c r="W17" s="155">
        <f>IF($D$3="HIS",SectorFlows_input!V14,INDEX(SectorFlows_input!$B$57:$Z$81,MATCH(SectorFlows!$B17,SectorFlows_input!$A$57:$A$81,0),MATCH(SectorFlows!W$5,SectorFlows_input!$B$56:$Z$56,0)))</f>
        <v>805</v>
      </c>
      <c r="X17" s="155">
        <f>IF($D$3="HIS",SectorFlows_input!W14,INDEX(SectorFlows_input!$B$57:$Z$81,MATCH(SectorFlows!$B17,SectorFlows_input!$A$57:$A$81,0),MATCH(SectorFlows!X$5,SectorFlows_input!$B$56:$Z$56,0)))</f>
        <v>2179</v>
      </c>
      <c r="Y17" s="155">
        <f>IF($D$3="HIS",SectorFlows_input!X14,INDEX(SectorFlows_input!$B$57:$Z$81,MATCH(SectorFlows!$B17,SectorFlows_input!$A$57:$A$81,0),MATCH(SectorFlows!Y$5,SectorFlows_input!$B$56:$Z$56,0)))</f>
        <v>3974</v>
      </c>
      <c r="Z17" s="155">
        <f>IF($D$3="HIS",SectorFlows_input!Y14,INDEX(SectorFlows_input!$B$57:$Z$81,MATCH(SectorFlows!$B17,SectorFlows_input!$A$57:$A$81,0),MATCH(SectorFlows!Z$5,SectorFlows_input!$B$56:$Z$56,0)))</f>
        <v>1864</v>
      </c>
      <c r="AA17" s="155">
        <f>IF($D$3="HIS",SectorFlows_input!Z14,INDEX(SectorFlows_input!$B$57:$Z$81,MATCH(SectorFlows!$B17,SectorFlows_input!$A$57:$A$81,0),MATCH(SectorFlows!AA$5,SectorFlows_input!$B$56:$Z$56,0)))</f>
        <v>669</v>
      </c>
      <c r="AB17" s="156">
        <f t="shared" si="1"/>
        <v>160868</v>
      </c>
      <c r="AD17" s="153" t="s">
        <v>380</v>
      </c>
      <c r="AE17" s="164">
        <f t="shared" si="2"/>
        <v>7.981077653728523E-2</v>
      </c>
      <c r="AF17" s="164">
        <f t="shared" si="3"/>
        <v>1.3358778625954198E-2</v>
      </c>
      <c r="AG17" s="164">
        <f t="shared" si="4"/>
        <v>2.9483800382922646E-2</v>
      </c>
      <c r="AH17" s="164">
        <f t="shared" si="5"/>
        <v>9.9149613347589323E-3</v>
      </c>
      <c r="AI17" s="164">
        <f t="shared" si="6"/>
        <v>3.913767809632742E-2</v>
      </c>
      <c r="AJ17" s="164">
        <f t="shared" si="7"/>
        <v>1.4185543426909019E-2</v>
      </c>
      <c r="AK17" s="164">
        <f t="shared" si="8"/>
        <v>7.2357460775294034E-3</v>
      </c>
      <c r="AL17" s="164">
        <f t="shared" si="9"/>
        <v>6.2038441455106053E-3</v>
      </c>
      <c r="AM17" s="164">
        <f t="shared" si="10"/>
        <v>5.7500559464902902E-3</v>
      </c>
      <c r="AN17" s="164">
        <f t="shared" si="11"/>
        <v>4.7840465474799213E-2</v>
      </c>
      <c r="AO17" s="164">
        <f t="shared" si="12"/>
        <v>0.11633761842007112</v>
      </c>
      <c r="AP17" s="163">
        <f t="shared" si="13"/>
        <v>0.37901882288584432</v>
      </c>
      <c r="AQ17" s="164">
        <f t="shared" si="14"/>
        <v>0.16085237586095433</v>
      </c>
      <c r="AR17" s="164">
        <f t="shared" si="15"/>
        <v>1.0611184325036676E-2</v>
      </c>
      <c r="AS17" s="164">
        <f t="shared" si="16"/>
        <v>1.0194693786209812E-3</v>
      </c>
      <c r="AT17" s="164">
        <f t="shared" si="17"/>
        <v>1.2432553397816843E-4</v>
      </c>
      <c r="AU17" s="164">
        <f t="shared" si="18"/>
        <v>2.7475943009175226E-3</v>
      </c>
      <c r="AV17" s="164">
        <f t="shared" si="19"/>
        <v>3.6054404853668847E-4</v>
      </c>
      <c r="AW17" s="164">
        <f t="shared" si="20"/>
        <v>3.3567894174105477E-4</v>
      </c>
      <c r="AX17" s="164">
        <f t="shared" si="21"/>
        <v>1.6672054106472389E-2</v>
      </c>
      <c r="AY17" s="164">
        <f t="shared" si="22"/>
        <v>5.0041027426212794E-3</v>
      </c>
      <c r="AZ17" s="164">
        <f t="shared" si="23"/>
        <v>1.3545266926921451E-2</v>
      </c>
      <c r="BA17" s="164">
        <f t="shared" si="24"/>
        <v>2.4703483601462069E-2</v>
      </c>
      <c r="BB17" s="164">
        <f t="shared" si="25"/>
        <v>1.1587139766765299E-2</v>
      </c>
      <c r="BC17" s="164">
        <f t="shared" si="26"/>
        <v>4.1586891115697345E-3</v>
      </c>
      <c r="BD17" s="167">
        <f t="shared" si="27"/>
        <v>1.0000000000000002</v>
      </c>
    </row>
    <row r="18" spans="2:56" x14ac:dyDescent="0.25">
      <c r="B18" s="153" t="s">
        <v>381</v>
      </c>
      <c r="C18" s="155">
        <f>IF($D$3="HIS",SectorFlows_input!B15,INDEX(SectorFlows_input!$B$57:$Z$81,MATCH(SectorFlows!$B18,SectorFlows_input!$A$57:$A$81,0),MATCH(SectorFlows!C$5,SectorFlows_input!$B$56:$Z$56,0)))</f>
        <v>29728</v>
      </c>
      <c r="D18" s="155">
        <f>IF($D$3="HIS",SectorFlows_input!C15,INDEX(SectorFlows_input!$B$57:$Z$81,MATCH(SectorFlows!$B18,SectorFlows_input!$A$57:$A$81,0),MATCH(SectorFlows!D$5,SectorFlows_input!$B$56:$Z$56,0)))</f>
        <v>3646</v>
      </c>
      <c r="E18" s="155">
        <f>IF($D$3="HIS",SectorFlows_input!D15,INDEX(SectorFlows_input!$B$57:$Z$81,MATCH(SectorFlows!$B18,SectorFlows_input!$A$57:$A$81,0),MATCH(SectorFlows!E$5,SectorFlows_input!$B$56:$Z$56,0)))</f>
        <v>5515</v>
      </c>
      <c r="F18" s="155">
        <f>IF($D$3="HIS",SectorFlows_input!E15,INDEX(SectorFlows_input!$B$57:$Z$81,MATCH(SectorFlows!$B18,SectorFlows_input!$A$57:$A$81,0),MATCH(SectorFlows!F$5,SectorFlows_input!$B$56:$Z$56,0)))</f>
        <v>1331</v>
      </c>
      <c r="G18" s="155">
        <f>IF($D$3="HIS",SectorFlows_input!F15,INDEX(SectorFlows_input!$B$57:$Z$81,MATCH(SectorFlows!$B18,SectorFlows_input!$A$57:$A$81,0),MATCH(SectorFlows!G$5,SectorFlows_input!$B$56:$Z$56,0)))</f>
        <v>8046</v>
      </c>
      <c r="H18" s="155">
        <f>IF($D$3="HIS",SectorFlows_input!G15,INDEX(SectorFlows_input!$B$57:$Z$81,MATCH(SectorFlows!$B18,SectorFlows_input!$A$57:$A$81,0),MATCH(SectorFlows!H$5,SectorFlows_input!$B$56:$Z$56,0)))</f>
        <v>6325</v>
      </c>
      <c r="I18" s="155">
        <f>IF($D$3="HIS",SectorFlows_input!H15,INDEX(SectorFlows_input!$B$57:$Z$81,MATCH(SectorFlows!$B18,SectorFlows_input!$A$57:$A$81,0),MATCH(SectorFlows!I$5,SectorFlows_input!$B$56:$Z$56,0)))</f>
        <v>4785</v>
      </c>
      <c r="J18" s="155">
        <f>IF($D$3="HIS",SectorFlows_input!I15,INDEX(SectorFlows_input!$B$57:$Z$81,MATCH(SectorFlows!$B18,SectorFlows_input!$A$57:$A$81,0),MATCH(SectorFlows!J$5,SectorFlows_input!$B$56:$Z$56,0)))</f>
        <v>2985</v>
      </c>
      <c r="K18" s="155">
        <f>IF($D$3="HIS",SectorFlows_input!J15,INDEX(SectorFlows_input!$B$57:$Z$81,MATCH(SectorFlows!$B18,SectorFlows_input!$A$57:$A$81,0),MATCH(SectorFlows!K$5,SectorFlows_input!$B$56:$Z$56,0)))</f>
        <v>1121</v>
      </c>
      <c r="L18" s="155">
        <f>IF($D$3="HIS",SectorFlows_input!K15,INDEX(SectorFlows_input!$B$57:$Z$81,MATCH(SectorFlows!$B18,SectorFlows_input!$A$57:$A$81,0),MATCH(SectorFlows!L$5,SectorFlows_input!$B$56:$Z$56,0)))</f>
        <v>6170</v>
      </c>
      <c r="M18" s="155">
        <f>IF($D$3="HIS",SectorFlows_input!L15,INDEX(SectorFlows_input!$B$57:$Z$81,MATCH(SectorFlows!$B18,SectorFlows_input!$A$57:$A$81,0),MATCH(SectorFlows!M$5,SectorFlows_input!$B$56:$Z$56,0)))</f>
        <v>9355</v>
      </c>
      <c r="N18" s="155">
        <f>IF($D$3="HIS",SectorFlows_input!M15,INDEX(SectorFlows_input!$B$57:$Z$81,MATCH(SectorFlows!$B18,SectorFlows_input!$A$57:$A$81,0),MATCH(SectorFlows!N$5,SectorFlows_input!$B$56:$Z$56,0)))</f>
        <v>26775</v>
      </c>
      <c r="O18" s="154">
        <f>IF($D$3="HIS",SectorFlows_input!N15,INDEX(SectorFlows_input!$B$57:$Z$81,MATCH(SectorFlows!$B18,SectorFlows_input!$A$57:$A$81,0),MATCH(SectorFlows!O$5,SectorFlows_input!$B$56:$Z$56,0)))</f>
        <v>122139</v>
      </c>
      <c r="P18" s="155">
        <f>IF($D$3="HIS",SectorFlows_input!O15,INDEX(SectorFlows_input!$B$57:$Z$81,MATCH(SectorFlows!$B18,SectorFlows_input!$A$57:$A$81,0),MATCH(SectorFlows!P$5,SectorFlows_input!$B$56:$Z$56,0)))</f>
        <v>9768</v>
      </c>
      <c r="Q18" s="155">
        <f>IF($D$3="HIS",SectorFlows_input!P15,INDEX(SectorFlows_input!$B$57:$Z$81,MATCH(SectorFlows!$B18,SectorFlows_input!$A$57:$A$81,0),MATCH(SectorFlows!Q$5,SectorFlows_input!$B$56:$Z$56,0)))</f>
        <v>726</v>
      </c>
      <c r="R18" s="155">
        <f>IF($D$3="HIS",SectorFlows_input!Q15,INDEX(SectorFlows_input!$B$57:$Z$81,MATCH(SectorFlows!$B18,SectorFlows_input!$A$57:$A$81,0),MATCH(SectorFlows!R$5,SectorFlows_input!$B$56:$Z$56,0)))</f>
        <v>55</v>
      </c>
      <c r="S18" s="155">
        <f>IF($D$3="HIS",SectorFlows_input!R15,INDEX(SectorFlows_input!$B$57:$Z$81,MATCH(SectorFlows!$B18,SectorFlows_input!$A$57:$A$81,0),MATCH(SectorFlows!S$5,SectorFlows_input!$B$56:$Z$56,0)))</f>
        <v>1112</v>
      </c>
      <c r="T18" s="155">
        <f>IF($D$3="HIS",SectorFlows_input!S15,INDEX(SectorFlows_input!$B$57:$Z$81,MATCH(SectorFlows!$B18,SectorFlows_input!$A$57:$A$81,0),MATCH(SectorFlows!T$5,SectorFlows_input!$B$56:$Z$56,0)))</f>
        <v>278</v>
      </c>
      <c r="U18" s="155">
        <f>IF($D$3="HIS",SectorFlows_input!T15,INDEX(SectorFlows_input!$B$57:$Z$81,MATCH(SectorFlows!$B18,SectorFlows_input!$A$57:$A$81,0),MATCH(SectorFlows!U$5,SectorFlows_input!$B$56:$Z$56,0)))</f>
        <v>25</v>
      </c>
      <c r="V18" s="155">
        <f>IF($D$3="HIS",SectorFlows_input!U15,INDEX(SectorFlows_input!$B$57:$Z$81,MATCH(SectorFlows!$B18,SectorFlows_input!$A$57:$A$81,0),MATCH(SectorFlows!V$5,SectorFlows_input!$B$56:$Z$56,0)))</f>
        <v>2218</v>
      </c>
      <c r="W18" s="155">
        <f>IF($D$3="HIS",SectorFlows_input!V15,INDEX(SectorFlows_input!$B$57:$Z$81,MATCH(SectorFlows!$B18,SectorFlows_input!$A$57:$A$81,0),MATCH(SectorFlows!W$5,SectorFlows_input!$B$56:$Z$56,0)))</f>
        <v>563</v>
      </c>
      <c r="X18" s="155">
        <f>IF($D$3="HIS",SectorFlows_input!W15,INDEX(SectorFlows_input!$B$57:$Z$81,MATCH(SectorFlows!$B18,SectorFlows_input!$A$57:$A$81,0),MATCH(SectorFlows!X$5,SectorFlows_input!$B$56:$Z$56,0)))</f>
        <v>1819</v>
      </c>
      <c r="Y18" s="155">
        <f>IF($D$3="HIS",SectorFlows_input!X15,INDEX(SectorFlows_input!$B$57:$Z$81,MATCH(SectorFlows!$B18,SectorFlows_input!$A$57:$A$81,0),MATCH(SectorFlows!Y$5,SectorFlows_input!$B$56:$Z$56,0)))</f>
        <v>2798</v>
      </c>
      <c r="Z18" s="155">
        <f>IF($D$3="HIS",SectorFlows_input!Y15,INDEX(SectorFlows_input!$B$57:$Z$81,MATCH(SectorFlows!$B18,SectorFlows_input!$A$57:$A$81,0),MATCH(SectorFlows!Z$5,SectorFlows_input!$B$56:$Z$56,0)))</f>
        <v>7187</v>
      </c>
      <c r="AA18" s="155">
        <f>IF($D$3="HIS",SectorFlows_input!Z15,INDEX(SectorFlows_input!$B$57:$Z$81,MATCH(SectorFlows!$B18,SectorFlows_input!$A$57:$A$81,0),MATCH(SectorFlows!AA$5,SectorFlows_input!$B$56:$Z$56,0)))</f>
        <v>7955</v>
      </c>
      <c r="AB18" s="156">
        <f t="shared" si="1"/>
        <v>262425</v>
      </c>
      <c r="AD18" s="153" t="s">
        <v>381</v>
      </c>
      <c r="AE18" s="164">
        <f t="shared" si="2"/>
        <v>0.11328189006382776</v>
      </c>
      <c r="AF18" s="164">
        <f t="shared" si="3"/>
        <v>1.3893493379060684E-2</v>
      </c>
      <c r="AG18" s="164">
        <f t="shared" si="4"/>
        <v>2.1015528246165573E-2</v>
      </c>
      <c r="AH18" s="164">
        <f t="shared" si="5"/>
        <v>5.0719253119939026E-3</v>
      </c>
      <c r="AI18" s="164">
        <f t="shared" si="6"/>
        <v>3.0660188625321522E-2</v>
      </c>
      <c r="AJ18" s="164">
        <f t="shared" si="7"/>
        <v>2.4102124416499952E-2</v>
      </c>
      <c r="AK18" s="164">
        <f t="shared" si="8"/>
        <v>1.823378108030866E-2</v>
      </c>
      <c r="AL18" s="164">
        <f t="shared" si="9"/>
        <v>1.137467847956559E-2</v>
      </c>
      <c r="AM18" s="164">
        <f t="shared" si="10"/>
        <v>4.2716966752405451E-3</v>
      </c>
      <c r="AN18" s="164">
        <f t="shared" si="11"/>
        <v>2.3511479470324854E-2</v>
      </c>
      <c r="AO18" s="164">
        <f t="shared" si="12"/>
        <v>3.564828046108412E-2</v>
      </c>
      <c r="AP18" s="164">
        <f t="shared" si="13"/>
        <v>0.10202915118605316</v>
      </c>
      <c r="AQ18" s="163">
        <f t="shared" si="14"/>
        <v>0.46542440697342097</v>
      </c>
      <c r="AR18" s="164">
        <f t="shared" si="15"/>
        <v>3.7222063446699059E-2</v>
      </c>
      <c r="AS18" s="164">
        <f t="shared" si="16"/>
        <v>2.766504715633038E-3</v>
      </c>
      <c r="AT18" s="164">
        <f t="shared" si="17"/>
        <v>2.0958369057826046E-4</v>
      </c>
      <c r="AU18" s="164">
        <f t="shared" si="18"/>
        <v>4.2374011622368299E-3</v>
      </c>
      <c r="AV18" s="164">
        <f t="shared" si="19"/>
        <v>1.0593502905592075E-3</v>
      </c>
      <c r="AW18" s="164">
        <f t="shared" si="20"/>
        <v>9.5265313899209296E-5</v>
      </c>
      <c r="AX18" s="164">
        <f t="shared" si="21"/>
        <v>8.4519386491378485E-3</v>
      </c>
      <c r="AY18" s="164">
        <f t="shared" si="22"/>
        <v>2.1453748690101935E-3</v>
      </c>
      <c r="AZ18" s="164">
        <f t="shared" si="23"/>
        <v>6.9315042393064685E-3</v>
      </c>
      <c r="BA18" s="164">
        <f t="shared" si="24"/>
        <v>1.0662093931599505E-2</v>
      </c>
      <c r="BB18" s="164">
        <f t="shared" si="25"/>
        <v>2.7386872439744688E-2</v>
      </c>
      <c r="BC18" s="164">
        <f t="shared" si="26"/>
        <v>3.0313422882728397E-2</v>
      </c>
      <c r="BD18" s="167">
        <f t="shared" si="27"/>
        <v>1</v>
      </c>
    </row>
    <row r="19" spans="2:56" x14ac:dyDescent="0.25">
      <c r="B19" s="153" t="s">
        <v>382</v>
      </c>
      <c r="C19" s="155">
        <f>IF($D$3="HIS",SectorFlows_input!B16,INDEX(SectorFlows_input!$B$57:$Z$81,MATCH(SectorFlows!$B19,SectorFlows_input!$A$57:$A$81,0),MATCH(SectorFlows!C$5,SectorFlows_input!$B$56:$Z$56,0)))</f>
        <v>22483</v>
      </c>
      <c r="D19" s="155">
        <f>IF($D$3="HIS",SectorFlows_input!C16,INDEX(SectorFlows_input!$B$57:$Z$81,MATCH(SectorFlows!$B19,SectorFlows_input!$A$57:$A$81,0),MATCH(SectorFlows!D$5,SectorFlows_input!$B$56:$Z$56,0)))</f>
        <v>5264</v>
      </c>
      <c r="E19" s="155">
        <f>IF($D$3="HIS",SectorFlows_input!D16,INDEX(SectorFlows_input!$B$57:$Z$81,MATCH(SectorFlows!$B19,SectorFlows_input!$A$57:$A$81,0),MATCH(SectorFlows!E$5,SectorFlows_input!$B$56:$Z$56,0)))</f>
        <v>4405</v>
      </c>
      <c r="F19" s="155">
        <f>IF($D$3="HIS",SectorFlows_input!E16,INDEX(SectorFlows_input!$B$57:$Z$81,MATCH(SectorFlows!$B19,SectorFlows_input!$A$57:$A$81,0),MATCH(SectorFlows!F$5,SectorFlows_input!$B$56:$Z$56,0)))</f>
        <v>1609</v>
      </c>
      <c r="G19" s="155">
        <f>IF($D$3="HIS",SectorFlows_input!F16,INDEX(SectorFlows_input!$B$57:$Z$81,MATCH(SectorFlows!$B19,SectorFlows_input!$A$57:$A$81,0),MATCH(SectorFlows!G$5,SectorFlows_input!$B$56:$Z$56,0)))</f>
        <v>4331</v>
      </c>
      <c r="H19" s="155">
        <f>IF($D$3="HIS",SectorFlows_input!G16,INDEX(SectorFlows_input!$B$57:$Z$81,MATCH(SectorFlows!$B19,SectorFlows_input!$A$57:$A$81,0),MATCH(SectorFlows!H$5,SectorFlows_input!$B$56:$Z$56,0)))</f>
        <v>7281</v>
      </c>
      <c r="I19" s="155">
        <f>IF($D$3="HIS",SectorFlows_input!H16,INDEX(SectorFlows_input!$B$57:$Z$81,MATCH(SectorFlows!$B19,SectorFlows_input!$A$57:$A$81,0),MATCH(SectorFlows!I$5,SectorFlows_input!$B$56:$Z$56,0)))</f>
        <v>18265</v>
      </c>
      <c r="J19" s="155">
        <f>IF($D$3="HIS",SectorFlows_input!I16,INDEX(SectorFlows_input!$B$57:$Z$81,MATCH(SectorFlows!$B19,SectorFlows_input!$A$57:$A$81,0),MATCH(SectorFlows!J$5,SectorFlows_input!$B$56:$Z$56,0)))</f>
        <v>11477</v>
      </c>
      <c r="K19" s="155">
        <f>IF($D$3="HIS",SectorFlows_input!J16,INDEX(SectorFlows_input!$B$57:$Z$81,MATCH(SectorFlows!$B19,SectorFlows_input!$A$57:$A$81,0),MATCH(SectorFlows!K$5,SectorFlows_input!$B$56:$Z$56,0)))</f>
        <v>914</v>
      </c>
      <c r="L19" s="155">
        <f>IF($D$3="HIS",SectorFlows_input!K16,INDEX(SectorFlows_input!$B$57:$Z$81,MATCH(SectorFlows!$B19,SectorFlows_input!$A$57:$A$81,0),MATCH(SectorFlows!L$5,SectorFlows_input!$B$56:$Z$56,0)))</f>
        <v>2687</v>
      </c>
      <c r="M19" s="155">
        <f>IF($D$3="HIS",SectorFlows_input!L16,INDEX(SectorFlows_input!$B$57:$Z$81,MATCH(SectorFlows!$B19,SectorFlows_input!$A$57:$A$81,0),MATCH(SectorFlows!M$5,SectorFlows_input!$B$56:$Z$56,0)))</f>
        <v>3469</v>
      </c>
      <c r="N19" s="155">
        <f>IF($D$3="HIS",SectorFlows_input!M16,INDEX(SectorFlows_input!$B$57:$Z$81,MATCH(SectorFlows!$B19,SectorFlows_input!$A$57:$A$81,0),MATCH(SectorFlows!N$5,SectorFlows_input!$B$56:$Z$56,0)))</f>
        <v>3997</v>
      </c>
      <c r="O19" s="155">
        <f>IF($D$3="HIS",SectorFlows_input!N16,INDEX(SectorFlows_input!$B$57:$Z$81,MATCH(SectorFlows!$B19,SectorFlows_input!$A$57:$A$81,0),MATCH(SectorFlows!O$5,SectorFlows_input!$B$56:$Z$56,0)))</f>
        <v>12854</v>
      </c>
      <c r="P19" s="154">
        <f>IF($D$3="HIS",SectorFlows_input!O16,INDEX(SectorFlows_input!$B$57:$Z$81,MATCH(SectorFlows!$B19,SectorFlows_input!$A$57:$A$81,0),MATCH(SectorFlows!P$5,SectorFlows_input!$B$56:$Z$56,0)))</f>
        <v>48918</v>
      </c>
      <c r="Q19" s="155">
        <f>IF($D$3="HIS",SectorFlows_input!P16,INDEX(SectorFlows_input!$B$57:$Z$81,MATCH(SectorFlows!$B19,SectorFlows_input!$A$57:$A$81,0),MATCH(SectorFlows!Q$5,SectorFlows_input!$B$56:$Z$56,0)))</f>
        <v>7026</v>
      </c>
      <c r="R19" s="155">
        <f>IF($D$3="HIS",SectorFlows_input!Q16,INDEX(SectorFlows_input!$B$57:$Z$81,MATCH(SectorFlows!$B19,SectorFlows_input!$A$57:$A$81,0),MATCH(SectorFlows!R$5,SectorFlows_input!$B$56:$Z$56,0)))</f>
        <v>0</v>
      </c>
      <c r="S19" s="155">
        <f>IF($D$3="HIS",SectorFlows_input!R16,INDEX(SectorFlows_input!$B$57:$Z$81,MATCH(SectorFlows!$B19,SectorFlows_input!$A$57:$A$81,0),MATCH(SectorFlows!S$5,SectorFlows_input!$B$56:$Z$56,0)))</f>
        <v>535</v>
      </c>
      <c r="T19" s="155">
        <f>IF($D$3="HIS",SectorFlows_input!S16,INDEX(SectorFlows_input!$B$57:$Z$81,MATCH(SectorFlows!$B19,SectorFlows_input!$A$57:$A$81,0),MATCH(SectorFlows!T$5,SectorFlows_input!$B$56:$Z$56,0)))</f>
        <v>1309</v>
      </c>
      <c r="U19" s="155">
        <f>IF($D$3="HIS",SectorFlows_input!T16,INDEX(SectorFlows_input!$B$57:$Z$81,MATCH(SectorFlows!$B19,SectorFlows_input!$A$57:$A$81,0),MATCH(SectorFlows!U$5,SectorFlows_input!$B$56:$Z$56,0)))</f>
        <v>120</v>
      </c>
      <c r="V19" s="155">
        <f>IF($D$3="HIS",SectorFlows_input!U16,INDEX(SectorFlows_input!$B$57:$Z$81,MATCH(SectorFlows!$B19,SectorFlows_input!$A$57:$A$81,0),MATCH(SectorFlows!V$5,SectorFlows_input!$B$56:$Z$56,0)))</f>
        <v>692</v>
      </c>
      <c r="W19" s="155">
        <f>IF($D$3="HIS",SectorFlows_input!V16,INDEX(SectorFlows_input!$B$57:$Z$81,MATCH(SectorFlows!$B19,SectorFlows_input!$A$57:$A$81,0),MATCH(SectorFlows!W$5,SectorFlows_input!$B$56:$Z$56,0)))</f>
        <v>254</v>
      </c>
      <c r="X19" s="155">
        <f>IF($D$3="HIS",SectorFlows_input!W16,INDEX(SectorFlows_input!$B$57:$Z$81,MATCH(SectorFlows!$B19,SectorFlows_input!$A$57:$A$81,0),MATCH(SectorFlows!X$5,SectorFlows_input!$B$56:$Z$56,0)))</f>
        <v>265</v>
      </c>
      <c r="Y19" s="155">
        <f>IF($D$3="HIS",SectorFlows_input!X16,INDEX(SectorFlows_input!$B$57:$Z$81,MATCH(SectorFlows!$B19,SectorFlows_input!$A$57:$A$81,0),MATCH(SectorFlows!Y$5,SectorFlows_input!$B$56:$Z$56,0)))</f>
        <v>200</v>
      </c>
      <c r="Z19" s="155">
        <f>IF($D$3="HIS",SectorFlows_input!Y16,INDEX(SectorFlows_input!$B$57:$Z$81,MATCH(SectorFlows!$B19,SectorFlows_input!$A$57:$A$81,0),MATCH(SectorFlows!Z$5,SectorFlows_input!$B$56:$Z$56,0)))</f>
        <v>480</v>
      </c>
      <c r="AA19" s="155">
        <f>IF($D$3="HIS",SectorFlows_input!Z16,INDEX(SectorFlows_input!$B$57:$Z$81,MATCH(SectorFlows!$B19,SectorFlows_input!$A$57:$A$81,0),MATCH(SectorFlows!AA$5,SectorFlows_input!$B$56:$Z$56,0)))</f>
        <v>10259</v>
      </c>
      <c r="AB19" s="156">
        <f t="shared" si="1"/>
        <v>169094</v>
      </c>
      <c r="AD19" s="153" t="s">
        <v>382</v>
      </c>
      <c r="AE19" s="164">
        <f t="shared" si="2"/>
        <v>0.13296154801471372</v>
      </c>
      <c r="AF19" s="164">
        <f t="shared" si="3"/>
        <v>3.1130613741469242E-2</v>
      </c>
      <c r="AG19" s="164">
        <f t="shared" si="4"/>
        <v>2.6050599075070669E-2</v>
      </c>
      <c r="AH19" s="164">
        <f t="shared" si="5"/>
        <v>9.5154174601109441E-3</v>
      </c>
      <c r="AI19" s="164">
        <f t="shared" si="6"/>
        <v>2.5612972666091052E-2</v>
      </c>
      <c r="AJ19" s="164">
        <f t="shared" si="7"/>
        <v>4.3058890321359719E-2</v>
      </c>
      <c r="AK19" s="164">
        <f t="shared" si="8"/>
        <v>0.10801684270287533</v>
      </c>
      <c r="AL19" s="164">
        <f t="shared" si="9"/>
        <v>6.7873490484582535E-2</v>
      </c>
      <c r="AM19" s="164">
        <f t="shared" si="10"/>
        <v>5.4052775379374784E-3</v>
      </c>
      <c r="AN19" s="164">
        <f t="shared" si="11"/>
        <v>1.5890569742273528E-2</v>
      </c>
      <c r="AO19" s="164">
        <f t="shared" si="12"/>
        <v>2.0515216388517631E-2</v>
      </c>
      <c r="AP19" s="164">
        <f t="shared" si="13"/>
        <v>2.3637739955291139E-2</v>
      </c>
      <c r="AQ19" s="164">
        <f t="shared" si="14"/>
        <v>7.6016890013838462E-2</v>
      </c>
      <c r="AR19" s="163">
        <f t="shared" si="15"/>
        <v>0.28929471181709582</v>
      </c>
      <c r="AS19" s="164">
        <f t="shared" si="16"/>
        <v>4.1550853371497512E-2</v>
      </c>
      <c r="AT19" s="164">
        <f t="shared" si="17"/>
        <v>0</v>
      </c>
      <c r="AU19" s="164">
        <f t="shared" si="18"/>
        <v>3.1639206595148262E-3</v>
      </c>
      <c r="AV19" s="164">
        <f t="shared" si="19"/>
        <v>7.7412563426259946E-3</v>
      </c>
      <c r="AW19" s="164">
        <f t="shared" si="20"/>
        <v>7.0966444699397963E-4</v>
      </c>
      <c r="AX19" s="164">
        <f t="shared" si="21"/>
        <v>4.0923983109986163E-3</v>
      </c>
      <c r="AY19" s="164">
        <f t="shared" si="22"/>
        <v>1.5021230794705902E-3</v>
      </c>
      <c r="AZ19" s="164">
        <f t="shared" si="23"/>
        <v>1.5671756537783718E-3</v>
      </c>
      <c r="BA19" s="164">
        <f t="shared" si="24"/>
        <v>1.1827740783232994E-3</v>
      </c>
      <c r="BB19" s="164">
        <f t="shared" si="25"/>
        <v>2.8386577879759185E-3</v>
      </c>
      <c r="BC19" s="164">
        <f t="shared" si="26"/>
        <v>6.0670396347593643E-2</v>
      </c>
      <c r="BD19" s="167">
        <f t="shared" si="27"/>
        <v>1.0000000000000002</v>
      </c>
    </row>
    <row r="20" spans="2:56" x14ac:dyDescent="0.25">
      <c r="B20" s="153" t="s">
        <v>383</v>
      </c>
      <c r="C20" s="155">
        <f>IF($D$3="HIS",SectorFlows_input!B17,INDEX(SectorFlows_input!$B$57:$Z$81,MATCH(SectorFlows!$B20,SectorFlows_input!$A$57:$A$81,0),MATCH(SectorFlows!C$5,SectorFlows_input!$B$56:$Z$56,0)))</f>
        <v>15061</v>
      </c>
      <c r="D20" s="155">
        <f>IF($D$3="HIS",SectorFlows_input!C17,INDEX(SectorFlows_input!$B$57:$Z$81,MATCH(SectorFlows!$B20,SectorFlows_input!$A$57:$A$81,0),MATCH(SectorFlows!D$5,SectorFlows_input!$B$56:$Z$56,0)))</f>
        <v>3063</v>
      </c>
      <c r="E20" s="155">
        <f>IF($D$3="HIS",SectorFlows_input!D17,INDEX(SectorFlows_input!$B$57:$Z$81,MATCH(SectorFlows!$B20,SectorFlows_input!$A$57:$A$81,0),MATCH(SectorFlows!E$5,SectorFlows_input!$B$56:$Z$56,0)))</f>
        <v>2113</v>
      </c>
      <c r="F20" s="155">
        <f>IF($D$3="HIS",SectorFlows_input!E17,INDEX(SectorFlows_input!$B$57:$Z$81,MATCH(SectorFlows!$B20,SectorFlows_input!$A$57:$A$81,0),MATCH(SectorFlows!F$5,SectorFlows_input!$B$56:$Z$56,0)))</f>
        <v>478</v>
      </c>
      <c r="G20" s="155">
        <f>IF($D$3="HIS",SectorFlows_input!F17,INDEX(SectorFlows_input!$B$57:$Z$81,MATCH(SectorFlows!$B20,SectorFlows_input!$A$57:$A$81,0),MATCH(SectorFlows!G$5,SectorFlows_input!$B$56:$Z$56,0)))</f>
        <v>1904</v>
      </c>
      <c r="H20" s="155">
        <f>IF($D$3="HIS",SectorFlows_input!G17,INDEX(SectorFlows_input!$B$57:$Z$81,MATCH(SectorFlows!$B20,SectorFlows_input!$A$57:$A$81,0),MATCH(SectorFlows!H$5,SectorFlows_input!$B$56:$Z$56,0)))</f>
        <v>1371</v>
      </c>
      <c r="I20" s="155">
        <f>IF($D$3="HIS",SectorFlows_input!H17,INDEX(SectorFlows_input!$B$57:$Z$81,MATCH(SectorFlows!$B20,SectorFlows_input!$A$57:$A$81,0),MATCH(SectorFlows!I$5,SectorFlows_input!$B$56:$Z$56,0)))</f>
        <v>3544</v>
      </c>
      <c r="J20" s="155">
        <f>IF($D$3="HIS",SectorFlows_input!I17,INDEX(SectorFlows_input!$B$57:$Z$81,MATCH(SectorFlows!$B20,SectorFlows_input!$A$57:$A$81,0),MATCH(SectorFlows!J$5,SectorFlows_input!$B$56:$Z$56,0)))</f>
        <v>14548</v>
      </c>
      <c r="K20" s="155">
        <f>IF($D$3="HIS",SectorFlows_input!J17,INDEX(SectorFlows_input!$B$57:$Z$81,MATCH(SectorFlows!$B20,SectorFlows_input!$A$57:$A$81,0),MATCH(SectorFlows!K$5,SectorFlows_input!$B$56:$Z$56,0)))</f>
        <v>799</v>
      </c>
      <c r="L20" s="155">
        <f>IF($D$3="HIS",SectorFlows_input!K17,INDEX(SectorFlows_input!$B$57:$Z$81,MATCH(SectorFlows!$B20,SectorFlows_input!$A$57:$A$81,0),MATCH(SectorFlows!L$5,SectorFlows_input!$B$56:$Z$56,0)))</f>
        <v>1648</v>
      </c>
      <c r="M20" s="155">
        <f>IF($D$3="HIS",SectorFlows_input!L17,INDEX(SectorFlows_input!$B$57:$Z$81,MATCH(SectorFlows!$B20,SectorFlows_input!$A$57:$A$81,0),MATCH(SectorFlows!M$5,SectorFlows_input!$B$56:$Z$56,0)))</f>
        <v>1015</v>
      </c>
      <c r="N20" s="155">
        <f>IF($D$3="HIS",SectorFlows_input!M17,INDEX(SectorFlows_input!$B$57:$Z$81,MATCH(SectorFlows!$B20,SectorFlows_input!$A$57:$A$81,0),MATCH(SectorFlows!N$5,SectorFlows_input!$B$56:$Z$56,0)))</f>
        <v>802</v>
      </c>
      <c r="O20" s="155">
        <f>IF($D$3="HIS",SectorFlows_input!N17,INDEX(SectorFlows_input!$B$57:$Z$81,MATCH(SectorFlows!$B20,SectorFlows_input!$A$57:$A$81,0),MATCH(SectorFlows!O$5,SectorFlows_input!$B$56:$Z$56,0)))</f>
        <v>2667</v>
      </c>
      <c r="P20" s="155">
        <f>IF($D$3="HIS",SectorFlows_input!O17,INDEX(SectorFlows_input!$B$57:$Z$81,MATCH(SectorFlows!$B20,SectorFlows_input!$A$57:$A$81,0),MATCH(SectorFlows!P$5,SectorFlows_input!$B$56:$Z$56,0)))</f>
        <v>7907</v>
      </c>
      <c r="Q20" s="154">
        <f>IF($D$3="HIS",SectorFlows_input!P17,INDEX(SectorFlows_input!$B$57:$Z$81,MATCH(SectorFlows!$B20,SectorFlows_input!$A$57:$A$81,0),MATCH(SectorFlows!Q$5,SectorFlows_input!$B$56:$Z$56,0)))</f>
        <v>33223</v>
      </c>
      <c r="R20" s="155">
        <f>IF($D$3="HIS",SectorFlows_input!Q17,INDEX(SectorFlows_input!$B$57:$Z$81,MATCH(SectorFlows!$B20,SectorFlows_input!$A$57:$A$81,0),MATCH(SectorFlows!R$5,SectorFlows_input!$B$56:$Z$56,0)))</f>
        <v>0</v>
      </c>
      <c r="S20" s="155">
        <f>IF($D$3="HIS",SectorFlows_input!R17,INDEX(SectorFlows_input!$B$57:$Z$81,MATCH(SectorFlows!$B20,SectorFlows_input!$A$57:$A$81,0),MATCH(SectorFlows!S$5,SectorFlows_input!$B$56:$Z$56,0)))</f>
        <v>798</v>
      </c>
      <c r="T20" s="155">
        <f>IF($D$3="HIS",SectorFlows_input!S17,INDEX(SectorFlows_input!$B$57:$Z$81,MATCH(SectorFlows!$B20,SectorFlows_input!$A$57:$A$81,0),MATCH(SectorFlows!T$5,SectorFlows_input!$B$56:$Z$56,0)))</f>
        <v>4680</v>
      </c>
      <c r="U20" s="155">
        <f>IF($D$3="HIS",SectorFlows_input!T17,INDEX(SectorFlows_input!$B$57:$Z$81,MATCH(SectorFlows!$B20,SectorFlows_input!$A$57:$A$81,0),MATCH(SectorFlows!U$5,SectorFlows_input!$B$56:$Z$56,0)))</f>
        <v>568</v>
      </c>
      <c r="V20" s="155">
        <f>IF($D$3="HIS",SectorFlows_input!U17,INDEX(SectorFlows_input!$B$57:$Z$81,MATCH(SectorFlows!$B20,SectorFlows_input!$A$57:$A$81,0),MATCH(SectorFlows!V$5,SectorFlows_input!$B$56:$Z$56,0)))</f>
        <v>273</v>
      </c>
      <c r="W20" s="155">
        <f>IF($D$3="HIS",SectorFlows_input!V17,INDEX(SectorFlows_input!$B$57:$Z$81,MATCH(SectorFlows!$B20,SectorFlows_input!$A$57:$A$81,0),MATCH(SectorFlows!W$5,SectorFlows_input!$B$56:$Z$56,0)))</f>
        <v>123</v>
      </c>
      <c r="X20" s="155">
        <f>IF($D$3="HIS",SectorFlows_input!W17,INDEX(SectorFlows_input!$B$57:$Z$81,MATCH(SectorFlows!$B20,SectorFlows_input!$A$57:$A$81,0),MATCH(SectorFlows!X$5,SectorFlows_input!$B$56:$Z$56,0)))</f>
        <v>90</v>
      </c>
      <c r="Y20" s="155">
        <f>IF($D$3="HIS",SectorFlows_input!X17,INDEX(SectorFlows_input!$B$57:$Z$81,MATCH(SectorFlows!$B20,SectorFlows_input!$A$57:$A$81,0),MATCH(SectorFlows!Y$5,SectorFlows_input!$B$56:$Z$56,0)))</f>
        <v>20</v>
      </c>
      <c r="Z20" s="155">
        <f>IF($D$3="HIS",SectorFlows_input!Y17,INDEX(SectorFlows_input!$B$57:$Z$81,MATCH(SectorFlows!$B20,SectorFlows_input!$A$57:$A$81,0),MATCH(SectorFlows!Z$5,SectorFlows_input!$B$56:$Z$56,0)))</f>
        <v>184</v>
      </c>
      <c r="AA20" s="155">
        <f>IF($D$3="HIS",SectorFlows_input!Z17,INDEX(SectorFlows_input!$B$57:$Z$81,MATCH(SectorFlows!$B20,SectorFlows_input!$A$57:$A$81,0),MATCH(SectorFlows!AA$5,SectorFlows_input!$B$56:$Z$56,0)))</f>
        <v>5751</v>
      </c>
      <c r="AB20" s="156">
        <f t="shared" si="1"/>
        <v>102630</v>
      </c>
      <c r="AD20" s="153" t="s">
        <v>383</v>
      </c>
      <c r="AE20" s="164">
        <f t="shared" si="2"/>
        <v>0.14675046282763324</v>
      </c>
      <c r="AF20" s="164">
        <f t="shared" si="3"/>
        <v>2.9845074539608302E-2</v>
      </c>
      <c r="AG20" s="164">
        <f t="shared" si="4"/>
        <v>2.0588521874695509E-2</v>
      </c>
      <c r="AH20" s="164">
        <f t="shared" si="5"/>
        <v>4.6575075513982265E-3</v>
      </c>
      <c r="AI20" s="164">
        <f t="shared" si="6"/>
        <v>1.8552080288414693E-2</v>
      </c>
      <c r="AJ20" s="164">
        <f t="shared" si="7"/>
        <v>1.3358667056416253E-2</v>
      </c>
      <c r="AK20" s="164">
        <f t="shared" si="8"/>
        <v>3.453181330994836E-2</v>
      </c>
      <c r="AL20" s="164">
        <f t="shared" si="9"/>
        <v>0.14175192438858034</v>
      </c>
      <c r="AM20" s="164">
        <f t="shared" si="10"/>
        <v>7.785247978174023E-3</v>
      </c>
      <c r="AN20" s="164">
        <f t="shared" si="11"/>
        <v>1.6057682938711879E-2</v>
      </c>
      <c r="AO20" s="164">
        <f t="shared" si="12"/>
        <v>9.8898957419857741E-3</v>
      </c>
      <c r="AP20" s="164">
        <f t="shared" si="13"/>
        <v>7.8144791971158523E-3</v>
      </c>
      <c r="AQ20" s="164">
        <f t="shared" si="14"/>
        <v>2.5986553639286758E-2</v>
      </c>
      <c r="AR20" s="164">
        <f t="shared" si="15"/>
        <v>7.704374939101627E-2</v>
      </c>
      <c r="AS20" s="163">
        <f t="shared" si="16"/>
        <v>0.32371626230147132</v>
      </c>
      <c r="AT20" s="164">
        <f t="shared" si="17"/>
        <v>0</v>
      </c>
      <c r="AU20" s="164">
        <f t="shared" si="18"/>
        <v>7.7755042385267469E-3</v>
      </c>
      <c r="AV20" s="164">
        <f t="shared" si="19"/>
        <v>4.5600701549254601E-2</v>
      </c>
      <c r="AW20" s="164">
        <f t="shared" si="20"/>
        <v>5.5344441196531228E-3</v>
      </c>
      <c r="AX20" s="164">
        <f t="shared" si="21"/>
        <v>2.6600409237065186E-3</v>
      </c>
      <c r="AY20" s="164">
        <f t="shared" si="22"/>
        <v>1.1984799766150249E-3</v>
      </c>
      <c r="AZ20" s="164">
        <f t="shared" si="23"/>
        <v>8.7693656825489619E-4</v>
      </c>
      <c r="BA20" s="164">
        <f t="shared" si="24"/>
        <v>1.948747929455325E-4</v>
      </c>
      <c r="BB20" s="164">
        <f t="shared" si="25"/>
        <v>1.7928480950988989E-3</v>
      </c>
      <c r="BC20" s="164">
        <f t="shared" si="26"/>
        <v>5.6036246711487867E-2</v>
      </c>
      <c r="BD20" s="167">
        <f t="shared" si="27"/>
        <v>1</v>
      </c>
    </row>
    <row r="21" spans="2:56" x14ac:dyDescent="0.25">
      <c r="B21" s="153" t="s">
        <v>384</v>
      </c>
      <c r="C21" s="155">
        <f>IF($D$3="HIS",SectorFlows_input!B18,INDEX(SectorFlows_input!$B$57:$Z$81,MATCH(SectorFlows!$B21,SectorFlows_input!$A$57:$A$81,0),MATCH(SectorFlows!C$5,SectorFlows_input!$B$56:$Z$56,0)))</f>
        <v>991</v>
      </c>
      <c r="D21" s="155">
        <f>IF($D$3="HIS",SectorFlows_input!C18,INDEX(SectorFlows_input!$B$57:$Z$81,MATCH(SectorFlows!$B21,SectorFlows_input!$A$57:$A$81,0),MATCH(SectorFlows!D$5,SectorFlows_input!$B$56:$Z$56,0)))</f>
        <v>601</v>
      </c>
      <c r="E21" s="155">
        <f>IF($D$3="HIS",SectorFlows_input!D18,INDEX(SectorFlows_input!$B$57:$Z$81,MATCH(SectorFlows!$B21,SectorFlows_input!$A$57:$A$81,0),MATCH(SectorFlows!E$5,SectorFlows_input!$B$56:$Z$56,0)))</f>
        <v>830</v>
      </c>
      <c r="F21" s="155">
        <f>IF($D$3="HIS",SectorFlows_input!E18,INDEX(SectorFlows_input!$B$57:$Z$81,MATCH(SectorFlows!$B21,SectorFlows_input!$A$57:$A$81,0),MATCH(SectorFlows!F$5,SectorFlows_input!$B$56:$Z$56,0)))</f>
        <v>110</v>
      </c>
      <c r="G21" s="155">
        <f>IF($D$3="HIS",SectorFlows_input!F18,INDEX(SectorFlows_input!$B$57:$Z$81,MATCH(SectorFlows!$B21,SectorFlows_input!$A$57:$A$81,0),MATCH(SectorFlows!G$5,SectorFlows_input!$B$56:$Z$56,0)))</f>
        <v>165</v>
      </c>
      <c r="H21" s="155">
        <f>IF($D$3="HIS",SectorFlows_input!G18,INDEX(SectorFlows_input!$B$57:$Z$81,MATCH(SectorFlows!$B21,SectorFlows_input!$A$57:$A$81,0),MATCH(SectorFlows!H$5,SectorFlows_input!$B$56:$Z$56,0)))</f>
        <v>63</v>
      </c>
      <c r="I21" s="155">
        <f>IF($D$3="HIS",SectorFlows_input!H18,INDEX(SectorFlows_input!$B$57:$Z$81,MATCH(SectorFlows!$B21,SectorFlows_input!$A$57:$A$81,0),MATCH(SectorFlows!I$5,SectorFlows_input!$B$56:$Z$56,0)))</f>
        <v>87</v>
      </c>
      <c r="J21" s="155">
        <f>IF($D$3="HIS",SectorFlows_input!I18,INDEX(SectorFlows_input!$B$57:$Z$81,MATCH(SectorFlows!$B21,SectorFlows_input!$A$57:$A$81,0),MATCH(SectorFlows!J$5,SectorFlows_input!$B$56:$Z$56,0)))</f>
        <v>47</v>
      </c>
      <c r="K21" s="155">
        <f>IF($D$3="HIS",SectorFlows_input!J18,INDEX(SectorFlows_input!$B$57:$Z$81,MATCH(SectorFlows!$B21,SectorFlows_input!$A$57:$A$81,0),MATCH(SectorFlows!K$5,SectorFlows_input!$B$56:$Z$56,0)))</f>
        <v>789</v>
      </c>
      <c r="L21" s="155">
        <f>IF($D$3="HIS",SectorFlows_input!K18,INDEX(SectorFlows_input!$B$57:$Z$81,MATCH(SectorFlows!$B21,SectorFlows_input!$A$57:$A$81,0),MATCH(SectorFlows!L$5,SectorFlows_input!$B$56:$Z$56,0)))</f>
        <v>940</v>
      </c>
      <c r="M21" s="155">
        <f>IF($D$3="HIS",SectorFlows_input!L18,INDEX(SectorFlows_input!$B$57:$Z$81,MATCH(SectorFlows!$B21,SectorFlows_input!$A$57:$A$81,0),MATCH(SectorFlows!M$5,SectorFlows_input!$B$56:$Z$56,0)))</f>
        <v>297</v>
      </c>
      <c r="N21" s="155">
        <f>IF($D$3="HIS",SectorFlows_input!M18,INDEX(SectorFlows_input!$B$57:$Z$81,MATCH(SectorFlows!$B21,SectorFlows_input!$A$57:$A$81,0),MATCH(SectorFlows!N$5,SectorFlows_input!$B$56:$Z$56,0)))</f>
        <v>213</v>
      </c>
      <c r="O21" s="155">
        <f>IF($D$3="HIS",SectorFlows_input!N18,INDEX(SectorFlows_input!$B$57:$Z$81,MATCH(SectorFlows!$B21,SectorFlows_input!$A$57:$A$81,0),MATCH(SectorFlows!O$5,SectorFlows_input!$B$56:$Z$56,0)))</f>
        <v>176</v>
      </c>
      <c r="P21" s="155">
        <f>IF($D$3="HIS",SectorFlows_input!O18,INDEX(SectorFlows_input!$B$57:$Z$81,MATCH(SectorFlows!$B21,SectorFlows_input!$A$57:$A$81,0),MATCH(SectorFlows!P$5,SectorFlows_input!$B$56:$Z$56,0)))</f>
        <v>87</v>
      </c>
      <c r="Q21" s="155">
        <f>IF($D$3="HIS",SectorFlows_input!P18,INDEX(SectorFlows_input!$B$57:$Z$81,MATCH(SectorFlows!$B21,SectorFlows_input!$A$57:$A$81,0),MATCH(SectorFlows!Q$5,SectorFlows_input!$B$56:$Z$56,0)))</f>
        <v>32</v>
      </c>
      <c r="R21" s="154">
        <f>IF($D$3="HIS",SectorFlows_input!Q18,INDEX(SectorFlows_input!$B$57:$Z$81,MATCH(SectorFlows!$B21,SectorFlows_input!$A$57:$A$81,0),MATCH(SectorFlows!R$5,SectorFlows_input!$B$56:$Z$56,0)))</f>
        <v>146809</v>
      </c>
      <c r="S21" s="155">
        <f>IF($D$3="HIS",SectorFlows_input!R18,INDEX(SectorFlows_input!$B$57:$Z$81,MATCH(SectorFlows!$B21,SectorFlows_input!$A$57:$A$81,0),MATCH(SectorFlows!S$5,SectorFlows_input!$B$56:$Z$56,0)))</f>
        <v>468</v>
      </c>
      <c r="T21" s="155">
        <f>IF($D$3="HIS",SectorFlows_input!S18,INDEX(SectorFlows_input!$B$57:$Z$81,MATCH(SectorFlows!$B21,SectorFlows_input!$A$57:$A$81,0),MATCH(SectorFlows!T$5,SectorFlows_input!$B$56:$Z$56,0)))</f>
        <v>14</v>
      </c>
      <c r="U21" s="155">
        <f>IF($D$3="HIS",SectorFlows_input!T18,INDEX(SectorFlows_input!$B$57:$Z$81,MATCH(SectorFlows!$B21,SectorFlows_input!$A$57:$A$81,0),MATCH(SectorFlows!U$5,SectorFlows_input!$B$56:$Z$56,0)))</f>
        <v>30</v>
      </c>
      <c r="V21" s="155">
        <f>IF($D$3="HIS",SectorFlows_input!U18,INDEX(SectorFlows_input!$B$57:$Z$81,MATCH(SectorFlows!$B21,SectorFlows_input!$A$57:$A$81,0),MATCH(SectorFlows!V$5,SectorFlows_input!$B$56:$Z$56,0)))</f>
        <v>16781</v>
      </c>
      <c r="W21" s="155">
        <f>IF($D$3="HIS",SectorFlows_input!V18,INDEX(SectorFlows_input!$B$57:$Z$81,MATCH(SectorFlows!$B21,SectorFlows_input!$A$57:$A$81,0),MATCH(SectorFlows!W$5,SectorFlows_input!$B$56:$Z$56,0)))</f>
        <v>6858</v>
      </c>
      <c r="X21" s="155">
        <f>IF($D$3="HIS",SectorFlows_input!W18,INDEX(SectorFlows_input!$B$57:$Z$81,MATCH(SectorFlows!$B21,SectorFlows_input!$A$57:$A$81,0),MATCH(SectorFlows!X$5,SectorFlows_input!$B$56:$Z$56,0)))</f>
        <v>160</v>
      </c>
      <c r="Y21" s="155">
        <f>IF($D$3="HIS",SectorFlows_input!X18,INDEX(SectorFlows_input!$B$57:$Z$81,MATCH(SectorFlows!$B21,SectorFlows_input!$A$57:$A$81,0),MATCH(SectorFlows!Y$5,SectorFlows_input!$B$56:$Z$56,0)))</f>
        <v>61</v>
      </c>
      <c r="Z21" s="155">
        <f>IF($D$3="HIS",SectorFlows_input!Y18,INDEX(SectorFlows_input!$B$57:$Z$81,MATCH(SectorFlows!$B21,SectorFlows_input!$A$57:$A$81,0),MATCH(SectorFlows!Z$5,SectorFlows_input!$B$56:$Z$56,0)))</f>
        <v>47</v>
      </c>
      <c r="AA21" s="155">
        <f>IF($D$3="HIS",SectorFlows_input!Z18,INDEX(SectorFlows_input!$B$57:$Z$81,MATCH(SectorFlows!$B21,SectorFlows_input!$A$57:$A$81,0),MATCH(SectorFlows!AA$5,SectorFlows_input!$B$56:$Z$56,0)))</f>
        <v>89</v>
      </c>
      <c r="AB21" s="156">
        <f t="shared" si="1"/>
        <v>176745</v>
      </c>
      <c r="AD21" s="153" t="s">
        <v>384</v>
      </c>
      <c r="AE21" s="164">
        <f t="shared" si="2"/>
        <v>5.6069478627401061E-3</v>
      </c>
      <c r="AF21" s="164">
        <f t="shared" si="3"/>
        <v>3.4003790772016182E-3</v>
      </c>
      <c r="AG21" s="164">
        <f t="shared" si="4"/>
        <v>4.696031005120371E-3</v>
      </c>
      <c r="AH21" s="164">
        <f t="shared" si="5"/>
        <v>6.2236555489547088E-4</v>
      </c>
      <c r="AI21" s="164">
        <f t="shared" si="6"/>
        <v>9.3354833234320631E-4</v>
      </c>
      <c r="AJ21" s="164">
        <f t="shared" si="7"/>
        <v>3.5644572689467877E-4</v>
      </c>
      <c r="AK21" s="164">
        <f t="shared" si="8"/>
        <v>4.9223457523550878E-4</v>
      </c>
      <c r="AL21" s="164">
        <f t="shared" si="9"/>
        <v>2.659198280007921E-4</v>
      </c>
      <c r="AM21" s="164">
        <f t="shared" si="10"/>
        <v>4.4640583892047864E-3</v>
      </c>
      <c r="AN21" s="164">
        <f t="shared" si="11"/>
        <v>5.3183965600158423E-3</v>
      </c>
      <c r="AO21" s="164">
        <f t="shared" si="12"/>
        <v>1.6803869982177713E-3</v>
      </c>
      <c r="AP21" s="164">
        <f t="shared" si="13"/>
        <v>1.2051260290248664E-3</v>
      </c>
      <c r="AQ21" s="164">
        <f t="shared" si="14"/>
        <v>9.9578488783275349E-4</v>
      </c>
      <c r="AR21" s="164">
        <f t="shared" si="15"/>
        <v>4.9223457523550878E-4</v>
      </c>
      <c r="AS21" s="164">
        <f t="shared" si="16"/>
        <v>1.8105179778777334E-4</v>
      </c>
      <c r="AT21" s="163">
        <f t="shared" si="17"/>
        <v>0.83062604316953803</v>
      </c>
      <c r="AU21" s="164">
        <f t="shared" si="18"/>
        <v>2.6478825426461852E-3</v>
      </c>
      <c r="AV21" s="164">
        <f t="shared" si="19"/>
        <v>7.9210161532150837E-5</v>
      </c>
      <c r="AW21" s="164">
        <f t="shared" si="20"/>
        <v>1.6973606042603752E-4</v>
      </c>
      <c r="AX21" s="164">
        <f t="shared" si="21"/>
        <v>9.4944694333644511E-2</v>
      </c>
      <c r="AY21" s="164">
        <f t="shared" si="22"/>
        <v>3.8801663413392175E-2</v>
      </c>
      <c r="AZ21" s="164">
        <f t="shared" si="23"/>
        <v>9.0525898893886671E-4</v>
      </c>
      <c r="BA21" s="164">
        <f t="shared" si="24"/>
        <v>3.4512998953294295E-4</v>
      </c>
      <c r="BB21" s="164">
        <f t="shared" si="25"/>
        <v>2.659198280007921E-4</v>
      </c>
      <c r="BC21" s="164">
        <f t="shared" si="26"/>
        <v>5.035503125972446E-4</v>
      </c>
      <c r="BD21" s="167">
        <f t="shared" si="27"/>
        <v>1</v>
      </c>
    </row>
    <row r="22" spans="2:56" x14ac:dyDescent="0.25">
      <c r="B22" s="153" t="s">
        <v>385</v>
      </c>
      <c r="C22" s="155">
        <f>IF($D$3="HIS",SectorFlows_input!B19,INDEX(SectorFlows_input!$B$57:$Z$81,MATCH(SectorFlows!$B22,SectorFlows_input!$A$57:$A$81,0),MATCH(SectorFlows!C$5,SectorFlows_input!$B$56:$Z$56,0)))</f>
        <v>2475</v>
      </c>
      <c r="D22" s="155">
        <f>IF($D$3="HIS",SectorFlows_input!C19,INDEX(SectorFlows_input!$B$57:$Z$81,MATCH(SectorFlows!$B22,SectorFlows_input!$A$57:$A$81,0),MATCH(SectorFlows!D$5,SectorFlows_input!$B$56:$Z$56,0)))</f>
        <v>527</v>
      </c>
      <c r="E22" s="155">
        <f>IF($D$3="HIS",SectorFlows_input!D19,INDEX(SectorFlows_input!$B$57:$Z$81,MATCH(SectorFlows!$B22,SectorFlows_input!$A$57:$A$81,0),MATCH(SectorFlows!E$5,SectorFlows_input!$B$56:$Z$56,0)))</f>
        <v>1204</v>
      </c>
      <c r="F22" s="155">
        <f>IF($D$3="HIS",SectorFlows_input!E19,INDEX(SectorFlows_input!$B$57:$Z$81,MATCH(SectorFlows!$B22,SectorFlows_input!$A$57:$A$81,0),MATCH(SectorFlows!F$5,SectorFlows_input!$B$56:$Z$56,0)))</f>
        <v>304</v>
      </c>
      <c r="G22" s="155">
        <f>IF($D$3="HIS",SectorFlows_input!F19,INDEX(SectorFlows_input!$B$57:$Z$81,MATCH(SectorFlows!$B22,SectorFlows_input!$A$57:$A$81,0),MATCH(SectorFlows!G$5,SectorFlows_input!$B$56:$Z$56,0)))</f>
        <v>705</v>
      </c>
      <c r="H22" s="155">
        <f>IF($D$3="HIS",SectorFlows_input!G19,INDEX(SectorFlows_input!$B$57:$Z$81,MATCH(SectorFlows!$B22,SectorFlows_input!$A$57:$A$81,0),MATCH(SectorFlows!H$5,SectorFlows_input!$B$56:$Z$56,0)))</f>
        <v>410</v>
      </c>
      <c r="I22" s="155">
        <f>IF($D$3="HIS",SectorFlows_input!H19,INDEX(SectorFlows_input!$B$57:$Z$81,MATCH(SectorFlows!$B22,SectorFlows_input!$A$57:$A$81,0),MATCH(SectorFlows!I$5,SectorFlows_input!$B$56:$Z$56,0)))</f>
        <v>930</v>
      </c>
      <c r="J22" s="155">
        <f>IF($D$3="HIS",SectorFlows_input!I19,INDEX(SectorFlows_input!$B$57:$Z$81,MATCH(SectorFlows!$B22,SectorFlows_input!$A$57:$A$81,0),MATCH(SectorFlows!J$5,SectorFlows_input!$B$56:$Z$56,0)))</f>
        <v>855</v>
      </c>
      <c r="K22" s="155">
        <f>IF($D$3="HIS",SectorFlows_input!J19,INDEX(SectorFlows_input!$B$57:$Z$81,MATCH(SectorFlows!$B22,SectorFlows_input!$A$57:$A$81,0),MATCH(SectorFlows!K$5,SectorFlows_input!$B$56:$Z$56,0)))</f>
        <v>172</v>
      </c>
      <c r="L22" s="155">
        <f>IF($D$3="HIS",SectorFlows_input!K19,INDEX(SectorFlows_input!$B$57:$Z$81,MATCH(SectorFlows!$B22,SectorFlows_input!$A$57:$A$81,0),MATCH(SectorFlows!L$5,SectorFlows_input!$B$56:$Z$56,0)))</f>
        <v>2570</v>
      </c>
      <c r="M22" s="155">
        <f>IF($D$3="HIS",SectorFlows_input!L19,INDEX(SectorFlows_input!$B$57:$Z$81,MATCH(SectorFlows!$B22,SectorFlows_input!$A$57:$A$81,0),MATCH(SectorFlows!M$5,SectorFlows_input!$B$56:$Z$56,0)))</f>
        <v>2675</v>
      </c>
      <c r="N22" s="155">
        <f>IF($D$3="HIS",SectorFlows_input!M19,INDEX(SectorFlows_input!$B$57:$Z$81,MATCH(SectorFlows!$B22,SectorFlows_input!$A$57:$A$81,0),MATCH(SectorFlows!N$5,SectorFlows_input!$B$56:$Z$56,0)))</f>
        <v>2553</v>
      </c>
      <c r="O22" s="155">
        <f>IF($D$3="HIS",SectorFlows_input!N19,INDEX(SectorFlows_input!$B$57:$Z$81,MATCH(SectorFlows!$B22,SectorFlows_input!$A$57:$A$81,0),MATCH(SectorFlows!O$5,SectorFlows_input!$B$56:$Z$56,0)))</f>
        <v>5804</v>
      </c>
      <c r="P22" s="155">
        <f>IF($D$3="HIS",SectorFlows_input!O19,INDEX(SectorFlows_input!$B$57:$Z$81,MATCH(SectorFlows!$B22,SectorFlows_input!$A$57:$A$81,0),MATCH(SectorFlows!P$5,SectorFlows_input!$B$56:$Z$56,0)))</f>
        <v>2253</v>
      </c>
      <c r="Q22" s="155">
        <f>IF($D$3="HIS",SectorFlows_input!P19,INDEX(SectorFlows_input!$B$57:$Z$81,MATCH(SectorFlows!$B22,SectorFlows_input!$A$57:$A$81,0),MATCH(SectorFlows!Q$5,SectorFlows_input!$B$56:$Z$56,0)))</f>
        <v>2834</v>
      </c>
      <c r="R22" s="155">
        <f>IF($D$3="HIS",SectorFlows_input!Q19,INDEX(SectorFlows_input!$B$57:$Z$81,MATCH(SectorFlows!$B22,SectorFlows_input!$A$57:$A$81,0),MATCH(SectorFlows!R$5,SectorFlows_input!$B$56:$Z$56,0)))</f>
        <v>562</v>
      </c>
      <c r="S22" s="154">
        <f>IF($D$3="HIS",SectorFlows_input!R19,INDEX(SectorFlows_input!$B$57:$Z$81,MATCH(SectorFlows!$B22,SectorFlows_input!$A$57:$A$81,0),MATCH(SectorFlows!S$5,SectorFlows_input!$B$56:$Z$56,0)))</f>
        <v>251516</v>
      </c>
      <c r="T22" s="155">
        <f>IF($D$3="HIS",SectorFlows_input!S19,INDEX(SectorFlows_input!$B$57:$Z$81,MATCH(SectorFlows!$B22,SectorFlows_input!$A$57:$A$81,0),MATCH(SectorFlows!T$5,SectorFlows_input!$B$56:$Z$56,0)))</f>
        <v>444</v>
      </c>
      <c r="U22" s="155">
        <f>IF($D$3="HIS",SectorFlows_input!T19,INDEX(SectorFlows_input!$B$57:$Z$81,MATCH(SectorFlows!$B22,SectorFlows_input!$A$57:$A$81,0),MATCH(SectorFlows!U$5,SectorFlows_input!$B$56:$Z$56,0)))</f>
        <v>77</v>
      </c>
      <c r="V22" s="155">
        <f>IF($D$3="HIS",SectorFlows_input!U19,INDEX(SectorFlows_input!$B$57:$Z$81,MATCH(SectorFlows!$B22,SectorFlows_input!$A$57:$A$81,0),MATCH(SectorFlows!V$5,SectorFlows_input!$B$56:$Z$56,0)))</f>
        <v>5697</v>
      </c>
      <c r="W22" s="155">
        <f>IF($D$3="HIS",SectorFlows_input!V19,INDEX(SectorFlows_input!$B$57:$Z$81,MATCH(SectorFlows!$B22,SectorFlows_input!$A$57:$A$81,0),MATCH(SectorFlows!W$5,SectorFlows_input!$B$56:$Z$56,0)))</f>
        <v>195</v>
      </c>
      <c r="X22" s="155">
        <f>IF($D$3="HIS",SectorFlows_input!W19,INDEX(SectorFlows_input!$B$57:$Z$81,MATCH(SectorFlows!$B22,SectorFlows_input!$A$57:$A$81,0),MATCH(SectorFlows!X$5,SectorFlows_input!$B$56:$Z$56,0)))</f>
        <v>4558</v>
      </c>
      <c r="Y22" s="155">
        <f>IF($D$3="HIS",SectorFlows_input!X19,INDEX(SectorFlows_input!$B$57:$Z$81,MATCH(SectorFlows!$B22,SectorFlows_input!$A$57:$A$81,0),MATCH(SectorFlows!Y$5,SectorFlows_input!$B$56:$Z$56,0)))</f>
        <v>4790</v>
      </c>
      <c r="Z22" s="155">
        <f>IF($D$3="HIS",SectorFlows_input!Y19,INDEX(SectorFlows_input!$B$57:$Z$81,MATCH(SectorFlows!$B22,SectorFlows_input!$A$57:$A$81,0),MATCH(SectorFlows!Z$5,SectorFlows_input!$B$56:$Z$56,0)))</f>
        <v>8712</v>
      </c>
      <c r="AA22" s="155">
        <f>IF($D$3="HIS",SectorFlows_input!Z19,INDEX(SectorFlows_input!$B$57:$Z$81,MATCH(SectorFlows!$B22,SectorFlows_input!$A$57:$A$81,0),MATCH(SectorFlows!AA$5,SectorFlows_input!$B$56:$Z$56,0)))</f>
        <v>10710</v>
      </c>
      <c r="AB22" s="156">
        <f t="shared" si="1"/>
        <v>313532</v>
      </c>
      <c r="AD22" s="153" t="s">
        <v>385</v>
      </c>
      <c r="AE22" s="164">
        <f t="shared" si="2"/>
        <v>7.8939310819948205E-3</v>
      </c>
      <c r="AF22" s="164">
        <f t="shared" si="3"/>
        <v>1.6808491637217253E-3</v>
      </c>
      <c r="AG22" s="164">
        <f t="shared" si="4"/>
        <v>3.8401183930188943E-3</v>
      </c>
      <c r="AH22" s="164">
        <f t="shared" si="5"/>
        <v>9.6959799956623251E-4</v>
      </c>
      <c r="AI22" s="164">
        <f t="shared" si="6"/>
        <v>2.2485743082045853E-3</v>
      </c>
      <c r="AJ22" s="164">
        <f t="shared" si="7"/>
        <v>1.3076815125728793E-3</v>
      </c>
      <c r="AK22" s="164">
        <f t="shared" si="8"/>
        <v>2.9662044065677504E-3</v>
      </c>
      <c r="AL22" s="164">
        <f t="shared" si="9"/>
        <v>2.726994373780029E-3</v>
      </c>
      <c r="AM22" s="164">
        <f t="shared" si="10"/>
        <v>5.4858834185984211E-4</v>
      </c>
      <c r="AN22" s="164">
        <f t="shared" si="11"/>
        <v>8.1969304568592673E-3</v>
      </c>
      <c r="AO22" s="164">
        <f t="shared" si="12"/>
        <v>8.5318245027620788E-3</v>
      </c>
      <c r="AP22" s="164">
        <f t="shared" si="13"/>
        <v>8.1427095160940509E-3</v>
      </c>
      <c r="AQ22" s="164">
        <f t="shared" si="14"/>
        <v>1.8511667070665833E-2</v>
      </c>
      <c r="AR22" s="164">
        <f t="shared" si="15"/>
        <v>7.1858693849431634E-3</v>
      </c>
      <c r="AS22" s="164">
        <f t="shared" si="16"/>
        <v>9.0389497722720494E-3</v>
      </c>
      <c r="AT22" s="164">
        <f t="shared" si="17"/>
        <v>1.7924805123559955E-3</v>
      </c>
      <c r="AU22" s="163">
        <f t="shared" si="18"/>
        <v>0.80220200808848863</v>
      </c>
      <c r="AV22" s="164">
        <f t="shared" si="19"/>
        <v>1.4161233941033132E-3</v>
      </c>
      <c r="AW22" s="164">
        <f t="shared" si="20"/>
        <v>2.4558896699539438E-4</v>
      </c>
      <c r="AX22" s="164">
        <f t="shared" si="21"/>
        <v>1.8170394090555351E-2</v>
      </c>
      <c r="AY22" s="164">
        <f t="shared" si="22"/>
        <v>6.2194608524807678E-4</v>
      </c>
      <c r="AZ22" s="164">
        <f t="shared" si="23"/>
        <v>1.4537591059285815E-2</v>
      </c>
      <c r="BA22" s="164">
        <f t="shared" si="24"/>
        <v>1.5277547427375833E-2</v>
      </c>
      <c r="BB22" s="164">
        <f t="shared" si="25"/>
        <v>2.7786637408621768E-2</v>
      </c>
      <c r="BC22" s="164">
        <f t="shared" si="26"/>
        <v>3.4159192682086677E-2</v>
      </c>
      <c r="BD22" s="167">
        <f t="shared" si="27"/>
        <v>1.0000000000000002</v>
      </c>
    </row>
    <row r="23" spans="2:56" x14ac:dyDescent="0.25">
      <c r="B23" s="153" t="s">
        <v>386</v>
      </c>
      <c r="C23" s="155">
        <f>IF($D$3="HIS",SectorFlows_input!B20,INDEX(SectorFlows_input!$B$57:$Z$81,MATCH(SectorFlows!$B23,SectorFlows_input!$A$57:$A$81,0),MATCH(SectorFlows!C$5,SectorFlows_input!$B$56:$Z$56,0)))</f>
        <v>9932</v>
      </c>
      <c r="D23" s="155">
        <f>IF($D$3="HIS",SectorFlows_input!C20,INDEX(SectorFlows_input!$B$57:$Z$81,MATCH(SectorFlows!$B23,SectorFlows_input!$A$57:$A$81,0),MATCH(SectorFlows!D$5,SectorFlows_input!$B$56:$Z$56,0)))</f>
        <v>1906</v>
      </c>
      <c r="E23" s="155">
        <f>IF($D$3="HIS",SectorFlows_input!D20,INDEX(SectorFlows_input!$B$57:$Z$81,MATCH(SectorFlows!$B23,SectorFlows_input!$A$57:$A$81,0),MATCH(SectorFlows!E$5,SectorFlows_input!$B$56:$Z$56,0)))</f>
        <v>1734</v>
      </c>
      <c r="F23" s="155">
        <f>IF($D$3="HIS",SectorFlows_input!E20,INDEX(SectorFlows_input!$B$57:$Z$81,MATCH(SectorFlows!$B23,SectorFlows_input!$A$57:$A$81,0),MATCH(SectorFlows!F$5,SectorFlows_input!$B$56:$Z$56,0)))</f>
        <v>412</v>
      </c>
      <c r="G23" s="155">
        <f>IF($D$3="HIS",SectorFlows_input!F20,INDEX(SectorFlows_input!$B$57:$Z$81,MATCH(SectorFlows!$B23,SectorFlows_input!$A$57:$A$81,0),MATCH(SectorFlows!G$5,SectorFlows_input!$B$56:$Z$56,0)))</f>
        <v>1005</v>
      </c>
      <c r="H23" s="155">
        <f>IF($D$3="HIS",SectorFlows_input!G20,INDEX(SectorFlows_input!$B$57:$Z$81,MATCH(SectorFlows!$B23,SectorFlows_input!$A$57:$A$81,0),MATCH(SectorFlows!H$5,SectorFlows_input!$B$56:$Z$56,0)))</f>
        <v>1087</v>
      </c>
      <c r="I23" s="155">
        <f>IF($D$3="HIS",SectorFlows_input!H20,INDEX(SectorFlows_input!$B$57:$Z$81,MATCH(SectorFlows!$B23,SectorFlows_input!$A$57:$A$81,0),MATCH(SectorFlows!I$5,SectorFlows_input!$B$56:$Z$56,0)))</f>
        <v>1973</v>
      </c>
      <c r="J23" s="155">
        <f>IF($D$3="HIS",SectorFlows_input!I20,INDEX(SectorFlows_input!$B$57:$Z$81,MATCH(SectorFlows!$B23,SectorFlows_input!$A$57:$A$81,0),MATCH(SectorFlows!J$5,SectorFlows_input!$B$56:$Z$56,0)))</f>
        <v>11244</v>
      </c>
      <c r="K23" s="155">
        <f>IF($D$3="HIS",SectorFlows_input!J20,INDEX(SectorFlows_input!$B$57:$Z$81,MATCH(SectorFlows!$B23,SectorFlows_input!$A$57:$A$81,0),MATCH(SectorFlows!K$5,SectorFlows_input!$B$56:$Z$56,0)))</f>
        <v>290</v>
      </c>
      <c r="L23" s="155">
        <f>IF($D$3="HIS",SectorFlows_input!K20,INDEX(SectorFlows_input!$B$57:$Z$81,MATCH(SectorFlows!$B23,SectorFlows_input!$A$57:$A$81,0),MATCH(SectorFlows!L$5,SectorFlows_input!$B$56:$Z$56,0)))</f>
        <v>569</v>
      </c>
      <c r="M23" s="155">
        <f>IF($D$3="HIS",SectorFlows_input!L20,INDEX(SectorFlows_input!$B$57:$Z$81,MATCH(SectorFlows!$B23,SectorFlows_input!$A$57:$A$81,0),MATCH(SectorFlows!M$5,SectorFlows_input!$B$56:$Z$56,0)))</f>
        <v>509</v>
      </c>
      <c r="N23" s="155">
        <f>IF($D$3="HIS",SectorFlows_input!M20,INDEX(SectorFlows_input!$B$57:$Z$81,MATCH(SectorFlows!$B23,SectorFlows_input!$A$57:$A$81,0),MATCH(SectorFlows!N$5,SectorFlows_input!$B$56:$Z$56,0)))</f>
        <v>472</v>
      </c>
      <c r="O23" s="155">
        <f>IF($D$3="HIS",SectorFlows_input!N20,INDEX(SectorFlows_input!$B$57:$Z$81,MATCH(SectorFlows!$B23,SectorFlows_input!$A$57:$A$81,0),MATCH(SectorFlows!O$5,SectorFlows_input!$B$56:$Z$56,0)))</f>
        <v>979</v>
      </c>
      <c r="P23" s="155">
        <f>IF($D$3="HIS",SectorFlows_input!O20,INDEX(SectorFlows_input!$B$57:$Z$81,MATCH(SectorFlows!$B23,SectorFlows_input!$A$57:$A$81,0),MATCH(SectorFlows!P$5,SectorFlows_input!$B$56:$Z$56,0)))</f>
        <v>2178</v>
      </c>
      <c r="Q23" s="155">
        <f>IF($D$3="HIS",SectorFlows_input!P20,INDEX(SectorFlows_input!$B$57:$Z$81,MATCH(SectorFlows!$B23,SectorFlows_input!$A$57:$A$81,0),MATCH(SectorFlows!Q$5,SectorFlows_input!$B$56:$Z$56,0)))</f>
        <v>8225</v>
      </c>
      <c r="R23" s="155">
        <f>IF($D$3="HIS",SectorFlows_input!Q20,INDEX(SectorFlows_input!$B$57:$Z$81,MATCH(SectorFlows!$B23,SectorFlows_input!$A$57:$A$81,0),MATCH(SectorFlows!R$5,SectorFlows_input!$B$56:$Z$56,0)))</f>
        <v>0</v>
      </c>
      <c r="S23" s="155">
        <f>IF($D$3="HIS",SectorFlows_input!R20,INDEX(SectorFlows_input!$B$57:$Z$81,MATCH(SectorFlows!$B23,SectorFlows_input!$A$57:$A$81,0),MATCH(SectorFlows!S$5,SectorFlows_input!$B$56:$Z$56,0)))</f>
        <v>164</v>
      </c>
      <c r="T23" s="154">
        <f>IF($D$3="HIS",SectorFlows_input!S20,INDEX(SectorFlows_input!$B$57:$Z$81,MATCH(SectorFlows!$B23,SectorFlows_input!$A$57:$A$81,0),MATCH(SectorFlows!T$5,SectorFlows_input!$B$56:$Z$56,0)))</f>
        <v>108004</v>
      </c>
      <c r="U23" s="155">
        <f>IF($D$3="HIS",SectorFlows_input!T20,INDEX(SectorFlows_input!$B$57:$Z$81,MATCH(SectorFlows!$B23,SectorFlows_input!$A$57:$A$81,0),MATCH(SectorFlows!U$5,SectorFlows_input!$B$56:$Z$56,0)))</f>
        <v>17226</v>
      </c>
      <c r="V23" s="155">
        <f>IF($D$3="HIS",SectorFlows_input!U20,INDEX(SectorFlows_input!$B$57:$Z$81,MATCH(SectorFlows!$B23,SectorFlows_input!$A$57:$A$81,0),MATCH(SectorFlows!V$5,SectorFlows_input!$B$56:$Z$56,0)))</f>
        <v>219</v>
      </c>
      <c r="W23" s="155">
        <f>IF($D$3="HIS",SectorFlows_input!V20,INDEX(SectorFlows_input!$B$57:$Z$81,MATCH(SectorFlows!$B23,SectorFlows_input!$A$57:$A$81,0),MATCH(SectorFlows!W$5,SectorFlows_input!$B$56:$Z$56,0)))</f>
        <v>134</v>
      </c>
      <c r="X23" s="155">
        <f>IF($D$3="HIS",SectorFlows_input!W20,INDEX(SectorFlows_input!$B$57:$Z$81,MATCH(SectorFlows!$B23,SectorFlows_input!$A$57:$A$81,0),MATCH(SectorFlows!X$5,SectorFlows_input!$B$56:$Z$56,0)))</f>
        <v>90</v>
      </c>
      <c r="Y23" s="155">
        <f>IF($D$3="HIS",SectorFlows_input!X20,INDEX(SectorFlows_input!$B$57:$Z$81,MATCH(SectorFlows!$B23,SectorFlows_input!$A$57:$A$81,0),MATCH(SectorFlows!Y$5,SectorFlows_input!$B$56:$Z$56,0)))</f>
        <v>60</v>
      </c>
      <c r="Z23" s="155">
        <f>IF($D$3="HIS",SectorFlows_input!Y20,INDEX(SectorFlows_input!$B$57:$Z$81,MATCH(SectorFlows!$B23,SectorFlows_input!$A$57:$A$81,0),MATCH(SectorFlows!Z$5,SectorFlows_input!$B$56:$Z$56,0)))</f>
        <v>69</v>
      </c>
      <c r="AA23" s="155">
        <f>IF($D$3="HIS",SectorFlows_input!Z20,INDEX(SectorFlows_input!$B$57:$Z$81,MATCH(SectorFlows!$B23,SectorFlows_input!$A$57:$A$81,0),MATCH(SectorFlows!AA$5,SectorFlows_input!$B$56:$Z$56,0)))</f>
        <v>1682</v>
      </c>
      <c r="AB23" s="156">
        <f t="shared" si="1"/>
        <v>170163</v>
      </c>
      <c r="AD23" s="153" t="s">
        <v>386</v>
      </c>
      <c r="AE23" s="164">
        <f t="shared" si="2"/>
        <v>5.8367565216880288E-2</v>
      </c>
      <c r="AF23" s="164">
        <f t="shared" si="3"/>
        <v>1.1201024899655037E-2</v>
      </c>
      <c r="AG23" s="164">
        <f t="shared" si="4"/>
        <v>1.019022936831156E-2</v>
      </c>
      <c r="AH23" s="164">
        <f t="shared" si="5"/>
        <v>2.4212079006599553E-3</v>
      </c>
      <c r="AI23" s="164">
        <f t="shared" si="6"/>
        <v>5.9061017965127555E-3</v>
      </c>
      <c r="AJ23" s="164">
        <f t="shared" si="7"/>
        <v>6.3879926893625526E-3</v>
      </c>
      <c r="AK23" s="164">
        <f t="shared" si="8"/>
        <v>1.1594765019422554E-2</v>
      </c>
      <c r="AL23" s="164">
        <f t="shared" si="9"/>
        <v>6.6077819502477042E-2</v>
      </c>
      <c r="AM23" s="164">
        <f t="shared" si="10"/>
        <v>1.7042482795907453E-3</v>
      </c>
      <c r="AN23" s="164">
        <f t="shared" si="11"/>
        <v>3.343852658921152E-3</v>
      </c>
      <c r="AO23" s="164">
        <f t="shared" si="12"/>
        <v>2.9912495665920325E-3</v>
      </c>
      <c r="AP23" s="164">
        <f t="shared" si="13"/>
        <v>2.7738109929890753E-3</v>
      </c>
      <c r="AQ23" s="164">
        <f t="shared" si="14"/>
        <v>5.7533071231701365E-3</v>
      </c>
      <c r="AR23" s="164">
        <f t="shared" si="15"/>
        <v>1.2799492251547046E-2</v>
      </c>
      <c r="AS23" s="164">
        <f t="shared" si="16"/>
        <v>4.8336007240116829E-2</v>
      </c>
      <c r="AT23" s="164">
        <f t="shared" si="17"/>
        <v>0</v>
      </c>
      <c r="AU23" s="164">
        <f t="shared" si="18"/>
        <v>9.6378178569959396E-4</v>
      </c>
      <c r="AV23" s="163">
        <f t="shared" si="19"/>
        <v>0.63470907306523749</v>
      </c>
      <c r="AW23" s="164">
        <f t="shared" si="20"/>
        <v>0.10123234780769028</v>
      </c>
      <c r="AX23" s="164">
        <f t="shared" si="21"/>
        <v>1.287001287001287E-3</v>
      </c>
      <c r="AY23" s="164">
        <f t="shared" si="22"/>
        <v>7.8748023953503408E-4</v>
      </c>
      <c r="AZ23" s="164">
        <f t="shared" si="23"/>
        <v>5.2890463849367955E-4</v>
      </c>
      <c r="BA23" s="164">
        <f t="shared" si="24"/>
        <v>3.5260309232911972E-4</v>
      </c>
      <c r="BB23" s="164">
        <f t="shared" si="25"/>
        <v>4.0549355617848769E-4</v>
      </c>
      <c r="BC23" s="164">
        <f t="shared" si="26"/>
        <v>9.8846400216263224E-3</v>
      </c>
      <c r="BD23" s="167">
        <f t="shared" si="27"/>
        <v>1</v>
      </c>
    </row>
    <row r="24" spans="2:56" x14ac:dyDescent="0.25">
      <c r="B24" s="153" t="s">
        <v>387</v>
      </c>
      <c r="C24" s="155">
        <f>IF($D$3="HIS",SectorFlows_input!B21,INDEX(SectorFlows_input!$B$57:$Z$81,MATCH(SectorFlows!$B24,SectorFlows_input!$A$57:$A$81,0),MATCH(SectorFlows!C$5,SectorFlows_input!$B$56:$Z$56,0)))</f>
        <v>4193</v>
      </c>
      <c r="D24" s="155">
        <f>IF($D$3="HIS",SectorFlows_input!C21,INDEX(SectorFlows_input!$B$57:$Z$81,MATCH(SectorFlows!$B24,SectorFlows_input!$A$57:$A$81,0),MATCH(SectorFlows!D$5,SectorFlows_input!$B$56:$Z$56,0)))</f>
        <v>531</v>
      </c>
      <c r="E24" s="155">
        <f>IF($D$3="HIS",SectorFlows_input!D21,INDEX(SectorFlows_input!$B$57:$Z$81,MATCH(SectorFlows!$B24,SectorFlows_input!$A$57:$A$81,0),MATCH(SectorFlows!E$5,SectorFlows_input!$B$56:$Z$56,0)))</f>
        <v>478</v>
      </c>
      <c r="F24" s="155">
        <f>IF($D$3="HIS",SectorFlows_input!E21,INDEX(SectorFlows_input!$B$57:$Z$81,MATCH(SectorFlows!$B24,SectorFlows_input!$A$57:$A$81,0),MATCH(SectorFlows!F$5,SectorFlows_input!$B$56:$Z$56,0)))</f>
        <v>100</v>
      </c>
      <c r="G24" s="155">
        <f>IF($D$3="HIS",SectorFlows_input!F21,INDEX(SectorFlows_input!$B$57:$Z$81,MATCH(SectorFlows!$B24,SectorFlows_input!$A$57:$A$81,0),MATCH(SectorFlows!G$5,SectorFlows_input!$B$56:$Z$56,0)))</f>
        <v>298</v>
      </c>
      <c r="H24" s="155">
        <f>IF($D$3="HIS",SectorFlows_input!G21,INDEX(SectorFlows_input!$B$57:$Z$81,MATCH(SectorFlows!$B24,SectorFlows_input!$A$57:$A$81,0),MATCH(SectorFlows!H$5,SectorFlows_input!$B$56:$Z$56,0)))</f>
        <v>286</v>
      </c>
      <c r="I24" s="155">
        <f>IF($D$3="HIS",SectorFlows_input!H21,INDEX(SectorFlows_input!$B$57:$Z$81,MATCH(SectorFlows!$B24,SectorFlows_input!$A$57:$A$81,0),MATCH(SectorFlows!I$5,SectorFlows_input!$B$56:$Z$56,0)))</f>
        <v>809</v>
      </c>
      <c r="J24" s="155">
        <f>IF($D$3="HIS",SectorFlows_input!I21,INDEX(SectorFlows_input!$B$57:$Z$81,MATCH(SectorFlows!$B24,SectorFlows_input!$A$57:$A$81,0),MATCH(SectorFlows!J$5,SectorFlows_input!$B$56:$Z$56,0)))</f>
        <v>2669</v>
      </c>
      <c r="K24" s="155">
        <f>IF($D$3="HIS",SectorFlows_input!J21,INDEX(SectorFlows_input!$B$57:$Z$81,MATCH(SectorFlows!$B24,SectorFlows_input!$A$57:$A$81,0),MATCH(SectorFlows!K$5,SectorFlows_input!$B$56:$Z$56,0)))</f>
        <v>20</v>
      </c>
      <c r="L24" s="155">
        <f>IF($D$3="HIS",SectorFlows_input!K21,INDEX(SectorFlows_input!$B$57:$Z$81,MATCH(SectorFlows!$B24,SectorFlows_input!$A$57:$A$81,0),MATCH(SectorFlows!L$5,SectorFlows_input!$B$56:$Z$56,0)))</f>
        <v>205</v>
      </c>
      <c r="M24" s="155">
        <f>IF($D$3="HIS",SectorFlows_input!L21,INDEX(SectorFlows_input!$B$57:$Z$81,MATCH(SectorFlows!$B24,SectorFlows_input!$A$57:$A$81,0),MATCH(SectorFlows!M$5,SectorFlows_input!$B$56:$Z$56,0)))</f>
        <v>222</v>
      </c>
      <c r="N24" s="155">
        <f>IF($D$3="HIS",SectorFlows_input!M21,INDEX(SectorFlows_input!$B$57:$Z$81,MATCH(SectorFlows!$B24,SectorFlows_input!$A$57:$A$81,0),MATCH(SectorFlows!N$5,SectorFlows_input!$B$56:$Z$56,0)))</f>
        <v>94</v>
      </c>
      <c r="O24" s="155">
        <f>IF($D$3="HIS",SectorFlows_input!N21,INDEX(SectorFlows_input!$B$57:$Z$81,MATCH(SectorFlows!$B24,SectorFlows_input!$A$57:$A$81,0),MATCH(SectorFlows!O$5,SectorFlows_input!$B$56:$Z$56,0)))</f>
        <v>558</v>
      </c>
      <c r="P24" s="155">
        <f>IF($D$3="HIS",SectorFlows_input!O21,INDEX(SectorFlows_input!$B$57:$Z$81,MATCH(SectorFlows!$B24,SectorFlows_input!$A$57:$A$81,0),MATCH(SectorFlows!P$5,SectorFlows_input!$B$56:$Z$56,0)))</f>
        <v>793</v>
      </c>
      <c r="Q24" s="155">
        <f>IF($D$3="HIS",SectorFlows_input!P21,INDEX(SectorFlows_input!$B$57:$Z$81,MATCH(SectorFlows!$B24,SectorFlows_input!$A$57:$A$81,0),MATCH(SectorFlows!Q$5,SectorFlows_input!$B$56:$Z$56,0)))</f>
        <v>2593</v>
      </c>
      <c r="R24" s="155">
        <f>IF($D$3="HIS",SectorFlows_input!Q21,INDEX(SectorFlows_input!$B$57:$Z$81,MATCH(SectorFlows!$B24,SectorFlows_input!$A$57:$A$81,0),MATCH(SectorFlows!R$5,SectorFlows_input!$B$56:$Z$56,0)))</f>
        <v>0</v>
      </c>
      <c r="S24" s="155">
        <f>IF($D$3="HIS",SectorFlows_input!R21,INDEX(SectorFlows_input!$B$57:$Z$81,MATCH(SectorFlows!$B24,SectorFlows_input!$A$57:$A$81,0),MATCH(SectorFlows!S$5,SectorFlows_input!$B$56:$Z$56,0)))</f>
        <v>235</v>
      </c>
      <c r="T24" s="155">
        <f>IF($D$3="HIS",SectorFlows_input!S21,INDEX(SectorFlows_input!$B$57:$Z$81,MATCH(SectorFlows!$B24,SectorFlows_input!$A$57:$A$81,0),MATCH(SectorFlows!T$5,SectorFlows_input!$B$56:$Z$56,0)))</f>
        <v>38708</v>
      </c>
      <c r="U24" s="154">
        <f>IF($D$3="HIS",SectorFlows_input!T21,INDEX(SectorFlows_input!$B$57:$Z$81,MATCH(SectorFlows!$B24,SectorFlows_input!$A$57:$A$81,0),MATCH(SectorFlows!U$5,SectorFlows_input!$B$56:$Z$56,0)))</f>
        <v>92947</v>
      </c>
      <c r="V24" s="155">
        <f>IF($D$3="HIS",SectorFlows_input!U21,INDEX(SectorFlows_input!$B$57:$Z$81,MATCH(SectorFlows!$B24,SectorFlows_input!$A$57:$A$81,0),MATCH(SectorFlows!V$5,SectorFlows_input!$B$56:$Z$56,0)))</f>
        <v>79</v>
      </c>
      <c r="W24" s="155">
        <f>IF($D$3="HIS",SectorFlows_input!V21,INDEX(SectorFlows_input!$B$57:$Z$81,MATCH(SectorFlows!$B24,SectorFlows_input!$A$57:$A$81,0),MATCH(SectorFlows!W$5,SectorFlows_input!$B$56:$Z$56,0)))</f>
        <v>25</v>
      </c>
      <c r="X24" s="155">
        <f>IF($D$3="HIS",SectorFlows_input!W21,INDEX(SectorFlows_input!$B$57:$Z$81,MATCH(SectorFlows!$B24,SectorFlows_input!$A$57:$A$81,0),MATCH(SectorFlows!X$5,SectorFlows_input!$B$56:$Z$56,0)))</f>
        <v>22</v>
      </c>
      <c r="Y24" s="155">
        <f>IF($D$3="HIS",SectorFlows_input!X21,INDEX(SectorFlows_input!$B$57:$Z$81,MATCH(SectorFlows!$B24,SectorFlows_input!$A$57:$A$81,0),MATCH(SectorFlows!Y$5,SectorFlows_input!$B$56:$Z$56,0)))</f>
        <v>4</v>
      </c>
      <c r="Z24" s="155">
        <f>IF($D$3="HIS",SectorFlows_input!Y21,INDEX(SectorFlows_input!$B$57:$Z$81,MATCH(SectorFlows!$B24,SectorFlows_input!$A$57:$A$81,0),MATCH(SectorFlows!Z$5,SectorFlows_input!$B$56:$Z$56,0)))</f>
        <v>23</v>
      </c>
      <c r="AA24" s="155">
        <f>IF($D$3="HIS",SectorFlows_input!Z21,INDEX(SectorFlows_input!$B$57:$Z$81,MATCH(SectorFlows!$B24,SectorFlows_input!$A$57:$A$81,0),MATCH(SectorFlows!AA$5,SectorFlows_input!$B$56:$Z$56,0)))</f>
        <v>678</v>
      </c>
      <c r="AB24" s="156">
        <f t="shared" si="1"/>
        <v>146570</v>
      </c>
      <c r="AD24" s="153" t="s">
        <v>387</v>
      </c>
      <c r="AE24" s="164">
        <f t="shared" si="2"/>
        <v>2.8607491301084805E-2</v>
      </c>
      <c r="AF24" s="164">
        <f t="shared" si="3"/>
        <v>3.6228423278979326E-3</v>
      </c>
      <c r="AG24" s="164">
        <f t="shared" si="4"/>
        <v>3.2612403629665005E-3</v>
      </c>
      <c r="AH24" s="164">
        <f t="shared" si="5"/>
        <v>6.8226785836119264E-4</v>
      </c>
      <c r="AI24" s="164">
        <f t="shared" si="6"/>
        <v>2.033158217916354E-3</v>
      </c>
      <c r="AJ24" s="164">
        <f t="shared" si="7"/>
        <v>1.9512860749130109E-3</v>
      </c>
      <c r="AK24" s="164">
        <f t="shared" si="8"/>
        <v>5.5195469741420485E-3</v>
      </c>
      <c r="AL24" s="164">
        <f t="shared" si="9"/>
        <v>1.8209729139660232E-2</v>
      </c>
      <c r="AM24" s="164">
        <f t="shared" si="10"/>
        <v>1.3645357167223852E-4</v>
      </c>
      <c r="AN24" s="164">
        <f t="shared" si="11"/>
        <v>1.3986491096404448E-3</v>
      </c>
      <c r="AO24" s="164">
        <f t="shared" si="12"/>
        <v>1.5146346455618476E-3</v>
      </c>
      <c r="AP24" s="164">
        <f t="shared" si="13"/>
        <v>6.4133178685952109E-4</v>
      </c>
      <c r="AQ24" s="164">
        <f t="shared" si="14"/>
        <v>3.8070546496554547E-3</v>
      </c>
      <c r="AR24" s="164">
        <f t="shared" si="15"/>
        <v>5.4103841168042571E-3</v>
      </c>
      <c r="AS24" s="164">
        <f t="shared" si="16"/>
        <v>1.7691205567305725E-2</v>
      </c>
      <c r="AT24" s="164">
        <f t="shared" si="17"/>
        <v>0</v>
      </c>
      <c r="AU24" s="164">
        <f t="shared" si="18"/>
        <v>1.6033294671488026E-3</v>
      </c>
      <c r="AV24" s="164">
        <f t="shared" si="19"/>
        <v>0.26409224261445041</v>
      </c>
      <c r="AW24" s="163">
        <f t="shared" si="20"/>
        <v>0.63414750631097772</v>
      </c>
      <c r="AX24" s="164">
        <f t="shared" si="21"/>
        <v>5.3899160810534218E-4</v>
      </c>
      <c r="AY24" s="164">
        <f t="shared" si="22"/>
        <v>1.7056696459029816E-4</v>
      </c>
      <c r="AZ24" s="164">
        <f t="shared" si="23"/>
        <v>1.5009892883946236E-4</v>
      </c>
      <c r="BA24" s="164">
        <f t="shared" si="24"/>
        <v>2.7290714334447704E-5</v>
      </c>
      <c r="BB24" s="164">
        <f t="shared" si="25"/>
        <v>1.5692160742307429E-4</v>
      </c>
      <c r="BC24" s="164">
        <f t="shared" si="26"/>
        <v>4.6257760796888855E-3</v>
      </c>
      <c r="BD24" s="167">
        <f t="shared" si="27"/>
        <v>1</v>
      </c>
    </row>
    <row r="25" spans="2:56" x14ac:dyDescent="0.25">
      <c r="B25" s="153" t="s">
        <v>388</v>
      </c>
      <c r="C25" s="155">
        <f>IF($D$3="HIS",SectorFlows_input!B22,INDEX(SectorFlows_input!$B$57:$Z$81,MATCH(SectorFlows!$B25,SectorFlows_input!$A$57:$A$81,0),MATCH(SectorFlows!C$5,SectorFlows_input!$B$56:$Z$56,0)))</f>
        <v>14193</v>
      </c>
      <c r="D25" s="155">
        <f>IF($D$3="HIS",SectorFlows_input!C22,INDEX(SectorFlows_input!$B$57:$Z$81,MATCH(SectorFlows!$B25,SectorFlows_input!$A$57:$A$81,0),MATCH(SectorFlows!D$5,SectorFlows_input!$B$56:$Z$56,0)))</f>
        <v>7915</v>
      </c>
      <c r="E25" s="155">
        <f>IF($D$3="HIS",SectorFlows_input!D22,INDEX(SectorFlows_input!$B$57:$Z$81,MATCH(SectorFlows!$B25,SectorFlows_input!$A$57:$A$81,0),MATCH(SectorFlows!E$5,SectorFlows_input!$B$56:$Z$56,0)))</f>
        <v>10499</v>
      </c>
      <c r="F25" s="155">
        <f>IF($D$3="HIS",SectorFlows_input!E22,INDEX(SectorFlows_input!$B$57:$Z$81,MATCH(SectorFlows!$B25,SectorFlows_input!$A$57:$A$81,0),MATCH(SectorFlows!F$5,SectorFlows_input!$B$56:$Z$56,0)))</f>
        <v>1451</v>
      </c>
      <c r="G25" s="155">
        <f>IF($D$3="HIS",SectorFlows_input!F22,INDEX(SectorFlows_input!$B$57:$Z$81,MATCH(SectorFlows!$B25,SectorFlows_input!$A$57:$A$81,0),MATCH(SectorFlows!G$5,SectorFlows_input!$B$56:$Z$56,0)))</f>
        <v>1776</v>
      </c>
      <c r="H25" s="155">
        <f>IF($D$3="HIS",SectorFlows_input!G22,INDEX(SectorFlows_input!$B$57:$Z$81,MATCH(SectorFlows!$B25,SectorFlows_input!$A$57:$A$81,0),MATCH(SectorFlows!H$5,SectorFlows_input!$B$56:$Z$56,0)))</f>
        <v>591</v>
      </c>
      <c r="I25" s="155">
        <f>IF($D$3="HIS",SectorFlows_input!H22,INDEX(SectorFlows_input!$B$57:$Z$81,MATCH(SectorFlows!$B25,SectorFlows_input!$A$57:$A$81,0),MATCH(SectorFlows!I$5,SectorFlows_input!$B$56:$Z$56,0)))</f>
        <v>1141</v>
      </c>
      <c r="J25" s="155">
        <f>IF($D$3="HIS",SectorFlows_input!I22,INDEX(SectorFlows_input!$B$57:$Z$81,MATCH(SectorFlows!$B25,SectorFlows_input!$A$57:$A$81,0),MATCH(SectorFlows!J$5,SectorFlows_input!$B$56:$Z$56,0)))</f>
        <v>962</v>
      </c>
      <c r="K25" s="155">
        <f>IF($D$3="HIS",SectorFlows_input!J22,INDEX(SectorFlows_input!$B$57:$Z$81,MATCH(SectorFlows!$B25,SectorFlows_input!$A$57:$A$81,0),MATCH(SectorFlows!K$5,SectorFlows_input!$B$56:$Z$56,0)))</f>
        <v>12230</v>
      </c>
      <c r="L25" s="155">
        <f>IF($D$3="HIS",SectorFlows_input!K22,INDEX(SectorFlows_input!$B$57:$Z$81,MATCH(SectorFlows!$B25,SectorFlows_input!$A$57:$A$81,0),MATCH(SectorFlows!L$5,SectorFlows_input!$B$56:$Z$56,0)))</f>
        <v>32066</v>
      </c>
      <c r="M25" s="155">
        <f>IF($D$3="HIS",SectorFlows_input!L22,INDEX(SectorFlows_input!$B$57:$Z$81,MATCH(SectorFlows!$B25,SectorFlows_input!$A$57:$A$81,0),MATCH(SectorFlows!M$5,SectorFlows_input!$B$56:$Z$56,0)))</f>
        <v>12142</v>
      </c>
      <c r="N25" s="155">
        <f>IF($D$3="HIS",SectorFlows_input!M22,INDEX(SectorFlows_input!$B$57:$Z$81,MATCH(SectorFlows!$B25,SectorFlows_input!$A$57:$A$81,0),MATCH(SectorFlows!N$5,SectorFlows_input!$B$56:$Z$56,0)))</f>
        <v>3932</v>
      </c>
      <c r="O25" s="155">
        <f>IF($D$3="HIS",SectorFlows_input!N22,INDEX(SectorFlows_input!$B$57:$Z$81,MATCH(SectorFlows!$B25,SectorFlows_input!$A$57:$A$81,0),MATCH(SectorFlows!O$5,SectorFlows_input!$B$56:$Z$56,0)))</f>
        <v>3712</v>
      </c>
      <c r="P25" s="155">
        <f>IF($D$3="HIS",SectorFlows_input!O22,INDEX(SectorFlows_input!$B$57:$Z$81,MATCH(SectorFlows!$B25,SectorFlows_input!$A$57:$A$81,0),MATCH(SectorFlows!P$5,SectorFlows_input!$B$56:$Z$56,0)))</f>
        <v>879</v>
      </c>
      <c r="Q25" s="155">
        <f>IF($D$3="HIS",SectorFlows_input!P22,INDEX(SectorFlows_input!$B$57:$Z$81,MATCH(SectorFlows!$B25,SectorFlows_input!$A$57:$A$81,0),MATCH(SectorFlows!Q$5,SectorFlows_input!$B$56:$Z$56,0)))</f>
        <v>441</v>
      </c>
      <c r="R25" s="155">
        <f>IF($D$3="HIS",SectorFlows_input!Q22,INDEX(SectorFlows_input!$B$57:$Z$81,MATCH(SectorFlows!$B25,SectorFlows_input!$A$57:$A$81,0),MATCH(SectorFlows!R$5,SectorFlows_input!$B$56:$Z$56,0)))</f>
        <v>4085</v>
      </c>
      <c r="S25" s="155">
        <f>IF($D$3="HIS",SectorFlows_input!R22,INDEX(SectorFlows_input!$B$57:$Z$81,MATCH(SectorFlows!$B25,SectorFlows_input!$A$57:$A$81,0),MATCH(SectorFlows!S$5,SectorFlows_input!$B$56:$Z$56,0)))</f>
        <v>1779</v>
      </c>
      <c r="T25" s="155">
        <f>IF($D$3="HIS",SectorFlows_input!S22,INDEX(SectorFlows_input!$B$57:$Z$81,MATCH(SectorFlows!$B25,SectorFlows_input!$A$57:$A$81,0),MATCH(SectorFlows!T$5,SectorFlows_input!$B$56:$Z$56,0)))</f>
        <v>130</v>
      </c>
      <c r="U25" s="155">
        <f>IF($D$3="HIS",SectorFlows_input!T22,INDEX(SectorFlows_input!$B$57:$Z$81,MATCH(SectorFlows!$B25,SectorFlows_input!$A$57:$A$81,0),MATCH(SectorFlows!U$5,SectorFlows_input!$B$56:$Z$56,0)))</f>
        <v>35</v>
      </c>
      <c r="V25" s="154">
        <f>IF($D$3="HIS",SectorFlows_input!U22,INDEX(SectorFlows_input!$B$57:$Z$81,MATCH(SectorFlows!$B25,SectorFlows_input!$A$57:$A$81,0),MATCH(SectorFlows!V$5,SectorFlows_input!$B$56:$Z$56,0)))</f>
        <v>200728</v>
      </c>
      <c r="W25" s="155">
        <f>IF($D$3="HIS",SectorFlows_input!V22,INDEX(SectorFlows_input!$B$57:$Z$81,MATCH(SectorFlows!$B25,SectorFlows_input!$A$57:$A$81,0),MATCH(SectorFlows!W$5,SectorFlows_input!$B$56:$Z$56,0)))</f>
        <v>29703</v>
      </c>
      <c r="X25" s="155">
        <f>IF($D$3="HIS",SectorFlows_input!W22,INDEX(SectorFlows_input!$B$57:$Z$81,MATCH(SectorFlows!$B25,SectorFlows_input!$A$57:$A$81,0),MATCH(SectorFlows!X$5,SectorFlows_input!$B$56:$Z$56,0)))</f>
        <v>9270</v>
      </c>
      <c r="Y25" s="155">
        <f>IF($D$3="HIS",SectorFlows_input!X22,INDEX(SectorFlows_input!$B$57:$Z$81,MATCH(SectorFlows!$B25,SectorFlows_input!$A$57:$A$81,0),MATCH(SectorFlows!Y$5,SectorFlows_input!$B$56:$Z$56,0)))</f>
        <v>1539</v>
      </c>
      <c r="Z25" s="155">
        <f>IF($D$3="HIS",SectorFlows_input!Y22,INDEX(SectorFlows_input!$B$57:$Z$81,MATCH(SectorFlows!$B25,SectorFlows_input!$A$57:$A$81,0),MATCH(SectorFlows!Z$5,SectorFlows_input!$B$56:$Z$56,0)))</f>
        <v>567</v>
      </c>
      <c r="AA25" s="155">
        <f>IF($D$3="HIS",SectorFlows_input!Z22,INDEX(SectorFlows_input!$B$57:$Z$81,MATCH(SectorFlows!$B25,SectorFlows_input!$A$57:$A$81,0),MATCH(SectorFlows!AA$5,SectorFlows_input!$B$56:$Z$56,0)))</f>
        <v>271</v>
      </c>
      <c r="AB25" s="156">
        <f t="shared" si="1"/>
        <v>352037</v>
      </c>
      <c r="AD25" s="153" t="s">
        <v>388</v>
      </c>
      <c r="AE25" s="164">
        <f t="shared" si="2"/>
        <v>4.031678488340714E-2</v>
      </c>
      <c r="AF25" s="164">
        <f t="shared" si="3"/>
        <v>2.2483432139235364E-2</v>
      </c>
      <c r="AG25" s="164">
        <f t="shared" si="4"/>
        <v>2.9823569681595968E-2</v>
      </c>
      <c r="AH25" s="164">
        <f t="shared" si="5"/>
        <v>4.1217258413178163E-3</v>
      </c>
      <c r="AI25" s="164">
        <f t="shared" si="6"/>
        <v>5.0449242551209106E-3</v>
      </c>
      <c r="AJ25" s="164">
        <f t="shared" si="7"/>
        <v>1.6788008078696274E-3</v>
      </c>
      <c r="AK25" s="164">
        <f t="shared" si="8"/>
        <v>3.2411365850748644E-3</v>
      </c>
      <c r="AL25" s="164">
        <f t="shared" si="9"/>
        <v>2.7326673048571597E-3</v>
      </c>
      <c r="AM25" s="164">
        <f t="shared" si="10"/>
        <v>3.4740666464036452E-2</v>
      </c>
      <c r="AN25" s="164">
        <f t="shared" si="11"/>
        <v>9.1087016421569328E-2</v>
      </c>
      <c r="AO25" s="164">
        <f t="shared" si="12"/>
        <v>3.4490692739683609E-2</v>
      </c>
      <c r="AP25" s="164">
        <f t="shared" si="13"/>
        <v>1.116928050176544E-2</v>
      </c>
      <c r="AQ25" s="164">
        <f t="shared" si="14"/>
        <v>1.0544346190883345E-2</v>
      </c>
      <c r="AR25" s="164">
        <f t="shared" si="15"/>
        <v>2.4968966330243697E-3</v>
      </c>
      <c r="AS25" s="164">
        <f t="shared" si="16"/>
        <v>1.2527092322681991E-3</v>
      </c>
      <c r="AT25" s="164">
        <f t="shared" si="17"/>
        <v>1.1603893908878896E-2</v>
      </c>
      <c r="AU25" s="164">
        <f t="shared" si="18"/>
        <v>5.0534460866329392E-3</v>
      </c>
      <c r="AV25" s="164">
        <f t="shared" si="19"/>
        <v>3.6927936552123782E-4</v>
      </c>
      <c r="AW25" s="164">
        <f t="shared" si="20"/>
        <v>9.9421367640333265E-5</v>
      </c>
      <c r="AX25" s="163">
        <f t="shared" si="21"/>
        <v>0.57019006524882332</v>
      </c>
      <c r="AY25" s="164">
        <f t="shared" si="22"/>
        <v>8.437465380059482E-2</v>
      </c>
      <c r="AZ25" s="164">
        <f t="shared" si="23"/>
        <v>2.6332459372168267E-2</v>
      </c>
      <c r="BA25" s="164">
        <f t="shared" si="24"/>
        <v>4.3716995656706541E-3</v>
      </c>
      <c r="BB25" s="164">
        <f t="shared" si="25"/>
        <v>1.6106261557733987E-3</v>
      </c>
      <c r="BC25" s="164">
        <f t="shared" si="26"/>
        <v>7.6980544658658036E-4</v>
      </c>
      <c r="BD25" s="167">
        <f t="shared" si="27"/>
        <v>1.0000000000000002</v>
      </c>
    </row>
    <row r="26" spans="2:56" x14ac:dyDescent="0.25">
      <c r="B26" s="153" t="s">
        <v>389</v>
      </c>
      <c r="C26" s="155">
        <f>IF($D$3="HIS",SectorFlows_input!B23,INDEX(SectorFlows_input!$B$57:$Z$81,MATCH(SectorFlows!$B26,SectorFlows_input!$A$57:$A$81,0),MATCH(SectorFlows!C$5,SectorFlows_input!$B$56:$Z$56,0)))</f>
        <v>6673</v>
      </c>
      <c r="D26" s="155">
        <f>IF($D$3="HIS",SectorFlows_input!C23,INDEX(SectorFlows_input!$B$57:$Z$81,MATCH(SectorFlows!$B26,SectorFlows_input!$A$57:$A$81,0),MATCH(SectorFlows!D$5,SectorFlows_input!$B$56:$Z$56,0)))</f>
        <v>3424</v>
      </c>
      <c r="E26" s="155">
        <f>IF($D$3="HIS",SectorFlows_input!D23,INDEX(SectorFlows_input!$B$57:$Z$81,MATCH(SectorFlows!$B26,SectorFlows_input!$A$57:$A$81,0),MATCH(SectorFlows!E$5,SectorFlows_input!$B$56:$Z$56,0)))</f>
        <v>2177</v>
      </c>
      <c r="F26" s="155">
        <f>IF($D$3="HIS",SectorFlows_input!E23,INDEX(SectorFlows_input!$B$57:$Z$81,MATCH(SectorFlows!$B26,SectorFlows_input!$A$57:$A$81,0),MATCH(SectorFlows!F$5,SectorFlows_input!$B$56:$Z$56,0)))</f>
        <v>258</v>
      </c>
      <c r="G26" s="155">
        <f>IF($D$3="HIS",SectorFlows_input!F23,INDEX(SectorFlows_input!$B$57:$Z$81,MATCH(SectorFlows!$B26,SectorFlows_input!$A$57:$A$81,0),MATCH(SectorFlows!G$5,SectorFlows_input!$B$56:$Z$56,0)))</f>
        <v>415</v>
      </c>
      <c r="H26" s="155">
        <f>IF($D$3="HIS",SectorFlows_input!G23,INDEX(SectorFlows_input!$B$57:$Z$81,MATCH(SectorFlows!$B26,SectorFlows_input!$A$57:$A$81,0),MATCH(SectorFlows!H$5,SectorFlows_input!$B$56:$Z$56,0)))</f>
        <v>200</v>
      </c>
      <c r="I26" s="155">
        <f>IF($D$3="HIS",SectorFlows_input!H23,INDEX(SectorFlows_input!$B$57:$Z$81,MATCH(SectorFlows!$B26,SectorFlows_input!$A$57:$A$81,0),MATCH(SectorFlows!I$5,SectorFlows_input!$B$56:$Z$56,0)))</f>
        <v>174</v>
      </c>
      <c r="J26" s="155">
        <f>IF($D$3="HIS",SectorFlows_input!I23,INDEX(SectorFlows_input!$B$57:$Z$81,MATCH(SectorFlows!$B26,SectorFlows_input!$A$57:$A$81,0),MATCH(SectorFlows!J$5,SectorFlows_input!$B$56:$Z$56,0)))</f>
        <v>506</v>
      </c>
      <c r="K26" s="155">
        <f>IF($D$3="HIS",SectorFlows_input!J23,INDEX(SectorFlows_input!$B$57:$Z$81,MATCH(SectorFlows!$B26,SectorFlows_input!$A$57:$A$81,0),MATCH(SectorFlows!K$5,SectorFlows_input!$B$56:$Z$56,0)))</f>
        <v>5249</v>
      </c>
      <c r="L26" s="155">
        <f>IF($D$3="HIS",SectorFlows_input!K23,INDEX(SectorFlows_input!$B$57:$Z$81,MATCH(SectorFlows!$B26,SectorFlows_input!$A$57:$A$81,0),MATCH(SectorFlows!L$5,SectorFlows_input!$B$56:$Z$56,0)))</f>
        <v>2320</v>
      </c>
      <c r="M26" s="155">
        <f>IF($D$3="HIS",SectorFlows_input!L23,INDEX(SectorFlows_input!$B$57:$Z$81,MATCH(SectorFlows!$B26,SectorFlows_input!$A$57:$A$81,0),MATCH(SectorFlows!M$5,SectorFlows_input!$B$56:$Z$56,0)))</f>
        <v>769</v>
      </c>
      <c r="N26" s="155">
        <f>IF($D$3="HIS",SectorFlows_input!M23,INDEX(SectorFlows_input!$B$57:$Z$81,MATCH(SectorFlows!$B26,SectorFlows_input!$A$57:$A$81,0),MATCH(SectorFlows!N$5,SectorFlows_input!$B$56:$Z$56,0)))</f>
        <v>283</v>
      </c>
      <c r="O26" s="155">
        <f>IF($D$3="HIS",SectorFlows_input!N23,INDEX(SectorFlows_input!$B$57:$Z$81,MATCH(SectorFlows!$B26,SectorFlows_input!$A$57:$A$81,0),MATCH(SectorFlows!O$5,SectorFlows_input!$B$56:$Z$56,0)))</f>
        <v>561</v>
      </c>
      <c r="P26" s="155">
        <f>IF($D$3="HIS",SectorFlows_input!O23,INDEX(SectorFlows_input!$B$57:$Z$81,MATCH(SectorFlows!$B26,SectorFlows_input!$A$57:$A$81,0),MATCH(SectorFlows!P$5,SectorFlows_input!$B$56:$Z$56,0)))</f>
        <v>198</v>
      </c>
      <c r="Q26" s="155">
        <f>IF($D$3="HIS",SectorFlows_input!P23,INDEX(SectorFlows_input!$B$57:$Z$81,MATCH(SectorFlows!$B26,SectorFlows_input!$A$57:$A$81,0),MATCH(SectorFlows!Q$5,SectorFlows_input!$B$56:$Z$56,0)))</f>
        <v>60</v>
      </c>
      <c r="R26" s="155">
        <f>IF($D$3="HIS",SectorFlows_input!Q23,INDEX(SectorFlows_input!$B$57:$Z$81,MATCH(SectorFlows!$B26,SectorFlows_input!$A$57:$A$81,0),MATCH(SectorFlows!R$5,SectorFlows_input!$B$56:$Z$56,0)))</f>
        <v>2576</v>
      </c>
      <c r="S26" s="155">
        <f>IF($D$3="HIS",SectorFlows_input!R23,INDEX(SectorFlows_input!$B$57:$Z$81,MATCH(SectorFlows!$B26,SectorFlows_input!$A$57:$A$81,0),MATCH(SectorFlows!S$5,SectorFlows_input!$B$56:$Z$56,0)))</f>
        <v>80</v>
      </c>
      <c r="T26" s="155">
        <f>IF($D$3="HIS",SectorFlows_input!S23,INDEX(SectorFlows_input!$B$57:$Z$81,MATCH(SectorFlows!$B26,SectorFlows_input!$A$57:$A$81,0),MATCH(SectorFlows!T$5,SectorFlows_input!$B$56:$Z$56,0)))</f>
        <v>10</v>
      </c>
      <c r="U26" s="155">
        <f>IF($D$3="HIS",SectorFlows_input!T23,INDEX(SectorFlows_input!$B$57:$Z$81,MATCH(SectorFlows!$B26,SectorFlows_input!$A$57:$A$81,0),MATCH(SectorFlows!U$5,SectorFlows_input!$B$56:$Z$56,0)))</f>
        <v>0</v>
      </c>
      <c r="V26" s="155">
        <f>IF($D$3="HIS",SectorFlows_input!U23,INDEX(SectorFlows_input!$B$57:$Z$81,MATCH(SectorFlows!$B26,SectorFlows_input!$A$57:$A$81,0),MATCH(SectorFlows!V$5,SectorFlows_input!$B$56:$Z$56,0)))</f>
        <v>28506</v>
      </c>
      <c r="W26" s="154">
        <f>IF($D$3="HIS",SectorFlows_input!V23,INDEX(SectorFlows_input!$B$57:$Z$81,MATCH(SectorFlows!$B26,SectorFlows_input!$A$57:$A$81,0),MATCH(SectorFlows!W$5,SectorFlows_input!$B$56:$Z$56,0)))</f>
        <v>47244</v>
      </c>
      <c r="X26" s="155">
        <f>IF($D$3="HIS",SectorFlows_input!W23,INDEX(SectorFlows_input!$B$57:$Z$81,MATCH(SectorFlows!$B26,SectorFlows_input!$A$57:$A$81,0),MATCH(SectorFlows!X$5,SectorFlows_input!$B$56:$Z$56,0)))</f>
        <v>95</v>
      </c>
      <c r="Y26" s="155">
        <f>IF($D$3="HIS",SectorFlows_input!X23,INDEX(SectorFlows_input!$B$57:$Z$81,MATCH(SectorFlows!$B26,SectorFlows_input!$A$57:$A$81,0),MATCH(SectorFlows!Y$5,SectorFlows_input!$B$56:$Z$56,0)))</f>
        <v>10</v>
      </c>
      <c r="Z26" s="155">
        <f>IF($D$3="HIS",SectorFlows_input!Y23,INDEX(SectorFlows_input!$B$57:$Z$81,MATCH(SectorFlows!$B26,SectorFlows_input!$A$57:$A$81,0),MATCH(SectorFlows!Z$5,SectorFlows_input!$B$56:$Z$56,0)))</f>
        <v>34</v>
      </c>
      <c r="AA26" s="155">
        <f>IF($D$3="HIS",SectorFlows_input!Z23,INDEX(SectorFlows_input!$B$57:$Z$81,MATCH(SectorFlows!$B26,SectorFlows_input!$A$57:$A$81,0),MATCH(SectorFlows!AA$5,SectorFlows_input!$B$56:$Z$56,0)))</f>
        <v>119</v>
      </c>
      <c r="AB26" s="156">
        <f t="shared" si="1"/>
        <v>101941</v>
      </c>
      <c r="AD26" s="153" t="s">
        <v>389</v>
      </c>
      <c r="AE26" s="164">
        <f t="shared" si="2"/>
        <v>6.54594324167901E-2</v>
      </c>
      <c r="AF26" s="164">
        <f t="shared" si="3"/>
        <v>3.3588055836218988E-2</v>
      </c>
      <c r="AG26" s="164">
        <f t="shared" si="4"/>
        <v>2.1355489940259563E-2</v>
      </c>
      <c r="AH26" s="164">
        <f t="shared" si="5"/>
        <v>2.5308757026122953E-3</v>
      </c>
      <c r="AI26" s="164">
        <f t="shared" si="6"/>
        <v>4.0709822348221026E-3</v>
      </c>
      <c r="AJ26" s="164">
        <f t="shared" si="7"/>
        <v>1.9619191493118571E-3</v>
      </c>
      <c r="AK26" s="164">
        <f t="shared" si="8"/>
        <v>1.7068696599013154E-3</v>
      </c>
      <c r="AL26" s="164">
        <f t="shared" si="9"/>
        <v>4.9636554477589983E-3</v>
      </c>
      <c r="AM26" s="164">
        <f t="shared" si="10"/>
        <v>5.149056807368968E-2</v>
      </c>
      <c r="AN26" s="164">
        <f t="shared" si="11"/>
        <v>2.2758262132017541E-2</v>
      </c>
      <c r="AO26" s="164">
        <f t="shared" si="12"/>
        <v>7.5435791291040893E-3</v>
      </c>
      <c r="AP26" s="164">
        <f t="shared" si="13"/>
        <v>2.7761155962762775E-3</v>
      </c>
      <c r="AQ26" s="164">
        <f t="shared" si="14"/>
        <v>5.5031832138197588E-3</v>
      </c>
      <c r="AR26" s="164">
        <f t="shared" si="15"/>
        <v>1.9422999578187384E-3</v>
      </c>
      <c r="AS26" s="164">
        <f t="shared" si="16"/>
        <v>5.8857574479355705E-4</v>
      </c>
      <c r="AT26" s="164">
        <f t="shared" si="17"/>
        <v>2.5269518643136715E-2</v>
      </c>
      <c r="AU26" s="164">
        <f t="shared" si="18"/>
        <v>7.8476765972474273E-4</v>
      </c>
      <c r="AV26" s="164">
        <f t="shared" si="19"/>
        <v>9.8095957465592842E-5</v>
      </c>
      <c r="AW26" s="164">
        <f t="shared" si="20"/>
        <v>0</v>
      </c>
      <c r="AX26" s="164">
        <f t="shared" si="21"/>
        <v>0.27963233635141893</v>
      </c>
      <c r="AY26" s="163">
        <f t="shared" si="22"/>
        <v>0.46344454145044683</v>
      </c>
      <c r="AZ26" s="164">
        <f t="shared" si="23"/>
        <v>9.3191159592313202E-4</v>
      </c>
      <c r="BA26" s="164">
        <f t="shared" si="24"/>
        <v>9.8095957465592842E-5</v>
      </c>
      <c r="BB26" s="164">
        <f t="shared" si="25"/>
        <v>3.3352625538301568E-4</v>
      </c>
      <c r="BC26" s="164">
        <f t="shared" si="26"/>
        <v>1.1673418938405549E-3</v>
      </c>
      <c r="BD26" s="167">
        <f t="shared" si="27"/>
        <v>0.99999999999999989</v>
      </c>
    </row>
    <row r="27" spans="2:56" x14ac:dyDescent="0.25">
      <c r="B27" s="153" t="s">
        <v>390</v>
      </c>
      <c r="C27" s="155">
        <f>IF($D$3="HIS",SectorFlows_input!B24,INDEX(SectorFlows_input!$B$57:$Z$81,MATCH(SectorFlows!$B27,SectorFlows_input!$A$57:$A$81,0),MATCH(SectorFlows!C$5,SectorFlows_input!$B$56:$Z$56,0)))</f>
        <v>2681</v>
      </c>
      <c r="D27" s="155">
        <f>IF($D$3="HIS",SectorFlows_input!C24,INDEX(SectorFlows_input!$B$57:$Z$81,MATCH(SectorFlows!$B27,SectorFlows_input!$A$57:$A$81,0),MATCH(SectorFlows!D$5,SectorFlows_input!$B$56:$Z$56,0)))</f>
        <v>1430</v>
      </c>
      <c r="E27" s="155">
        <f>IF($D$3="HIS",SectorFlows_input!D24,INDEX(SectorFlows_input!$B$57:$Z$81,MATCH(SectorFlows!$B27,SectorFlows_input!$A$57:$A$81,0),MATCH(SectorFlows!E$5,SectorFlows_input!$B$56:$Z$56,0)))</f>
        <v>2508</v>
      </c>
      <c r="F27" s="155">
        <f>IF($D$3="HIS",SectorFlows_input!E24,INDEX(SectorFlows_input!$B$57:$Z$81,MATCH(SectorFlows!$B27,SectorFlows_input!$A$57:$A$81,0),MATCH(SectorFlows!F$5,SectorFlows_input!$B$56:$Z$56,0)))</f>
        <v>383</v>
      </c>
      <c r="G27" s="155">
        <f>IF($D$3="HIS",SectorFlows_input!F24,INDEX(SectorFlows_input!$B$57:$Z$81,MATCH(SectorFlows!$B27,SectorFlows_input!$A$57:$A$81,0),MATCH(SectorFlows!G$5,SectorFlows_input!$B$56:$Z$56,0)))</f>
        <v>1056</v>
      </c>
      <c r="H27" s="155">
        <f>IF($D$3="HIS",SectorFlows_input!G24,INDEX(SectorFlows_input!$B$57:$Z$81,MATCH(SectorFlows!$B27,SectorFlows_input!$A$57:$A$81,0),MATCH(SectorFlows!H$5,SectorFlows_input!$B$56:$Z$56,0)))</f>
        <v>200</v>
      </c>
      <c r="I27" s="155">
        <f>IF($D$3="HIS",SectorFlows_input!H24,INDEX(SectorFlows_input!$B$57:$Z$81,MATCH(SectorFlows!$B27,SectorFlows_input!$A$57:$A$81,0),MATCH(SectorFlows!I$5,SectorFlows_input!$B$56:$Z$56,0)))</f>
        <v>317</v>
      </c>
      <c r="J27" s="155">
        <f>IF($D$3="HIS",SectorFlows_input!I24,INDEX(SectorFlows_input!$B$57:$Z$81,MATCH(SectorFlows!$B27,SectorFlows_input!$A$57:$A$81,0),MATCH(SectorFlows!J$5,SectorFlows_input!$B$56:$Z$56,0)))</f>
        <v>207</v>
      </c>
      <c r="K27" s="155">
        <f>IF($D$3="HIS",SectorFlows_input!J24,INDEX(SectorFlows_input!$B$57:$Z$81,MATCH(SectorFlows!$B27,SectorFlows_input!$A$57:$A$81,0),MATCH(SectorFlows!K$5,SectorFlows_input!$B$56:$Z$56,0)))</f>
        <v>621</v>
      </c>
      <c r="L27" s="155">
        <f>IF($D$3="HIS",SectorFlows_input!K24,INDEX(SectorFlows_input!$B$57:$Z$81,MATCH(SectorFlows!$B27,SectorFlows_input!$A$57:$A$81,0),MATCH(SectorFlows!L$5,SectorFlows_input!$B$56:$Z$56,0)))</f>
        <v>9666</v>
      </c>
      <c r="M27" s="155">
        <f>IF($D$3="HIS",SectorFlows_input!L24,INDEX(SectorFlows_input!$B$57:$Z$81,MATCH(SectorFlows!$B27,SectorFlows_input!$A$57:$A$81,0),MATCH(SectorFlows!M$5,SectorFlows_input!$B$56:$Z$56,0)))</f>
        <v>11080</v>
      </c>
      <c r="N27" s="155">
        <f>IF($D$3="HIS",SectorFlows_input!M24,INDEX(SectorFlows_input!$B$57:$Z$81,MATCH(SectorFlows!$B27,SectorFlows_input!$A$57:$A$81,0),MATCH(SectorFlows!N$5,SectorFlows_input!$B$56:$Z$56,0)))</f>
        <v>3738</v>
      </c>
      <c r="O27" s="155">
        <f>IF($D$3="HIS",SectorFlows_input!N24,INDEX(SectorFlows_input!$B$57:$Z$81,MATCH(SectorFlows!$B27,SectorFlows_input!$A$57:$A$81,0),MATCH(SectorFlows!O$5,SectorFlows_input!$B$56:$Z$56,0)))</f>
        <v>2335</v>
      </c>
      <c r="P27" s="155">
        <f>IF($D$3="HIS",SectorFlows_input!O24,INDEX(SectorFlows_input!$B$57:$Z$81,MATCH(SectorFlows!$B27,SectorFlows_input!$A$57:$A$81,0),MATCH(SectorFlows!P$5,SectorFlows_input!$B$56:$Z$56,0)))</f>
        <v>424</v>
      </c>
      <c r="Q27" s="155">
        <f>IF($D$3="HIS",SectorFlows_input!P24,INDEX(SectorFlows_input!$B$57:$Z$81,MATCH(SectorFlows!$B27,SectorFlows_input!$A$57:$A$81,0),MATCH(SectorFlows!Q$5,SectorFlows_input!$B$56:$Z$56,0)))</f>
        <v>84</v>
      </c>
      <c r="R27" s="155">
        <f>IF($D$3="HIS",SectorFlows_input!Q24,INDEX(SectorFlows_input!$B$57:$Z$81,MATCH(SectorFlows!$B27,SectorFlows_input!$A$57:$A$81,0),MATCH(SectorFlows!R$5,SectorFlows_input!$B$56:$Z$56,0)))</f>
        <v>60</v>
      </c>
      <c r="S27" s="155">
        <f>IF($D$3="HIS",SectorFlows_input!R24,INDEX(SectorFlows_input!$B$57:$Z$81,MATCH(SectorFlows!$B27,SectorFlows_input!$A$57:$A$81,0),MATCH(SectorFlows!S$5,SectorFlows_input!$B$56:$Z$56,0)))</f>
        <v>884</v>
      </c>
      <c r="T27" s="155">
        <f>IF($D$3="HIS",SectorFlows_input!S24,INDEX(SectorFlows_input!$B$57:$Z$81,MATCH(SectorFlows!$B27,SectorFlows_input!$A$57:$A$81,0),MATCH(SectorFlows!T$5,SectorFlows_input!$B$56:$Z$56,0)))</f>
        <v>10</v>
      </c>
      <c r="U27" s="155">
        <f>IF($D$3="HIS",SectorFlows_input!T24,INDEX(SectorFlows_input!$B$57:$Z$81,MATCH(SectorFlows!$B27,SectorFlows_input!$A$57:$A$81,0),MATCH(SectorFlows!U$5,SectorFlows_input!$B$56:$Z$56,0)))</f>
        <v>0</v>
      </c>
      <c r="V27" s="155">
        <f>IF($D$3="HIS",SectorFlows_input!U24,INDEX(SectorFlows_input!$B$57:$Z$81,MATCH(SectorFlows!$B27,SectorFlows_input!$A$57:$A$81,0),MATCH(SectorFlows!V$5,SectorFlows_input!$B$56:$Z$56,0)))</f>
        <v>8376</v>
      </c>
      <c r="W27" s="155">
        <f>IF($D$3="HIS",SectorFlows_input!V24,INDEX(SectorFlows_input!$B$57:$Z$81,MATCH(SectorFlows!$B27,SectorFlows_input!$A$57:$A$81,0),MATCH(SectorFlows!W$5,SectorFlows_input!$B$56:$Z$56,0)))</f>
        <v>325</v>
      </c>
      <c r="X27" s="154">
        <f>IF($D$3="HIS",SectorFlows_input!W24,INDEX(SectorFlows_input!$B$57:$Z$81,MATCH(SectorFlows!$B27,SectorFlows_input!$A$57:$A$81,0),MATCH(SectorFlows!X$5,SectorFlows_input!$B$56:$Z$56,0)))</f>
        <v>33466</v>
      </c>
      <c r="Y27" s="155">
        <f>IF($D$3="HIS",SectorFlows_input!X24,INDEX(SectorFlows_input!$B$57:$Z$81,MATCH(SectorFlows!$B27,SectorFlows_input!$A$57:$A$81,0),MATCH(SectorFlows!Y$5,SectorFlows_input!$B$56:$Z$56,0)))</f>
        <v>6134</v>
      </c>
      <c r="Z27" s="155">
        <f>IF($D$3="HIS",SectorFlows_input!Y24,INDEX(SectorFlows_input!$B$57:$Z$81,MATCH(SectorFlows!$B27,SectorFlows_input!$A$57:$A$81,0),MATCH(SectorFlows!Z$5,SectorFlows_input!$B$56:$Z$56,0)))</f>
        <v>2382</v>
      </c>
      <c r="AA27" s="155">
        <f>IF($D$3="HIS",SectorFlows_input!Z24,INDEX(SectorFlows_input!$B$57:$Z$81,MATCH(SectorFlows!$B27,SectorFlows_input!$A$57:$A$81,0),MATCH(SectorFlows!AA$5,SectorFlows_input!$B$56:$Z$56,0)))</f>
        <v>155</v>
      </c>
      <c r="AB27" s="156">
        <f t="shared" si="1"/>
        <v>88522</v>
      </c>
      <c r="AD27" s="153" t="s">
        <v>390</v>
      </c>
      <c r="AE27" s="164">
        <f t="shared" si="2"/>
        <v>3.0286256523801992E-2</v>
      </c>
      <c r="AF27" s="164">
        <f t="shared" si="3"/>
        <v>1.6154176362938026E-2</v>
      </c>
      <c r="AG27" s="164">
        <f t="shared" si="4"/>
        <v>2.8331940082691309E-2</v>
      </c>
      <c r="AH27" s="164">
        <f t="shared" si="5"/>
        <v>4.3266080748288558E-3</v>
      </c>
      <c r="AI27" s="164">
        <f t="shared" si="6"/>
        <v>1.1929237929554234E-2</v>
      </c>
      <c r="AJ27" s="164">
        <f t="shared" si="7"/>
        <v>2.2593253654458779E-3</v>
      </c>
      <c r="AK27" s="164">
        <f t="shared" si="8"/>
        <v>3.5810307042317166E-3</v>
      </c>
      <c r="AL27" s="164">
        <f t="shared" si="9"/>
        <v>2.3384017532364835E-3</v>
      </c>
      <c r="AM27" s="164">
        <f t="shared" si="10"/>
        <v>7.015205259709451E-3</v>
      </c>
      <c r="AN27" s="164">
        <f t="shared" si="11"/>
        <v>0.10919319491199928</v>
      </c>
      <c r="AO27" s="164">
        <f t="shared" si="12"/>
        <v>0.12516662524570163</v>
      </c>
      <c r="AP27" s="164">
        <f t="shared" si="13"/>
        <v>4.2226791080183457E-2</v>
      </c>
      <c r="AQ27" s="164">
        <f t="shared" si="14"/>
        <v>2.6377623641580625E-2</v>
      </c>
      <c r="AR27" s="164">
        <f t="shared" si="15"/>
        <v>4.7897697747452611E-3</v>
      </c>
      <c r="AS27" s="164">
        <f t="shared" si="16"/>
        <v>9.489166534872687E-4</v>
      </c>
      <c r="AT27" s="164">
        <f t="shared" si="17"/>
        <v>6.7779760963376334E-4</v>
      </c>
      <c r="AU27" s="164">
        <f t="shared" si="18"/>
        <v>9.9862181152707806E-3</v>
      </c>
      <c r="AV27" s="164">
        <f t="shared" si="19"/>
        <v>1.1296626827229389E-4</v>
      </c>
      <c r="AW27" s="164">
        <f t="shared" si="20"/>
        <v>0</v>
      </c>
      <c r="AX27" s="164">
        <f t="shared" si="21"/>
        <v>9.4620546304873362E-2</v>
      </c>
      <c r="AY27" s="164">
        <f t="shared" si="22"/>
        <v>3.6714037188495517E-3</v>
      </c>
      <c r="AZ27" s="163">
        <f t="shared" si="23"/>
        <v>0.37805291340005875</v>
      </c>
      <c r="BA27" s="164">
        <f t="shared" si="24"/>
        <v>6.9293508958225072E-2</v>
      </c>
      <c r="BB27" s="164">
        <f t="shared" si="25"/>
        <v>2.6908565102460404E-2</v>
      </c>
      <c r="BC27" s="164">
        <f t="shared" si="26"/>
        <v>1.7509771582205553E-3</v>
      </c>
      <c r="BD27" s="167">
        <f t="shared" si="27"/>
        <v>1</v>
      </c>
    </row>
    <row r="28" spans="2:56" x14ac:dyDescent="0.25">
      <c r="B28" s="153" t="s">
        <v>391</v>
      </c>
      <c r="C28" s="155">
        <f>IF($D$3="HIS",SectorFlows_input!B25,INDEX(SectorFlows_input!$B$57:$Z$81,MATCH(SectorFlows!$B28,SectorFlows_input!$A$57:$A$81,0),MATCH(SectorFlows!C$5,SectorFlows_input!$B$56:$Z$56,0)))</f>
        <v>2509</v>
      </c>
      <c r="D28" s="155">
        <f>IF($D$3="HIS",SectorFlows_input!C25,INDEX(SectorFlows_input!$B$57:$Z$81,MATCH(SectorFlows!$B28,SectorFlows_input!$A$57:$A$81,0),MATCH(SectorFlows!D$5,SectorFlows_input!$B$56:$Z$56,0)))</f>
        <v>533</v>
      </c>
      <c r="E28" s="155">
        <f>IF($D$3="HIS",SectorFlows_input!D25,INDEX(SectorFlows_input!$B$57:$Z$81,MATCH(SectorFlows!$B28,SectorFlows_input!$A$57:$A$81,0),MATCH(SectorFlows!E$5,SectorFlows_input!$B$56:$Z$56,0)))</f>
        <v>1099</v>
      </c>
      <c r="F28" s="155">
        <f>IF($D$3="HIS",SectorFlows_input!E25,INDEX(SectorFlows_input!$B$57:$Z$81,MATCH(SectorFlows!$B28,SectorFlows_input!$A$57:$A$81,0),MATCH(SectorFlows!F$5,SectorFlows_input!$B$56:$Z$56,0)))</f>
        <v>146</v>
      </c>
      <c r="G28" s="155">
        <f>IF($D$3="HIS",SectorFlows_input!F25,INDEX(SectorFlows_input!$B$57:$Z$81,MATCH(SectorFlows!$B28,SectorFlows_input!$A$57:$A$81,0),MATCH(SectorFlows!G$5,SectorFlows_input!$B$56:$Z$56,0)))</f>
        <v>571</v>
      </c>
      <c r="H28" s="155">
        <f>IF($D$3="HIS",SectorFlows_input!G25,INDEX(SectorFlows_input!$B$57:$Z$81,MATCH(SectorFlows!$B28,SectorFlows_input!$A$57:$A$81,0),MATCH(SectorFlows!H$5,SectorFlows_input!$B$56:$Z$56,0)))</f>
        <v>229</v>
      </c>
      <c r="I28" s="155">
        <f>IF($D$3="HIS",SectorFlows_input!H25,INDEX(SectorFlows_input!$B$57:$Z$81,MATCH(SectorFlows!$B28,SectorFlows_input!$A$57:$A$81,0),MATCH(SectorFlows!I$5,SectorFlows_input!$B$56:$Z$56,0)))</f>
        <v>318</v>
      </c>
      <c r="J28" s="155">
        <f>IF($D$3="HIS",SectorFlows_input!I25,INDEX(SectorFlows_input!$B$57:$Z$81,MATCH(SectorFlows!$B28,SectorFlows_input!$A$57:$A$81,0),MATCH(SectorFlows!J$5,SectorFlows_input!$B$56:$Z$56,0)))</f>
        <v>99</v>
      </c>
      <c r="K28" s="155">
        <f>IF($D$3="HIS",SectorFlows_input!J25,INDEX(SectorFlows_input!$B$57:$Z$81,MATCH(SectorFlows!$B28,SectorFlows_input!$A$57:$A$81,0),MATCH(SectorFlows!K$5,SectorFlows_input!$B$56:$Z$56,0)))</f>
        <v>123</v>
      </c>
      <c r="L28" s="155">
        <f>IF($D$3="HIS",SectorFlows_input!K25,INDEX(SectorFlows_input!$B$57:$Z$81,MATCH(SectorFlows!$B28,SectorFlows_input!$A$57:$A$81,0),MATCH(SectorFlows!L$5,SectorFlows_input!$B$56:$Z$56,0)))</f>
        <v>2303</v>
      </c>
      <c r="M28" s="155">
        <f>IF($D$3="HIS",SectorFlows_input!L25,INDEX(SectorFlows_input!$B$57:$Z$81,MATCH(SectorFlows!$B28,SectorFlows_input!$A$57:$A$81,0),MATCH(SectorFlows!M$5,SectorFlows_input!$B$56:$Z$56,0)))</f>
        <v>3408</v>
      </c>
      <c r="N28" s="155">
        <f>IF($D$3="HIS",SectorFlows_input!M25,INDEX(SectorFlows_input!$B$57:$Z$81,MATCH(SectorFlows!$B28,SectorFlows_input!$A$57:$A$81,0),MATCH(SectorFlows!N$5,SectorFlows_input!$B$56:$Z$56,0)))</f>
        <v>5844</v>
      </c>
      <c r="O28" s="155">
        <f>IF($D$3="HIS",SectorFlows_input!N25,INDEX(SectorFlows_input!$B$57:$Z$81,MATCH(SectorFlows!$B28,SectorFlows_input!$A$57:$A$81,0),MATCH(SectorFlows!O$5,SectorFlows_input!$B$56:$Z$56,0)))</f>
        <v>5211</v>
      </c>
      <c r="P28" s="155">
        <f>IF($D$3="HIS",SectorFlows_input!O25,INDEX(SectorFlows_input!$B$57:$Z$81,MATCH(SectorFlows!$B28,SectorFlows_input!$A$57:$A$81,0),MATCH(SectorFlows!P$5,SectorFlows_input!$B$56:$Z$56,0)))</f>
        <v>189</v>
      </c>
      <c r="Q28" s="155">
        <f>IF($D$3="HIS",SectorFlows_input!P25,INDEX(SectorFlows_input!$B$57:$Z$81,MATCH(SectorFlows!$B28,SectorFlows_input!$A$57:$A$81,0),MATCH(SectorFlows!Q$5,SectorFlows_input!$B$56:$Z$56,0)))</f>
        <v>79</v>
      </c>
      <c r="R28" s="155">
        <f>IF($D$3="HIS",SectorFlows_input!Q25,INDEX(SectorFlows_input!$B$57:$Z$81,MATCH(SectorFlows!$B28,SectorFlows_input!$A$57:$A$81,0),MATCH(SectorFlows!R$5,SectorFlows_input!$B$56:$Z$56,0)))</f>
        <v>0</v>
      </c>
      <c r="S28" s="155">
        <f>IF($D$3="HIS",SectorFlows_input!R25,INDEX(SectorFlows_input!$B$57:$Z$81,MATCH(SectorFlows!$B28,SectorFlows_input!$A$57:$A$81,0),MATCH(SectorFlows!S$5,SectorFlows_input!$B$56:$Z$56,0)))</f>
        <v>1191</v>
      </c>
      <c r="T28" s="155">
        <f>IF($D$3="HIS",SectorFlows_input!S25,INDEX(SectorFlows_input!$B$57:$Z$81,MATCH(SectorFlows!$B28,SectorFlows_input!$A$57:$A$81,0),MATCH(SectorFlows!T$5,SectorFlows_input!$B$56:$Z$56,0)))</f>
        <v>30</v>
      </c>
      <c r="U28" s="155">
        <f>IF($D$3="HIS",SectorFlows_input!T25,INDEX(SectorFlows_input!$B$57:$Z$81,MATCH(SectorFlows!$B28,SectorFlows_input!$A$57:$A$81,0),MATCH(SectorFlows!U$5,SectorFlows_input!$B$56:$Z$56,0)))</f>
        <v>0</v>
      </c>
      <c r="V28" s="155">
        <f>IF($D$3="HIS",SectorFlows_input!U25,INDEX(SectorFlows_input!$B$57:$Z$81,MATCH(SectorFlows!$B28,SectorFlows_input!$A$57:$A$81,0),MATCH(SectorFlows!V$5,SectorFlows_input!$B$56:$Z$56,0)))</f>
        <v>950</v>
      </c>
      <c r="W28" s="155">
        <f>IF($D$3="HIS",SectorFlows_input!V25,INDEX(SectorFlows_input!$B$57:$Z$81,MATCH(SectorFlows!$B28,SectorFlows_input!$A$57:$A$81,0),MATCH(SectorFlows!W$5,SectorFlows_input!$B$56:$Z$56,0)))</f>
        <v>59</v>
      </c>
      <c r="X28" s="155">
        <f>IF($D$3="HIS",SectorFlows_input!W25,INDEX(SectorFlows_input!$B$57:$Z$81,MATCH(SectorFlows!$B28,SectorFlows_input!$A$57:$A$81,0),MATCH(SectorFlows!X$5,SectorFlows_input!$B$56:$Z$56,0)))</f>
        <v>4318</v>
      </c>
      <c r="Y28" s="154">
        <f>IF($D$3="HIS",SectorFlows_input!X25,INDEX(SectorFlows_input!$B$57:$Z$81,MATCH(SectorFlows!$B28,SectorFlows_input!$A$57:$A$81,0),MATCH(SectorFlows!Y$5,SectorFlows_input!$B$56:$Z$56,0)))</f>
        <v>21259</v>
      </c>
      <c r="Z28" s="155">
        <f>IF($D$3="HIS",SectorFlows_input!Y25,INDEX(SectorFlows_input!$B$57:$Z$81,MATCH(SectorFlows!$B28,SectorFlows_input!$A$57:$A$81,0),MATCH(SectorFlows!Z$5,SectorFlows_input!$B$56:$Z$56,0)))</f>
        <v>4567</v>
      </c>
      <c r="AA28" s="155">
        <f>IF($D$3="HIS",SectorFlows_input!Z25,INDEX(SectorFlows_input!$B$57:$Z$81,MATCH(SectorFlows!$B28,SectorFlows_input!$A$57:$A$81,0),MATCH(SectorFlows!AA$5,SectorFlows_input!$B$56:$Z$56,0)))</f>
        <v>262</v>
      </c>
      <c r="AB28" s="156">
        <f t="shared" si="1"/>
        <v>55297</v>
      </c>
      <c r="AD28" s="153" t="s">
        <v>391</v>
      </c>
      <c r="AE28" s="164">
        <f t="shared" si="2"/>
        <v>4.5373166717905131E-2</v>
      </c>
      <c r="AF28" s="164">
        <f t="shared" si="3"/>
        <v>9.6388592509539395E-3</v>
      </c>
      <c r="AG28" s="164">
        <f t="shared" si="4"/>
        <v>1.9874495903936921E-2</v>
      </c>
      <c r="AH28" s="164">
        <f t="shared" si="5"/>
        <v>2.6402878998860696E-3</v>
      </c>
      <c r="AI28" s="164">
        <f t="shared" si="6"/>
        <v>1.0326057471472232E-2</v>
      </c>
      <c r="AJ28" s="164">
        <f t="shared" si="7"/>
        <v>4.1412734868076029E-3</v>
      </c>
      <c r="AK28" s="164">
        <f t="shared" si="8"/>
        <v>5.7507640559162345E-3</v>
      </c>
      <c r="AL28" s="164">
        <f t="shared" si="9"/>
        <v>1.7903322060871295E-3</v>
      </c>
      <c r="AM28" s="164">
        <f t="shared" si="10"/>
        <v>2.2243521348355244E-3</v>
      </c>
      <c r="AN28" s="164">
        <f t="shared" si="11"/>
        <v>4.1647828996148072E-2</v>
      </c>
      <c r="AO28" s="164">
        <f t="shared" si="12"/>
        <v>6.1630829882272094E-2</v>
      </c>
      <c r="AP28" s="164">
        <f t="shared" si="13"/>
        <v>0.10568385265023419</v>
      </c>
      <c r="AQ28" s="164">
        <f t="shared" si="14"/>
        <v>9.4236577029495269E-2</v>
      </c>
      <c r="AR28" s="164">
        <f t="shared" si="15"/>
        <v>3.4179069388936109E-3</v>
      </c>
      <c r="AS28" s="164">
        <f t="shared" si="16"/>
        <v>1.4286489321301337E-3</v>
      </c>
      <c r="AT28" s="164">
        <f t="shared" si="17"/>
        <v>0</v>
      </c>
      <c r="AU28" s="164">
        <f t="shared" si="18"/>
        <v>2.1538238964139103E-2</v>
      </c>
      <c r="AV28" s="164">
        <f t="shared" si="19"/>
        <v>5.4252491093549377E-4</v>
      </c>
      <c r="AW28" s="164">
        <f t="shared" si="20"/>
        <v>0</v>
      </c>
      <c r="AX28" s="164">
        <f t="shared" si="21"/>
        <v>1.7179955512957302E-2</v>
      </c>
      <c r="AY28" s="164">
        <f t="shared" si="22"/>
        <v>1.0669656581731377E-3</v>
      </c>
      <c r="AZ28" s="164">
        <f t="shared" si="23"/>
        <v>7.8087418847315404E-2</v>
      </c>
      <c r="BA28" s="163">
        <f t="shared" si="24"/>
        <v>0.38445123605258874</v>
      </c>
      <c r="BB28" s="164">
        <f t="shared" si="25"/>
        <v>8.2590375608080011E-2</v>
      </c>
      <c r="BC28" s="164">
        <f t="shared" si="26"/>
        <v>4.7380508888366455E-3</v>
      </c>
      <c r="BD28" s="167">
        <f t="shared" si="27"/>
        <v>0.99999999999999989</v>
      </c>
    </row>
    <row r="29" spans="2:56" x14ac:dyDescent="0.25">
      <c r="B29" s="153" t="s">
        <v>392</v>
      </c>
      <c r="C29" s="155">
        <f>IF($D$3="HIS",SectorFlows_input!B26,INDEX(SectorFlows_input!$B$57:$Z$81,MATCH(SectorFlows!$B29,SectorFlows_input!$A$57:$A$81,0),MATCH(SectorFlows!C$5,SectorFlows_input!$B$56:$Z$56,0)))</f>
        <v>4522</v>
      </c>
      <c r="D29" s="155">
        <f>IF($D$3="HIS",SectorFlows_input!C26,INDEX(SectorFlows_input!$B$57:$Z$81,MATCH(SectorFlows!$B29,SectorFlows_input!$A$57:$A$81,0),MATCH(SectorFlows!D$5,SectorFlows_input!$B$56:$Z$56,0)))</f>
        <v>795</v>
      </c>
      <c r="E29" s="155">
        <f>IF($D$3="HIS",SectorFlows_input!D26,INDEX(SectorFlows_input!$B$57:$Z$81,MATCH(SectorFlows!$B29,SectorFlows_input!$A$57:$A$81,0),MATCH(SectorFlows!E$5,SectorFlows_input!$B$56:$Z$56,0)))</f>
        <v>1053</v>
      </c>
      <c r="F29" s="155">
        <f>IF($D$3="HIS",SectorFlows_input!E26,INDEX(SectorFlows_input!$B$57:$Z$81,MATCH(SectorFlows!$B29,SectorFlows_input!$A$57:$A$81,0),MATCH(SectorFlows!F$5,SectorFlows_input!$B$56:$Z$56,0)))</f>
        <v>424</v>
      </c>
      <c r="G29" s="155">
        <f>IF($D$3="HIS",SectorFlows_input!F26,INDEX(SectorFlows_input!$B$57:$Z$81,MATCH(SectorFlows!$B29,SectorFlows_input!$A$57:$A$81,0),MATCH(SectorFlows!G$5,SectorFlows_input!$B$56:$Z$56,0)))</f>
        <v>1211</v>
      </c>
      <c r="H29" s="155">
        <f>IF($D$3="HIS",SectorFlows_input!G26,INDEX(SectorFlows_input!$B$57:$Z$81,MATCH(SectorFlows!$B29,SectorFlows_input!$A$57:$A$81,0),MATCH(SectorFlows!H$5,SectorFlows_input!$B$56:$Z$56,0)))</f>
        <v>965</v>
      </c>
      <c r="I29" s="155">
        <f>IF($D$3="HIS",SectorFlows_input!H26,INDEX(SectorFlows_input!$B$57:$Z$81,MATCH(SectorFlows!$B29,SectorFlows_input!$A$57:$A$81,0),MATCH(SectorFlows!I$5,SectorFlows_input!$B$56:$Z$56,0)))</f>
        <v>801</v>
      </c>
      <c r="J29" s="155">
        <f>IF($D$3="HIS",SectorFlows_input!I26,INDEX(SectorFlows_input!$B$57:$Z$81,MATCH(SectorFlows!$B29,SectorFlows_input!$A$57:$A$81,0),MATCH(SectorFlows!J$5,SectorFlows_input!$B$56:$Z$56,0)))</f>
        <v>562</v>
      </c>
      <c r="K29" s="155">
        <f>IF($D$3="HIS",SectorFlows_input!J26,INDEX(SectorFlows_input!$B$57:$Z$81,MATCH(SectorFlows!$B29,SectorFlows_input!$A$57:$A$81,0),MATCH(SectorFlows!K$5,SectorFlows_input!$B$56:$Z$56,0)))</f>
        <v>167</v>
      </c>
      <c r="L29" s="155">
        <f>IF($D$3="HIS",SectorFlows_input!K26,INDEX(SectorFlows_input!$B$57:$Z$81,MATCH(SectorFlows!$B29,SectorFlows_input!$A$57:$A$81,0),MATCH(SectorFlows!L$5,SectorFlows_input!$B$56:$Z$56,0)))</f>
        <v>1457</v>
      </c>
      <c r="M29" s="155">
        <f>IF($D$3="HIS",SectorFlows_input!L26,INDEX(SectorFlows_input!$B$57:$Z$81,MATCH(SectorFlows!$B29,SectorFlows_input!$A$57:$A$81,0),MATCH(SectorFlows!M$5,SectorFlows_input!$B$56:$Z$56,0)))</f>
        <v>2547</v>
      </c>
      <c r="N29" s="155">
        <f>IF($D$3="HIS",SectorFlows_input!M26,INDEX(SectorFlows_input!$B$57:$Z$81,MATCH(SectorFlows!$B29,SectorFlows_input!$A$57:$A$81,0),MATCH(SectorFlows!N$5,SectorFlows_input!$B$56:$Z$56,0)))</f>
        <v>8544</v>
      </c>
      <c r="O29" s="155">
        <f>IF($D$3="HIS",SectorFlows_input!N26,INDEX(SectorFlows_input!$B$57:$Z$81,MATCH(SectorFlows!$B29,SectorFlows_input!$A$57:$A$81,0),MATCH(SectorFlows!O$5,SectorFlows_input!$B$56:$Z$56,0)))</f>
        <v>27188</v>
      </c>
      <c r="P29" s="155">
        <f>IF($D$3="HIS",SectorFlows_input!O26,INDEX(SectorFlows_input!$B$57:$Z$81,MATCH(SectorFlows!$B29,SectorFlows_input!$A$57:$A$81,0),MATCH(SectorFlows!P$5,SectorFlows_input!$B$56:$Z$56,0)))</f>
        <v>1568</v>
      </c>
      <c r="Q29" s="155">
        <f>IF($D$3="HIS",SectorFlows_input!P26,INDEX(SectorFlows_input!$B$57:$Z$81,MATCH(SectorFlows!$B29,SectorFlows_input!$A$57:$A$81,0),MATCH(SectorFlows!Q$5,SectorFlows_input!$B$56:$Z$56,0)))</f>
        <v>332</v>
      </c>
      <c r="R29" s="155">
        <f>IF($D$3="HIS",SectorFlows_input!Q26,INDEX(SectorFlows_input!$B$57:$Z$81,MATCH(SectorFlows!$B29,SectorFlows_input!$A$57:$A$81,0),MATCH(SectorFlows!R$5,SectorFlows_input!$B$56:$Z$56,0)))</f>
        <v>20</v>
      </c>
      <c r="S29" s="155">
        <f>IF($D$3="HIS",SectorFlows_input!R26,INDEX(SectorFlows_input!$B$57:$Z$81,MATCH(SectorFlows!$B29,SectorFlows_input!$A$57:$A$81,0),MATCH(SectorFlows!S$5,SectorFlows_input!$B$56:$Z$56,0)))</f>
        <v>2609</v>
      </c>
      <c r="T29" s="155">
        <f>IF($D$3="HIS",SectorFlows_input!S26,INDEX(SectorFlows_input!$B$57:$Z$81,MATCH(SectorFlows!$B29,SectorFlows_input!$A$57:$A$81,0),MATCH(SectorFlows!T$5,SectorFlows_input!$B$56:$Z$56,0)))</f>
        <v>50</v>
      </c>
      <c r="U29" s="155">
        <f>IF($D$3="HIS",SectorFlows_input!T26,INDEX(SectorFlows_input!$B$57:$Z$81,MATCH(SectorFlows!$B29,SectorFlows_input!$A$57:$A$81,0),MATCH(SectorFlows!U$5,SectorFlows_input!$B$56:$Z$56,0)))</f>
        <v>15</v>
      </c>
      <c r="V29" s="155">
        <f>IF($D$3="HIS",SectorFlows_input!U26,INDEX(SectorFlows_input!$B$57:$Z$81,MATCH(SectorFlows!$B29,SectorFlows_input!$A$57:$A$81,0),MATCH(SectorFlows!V$5,SectorFlows_input!$B$56:$Z$56,0)))</f>
        <v>1079</v>
      </c>
      <c r="W29" s="155">
        <f>IF($D$3="HIS",SectorFlows_input!V26,INDEX(SectorFlows_input!$B$57:$Z$81,MATCH(SectorFlows!$B29,SectorFlows_input!$A$57:$A$81,0),MATCH(SectorFlows!W$5,SectorFlows_input!$B$56:$Z$56,0)))</f>
        <v>228</v>
      </c>
      <c r="X29" s="155">
        <f>IF($D$3="HIS",SectorFlows_input!W26,INDEX(SectorFlows_input!$B$57:$Z$81,MATCH(SectorFlows!$B29,SectorFlows_input!$A$57:$A$81,0),MATCH(SectorFlows!X$5,SectorFlows_input!$B$56:$Z$56,0)))</f>
        <v>3047</v>
      </c>
      <c r="Y29" s="155">
        <f>IF($D$3="HIS",SectorFlows_input!X26,INDEX(SectorFlows_input!$B$57:$Z$81,MATCH(SectorFlows!$B29,SectorFlows_input!$A$57:$A$81,0),MATCH(SectorFlows!Y$5,SectorFlows_input!$B$56:$Z$56,0)))</f>
        <v>12856</v>
      </c>
      <c r="Z29" s="157">
        <f>IF($D$3="HIS",SectorFlows_input!Y26,INDEX(SectorFlows_input!$B$57:$Z$81,MATCH(SectorFlows!$B29,SectorFlows_input!$A$57:$A$81,0),MATCH(SectorFlows!Z$5,SectorFlows_input!$B$56:$Z$56,0)))</f>
        <v>54070</v>
      </c>
      <c r="AA29" s="158">
        <f>IF($D$3="HIS",SectorFlows_input!Z26,INDEX(SectorFlows_input!$B$57:$Z$81,MATCH(SectorFlows!$B29,SectorFlows_input!$A$57:$A$81,0),MATCH(SectorFlows!AA$5,SectorFlows_input!$B$56:$Z$56,0)))</f>
        <v>3499</v>
      </c>
      <c r="AB29" s="156">
        <f t="shared" si="1"/>
        <v>129609</v>
      </c>
      <c r="AD29" s="153" t="s">
        <v>392</v>
      </c>
      <c r="AE29" s="164">
        <f t="shared" si="2"/>
        <v>3.4889552423057038E-2</v>
      </c>
      <c r="AF29" s="164">
        <f t="shared" si="3"/>
        <v>6.1338332986135219E-3</v>
      </c>
      <c r="AG29" s="164">
        <f t="shared" si="4"/>
        <v>8.1244358030692319E-3</v>
      </c>
      <c r="AH29" s="164">
        <f t="shared" si="5"/>
        <v>3.2713777592605453E-3</v>
      </c>
      <c r="AI29" s="164">
        <f t="shared" si="6"/>
        <v>9.3434869492087739E-3</v>
      </c>
      <c r="AJ29" s="164">
        <f t="shared" si="7"/>
        <v>7.4454706077510049E-3</v>
      </c>
      <c r="AK29" s="164">
        <f t="shared" si="8"/>
        <v>6.180126380112492E-3</v>
      </c>
      <c r="AL29" s="164">
        <f t="shared" si="9"/>
        <v>4.3361186337368546E-3</v>
      </c>
      <c r="AM29" s="164">
        <f t="shared" si="10"/>
        <v>1.2884907683879978E-3</v>
      </c>
      <c r="AN29" s="164">
        <f t="shared" si="11"/>
        <v>1.1241503290666543E-2</v>
      </c>
      <c r="AO29" s="164">
        <f t="shared" si="12"/>
        <v>1.9651413096312756E-2</v>
      </c>
      <c r="AP29" s="164">
        <f t="shared" si="13"/>
        <v>6.5921348054533244E-2</v>
      </c>
      <c r="AQ29" s="164">
        <f t="shared" si="14"/>
        <v>0.2097693832989993</v>
      </c>
      <c r="AR29" s="164">
        <f t="shared" si="15"/>
        <v>1.2097925298397488E-2</v>
      </c>
      <c r="AS29" s="164">
        <f t="shared" si="16"/>
        <v>2.5615505096096723E-3</v>
      </c>
      <c r="AT29" s="164">
        <f t="shared" si="17"/>
        <v>1.5431027166323325E-4</v>
      </c>
      <c r="AU29" s="164">
        <f t="shared" si="18"/>
        <v>2.0129774938468778E-2</v>
      </c>
      <c r="AV29" s="164">
        <f t="shared" si="19"/>
        <v>3.8577567915808316E-4</v>
      </c>
      <c r="AW29" s="164">
        <f t="shared" si="20"/>
        <v>1.1573270374742494E-4</v>
      </c>
      <c r="AX29" s="164">
        <f t="shared" si="21"/>
        <v>8.3250391562314351E-3</v>
      </c>
      <c r="AY29" s="164">
        <f t="shared" si="22"/>
        <v>1.7591370969608593E-3</v>
      </c>
      <c r="AZ29" s="164">
        <f t="shared" si="23"/>
        <v>2.3509169887893588E-2</v>
      </c>
      <c r="BA29" s="164">
        <f t="shared" si="24"/>
        <v>9.9190642625126335E-2</v>
      </c>
      <c r="BB29" s="165">
        <f t="shared" si="25"/>
        <v>0.41717781944155113</v>
      </c>
      <c r="BC29" s="166">
        <f t="shared" si="26"/>
        <v>2.699658202748266E-2</v>
      </c>
      <c r="BD29" s="167">
        <f t="shared" si="27"/>
        <v>1</v>
      </c>
    </row>
    <row r="30" spans="2:56" x14ac:dyDescent="0.25">
      <c r="B30" s="153" t="s">
        <v>393</v>
      </c>
      <c r="C30" s="155">
        <f>IF($D$3="HIS",SectorFlows_input!B27,INDEX(SectorFlows_input!$B$57:$Z$81,MATCH(SectorFlows!$B30,SectorFlows_input!$A$57:$A$81,0),MATCH(SectorFlows!C$5,SectorFlows_input!$B$56:$Z$56,0)))</f>
        <v>13044</v>
      </c>
      <c r="D30" s="155">
        <f>IF($D$3="HIS",SectorFlows_input!C27,INDEX(SectorFlows_input!$B$57:$Z$81,MATCH(SectorFlows!$B30,SectorFlows_input!$A$57:$A$81,0),MATCH(SectorFlows!D$5,SectorFlows_input!$B$56:$Z$56,0)))</f>
        <v>2286</v>
      </c>
      <c r="E30" s="155">
        <f>IF($D$3="HIS",SectorFlows_input!D27,INDEX(SectorFlows_input!$B$57:$Z$81,MATCH(SectorFlows!$B30,SectorFlows_input!$A$57:$A$81,0),MATCH(SectorFlows!E$5,SectorFlows_input!$B$56:$Z$56,0)))</f>
        <v>2777</v>
      </c>
      <c r="F30" s="155">
        <f>IF($D$3="HIS",SectorFlows_input!E27,INDEX(SectorFlows_input!$B$57:$Z$81,MATCH(SectorFlows!$B30,SectorFlows_input!$A$57:$A$81,0),MATCH(SectorFlows!F$5,SectorFlows_input!$B$56:$Z$56,0)))</f>
        <v>975</v>
      </c>
      <c r="G30" s="155">
        <f>IF($D$3="HIS",SectorFlows_input!F27,INDEX(SectorFlows_input!$B$57:$Z$81,MATCH(SectorFlows!$B30,SectorFlows_input!$A$57:$A$81,0),MATCH(SectorFlows!G$5,SectorFlows_input!$B$56:$Z$56,0)))</f>
        <v>2952</v>
      </c>
      <c r="H30" s="155">
        <f>IF($D$3="HIS",SectorFlows_input!G27,INDEX(SectorFlows_input!$B$57:$Z$81,MATCH(SectorFlows!$B30,SectorFlows_input!$A$57:$A$81,0),MATCH(SectorFlows!H$5,SectorFlows_input!$B$56:$Z$56,0)))</f>
        <v>4141</v>
      </c>
      <c r="I30" s="155">
        <f>IF($D$3="HIS",SectorFlows_input!H27,INDEX(SectorFlows_input!$B$57:$Z$81,MATCH(SectorFlows!$B30,SectorFlows_input!$A$57:$A$81,0),MATCH(SectorFlows!I$5,SectorFlows_input!$B$56:$Z$56,0)))</f>
        <v>6282</v>
      </c>
      <c r="J30" s="155">
        <f>IF($D$3="HIS",SectorFlows_input!I27,INDEX(SectorFlows_input!$B$57:$Z$81,MATCH(SectorFlows!$B30,SectorFlows_input!$A$57:$A$81,0),MATCH(SectorFlows!J$5,SectorFlows_input!$B$56:$Z$56,0)))</f>
        <v>4717</v>
      </c>
      <c r="K30" s="155">
        <f>IF($D$3="HIS",SectorFlows_input!J27,INDEX(SectorFlows_input!$B$57:$Z$81,MATCH(SectorFlows!$B30,SectorFlows_input!$A$57:$A$81,0),MATCH(SectorFlows!K$5,SectorFlows_input!$B$56:$Z$56,0)))</f>
        <v>322</v>
      </c>
      <c r="L30" s="155">
        <f>IF($D$3="HIS",SectorFlows_input!K27,INDEX(SectorFlows_input!$B$57:$Z$81,MATCH(SectorFlows!$B30,SectorFlows_input!$A$57:$A$81,0),MATCH(SectorFlows!L$5,SectorFlows_input!$B$56:$Z$56,0)))</f>
        <v>2119</v>
      </c>
      <c r="M30" s="155">
        <f>IF($D$3="HIS",SectorFlows_input!L27,INDEX(SectorFlows_input!$B$57:$Z$81,MATCH(SectorFlows!$B30,SectorFlows_input!$A$57:$A$81,0),MATCH(SectorFlows!M$5,SectorFlows_input!$B$56:$Z$56,0)))</f>
        <v>2943</v>
      </c>
      <c r="N30" s="155">
        <f>IF($D$3="HIS",SectorFlows_input!M27,INDEX(SectorFlows_input!$B$57:$Z$81,MATCH(SectorFlows!$B30,SectorFlows_input!$A$57:$A$81,0),MATCH(SectorFlows!N$5,SectorFlows_input!$B$56:$Z$56,0)))</f>
        <v>4949</v>
      </c>
      <c r="O30" s="155">
        <f>IF($D$3="HIS",SectorFlows_input!N27,INDEX(SectorFlows_input!$B$57:$Z$81,MATCH(SectorFlows!$B30,SectorFlows_input!$A$57:$A$81,0),MATCH(SectorFlows!O$5,SectorFlows_input!$B$56:$Z$56,0)))</f>
        <v>30180</v>
      </c>
      <c r="P30" s="155">
        <f>IF($D$3="HIS",SectorFlows_input!O27,INDEX(SectorFlows_input!$B$57:$Z$81,MATCH(SectorFlows!$B30,SectorFlows_input!$A$57:$A$81,0),MATCH(SectorFlows!P$5,SectorFlows_input!$B$56:$Z$56,0)))</f>
        <v>21024</v>
      </c>
      <c r="Q30" s="155">
        <f>IF($D$3="HIS",SectorFlows_input!P27,INDEX(SectorFlows_input!$B$57:$Z$81,MATCH(SectorFlows!$B30,SectorFlows_input!$A$57:$A$81,0),MATCH(SectorFlows!Q$5,SectorFlows_input!$B$56:$Z$56,0)))</f>
        <v>5816</v>
      </c>
      <c r="R30" s="155">
        <f>IF($D$3="HIS",SectorFlows_input!Q27,INDEX(SectorFlows_input!$B$57:$Z$81,MATCH(SectorFlows!$B30,SectorFlows_input!$A$57:$A$81,0),MATCH(SectorFlows!R$5,SectorFlows_input!$B$56:$Z$56,0)))</f>
        <v>15</v>
      </c>
      <c r="S30" s="155">
        <f>IF($D$3="HIS",SectorFlows_input!R27,INDEX(SectorFlows_input!$B$57:$Z$81,MATCH(SectorFlows!$B30,SectorFlows_input!$A$57:$A$81,0),MATCH(SectorFlows!S$5,SectorFlows_input!$B$56:$Z$56,0)))</f>
        <v>4852</v>
      </c>
      <c r="T30" s="155">
        <f>IF($D$3="HIS",SectorFlows_input!S27,INDEX(SectorFlows_input!$B$57:$Z$81,MATCH(SectorFlows!$B30,SectorFlows_input!$A$57:$A$81,0),MATCH(SectorFlows!T$5,SectorFlows_input!$B$56:$Z$56,0)))</f>
        <v>1101</v>
      </c>
      <c r="U30" s="155">
        <f>IF($D$3="HIS",SectorFlows_input!T27,INDEX(SectorFlows_input!$B$57:$Z$81,MATCH(SectorFlows!$B30,SectorFlows_input!$A$57:$A$81,0),MATCH(SectorFlows!U$5,SectorFlows_input!$B$56:$Z$56,0)))</f>
        <v>175</v>
      </c>
      <c r="V30" s="155">
        <f>IF($D$3="HIS",SectorFlows_input!U27,INDEX(SectorFlows_input!$B$57:$Z$81,MATCH(SectorFlows!$B30,SectorFlows_input!$A$57:$A$81,0),MATCH(SectorFlows!V$5,SectorFlows_input!$B$56:$Z$56,0)))</f>
        <v>576</v>
      </c>
      <c r="W30" s="155">
        <f>IF($D$3="HIS",SectorFlows_input!V27,INDEX(SectorFlows_input!$B$57:$Z$81,MATCH(SectorFlows!$B30,SectorFlows_input!$A$57:$A$81,0),MATCH(SectorFlows!W$5,SectorFlows_input!$B$56:$Z$56,0)))</f>
        <v>205</v>
      </c>
      <c r="X30" s="155">
        <f>IF($D$3="HIS",SectorFlows_input!W27,INDEX(SectorFlows_input!$B$57:$Z$81,MATCH(SectorFlows!$B30,SectorFlows_input!$A$57:$A$81,0),MATCH(SectorFlows!X$5,SectorFlows_input!$B$56:$Z$56,0)))</f>
        <v>403</v>
      </c>
      <c r="Y30" s="155">
        <f>IF($D$3="HIS",SectorFlows_input!X27,INDEX(SectorFlows_input!$B$57:$Z$81,MATCH(SectorFlows!$B30,SectorFlows_input!$A$57:$A$81,0),MATCH(SectorFlows!Y$5,SectorFlows_input!$B$56:$Z$56,0)))</f>
        <v>647</v>
      </c>
      <c r="Z30" s="158">
        <f>IF($D$3="HIS",SectorFlows_input!Y27,INDEX(SectorFlows_input!$B$57:$Z$81,MATCH(SectorFlows!$B30,SectorFlows_input!$A$57:$A$81,0),MATCH(SectorFlows!Z$5,SectorFlows_input!$B$56:$Z$56,0)))</f>
        <v>3127</v>
      </c>
      <c r="AA30" s="157">
        <f>IF($D$3="HIS",SectorFlows_input!Z27,INDEX(SectorFlows_input!$B$57:$Z$81,MATCH(SectorFlows!$B30,SectorFlows_input!$A$57:$A$81,0),MATCH(SectorFlows!AA$5,SectorFlows_input!$B$56:$Z$56,0)))</f>
        <v>86453</v>
      </c>
      <c r="AB30" s="156">
        <f t="shared" si="1"/>
        <v>202081</v>
      </c>
      <c r="AD30" s="153" t="s">
        <v>393</v>
      </c>
      <c r="AE30" s="164">
        <f t="shared" si="2"/>
        <v>6.45483741667945E-2</v>
      </c>
      <c r="AF30" s="164">
        <f t="shared" si="3"/>
        <v>1.1312295564649818E-2</v>
      </c>
      <c r="AG30" s="164">
        <f t="shared" si="4"/>
        <v>1.3742014340784141E-2</v>
      </c>
      <c r="AH30" s="164">
        <f t="shared" si="5"/>
        <v>4.8247979770488069E-3</v>
      </c>
      <c r="AI30" s="164">
        <f t="shared" si="6"/>
        <v>1.460800372128008E-2</v>
      </c>
      <c r="AJ30" s="164">
        <f t="shared" si="7"/>
        <v>2.0491782997906782E-2</v>
      </c>
      <c r="AK30" s="164">
        <f t="shared" si="8"/>
        <v>3.108654450443139E-2</v>
      </c>
      <c r="AL30" s="164">
        <f t="shared" si="9"/>
        <v>2.3342125187424845E-2</v>
      </c>
      <c r="AM30" s="164">
        <f t="shared" si="10"/>
        <v>1.5934204601125291E-3</v>
      </c>
      <c r="AN30" s="164">
        <f t="shared" si="11"/>
        <v>1.0485894270119407E-2</v>
      </c>
      <c r="AO30" s="164">
        <f t="shared" si="12"/>
        <v>1.4563467124568861E-2</v>
      </c>
      <c r="AP30" s="164">
        <f t="shared" si="13"/>
        <v>2.4490179680425175E-2</v>
      </c>
      <c r="AQ30" s="164">
        <f t="shared" si="14"/>
        <v>0.14934605430495693</v>
      </c>
      <c r="AR30" s="164">
        <f t="shared" si="15"/>
        <v>0.10403748991740935</v>
      </c>
      <c r="AS30" s="164">
        <f t="shared" si="16"/>
        <v>2.8780538496939345E-2</v>
      </c>
      <c r="AT30" s="164">
        <f t="shared" si="17"/>
        <v>7.422766118536627E-5</v>
      </c>
      <c r="AU30" s="164">
        <f t="shared" si="18"/>
        <v>2.401017413809314E-2</v>
      </c>
      <c r="AV30" s="164">
        <f t="shared" si="19"/>
        <v>5.4483103310058838E-3</v>
      </c>
      <c r="AW30" s="164">
        <f t="shared" si="20"/>
        <v>8.6598938049593972E-4</v>
      </c>
      <c r="AX30" s="164">
        <f t="shared" si="21"/>
        <v>2.8503421895180645E-3</v>
      </c>
      <c r="AY30" s="164">
        <f t="shared" si="22"/>
        <v>1.0144447028666722E-3</v>
      </c>
      <c r="AZ30" s="164">
        <f t="shared" si="23"/>
        <v>1.9942498305135069E-3</v>
      </c>
      <c r="BA30" s="164">
        <f t="shared" si="24"/>
        <v>3.2016864524621316E-3</v>
      </c>
      <c r="BB30" s="166">
        <f t="shared" si="25"/>
        <v>1.547399310177602E-2</v>
      </c>
      <c r="BC30" s="165">
        <f t="shared" si="26"/>
        <v>0.4278135994972313</v>
      </c>
      <c r="BD30" s="167">
        <f t="shared" si="27"/>
        <v>1</v>
      </c>
    </row>
    <row r="31" spans="2:56" ht="15.75" thickBot="1" x14ac:dyDescent="0.3">
      <c r="B31" s="159" t="s">
        <v>26</v>
      </c>
      <c r="C31" s="160">
        <f>SUM(C6:C30)</f>
        <v>694115</v>
      </c>
      <c r="D31" s="160">
        <f t="shared" ref="D31:AA31" si="28">SUM(D6:D30)</f>
        <v>299541</v>
      </c>
      <c r="E31" s="160">
        <f t="shared" si="28"/>
        <v>232695</v>
      </c>
      <c r="F31" s="160">
        <f t="shared" si="28"/>
        <v>66146</v>
      </c>
      <c r="G31" s="160">
        <f t="shared" si="28"/>
        <v>132608</v>
      </c>
      <c r="H31" s="160">
        <f t="shared" si="28"/>
        <v>95716</v>
      </c>
      <c r="I31" s="160">
        <f t="shared" si="28"/>
        <v>144131</v>
      </c>
      <c r="J31" s="160">
        <f t="shared" si="28"/>
        <v>189583</v>
      </c>
      <c r="K31" s="160">
        <f t="shared" si="28"/>
        <v>87486</v>
      </c>
      <c r="L31" s="160">
        <f t="shared" si="28"/>
        <v>219619</v>
      </c>
      <c r="M31" s="160">
        <f t="shared" si="28"/>
        <v>188843</v>
      </c>
      <c r="N31" s="160">
        <f t="shared" si="28"/>
        <v>176396</v>
      </c>
      <c r="O31" s="160">
        <f t="shared" si="28"/>
        <v>295008</v>
      </c>
      <c r="P31" s="160">
        <f t="shared" si="28"/>
        <v>138516</v>
      </c>
      <c r="Q31" s="160">
        <f t="shared" si="28"/>
        <v>79657</v>
      </c>
      <c r="R31" s="160">
        <f t="shared" si="28"/>
        <v>155019</v>
      </c>
      <c r="S31" s="160">
        <f t="shared" si="28"/>
        <v>269097</v>
      </c>
      <c r="T31" s="160">
        <f t="shared" si="28"/>
        <v>161439</v>
      </c>
      <c r="U31" s="160">
        <f t="shared" si="28"/>
        <v>112268</v>
      </c>
      <c r="V31" s="160">
        <f t="shared" si="28"/>
        <v>316696</v>
      </c>
      <c r="W31" s="160">
        <f t="shared" si="28"/>
        <v>107970</v>
      </c>
      <c r="X31" s="160">
        <f t="shared" si="28"/>
        <v>71471</v>
      </c>
      <c r="Y31" s="160">
        <f t="shared" si="28"/>
        <v>59397</v>
      </c>
      <c r="Z31" s="160">
        <f t="shared" si="28"/>
        <v>87854</v>
      </c>
      <c r="AA31" s="160">
        <f t="shared" si="28"/>
        <v>138854</v>
      </c>
      <c r="AB31" s="161">
        <f>SUM(AB6:AB30)</f>
        <v>4520125</v>
      </c>
      <c r="AD31" s="159" t="s">
        <v>26</v>
      </c>
      <c r="AE31" s="168">
        <f t="shared" ref="AE31" si="29">IF($AB31&gt;0,C31/$AB31,"")</f>
        <v>0.1535610187771356</v>
      </c>
      <c r="AF31" s="168">
        <f t="shared" ref="AF31" si="30">IF($AB31&gt;0,D31/$AB31,"")</f>
        <v>6.6268300102320182E-2</v>
      </c>
      <c r="AG31" s="168">
        <f t="shared" ref="AG31" si="31">IF($AB31&gt;0,E31/$AB31,"")</f>
        <v>5.1479771024031416E-2</v>
      </c>
      <c r="AH31" s="168">
        <f t="shared" ref="AH31" si="32">IF($AB31&gt;0,F31/$AB31,"")</f>
        <v>1.4633666104366583E-2</v>
      </c>
      <c r="AI31" s="168">
        <f t="shared" ref="AI31" si="33">IF($AB31&gt;0,G31/$AB31,"")</f>
        <v>2.9337241779818037E-2</v>
      </c>
      <c r="AJ31" s="168">
        <f t="shared" ref="AJ31" si="34">IF($AB31&gt;0,H31/$AB31,"")</f>
        <v>2.11755205884793E-2</v>
      </c>
      <c r="AK31" s="168">
        <f t="shared" ref="AK31" si="35">IF($AB31&gt;0,I31/$AB31,"")</f>
        <v>3.1886507563397032E-2</v>
      </c>
      <c r="AL31" s="168">
        <f t="shared" ref="AL31" si="36">IF($AB31&gt;0,J31/$AB31,"")</f>
        <v>4.1941981692984152E-2</v>
      </c>
      <c r="AM31" s="168">
        <f t="shared" ref="AM31" si="37">IF($AB31&gt;0,K31/$AB31,"")</f>
        <v>1.9354774480794226E-2</v>
      </c>
      <c r="AN31" s="168">
        <f t="shared" ref="AN31" si="38">IF($AB31&gt;0,L31/$AB31,"")</f>
        <v>4.8586930671165068E-2</v>
      </c>
      <c r="AO31" s="168">
        <f t="shared" ref="AO31" si="39">IF($AB31&gt;0,M31/$AB31,"")</f>
        <v>4.1778269406266416E-2</v>
      </c>
      <c r="AP31" s="168">
        <f t="shared" ref="AP31" si="40">IF($AB31&gt;0,N31/$AB31,"")</f>
        <v>3.9024584497110146E-2</v>
      </c>
      <c r="AQ31" s="168">
        <f t="shared" ref="AQ31" si="41">IF($AB31&gt;0,O31/$AB31,"")</f>
        <v>6.5265451729764112E-2</v>
      </c>
      <c r="AR31" s="168">
        <f t="shared" ref="AR31" si="42">IF($AB31&gt;0,P31/$AB31,"")</f>
        <v>3.0644285279721246E-2</v>
      </c>
      <c r="AS31" s="168">
        <f t="shared" ref="AS31" si="43">IF($AB31&gt;0,Q31/$AB31,"")</f>
        <v>1.7622742733884571E-2</v>
      </c>
      <c r="AT31" s="168">
        <f t="shared" ref="AT31" si="44">IF($AB31&gt;0,R31/$AB31,"")</f>
        <v>3.4295290506346617E-2</v>
      </c>
      <c r="AU31" s="168">
        <f t="shared" ref="AU31" si="45">IF($AB31&gt;0,S31/$AB31,"")</f>
        <v>5.9533088133624623E-2</v>
      </c>
      <c r="AV31" s="168">
        <f t="shared" ref="AV31" si="46">IF($AB31&gt;0,T31/$AB31,"")</f>
        <v>3.5715605210032905E-2</v>
      </c>
      <c r="AW31" s="168">
        <f t="shared" ref="AW31" si="47">IF($AB31&gt;0,U31/$AB31,"")</f>
        <v>2.4837366223279225E-2</v>
      </c>
      <c r="AX31" s="168">
        <f t="shared" ref="AX31" si="48">IF($AB31&gt;0,V31/$AB31,"")</f>
        <v>7.0063549127513072E-2</v>
      </c>
      <c r="AY31" s="168">
        <f t="shared" ref="AY31" si="49">IF($AB31&gt;0,W31/$AB31,"")</f>
        <v>2.3886507563397032E-2</v>
      </c>
      <c r="AZ31" s="168">
        <f t="shared" ref="AZ31" si="50">IF($AB31&gt;0,X31/$AB31,"")</f>
        <v>1.5811730870274605E-2</v>
      </c>
      <c r="BA31" s="168">
        <f t="shared" ref="BA31" si="51">IF($AB31&gt;0,Y31/$AB31,"")</f>
        <v>1.3140565802936866E-2</v>
      </c>
      <c r="BB31" s="168">
        <f t="shared" ref="BB31" si="52">IF($AB31&gt;0,Z31/$AB31,"")</f>
        <v>1.9436188158513317E-2</v>
      </c>
      <c r="BC31" s="168">
        <f t="shared" ref="BC31" si="53">IF($AB31&gt;0,AA31/$AB31,"")</f>
        <v>3.0719061972843673E-2</v>
      </c>
      <c r="BD31" s="169">
        <f t="shared" ref="BD31" si="54">SUM(AE31:BC31)</f>
        <v>1.0000000000000002</v>
      </c>
    </row>
    <row r="32" spans="2:56" ht="16.5" thickTop="1" thickBot="1" x14ac:dyDescent="0.3">
      <c r="B32" s="201" t="s">
        <v>450</v>
      </c>
      <c r="C32" s="204">
        <v>685897</v>
      </c>
      <c r="D32" s="204">
        <v>253036</v>
      </c>
      <c r="E32" s="204">
        <v>226689</v>
      </c>
      <c r="F32" s="204">
        <v>66989</v>
      </c>
      <c r="G32" s="204">
        <v>122022</v>
      </c>
      <c r="H32" s="204">
        <v>98594</v>
      </c>
      <c r="I32" s="204">
        <v>143392</v>
      </c>
      <c r="J32" s="204">
        <v>167258</v>
      </c>
      <c r="K32" s="204">
        <v>102501</v>
      </c>
      <c r="L32" s="204">
        <v>189990</v>
      </c>
      <c r="M32" s="204">
        <v>225603</v>
      </c>
      <c r="N32" s="204">
        <v>232995</v>
      </c>
      <c r="O32" s="204">
        <v>311983</v>
      </c>
      <c r="P32" s="204">
        <v>143628</v>
      </c>
      <c r="Q32" s="204">
        <v>83563</v>
      </c>
      <c r="R32" s="204">
        <v>154462</v>
      </c>
      <c r="S32" s="204">
        <v>269611</v>
      </c>
      <c r="T32" s="204">
        <v>162115</v>
      </c>
      <c r="U32" s="204">
        <v>125560</v>
      </c>
      <c r="V32" s="204">
        <v>290820</v>
      </c>
      <c r="W32" s="204">
        <v>112844</v>
      </c>
      <c r="X32" s="204">
        <v>71206</v>
      </c>
      <c r="Y32" s="204">
        <v>59411</v>
      </c>
      <c r="Z32" s="204">
        <v>77906</v>
      </c>
      <c r="AA32" s="204">
        <v>136657</v>
      </c>
      <c r="AB32" s="202">
        <f>SUM(C32:AA32)</f>
        <v>4514732</v>
      </c>
      <c r="AD32" s="198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200"/>
    </row>
    <row r="33" spans="2:56" ht="16.5" thickTop="1" thickBot="1" x14ac:dyDescent="0.3">
      <c r="B33" s="201" t="s">
        <v>453</v>
      </c>
      <c r="C33" s="217">
        <f>C32-C31</f>
        <v>-8218</v>
      </c>
      <c r="D33" s="217">
        <f t="shared" ref="D33:AB33" si="55">D32-D31</f>
        <v>-46505</v>
      </c>
      <c r="E33" s="217">
        <f t="shared" si="55"/>
        <v>-6006</v>
      </c>
      <c r="F33" s="217">
        <f t="shared" si="55"/>
        <v>843</v>
      </c>
      <c r="G33" s="217">
        <f t="shared" si="55"/>
        <v>-10586</v>
      </c>
      <c r="H33" s="217">
        <f t="shared" si="55"/>
        <v>2878</v>
      </c>
      <c r="I33" s="217">
        <f t="shared" si="55"/>
        <v>-739</v>
      </c>
      <c r="J33" s="217">
        <f t="shared" si="55"/>
        <v>-22325</v>
      </c>
      <c r="K33" s="217">
        <f t="shared" si="55"/>
        <v>15015</v>
      </c>
      <c r="L33" s="217">
        <f t="shared" si="55"/>
        <v>-29629</v>
      </c>
      <c r="M33" s="217">
        <f t="shared" si="55"/>
        <v>36760</v>
      </c>
      <c r="N33" s="217">
        <f t="shared" si="55"/>
        <v>56599</v>
      </c>
      <c r="O33" s="217">
        <f t="shared" si="55"/>
        <v>16975</v>
      </c>
      <c r="P33" s="217">
        <f t="shared" si="55"/>
        <v>5112</v>
      </c>
      <c r="Q33" s="217">
        <f t="shared" si="55"/>
        <v>3906</v>
      </c>
      <c r="R33" s="217">
        <f t="shared" si="55"/>
        <v>-557</v>
      </c>
      <c r="S33" s="217">
        <f t="shared" si="55"/>
        <v>514</v>
      </c>
      <c r="T33" s="217">
        <f t="shared" si="55"/>
        <v>676</v>
      </c>
      <c r="U33" s="217">
        <f t="shared" si="55"/>
        <v>13292</v>
      </c>
      <c r="V33" s="217">
        <f t="shared" si="55"/>
        <v>-25876</v>
      </c>
      <c r="W33" s="217">
        <f t="shared" si="55"/>
        <v>4874</v>
      </c>
      <c r="X33" s="217">
        <f t="shared" si="55"/>
        <v>-265</v>
      </c>
      <c r="Y33" s="217">
        <f t="shared" si="55"/>
        <v>14</v>
      </c>
      <c r="Z33" s="217">
        <f t="shared" si="55"/>
        <v>-9948</v>
      </c>
      <c r="AA33" s="217">
        <f t="shared" si="55"/>
        <v>-2197</v>
      </c>
      <c r="AB33" s="217">
        <f t="shared" si="55"/>
        <v>-5393</v>
      </c>
      <c r="AD33" s="198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200"/>
    </row>
    <row r="34" spans="2:56" ht="24" thickTop="1" x14ac:dyDescent="0.35">
      <c r="B34" s="162" t="s">
        <v>163</v>
      </c>
    </row>
    <row r="35" spans="2:56" ht="18.75" x14ac:dyDescent="0.3">
      <c r="B35" s="303" t="s">
        <v>370</v>
      </c>
      <c r="C35" s="306" t="s">
        <v>371</v>
      </c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306"/>
      <c r="U35" s="306"/>
      <c r="V35" s="305"/>
      <c r="W35" s="305"/>
      <c r="X35" s="305"/>
      <c r="Y35" s="305"/>
      <c r="Z35" s="307"/>
      <c r="AA35" s="149"/>
      <c r="AB35" s="301" t="s">
        <v>26</v>
      </c>
      <c r="AD35" s="303" t="s">
        <v>370</v>
      </c>
      <c r="AE35" s="306" t="s">
        <v>371</v>
      </c>
      <c r="AF35" s="306"/>
      <c r="AG35" s="306"/>
      <c r="AH35" s="306"/>
      <c r="AI35" s="306"/>
      <c r="AJ35" s="306"/>
      <c r="AK35" s="306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5"/>
      <c r="AY35" s="305"/>
      <c r="AZ35" s="305"/>
      <c r="BA35" s="305"/>
      <c r="BB35" s="307"/>
      <c r="BC35" s="149"/>
      <c r="BD35" s="301" t="s">
        <v>26</v>
      </c>
    </row>
    <row r="36" spans="2:56" x14ac:dyDescent="0.25">
      <c r="B36" s="304"/>
      <c r="C36" s="150">
        <v>1</v>
      </c>
      <c r="D36" s="150" t="s">
        <v>372</v>
      </c>
      <c r="E36" s="150" t="s">
        <v>373</v>
      </c>
      <c r="F36" s="150" t="s">
        <v>374</v>
      </c>
      <c r="G36" s="150" t="s">
        <v>44</v>
      </c>
      <c r="H36" s="150" t="s">
        <v>375</v>
      </c>
      <c r="I36" s="150" t="s">
        <v>376</v>
      </c>
      <c r="J36" s="150" t="s">
        <v>46</v>
      </c>
      <c r="K36" s="150" t="s">
        <v>377</v>
      </c>
      <c r="L36" s="150" t="s">
        <v>378</v>
      </c>
      <c r="M36" s="150" t="s">
        <v>379</v>
      </c>
      <c r="N36" s="150" t="s">
        <v>380</v>
      </c>
      <c r="O36" s="150" t="s">
        <v>381</v>
      </c>
      <c r="P36" s="150" t="s">
        <v>382</v>
      </c>
      <c r="Q36" s="150" t="s">
        <v>383</v>
      </c>
      <c r="R36" s="150" t="s">
        <v>384</v>
      </c>
      <c r="S36" s="150" t="s">
        <v>385</v>
      </c>
      <c r="T36" s="150" t="s">
        <v>386</v>
      </c>
      <c r="U36" s="150" t="s">
        <v>387</v>
      </c>
      <c r="V36" s="151" t="s">
        <v>388</v>
      </c>
      <c r="W36" s="150" t="s">
        <v>389</v>
      </c>
      <c r="X36" s="150" t="s">
        <v>390</v>
      </c>
      <c r="Y36" s="150" t="s">
        <v>391</v>
      </c>
      <c r="Z36" s="152" t="s">
        <v>392</v>
      </c>
      <c r="AA36" s="152" t="s">
        <v>393</v>
      </c>
      <c r="AB36" s="302"/>
      <c r="AD36" s="304"/>
      <c r="AE36" s="150">
        <v>1</v>
      </c>
      <c r="AF36" s="150" t="s">
        <v>372</v>
      </c>
      <c r="AG36" s="150" t="s">
        <v>373</v>
      </c>
      <c r="AH36" s="150" t="s">
        <v>374</v>
      </c>
      <c r="AI36" s="150" t="s">
        <v>44</v>
      </c>
      <c r="AJ36" s="150" t="s">
        <v>375</v>
      </c>
      <c r="AK36" s="150" t="s">
        <v>376</v>
      </c>
      <c r="AL36" s="150" t="s">
        <v>46</v>
      </c>
      <c r="AM36" s="150" t="s">
        <v>377</v>
      </c>
      <c r="AN36" s="150" t="s">
        <v>378</v>
      </c>
      <c r="AO36" s="150" t="s">
        <v>379</v>
      </c>
      <c r="AP36" s="150" t="s">
        <v>380</v>
      </c>
      <c r="AQ36" s="150" t="s">
        <v>381</v>
      </c>
      <c r="AR36" s="150" t="s">
        <v>382</v>
      </c>
      <c r="AS36" s="150" t="s">
        <v>383</v>
      </c>
      <c r="AT36" s="150" t="s">
        <v>384</v>
      </c>
      <c r="AU36" s="150" t="s">
        <v>385</v>
      </c>
      <c r="AV36" s="150" t="s">
        <v>386</v>
      </c>
      <c r="AW36" s="150" t="s">
        <v>387</v>
      </c>
      <c r="AX36" s="151" t="s">
        <v>388</v>
      </c>
      <c r="AY36" s="150" t="s">
        <v>389</v>
      </c>
      <c r="AZ36" s="150" t="s">
        <v>390</v>
      </c>
      <c r="BA36" s="150" t="s">
        <v>391</v>
      </c>
      <c r="BB36" s="152" t="s">
        <v>392</v>
      </c>
      <c r="BC36" s="152" t="s">
        <v>393</v>
      </c>
      <c r="BD36" s="302"/>
    </row>
    <row r="37" spans="2:56" x14ac:dyDescent="0.25">
      <c r="B37" s="153">
        <v>1</v>
      </c>
      <c r="C37" s="154">
        <f>SectorFlows_input!B30*Index!$D$3</f>
        <v>35939</v>
      </c>
      <c r="D37" s="155">
        <f>SectorFlows_input!C30*Index!$D$3</f>
        <v>1164</v>
      </c>
      <c r="E37" s="155">
        <f>SectorFlows_input!D30*Index!$D$3</f>
        <v>781</v>
      </c>
      <c r="F37" s="155">
        <f>SectorFlows_input!E30*Index!$D$3</f>
        <v>278</v>
      </c>
      <c r="G37" s="155">
        <f>SectorFlows_input!F30*Index!$D$3</f>
        <v>363</v>
      </c>
      <c r="H37" s="155">
        <f>SectorFlows_input!G30*Index!$D$3</f>
        <v>563</v>
      </c>
      <c r="I37" s="155">
        <f>SectorFlows_input!H30*Index!$D$3</f>
        <v>730</v>
      </c>
      <c r="J37" s="155">
        <f>SectorFlows_input!I30*Index!$D$3</f>
        <v>381</v>
      </c>
      <c r="K37" s="155">
        <f>SectorFlows_input!J30*Index!$D$3</f>
        <v>93</v>
      </c>
      <c r="L37" s="155">
        <f>SectorFlows_input!K30*Index!$D$3</f>
        <v>54</v>
      </c>
      <c r="M37" s="155">
        <f>SectorFlows_input!L30*Index!$D$3</f>
        <v>91</v>
      </c>
      <c r="N37" s="155">
        <f>SectorFlows_input!M30*Index!$D$3</f>
        <v>157</v>
      </c>
      <c r="O37" s="155">
        <f>SectorFlows_input!N30*Index!$D$3</f>
        <v>51</v>
      </c>
      <c r="P37" s="155">
        <f>SectorFlows_input!O30*Index!$D$3</f>
        <v>17</v>
      </c>
      <c r="Q37" s="155">
        <f>SectorFlows_input!P30*Index!$D$3</f>
        <v>0</v>
      </c>
      <c r="R37" s="155">
        <f>SectorFlows_input!Q30*Index!$D$3</f>
        <v>0</v>
      </c>
      <c r="S37" s="155">
        <f>SectorFlows_input!R30*Index!$D$3</f>
        <v>0</v>
      </c>
      <c r="T37" s="155">
        <f>SectorFlows_input!S30*Index!$D$3</f>
        <v>7</v>
      </c>
      <c r="U37" s="155">
        <f>SectorFlows_input!T30*Index!$D$3</f>
        <v>0</v>
      </c>
      <c r="V37" s="155">
        <f>SectorFlows_input!U30*Index!$D$3</f>
        <v>18</v>
      </c>
      <c r="W37" s="155">
        <f>SectorFlows_input!V30*Index!$D$3</f>
        <v>28</v>
      </c>
      <c r="X37" s="155">
        <f>SectorFlows_input!W30*Index!$D$3</f>
        <v>0</v>
      </c>
      <c r="Y37" s="155">
        <f>SectorFlows_input!X30*Index!$D$3</f>
        <v>0</v>
      </c>
      <c r="Z37" s="155">
        <f>SectorFlows_input!Y30*Index!$D$3</f>
        <v>0</v>
      </c>
      <c r="AA37" s="155">
        <f>SectorFlows_input!Z30*Index!$D$3</f>
        <v>1</v>
      </c>
      <c r="AB37" s="156">
        <f>SUM(C37:AA37)</f>
        <v>40716</v>
      </c>
      <c r="AD37" s="153">
        <v>1</v>
      </c>
      <c r="AE37" s="163">
        <f>IF($AB37&gt;0,C37/$AB37,"")</f>
        <v>0.88267511543373611</v>
      </c>
      <c r="AF37" s="164">
        <f t="shared" ref="AF37:AF62" si="56">IF($AB37&gt;0,D37/$AB37,"")</f>
        <v>2.8588269967580314E-2</v>
      </c>
      <c r="AG37" s="164">
        <f t="shared" ref="AG37:AG62" si="57">IF($AB37&gt;0,E37/$AB37,"")</f>
        <v>1.918164849199332E-2</v>
      </c>
      <c r="AH37" s="164">
        <f t="shared" ref="AH37:AH62" si="58">IF($AB37&gt;0,F37/$AB37,"")</f>
        <v>6.8277826898516551E-3</v>
      </c>
      <c r="AI37" s="164">
        <f t="shared" ref="AI37:AI62" si="59">IF($AB37&gt;0,G37/$AB37,"")</f>
        <v>8.9154140878278804E-3</v>
      </c>
      <c r="AJ37" s="164">
        <f t="shared" ref="AJ37:AJ62" si="60">IF($AB37&gt;0,H37/$AB37,"")</f>
        <v>1.3827487965418999E-2</v>
      </c>
      <c r="AK37" s="164">
        <f t="shared" ref="AK37:AK62" si="61">IF($AB37&gt;0,I37/$AB37,"")</f>
        <v>1.7929069653207584E-2</v>
      </c>
      <c r="AL37" s="164">
        <f t="shared" ref="AL37:AL62" si="62">IF($AB37&gt;0,J37/$AB37,"")</f>
        <v>9.3575007368110821E-3</v>
      </c>
      <c r="AM37" s="164">
        <f t="shared" ref="AM37:AM62" si="63">IF($AB37&gt;0,K37/$AB37,"")</f>
        <v>2.2841143530798703E-3</v>
      </c>
      <c r="AN37" s="164">
        <f t="shared" ref="AN37:AN62" si="64">IF($AB37&gt;0,L37/$AB37,"")</f>
        <v>1.3262599469496021E-3</v>
      </c>
      <c r="AO37" s="164">
        <f t="shared" ref="AO37:AO62" si="65">IF($AB37&gt;0,M37/$AB37,"")</f>
        <v>2.2349936143039591E-3</v>
      </c>
      <c r="AP37" s="164">
        <f t="shared" ref="AP37:AP62" si="66">IF($AB37&gt;0,N37/$AB37,"")</f>
        <v>3.8559779939090284E-3</v>
      </c>
      <c r="AQ37" s="164">
        <f t="shared" ref="AQ37:AQ62" si="67">IF($AB37&gt;0,O37/$AB37,"")</f>
        <v>1.2525788387857354E-3</v>
      </c>
      <c r="AR37" s="164">
        <f t="shared" ref="AR37:AR62" si="68">IF($AB37&gt;0,P37/$AB37,"")</f>
        <v>4.1752627959524511E-4</v>
      </c>
      <c r="AS37" s="164">
        <f t="shared" ref="AS37:AS62" si="69">IF($AB37&gt;0,Q37/$AB37,"")</f>
        <v>0</v>
      </c>
      <c r="AT37" s="164">
        <f t="shared" ref="AT37:AT62" si="70">IF($AB37&gt;0,R37/$AB37,"")</f>
        <v>0</v>
      </c>
      <c r="AU37" s="164">
        <f t="shared" ref="AU37:AU62" si="71">IF($AB37&gt;0,S37/$AB37,"")</f>
        <v>0</v>
      </c>
      <c r="AV37" s="164">
        <f t="shared" ref="AV37:AV62" si="72">IF($AB37&gt;0,T37/$AB37,"")</f>
        <v>1.7192258571568916E-4</v>
      </c>
      <c r="AW37" s="164">
        <f t="shared" ref="AW37:AW62" si="73">IF($AB37&gt;0,U37/$AB37,"")</f>
        <v>0</v>
      </c>
      <c r="AX37" s="164">
        <f t="shared" ref="AX37:AX62" si="74">IF($AB37&gt;0,V37/$AB37,"")</f>
        <v>4.4208664898320068E-4</v>
      </c>
      <c r="AY37" s="164">
        <f t="shared" ref="AY37:AY62" si="75">IF($AB37&gt;0,W37/$AB37,"")</f>
        <v>6.8769034286275666E-4</v>
      </c>
      <c r="AZ37" s="164">
        <f t="shared" ref="AZ37:AZ62" si="76">IF($AB37&gt;0,X37/$AB37,"")</f>
        <v>0</v>
      </c>
      <c r="BA37" s="164">
        <f t="shared" ref="BA37:BA62" si="77">IF($AB37&gt;0,Y37/$AB37,"")</f>
        <v>0</v>
      </c>
      <c r="BB37" s="164">
        <f t="shared" ref="BB37:BB62" si="78">IF($AB37&gt;0,Z37/$AB37,"")</f>
        <v>0</v>
      </c>
      <c r="BC37" s="164">
        <f t="shared" ref="BC37:BC62" si="79">IF($AB37&gt;0,AA37/$AB37,"")</f>
        <v>2.4560369387955596E-5</v>
      </c>
      <c r="BD37" s="167">
        <f>SUM(AE37:BC37)</f>
        <v>0.99999999999999989</v>
      </c>
    </row>
    <row r="38" spans="2:56" x14ac:dyDescent="0.25">
      <c r="B38" s="153" t="s">
        <v>372</v>
      </c>
      <c r="C38" s="155">
        <f>SectorFlows_input!B31*Index!$D$3</f>
        <v>24663</v>
      </c>
      <c r="D38" s="154">
        <f>SectorFlows_input!C31*Index!$D$3</f>
        <v>36551</v>
      </c>
      <c r="E38" s="155">
        <f>SectorFlows_input!D31*Index!$D$3</f>
        <v>7207</v>
      </c>
      <c r="F38" s="155">
        <f>SectorFlows_input!E31*Index!$D$3</f>
        <v>998</v>
      </c>
      <c r="G38" s="155">
        <f>SectorFlows_input!F31*Index!$D$3</f>
        <v>709</v>
      </c>
      <c r="H38" s="155">
        <f>SectorFlows_input!G31*Index!$D$3</f>
        <v>296</v>
      </c>
      <c r="I38" s="155">
        <f>SectorFlows_input!H31*Index!$D$3</f>
        <v>267</v>
      </c>
      <c r="J38" s="155">
        <f>SectorFlows_input!I31*Index!$D$3</f>
        <v>391</v>
      </c>
      <c r="K38" s="155">
        <f>SectorFlows_input!J31*Index!$D$3</f>
        <v>3037</v>
      </c>
      <c r="L38" s="155">
        <f>SectorFlows_input!K31*Index!$D$3</f>
        <v>743</v>
      </c>
      <c r="M38" s="155">
        <f>SectorFlows_input!L31*Index!$D$3</f>
        <v>781</v>
      </c>
      <c r="N38" s="155">
        <f>SectorFlows_input!M31*Index!$D$3</f>
        <v>329</v>
      </c>
      <c r="O38" s="155">
        <f>SectorFlows_input!N31*Index!$D$3</f>
        <v>94</v>
      </c>
      <c r="P38" s="155">
        <f>SectorFlows_input!O31*Index!$D$3</f>
        <v>23</v>
      </c>
      <c r="Q38" s="155">
        <f>SectorFlows_input!P31*Index!$D$3</f>
        <v>5</v>
      </c>
      <c r="R38" s="155">
        <f>SectorFlows_input!Q31*Index!$D$3</f>
        <v>0</v>
      </c>
      <c r="S38" s="155">
        <f>SectorFlows_input!R31*Index!$D$3</f>
        <v>0</v>
      </c>
      <c r="T38" s="155">
        <f>SectorFlows_input!S31*Index!$D$3</f>
        <v>9</v>
      </c>
      <c r="U38" s="155">
        <f>SectorFlows_input!T31*Index!$D$3</f>
        <v>0</v>
      </c>
      <c r="V38" s="155">
        <f>SectorFlows_input!U31*Index!$D$3</f>
        <v>225</v>
      </c>
      <c r="W38" s="155">
        <f>SectorFlows_input!V31*Index!$D$3</f>
        <v>500</v>
      </c>
      <c r="X38" s="155">
        <f>SectorFlows_input!W31*Index!$D$3</f>
        <v>1</v>
      </c>
      <c r="Y38" s="155">
        <f>SectorFlows_input!X31*Index!$D$3</f>
        <v>0</v>
      </c>
      <c r="Z38" s="155">
        <f>SectorFlows_input!Y31*Index!$D$3</f>
        <v>0</v>
      </c>
      <c r="AA38" s="155">
        <f>SectorFlows_input!Z31*Index!$D$3</f>
        <v>0</v>
      </c>
      <c r="AB38" s="156">
        <f t="shared" ref="AB38:AB61" si="80">SUM(C38:AA38)</f>
        <v>76829</v>
      </c>
      <c r="AD38" s="153" t="s">
        <v>372</v>
      </c>
      <c r="AE38" s="164">
        <f t="shared" ref="AE38:AE62" si="81">IF($AB38&gt;0,C38/$AB38,"")</f>
        <v>0.32101159718335526</v>
      </c>
      <c r="AF38" s="163">
        <f t="shared" si="56"/>
        <v>0.47574483593434769</v>
      </c>
      <c r="AG38" s="164">
        <f t="shared" si="57"/>
        <v>9.3805724400942356E-2</v>
      </c>
      <c r="AH38" s="164">
        <f t="shared" si="58"/>
        <v>1.2989886631350141E-2</v>
      </c>
      <c r="AI38" s="164">
        <f t="shared" si="59"/>
        <v>9.22828619401528E-3</v>
      </c>
      <c r="AJ38" s="164">
        <f t="shared" si="60"/>
        <v>3.8527118666128674E-3</v>
      </c>
      <c r="AK38" s="164">
        <f t="shared" si="61"/>
        <v>3.4752502310325529E-3</v>
      </c>
      <c r="AL38" s="164">
        <f t="shared" si="62"/>
        <v>5.0892241211001055E-3</v>
      </c>
      <c r="AM38" s="164">
        <f t="shared" si="63"/>
        <v>3.9529344388186755E-2</v>
      </c>
      <c r="AN38" s="164">
        <f t="shared" si="64"/>
        <v>9.6708274219370286E-3</v>
      </c>
      <c r="AO38" s="164">
        <f t="shared" si="65"/>
        <v>1.0165432323731924E-2</v>
      </c>
      <c r="AP38" s="164">
        <f t="shared" si="66"/>
        <v>4.2822371760663294E-3</v>
      </c>
      <c r="AQ38" s="164">
        <f t="shared" si="67"/>
        <v>1.2234963360189511E-3</v>
      </c>
      <c r="AR38" s="164">
        <f t="shared" si="68"/>
        <v>2.9936612477059443E-4</v>
      </c>
      <c r="AS38" s="164">
        <f t="shared" si="69"/>
        <v>6.5079592341433571E-5</v>
      </c>
      <c r="AT38" s="164">
        <f t="shared" si="70"/>
        <v>0</v>
      </c>
      <c r="AU38" s="164">
        <f t="shared" si="71"/>
        <v>0</v>
      </c>
      <c r="AV38" s="164">
        <f t="shared" si="72"/>
        <v>1.1714326621458044E-4</v>
      </c>
      <c r="AW38" s="164">
        <f t="shared" si="73"/>
        <v>0</v>
      </c>
      <c r="AX38" s="164">
        <f t="shared" si="74"/>
        <v>2.9285816553645109E-3</v>
      </c>
      <c r="AY38" s="164">
        <f t="shared" si="75"/>
        <v>6.5079592341433573E-3</v>
      </c>
      <c r="AZ38" s="164">
        <f t="shared" si="76"/>
        <v>1.3015918468286715E-5</v>
      </c>
      <c r="BA38" s="164">
        <f t="shared" si="77"/>
        <v>0</v>
      </c>
      <c r="BB38" s="164">
        <f t="shared" si="78"/>
        <v>0</v>
      </c>
      <c r="BC38" s="164">
        <f t="shared" si="79"/>
        <v>0</v>
      </c>
      <c r="BD38" s="167">
        <f t="shared" ref="BD38:BD62" si="82">SUM(AE38:BC38)</f>
        <v>1</v>
      </c>
    </row>
    <row r="39" spans="2:56" x14ac:dyDescent="0.25">
      <c r="B39" s="153" t="s">
        <v>373</v>
      </c>
      <c r="C39" s="155">
        <f>SectorFlows_input!B32*Index!$D$3</f>
        <v>10682</v>
      </c>
      <c r="D39" s="155">
        <f>SectorFlows_input!C32*Index!$D$3</f>
        <v>5834</v>
      </c>
      <c r="E39" s="154">
        <f>SectorFlows_input!D32*Index!$D$3</f>
        <v>19523</v>
      </c>
      <c r="F39" s="155">
        <f>SectorFlows_input!E32*Index!$D$3</f>
        <v>2377</v>
      </c>
      <c r="G39" s="155">
        <f>SectorFlows_input!F32*Index!$D$3</f>
        <v>1664</v>
      </c>
      <c r="H39" s="155">
        <f>SectorFlows_input!G32*Index!$D$3</f>
        <v>405</v>
      </c>
      <c r="I39" s="155">
        <f>SectorFlows_input!H32*Index!$D$3</f>
        <v>155</v>
      </c>
      <c r="J39" s="155">
        <f>SectorFlows_input!I32*Index!$D$3</f>
        <v>136</v>
      </c>
      <c r="K39" s="155">
        <f>SectorFlows_input!J32*Index!$D$3</f>
        <v>1863</v>
      </c>
      <c r="L39" s="155">
        <f>SectorFlows_input!K32*Index!$D$3</f>
        <v>2173</v>
      </c>
      <c r="M39" s="155">
        <f>SectorFlows_input!L32*Index!$D$3</f>
        <v>1864</v>
      </c>
      <c r="N39" s="155">
        <f>SectorFlows_input!M32*Index!$D$3</f>
        <v>865</v>
      </c>
      <c r="O39" s="155">
        <f>SectorFlows_input!N32*Index!$D$3</f>
        <v>218</v>
      </c>
      <c r="P39" s="155">
        <f>SectorFlows_input!O32*Index!$D$3</f>
        <v>30</v>
      </c>
      <c r="Q39" s="155">
        <f>SectorFlows_input!P32*Index!$D$3</f>
        <v>0</v>
      </c>
      <c r="R39" s="155">
        <f>SectorFlows_input!Q32*Index!$D$3</f>
        <v>0</v>
      </c>
      <c r="S39" s="155">
        <f>SectorFlows_input!R32*Index!$D$3</f>
        <v>0</v>
      </c>
      <c r="T39" s="155">
        <f>SectorFlows_input!S32*Index!$D$3</f>
        <v>7</v>
      </c>
      <c r="U39" s="155">
        <f>SectorFlows_input!T32*Index!$D$3</f>
        <v>0</v>
      </c>
      <c r="V39" s="155">
        <f>SectorFlows_input!U32*Index!$D$3</f>
        <v>343</v>
      </c>
      <c r="W39" s="155">
        <f>SectorFlows_input!V32*Index!$D$3</f>
        <v>439</v>
      </c>
      <c r="X39" s="155">
        <f>SectorFlows_input!W32*Index!$D$3</f>
        <v>10</v>
      </c>
      <c r="Y39" s="155">
        <f>SectorFlows_input!X32*Index!$D$3</f>
        <v>3</v>
      </c>
      <c r="Z39" s="155">
        <f>SectorFlows_input!Y32*Index!$D$3</f>
        <v>0</v>
      </c>
      <c r="AA39" s="155">
        <f>SectorFlows_input!Z32*Index!$D$3</f>
        <v>0</v>
      </c>
      <c r="AB39" s="156">
        <f t="shared" si="80"/>
        <v>48591</v>
      </c>
      <c r="AD39" s="153" t="s">
        <v>373</v>
      </c>
      <c r="AE39" s="164">
        <f t="shared" si="81"/>
        <v>0.21983494885884217</v>
      </c>
      <c r="AF39" s="164">
        <f t="shared" si="56"/>
        <v>0.1200633862237863</v>
      </c>
      <c r="AG39" s="163">
        <f t="shared" si="57"/>
        <v>0.40178222304541994</v>
      </c>
      <c r="AH39" s="164">
        <f t="shared" si="58"/>
        <v>4.8918524006503261E-2</v>
      </c>
      <c r="AI39" s="164">
        <f t="shared" si="59"/>
        <v>3.4245024798831063E-2</v>
      </c>
      <c r="AJ39" s="164">
        <f t="shared" si="60"/>
        <v>8.3348768290424161E-3</v>
      </c>
      <c r="AK39" s="164">
        <f t="shared" si="61"/>
        <v>3.1898911321026529E-3</v>
      </c>
      <c r="AL39" s="164">
        <f t="shared" si="62"/>
        <v>2.7988722191352308E-3</v>
      </c>
      <c r="AM39" s="164">
        <f t="shared" si="63"/>
        <v>3.834043341359511E-2</v>
      </c>
      <c r="AN39" s="164">
        <f t="shared" si="64"/>
        <v>4.4720215677800414E-2</v>
      </c>
      <c r="AO39" s="164">
        <f t="shared" si="65"/>
        <v>3.8361013356382867E-2</v>
      </c>
      <c r="AP39" s="164">
        <f t="shared" si="66"/>
        <v>1.7801650511411578E-2</v>
      </c>
      <c r="AQ39" s="164">
        <f t="shared" si="67"/>
        <v>4.4864275277314725E-3</v>
      </c>
      <c r="AR39" s="164">
        <f t="shared" si="68"/>
        <v>6.1739828363277147E-4</v>
      </c>
      <c r="AS39" s="164">
        <f t="shared" si="69"/>
        <v>0</v>
      </c>
      <c r="AT39" s="164">
        <f t="shared" si="70"/>
        <v>0</v>
      </c>
      <c r="AU39" s="164">
        <f t="shared" si="71"/>
        <v>0</v>
      </c>
      <c r="AV39" s="164">
        <f t="shared" si="72"/>
        <v>1.4405959951431334E-4</v>
      </c>
      <c r="AW39" s="164">
        <f t="shared" si="73"/>
        <v>0</v>
      </c>
      <c r="AX39" s="164">
        <f t="shared" si="74"/>
        <v>7.0589203762013546E-3</v>
      </c>
      <c r="AY39" s="164">
        <f t="shared" si="75"/>
        <v>9.0345948838262222E-3</v>
      </c>
      <c r="AZ39" s="164">
        <f t="shared" si="76"/>
        <v>2.0579942787759051E-4</v>
      </c>
      <c r="BA39" s="164">
        <f t="shared" si="77"/>
        <v>6.1739828363277155E-5</v>
      </c>
      <c r="BB39" s="164">
        <f t="shared" si="78"/>
        <v>0</v>
      </c>
      <c r="BC39" s="164">
        <f t="shared" si="79"/>
        <v>0</v>
      </c>
      <c r="BD39" s="167">
        <f t="shared" si="82"/>
        <v>1</v>
      </c>
    </row>
    <row r="40" spans="2:56" x14ac:dyDescent="0.25">
      <c r="B40" s="153" t="s">
        <v>374</v>
      </c>
      <c r="C40" s="155">
        <f>SectorFlows_input!B33*Index!$D$3</f>
        <v>5068</v>
      </c>
      <c r="D40" s="155">
        <f>SectorFlows_input!C33*Index!$D$3</f>
        <v>1462</v>
      </c>
      <c r="E40" s="155">
        <f>SectorFlows_input!D33*Index!$D$3</f>
        <v>4684</v>
      </c>
      <c r="F40" s="154">
        <f>SectorFlows_input!E33*Index!$D$3</f>
        <v>5380</v>
      </c>
      <c r="G40" s="155">
        <f>SectorFlows_input!F33*Index!$D$3</f>
        <v>2722</v>
      </c>
      <c r="H40" s="155">
        <f>SectorFlows_input!G33*Index!$D$3</f>
        <v>573</v>
      </c>
      <c r="I40" s="155">
        <f>SectorFlows_input!H33*Index!$D$3</f>
        <v>245</v>
      </c>
      <c r="J40" s="155">
        <f>SectorFlows_input!I33*Index!$D$3</f>
        <v>69</v>
      </c>
      <c r="K40" s="155">
        <f>SectorFlows_input!J33*Index!$D$3</f>
        <v>361</v>
      </c>
      <c r="L40" s="155">
        <f>SectorFlows_input!K33*Index!$D$3</f>
        <v>273</v>
      </c>
      <c r="M40" s="155">
        <f>SectorFlows_input!L33*Index!$D$3</f>
        <v>683</v>
      </c>
      <c r="N40" s="155">
        <f>SectorFlows_input!M33*Index!$D$3</f>
        <v>977</v>
      </c>
      <c r="O40" s="155">
        <f>SectorFlows_input!N33*Index!$D$3</f>
        <v>225</v>
      </c>
      <c r="P40" s="155">
        <f>SectorFlows_input!O33*Index!$D$3</f>
        <v>58</v>
      </c>
      <c r="Q40" s="155">
        <f>SectorFlows_input!P33*Index!$D$3</f>
        <v>0</v>
      </c>
      <c r="R40" s="155">
        <f>SectorFlows_input!Q33*Index!$D$3</f>
        <v>0</v>
      </c>
      <c r="S40" s="155">
        <f>SectorFlows_input!R33*Index!$D$3</f>
        <v>0</v>
      </c>
      <c r="T40" s="155">
        <f>SectorFlows_input!S33*Index!$D$3</f>
        <v>1</v>
      </c>
      <c r="U40" s="155">
        <f>SectorFlows_input!T33*Index!$D$3</f>
        <v>0</v>
      </c>
      <c r="V40" s="155">
        <f>SectorFlows_input!U33*Index!$D$3</f>
        <v>60</v>
      </c>
      <c r="W40" s="155">
        <f>SectorFlows_input!V33*Index!$D$3</f>
        <v>79</v>
      </c>
      <c r="X40" s="155">
        <f>SectorFlows_input!W33*Index!$D$3</f>
        <v>1</v>
      </c>
      <c r="Y40" s="155">
        <f>SectorFlows_input!X33*Index!$D$3</f>
        <v>6</v>
      </c>
      <c r="Z40" s="155">
        <f>SectorFlows_input!Y33*Index!$D$3</f>
        <v>2</v>
      </c>
      <c r="AA40" s="155">
        <f>SectorFlows_input!Z33*Index!$D$3</f>
        <v>3</v>
      </c>
      <c r="AB40" s="156">
        <f t="shared" si="80"/>
        <v>22932</v>
      </c>
      <c r="AD40" s="153" t="s">
        <v>374</v>
      </c>
      <c r="AE40" s="164">
        <f t="shared" si="81"/>
        <v>0.22100122100122099</v>
      </c>
      <c r="AF40" s="164">
        <f t="shared" si="56"/>
        <v>6.3753706610849462E-2</v>
      </c>
      <c r="AG40" s="164">
        <f t="shared" si="57"/>
        <v>0.20425606139891855</v>
      </c>
      <c r="AH40" s="163">
        <f t="shared" si="58"/>
        <v>0.23460666317809176</v>
      </c>
      <c r="AI40" s="164">
        <f t="shared" si="59"/>
        <v>0.11869876155590442</v>
      </c>
      <c r="AJ40" s="164">
        <f t="shared" si="60"/>
        <v>2.4986917844060701E-2</v>
      </c>
      <c r="AK40" s="164">
        <f t="shared" si="61"/>
        <v>1.0683760683760684E-2</v>
      </c>
      <c r="AL40" s="164">
        <f t="shared" si="62"/>
        <v>3.0088958660387231E-3</v>
      </c>
      <c r="AM40" s="164">
        <f t="shared" si="63"/>
        <v>1.5742194313622886E-2</v>
      </c>
      <c r="AN40" s="164">
        <f t="shared" si="64"/>
        <v>1.1904761904761904E-2</v>
      </c>
      <c r="AO40" s="164">
        <f t="shared" si="65"/>
        <v>2.9783708355136926E-2</v>
      </c>
      <c r="AP40" s="164">
        <f t="shared" si="66"/>
        <v>4.2604221175649749E-2</v>
      </c>
      <c r="AQ40" s="164">
        <f t="shared" si="67"/>
        <v>9.8116169544740974E-3</v>
      </c>
      <c r="AR40" s="164">
        <f t="shared" si="68"/>
        <v>2.5292168149311008E-3</v>
      </c>
      <c r="AS40" s="164">
        <f t="shared" si="69"/>
        <v>0</v>
      </c>
      <c r="AT40" s="164">
        <f t="shared" si="70"/>
        <v>0</v>
      </c>
      <c r="AU40" s="164">
        <f t="shared" si="71"/>
        <v>0</v>
      </c>
      <c r="AV40" s="164">
        <f t="shared" si="72"/>
        <v>4.3607186464329319E-5</v>
      </c>
      <c r="AW40" s="164">
        <f t="shared" si="73"/>
        <v>0</v>
      </c>
      <c r="AX40" s="164">
        <f t="shared" si="74"/>
        <v>2.6164311878597592E-3</v>
      </c>
      <c r="AY40" s="164">
        <f t="shared" si="75"/>
        <v>3.4449677306820164E-3</v>
      </c>
      <c r="AZ40" s="164">
        <f t="shared" si="76"/>
        <v>4.3607186464329319E-5</v>
      </c>
      <c r="BA40" s="164">
        <f t="shared" si="77"/>
        <v>2.6164311878597594E-4</v>
      </c>
      <c r="BB40" s="164">
        <f t="shared" si="78"/>
        <v>8.7214372928658639E-5</v>
      </c>
      <c r="BC40" s="164">
        <f t="shared" si="79"/>
        <v>1.3082155939298797E-4</v>
      </c>
      <c r="BD40" s="167">
        <f t="shared" si="82"/>
        <v>1</v>
      </c>
    </row>
    <row r="41" spans="2:56" x14ac:dyDescent="0.25">
      <c r="B41" s="153" t="s">
        <v>44</v>
      </c>
      <c r="C41" s="155">
        <f>SectorFlows_input!B34*Index!$D$3</f>
        <v>6542</v>
      </c>
      <c r="D41" s="155">
        <f>SectorFlows_input!C34*Index!$D$3</f>
        <v>520</v>
      </c>
      <c r="E41" s="155">
        <f>SectorFlows_input!D34*Index!$D$3</f>
        <v>2606</v>
      </c>
      <c r="F41" s="155">
        <f>SectorFlows_input!E34*Index!$D$3</f>
        <v>1802</v>
      </c>
      <c r="G41" s="154">
        <f>SectorFlows_input!F34*Index!$D$3</f>
        <v>9493</v>
      </c>
      <c r="H41" s="155">
        <f>SectorFlows_input!G34*Index!$D$3</f>
        <v>1943</v>
      </c>
      <c r="I41" s="155">
        <f>SectorFlows_input!H34*Index!$D$3</f>
        <v>556</v>
      </c>
      <c r="J41" s="155">
        <f>SectorFlows_input!I34*Index!$D$3</f>
        <v>108</v>
      </c>
      <c r="K41" s="155">
        <f>SectorFlows_input!J34*Index!$D$3</f>
        <v>139</v>
      </c>
      <c r="L41" s="155">
        <f>SectorFlows_input!K34*Index!$D$3</f>
        <v>223</v>
      </c>
      <c r="M41" s="155">
        <f>SectorFlows_input!L34*Index!$D$3</f>
        <v>603</v>
      </c>
      <c r="N41" s="155">
        <f>SectorFlows_input!M34*Index!$D$3</f>
        <v>2299</v>
      </c>
      <c r="O41" s="155">
        <f>SectorFlows_input!N34*Index!$D$3</f>
        <v>796</v>
      </c>
      <c r="P41" s="155">
        <f>SectorFlows_input!O34*Index!$D$3</f>
        <v>149</v>
      </c>
      <c r="Q41" s="155">
        <f>SectorFlows_input!P34*Index!$D$3</f>
        <v>1</v>
      </c>
      <c r="R41" s="155">
        <f>SectorFlows_input!Q34*Index!$D$3</f>
        <v>0</v>
      </c>
      <c r="S41" s="155">
        <f>SectorFlows_input!R34*Index!$D$3</f>
        <v>0</v>
      </c>
      <c r="T41" s="155">
        <f>SectorFlows_input!S34*Index!$D$3</f>
        <v>5</v>
      </c>
      <c r="U41" s="155">
        <f>SectorFlows_input!T34*Index!$D$3</f>
        <v>0</v>
      </c>
      <c r="V41" s="155">
        <f>SectorFlows_input!U34*Index!$D$3</f>
        <v>19</v>
      </c>
      <c r="W41" s="155">
        <f>SectorFlows_input!V34*Index!$D$3</f>
        <v>36</v>
      </c>
      <c r="X41" s="155">
        <f>SectorFlows_input!W34*Index!$D$3</f>
        <v>2</v>
      </c>
      <c r="Y41" s="155">
        <f>SectorFlows_input!X34*Index!$D$3</f>
        <v>8</v>
      </c>
      <c r="Z41" s="155">
        <f>SectorFlows_input!Y34*Index!$D$3</f>
        <v>2</v>
      </c>
      <c r="AA41" s="155">
        <f>SectorFlows_input!Z34*Index!$D$3</f>
        <v>3</v>
      </c>
      <c r="AB41" s="156">
        <f t="shared" si="80"/>
        <v>27855</v>
      </c>
      <c r="AD41" s="153" t="s">
        <v>44</v>
      </c>
      <c r="AE41" s="164">
        <f t="shared" si="81"/>
        <v>0.23485909172500449</v>
      </c>
      <c r="AF41" s="164">
        <f t="shared" si="56"/>
        <v>1.8668102674564709E-2</v>
      </c>
      <c r="AG41" s="164">
        <f t="shared" si="57"/>
        <v>9.3555914557530068E-2</v>
      </c>
      <c r="AH41" s="164">
        <f t="shared" si="58"/>
        <v>6.4692155806856944E-2</v>
      </c>
      <c r="AI41" s="163">
        <f t="shared" si="59"/>
        <v>0.3408005744031592</v>
      </c>
      <c r="AJ41" s="164">
        <f t="shared" si="60"/>
        <v>6.9754083647460066E-2</v>
      </c>
      <c r="AK41" s="164">
        <f t="shared" si="61"/>
        <v>1.9960509782803806E-2</v>
      </c>
      <c r="AL41" s="164">
        <f t="shared" si="62"/>
        <v>3.8772213247172858E-3</v>
      </c>
      <c r="AM41" s="164">
        <f t="shared" si="63"/>
        <v>4.9901274457009514E-3</v>
      </c>
      <c r="AN41" s="164">
        <f t="shared" si="64"/>
        <v>8.0057440315921737E-3</v>
      </c>
      <c r="AO41" s="164">
        <f t="shared" si="65"/>
        <v>2.1647819063004847E-2</v>
      </c>
      <c r="AP41" s="164">
        <f t="shared" si="66"/>
        <v>8.2534553940046676E-2</v>
      </c>
      <c r="AQ41" s="164">
        <f t="shared" si="67"/>
        <v>2.8576557171064439E-2</v>
      </c>
      <c r="AR41" s="164">
        <f t="shared" si="68"/>
        <v>5.3491294202118109E-3</v>
      </c>
      <c r="AS41" s="164">
        <f t="shared" si="69"/>
        <v>3.5900197451085984E-5</v>
      </c>
      <c r="AT41" s="164">
        <f t="shared" si="70"/>
        <v>0</v>
      </c>
      <c r="AU41" s="164">
        <f t="shared" si="71"/>
        <v>0</v>
      </c>
      <c r="AV41" s="164">
        <f t="shared" si="72"/>
        <v>1.7950098725542991E-4</v>
      </c>
      <c r="AW41" s="164">
        <f t="shared" si="73"/>
        <v>0</v>
      </c>
      <c r="AX41" s="164">
        <f t="shared" si="74"/>
        <v>6.8210375157063362E-4</v>
      </c>
      <c r="AY41" s="164">
        <f t="shared" si="75"/>
        <v>1.2924071082390954E-3</v>
      </c>
      <c r="AZ41" s="164">
        <f t="shared" si="76"/>
        <v>7.1800394902171968E-5</v>
      </c>
      <c r="BA41" s="164">
        <f t="shared" si="77"/>
        <v>2.8720157960868787E-4</v>
      </c>
      <c r="BB41" s="164">
        <f t="shared" si="78"/>
        <v>7.1800394902171968E-5</v>
      </c>
      <c r="BC41" s="164">
        <f t="shared" si="79"/>
        <v>1.0770059235325795E-4</v>
      </c>
      <c r="BD41" s="167">
        <f t="shared" si="82"/>
        <v>0.99999999999999978</v>
      </c>
    </row>
    <row r="42" spans="2:56" x14ac:dyDescent="0.25">
      <c r="B42" s="153" t="s">
        <v>375</v>
      </c>
      <c r="C42" s="155">
        <f>SectorFlows_input!B35*Index!$D$3</f>
        <v>6338</v>
      </c>
      <c r="D42" s="155">
        <f>SectorFlows_input!C35*Index!$D$3</f>
        <v>250</v>
      </c>
      <c r="E42" s="155">
        <f>SectorFlows_input!D35*Index!$D$3</f>
        <v>1091</v>
      </c>
      <c r="F42" s="155">
        <f>SectorFlows_input!E35*Index!$D$3</f>
        <v>590</v>
      </c>
      <c r="G42" s="155">
        <f>SectorFlows_input!F35*Index!$D$3</f>
        <v>3186</v>
      </c>
      <c r="H42" s="154">
        <f>SectorFlows_input!G35*Index!$D$3</f>
        <v>8824</v>
      </c>
      <c r="I42" s="155">
        <f>SectorFlows_input!H35*Index!$D$3</f>
        <v>1873</v>
      </c>
      <c r="J42" s="155">
        <f>SectorFlows_input!I35*Index!$D$3</f>
        <v>193</v>
      </c>
      <c r="K42" s="155">
        <f>SectorFlows_input!J35*Index!$D$3</f>
        <v>45</v>
      </c>
      <c r="L42" s="155">
        <f>SectorFlows_input!K35*Index!$D$3</f>
        <v>120</v>
      </c>
      <c r="M42" s="155">
        <f>SectorFlows_input!L35*Index!$D$3</f>
        <v>468</v>
      </c>
      <c r="N42" s="155">
        <f>SectorFlows_input!M35*Index!$D$3</f>
        <v>2250</v>
      </c>
      <c r="O42" s="155">
        <f>SectorFlows_input!N35*Index!$D$3</f>
        <v>1464</v>
      </c>
      <c r="P42" s="155">
        <f>SectorFlows_input!O35*Index!$D$3</f>
        <v>559</v>
      </c>
      <c r="Q42" s="155">
        <f>SectorFlows_input!P35*Index!$D$3</f>
        <v>3</v>
      </c>
      <c r="R42" s="155">
        <f>SectorFlows_input!Q35*Index!$D$3</f>
        <v>0</v>
      </c>
      <c r="S42" s="155">
        <f>SectorFlows_input!R35*Index!$D$3</f>
        <v>0</v>
      </c>
      <c r="T42" s="155">
        <f>SectorFlows_input!S35*Index!$D$3</f>
        <v>7</v>
      </c>
      <c r="U42" s="155">
        <f>SectorFlows_input!T35*Index!$D$3</f>
        <v>0</v>
      </c>
      <c r="V42" s="155">
        <f>SectorFlows_input!U35*Index!$D$3</f>
        <v>8</v>
      </c>
      <c r="W42" s="155">
        <f>SectorFlows_input!V35*Index!$D$3</f>
        <v>12</v>
      </c>
      <c r="X42" s="155">
        <f>SectorFlows_input!W35*Index!$D$3</f>
        <v>1</v>
      </c>
      <c r="Y42" s="155">
        <f>SectorFlows_input!X35*Index!$D$3</f>
        <v>4</v>
      </c>
      <c r="Z42" s="155">
        <f>SectorFlows_input!Y35*Index!$D$3</f>
        <v>1</v>
      </c>
      <c r="AA42" s="155">
        <f>SectorFlows_input!Z35*Index!$D$3</f>
        <v>20</v>
      </c>
      <c r="AB42" s="156">
        <f t="shared" si="80"/>
        <v>27307</v>
      </c>
      <c r="AD42" s="153" t="s">
        <v>375</v>
      </c>
      <c r="AE42" s="164">
        <f t="shared" si="81"/>
        <v>0.23210165891529644</v>
      </c>
      <c r="AF42" s="164">
        <f t="shared" si="56"/>
        <v>9.1551616801552708E-3</v>
      </c>
      <c r="AG42" s="164">
        <f t="shared" si="57"/>
        <v>3.9953125572197608E-2</v>
      </c>
      <c r="AH42" s="164">
        <f t="shared" si="58"/>
        <v>2.160618156516644E-2</v>
      </c>
      <c r="AI42" s="164">
        <f t="shared" si="59"/>
        <v>0.11667338045189878</v>
      </c>
      <c r="AJ42" s="163">
        <f t="shared" si="60"/>
        <v>0.32314058666276047</v>
      </c>
      <c r="AK42" s="164">
        <f t="shared" si="61"/>
        <v>6.8590471307723291E-2</v>
      </c>
      <c r="AL42" s="164">
        <f t="shared" si="62"/>
        <v>7.0677848170798696E-3</v>
      </c>
      <c r="AM42" s="164">
        <f t="shared" si="63"/>
        <v>1.647929102427949E-3</v>
      </c>
      <c r="AN42" s="164">
        <f t="shared" si="64"/>
        <v>4.3944776064745302E-3</v>
      </c>
      <c r="AO42" s="164">
        <f t="shared" si="65"/>
        <v>1.7138462665250667E-2</v>
      </c>
      <c r="AP42" s="164">
        <f t="shared" si="66"/>
        <v>8.2396455121397441E-2</v>
      </c>
      <c r="AQ42" s="164">
        <f t="shared" si="67"/>
        <v>5.3612626798989267E-2</v>
      </c>
      <c r="AR42" s="164">
        <f t="shared" si="68"/>
        <v>2.0470941516827188E-2</v>
      </c>
      <c r="AS42" s="164">
        <f t="shared" si="69"/>
        <v>1.0986194016186326E-4</v>
      </c>
      <c r="AT42" s="164">
        <f t="shared" si="70"/>
        <v>0</v>
      </c>
      <c r="AU42" s="164">
        <f t="shared" si="71"/>
        <v>0</v>
      </c>
      <c r="AV42" s="164">
        <f t="shared" si="72"/>
        <v>2.563445270443476E-4</v>
      </c>
      <c r="AW42" s="164">
        <f t="shared" si="73"/>
        <v>0</v>
      </c>
      <c r="AX42" s="164">
        <f t="shared" si="74"/>
        <v>2.9296517376496868E-4</v>
      </c>
      <c r="AY42" s="164">
        <f t="shared" si="75"/>
        <v>4.3944776064745305E-4</v>
      </c>
      <c r="AZ42" s="164">
        <f t="shared" si="76"/>
        <v>3.6620646720621085E-5</v>
      </c>
      <c r="BA42" s="164">
        <f t="shared" si="77"/>
        <v>1.4648258688248434E-4</v>
      </c>
      <c r="BB42" s="164">
        <f t="shared" si="78"/>
        <v>3.6620646720621085E-5</v>
      </c>
      <c r="BC42" s="164">
        <f t="shared" si="79"/>
        <v>7.3241293441242167E-4</v>
      </c>
      <c r="BD42" s="167">
        <f t="shared" si="82"/>
        <v>0.99999999999999989</v>
      </c>
    </row>
    <row r="43" spans="2:56" x14ac:dyDescent="0.25">
      <c r="B43" s="153" t="s">
        <v>376</v>
      </c>
      <c r="C43" s="155">
        <f>SectorFlows_input!B36*Index!$D$3</f>
        <v>8969</v>
      </c>
      <c r="D43" s="155">
        <f>SectorFlows_input!C36*Index!$D$3</f>
        <v>368</v>
      </c>
      <c r="E43" s="155">
        <f>SectorFlows_input!D36*Index!$D$3</f>
        <v>578</v>
      </c>
      <c r="F43" s="155">
        <f>SectorFlows_input!E36*Index!$D$3</f>
        <v>343</v>
      </c>
      <c r="G43" s="155">
        <f>SectorFlows_input!F36*Index!$D$3</f>
        <v>1608</v>
      </c>
      <c r="H43" s="155">
        <f>SectorFlows_input!G36*Index!$D$3</f>
        <v>2780</v>
      </c>
      <c r="I43" s="154">
        <f>SectorFlows_input!H36*Index!$D$3</f>
        <v>16810</v>
      </c>
      <c r="J43" s="155">
        <f>SectorFlows_input!I36*Index!$D$3</f>
        <v>2787</v>
      </c>
      <c r="K43" s="155">
        <f>SectorFlows_input!J36*Index!$D$3</f>
        <v>61</v>
      </c>
      <c r="L43" s="155">
        <f>SectorFlows_input!K36*Index!$D$3</f>
        <v>54</v>
      </c>
      <c r="M43" s="155">
        <f>SectorFlows_input!L36*Index!$D$3</f>
        <v>221</v>
      </c>
      <c r="N43" s="155">
        <f>SectorFlows_input!M36*Index!$D$3</f>
        <v>700</v>
      </c>
      <c r="O43" s="155">
        <f>SectorFlows_input!N36*Index!$D$3</f>
        <v>761</v>
      </c>
      <c r="P43" s="155">
        <f>SectorFlows_input!O36*Index!$D$3</f>
        <v>2688</v>
      </c>
      <c r="Q43" s="155">
        <f>SectorFlows_input!P36*Index!$D$3</f>
        <v>113</v>
      </c>
      <c r="R43" s="155">
        <f>SectorFlows_input!Q36*Index!$D$3</f>
        <v>0</v>
      </c>
      <c r="S43" s="155">
        <f>SectorFlows_input!R36*Index!$D$3</f>
        <v>0</v>
      </c>
      <c r="T43" s="155">
        <f>SectorFlows_input!S36*Index!$D$3</f>
        <v>93</v>
      </c>
      <c r="U43" s="155">
        <f>SectorFlows_input!T36*Index!$D$3</f>
        <v>0</v>
      </c>
      <c r="V43" s="155">
        <f>SectorFlows_input!U36*Index!$D$3</f>
        <v>3</v>
      </c>
      <c r="W43" s="155">
        <f>SectorFlows_input!V36*Index!$D$3</f>
        <v>12</v>
      </c>
      <c r="X43" s="155">
        <f>SectorFlows_input!W36*Index!$D$3</f>
        <v>3</v>
      </c>
      <c r="Y43" s="155">
        <f>SectorFlows_input!X36*Index!$D$3</f>
        <v>0</v>
      </c>
      <c r="Z43" s="155">
        <f>SectorFlows_input!Y36*Index!$D$3</f>
        <v>3</v>
      </c>
      <c r="AA43" s="155">
        <f>SectorFlows_input!Z36*Index!$D$3</f>
        <v>55</v>
      </c>
      <c r="AB43" s="156">
        <f t="shared" si="80"/>
        <v>39010</v>
      </c>
      <c r="AD43" s="153" t="s">
        <v>376</v>
      </c>
      <c r="AE43" s="164">
        <f t="shared" si="81"/>
        <v>0.22991540630607538</v>
      </c>
      <c r="AF43" s="164">
        <f t="shared" si="56"/>
        <v>9.4334785952319925E-3</v>
      </c>
      <c r="AG43" s="164">
        <f t="shared" si="57"/>
        <v>1.4816713663163292E-2</v>
      </c>
      <c r="AH43" s="164">
        <f t="shared" si="58"/>
        <v>8.7926172776211231E-3</v>
      </c>
      <c r="AI43" s="164">
        <f t="shared" si="59"/>
        <v>4.1220199948731093E-2</v>
      </c>
      <c r="AJ43" s="164">
        <f t="shared" si="60"/>
        <v>7.126377851832863E-2</v>
      </c>
      <c r="AK43" s="163">
        <f t="shared" si="61"/>
        <v>0.43091514996154834</v>
      </c>
      <c r="AL43" s="164">
        <f t="shared" si="62"/>
        <v>7.1443219687259682E-2</v>
      </c>
      <c r="AM43" s="164">
        <f t="shared" si="63"/>
        <v>1.5637016149705203E-3</v>
      </c>
      <c r="AN43" s="164">
        <f t="shared" si="64"/>
        <v>1.3842604460394771E-3</v>
      </c>
      <c r="AO43" s="164">
        <f t="shared" si="65"/>
        <v>5.6652140476800821E-3</v>
      </c>
      <c r="AP43" s="164">
        <f t="shared" si="66"/>
        <v>1.7944116893104333E-2</v>
      </c>
      <c r="AQ43" s="164">
        <f t="shared" si="67"/>
        <v>1.9507818508074853E-2</v>
      </c>
      <c r="AR43" s="164">
        <f t="shared" si="68"/>
        <v>6.8905408869520637E-2</v>
      </c>
      <c r="AS43" s="164">
        <f t="shared" si="69"/>
        <v>2.896693155601128E-3</v>
      </c>
      <c r="AT43" s="164">
        <f t="shared" si="70"/>
        <v>0</v>
      </c>
      <c r="AU43" s="164">
        <f t="shared" si="71"/>
        <v>0</v>
      </c>
      <c r="AV43" s="164">
        <f t="shared" si="72"/>
        <v>2.3840041015124329E-3</v>
      </c>
      <c r="AW43" s="164">
        <f t="shared" si="73"/>
        <v>0</v>
      </c>
      <c r="AX43" s="164">
        <f t="shared" si="74"/>
        <v>7.6903358113304275E-5</v>
      </c>
      <c r="AY43" s="164">
        <f t="shared" si="75"/>
        <v>3.076134324532171E-4</v>
      </c>
      <c r="AZ43" s="164">
        <f t="shared" si="76"/>
        <v>7.6903358113304275E-5</v>
      </c>
      <c r="BA43" s="164">
        <f t="shared" si="77"/>
        <v>0</v>
      </c>
      <c r="BB43" s="164">
        <f t="shared" si="78"/>
        <v>7.6903358113304275E-5</v>
      </c>
      <c r="BC43" s="164">
        <f t="shared" si="79"/>
        <v>1.4098948987439118E-3</v>
      </c>
      <c r="BD43" s="167">
        <f t="shared" si="82"/>
        <v>0.99999999999999989</v>
      </c>
    </row>
    <row r="44" spans="2:56" x14ac:dyDescent="0.25">
      <c r="B44" s="153" t="s">
        <v>46</v>
      </c>
      <c r="C44" s="155">
        <f>SectorFlows_input!B37*Index!$D$3</f>
        <v>20007</v>
      </c>
      <c r="D44" s="155">
        <f>SectorFlows_input!C37*Index!$D$3</f>
        <v>626</v>
      </c>
      <c r="E44" s="155">
        <f>SectorFlows_input!D37*Index!$D$3</f>
        <v>1320</v>
      </c>
      <c r="F44" s="155">
        <f>SectorFlows_input!E37*Index!$D$3</f>
        <v>218</v>
      </c>
      <c r="G44" s="155">
        <f>SectorFlows_input!F37*Index!$D$3</f>
        <v>630</v>
      </c>
      <c r="H44" s="155">
        <f>SectorFlows_input!G37*Index!$D$3</f>
        <v>978</v>
      </c>
      <c r="I44" s="155">
        <f>SectorFlows_input!H37*Index!$D$3</f>
        <v>6637</v>
      </c>
      <c r="J44" s="154">
        <f>SectorFlows_input!I37*Index!$D$3</f>
        <v>22251</v>
      </c>
      <c r="K44" s="155">
        <f>SectorFlows_input!J37*Index!$D$3</f>
        <v>109</v>
      </c>
      <c r="L44" s="155">
        <f>SectorFlows_input!K37*Index!$D$3</f>
        <v>29</v>
      </c>
      <c r="M44" s="155">
        <f>SectorFlows_input!L37*Index!$D$3</f>
        <v>96</v>
      </c>
      <c r="N44" s="155">
        <f>SectorFlows_input!M37*Index!$D$3</f>
        <v>283</v>
      </c>
      <c r="O44" s="155">
        <f>SectorFlows_input!N37*Index!$D$3</f>
        <v>294</v>
      </c>
      <c r="P44" s="155">
        <f>SectorFlows_input!O37*Index!$D$3</f>
        <v>2451</v>
      </c>
      <c r="Q44" s="155">
        <f>SectorFlows_input!P37*Index!$D$3</f>
        <v>1362</v>
      </c>
      <c r="R44" s="155">
        <f>SectorFlows_input!Q37*Index!$D$3</f>
        <v>0</v>
      </c>
      <c r="S44" s="155">
        <f>SectorFlows_input!R37*Index!$D$3</f>
        <v>8</v>
      </c>
      <c r="T44" s="155">
        <f>SectorFlows_input!S37*Index!$D$3</f>
        <v>2080</v>
      </c>
      <c r="U44" s="155">
        <f>SectorFlows_input!T37*Index!$D$3</f>
        <v>30</v>
      </c>
      <c r="V44" s="155">
        <f>SectorFlows_input!U37*Index!$D$3</f>
        <v>5</v>
      </c>
      <c r="W44" s="155">
        <f>SectorFlows_input!V37*Index!$D$3</f>
        <v>22</v>
      </c>
      <c r="X44" s="155">
        <f>SectorFlows_input!W37*Index!$D$3</f>
        <v>0</v>
      </c>
      <c r="Y44" s="155">
        <f>SectorFlows_input!X37*Index!$D$3</f>
        <v>0</v>
      </c>
      <c r="Z44" s="155">
        <f>SectorFlows_input!Y37*Index!$D$3</f>
        <v>0</v>
      </c>
      <c r="AA44" s="155">
        <f>SectorFlows_input!Z37*Index!$D$3</f>
        <v>183</v>
      </c>
      <c r="AB44" s="156">
        <f t="shared" si="80"/>
        <v>59619</v>
      </c>
      <c r="AD44" s="153" t="s">
        <v>46</v>
      </c>
      <c r="AE44" s="164">
        <f t="shared" si="81"/>
        <v>0.33558093896241131</v>
      </c>
      <c r="AF44" s="164">
        <f t="shared" si="56"/>
        <v>1.0500008386588168E-2</v>
      </c>
      <c r="AG44" s="164">
        <f t="shared" si="57"/>
        <v>2.2140592764051729E-2</v>
      </c>
      <c r="AH44" s="164">
        <f t="shared" si="58"/>
        <v>3.656552441335816E-3</v>
      </c>
      <c r="AI44" s="164">
        <f t="shared" si="59"/>
        <v>1.0567101091933779E-2</v>
      </c>
      <c r="AJ44" s="164">
        <f t="shared" si="60"/>
        <v>1.6404166457001962E-2</v>
      </c>
      <c r="AK44" s="164">
        <f t="shared" si="61"/>
        <v>0.11132357134470555</v>
      </c>
      <c r="AL44" s="163">
        <f t="shared" si="62"/>
        <v>0.37321994666129926</v>
      </c>
      <c r="AM44" s="164">
        <f t="shared" si="63"/>
        <v>1.828276220667908E-3</v>
      </c>
      <c r="AN44" s="164">
        <f t="shared" si="64"/>
        <v>4.8642211375568193E-4</v>
      </c>
      <c r="AO44" s="164">
        <f t="shared" si="65"/>
        <v>1.6102249282946711E-3</v>
      </c>
      <c r="AP44" s="164">
        <f t="shared" si="66"/>
        <v>4.7468089032019992E-3</v>
      </c>
      <c r="AQ44" s="164">
        <f t="shared" si="67"/>
        <v>4.9313138429024307E-3</v>
      </c>
      <c r="AR44" s="164">
        <f t="shared" si="68"/>
        <v>4.1111055200523321E-2</v>
      </c>
      <c r="AS44" s="164">
        <f t="shared" si="69"/>
        <v>2.2845066170180648E-2</v>
      </c>
      <c r="AT44" s="164">
        <f t="shared" si="70"/>
        <v>0</v>
      </c>
      <c r="AU44" s="164">
        <f t="shared" si="71"/>
        <v>1.3418541069122258E-4</v>
      </c>
      <c r="AV44" s="164">
        <f t="shared" si="72"/>
        <v>3.4888206779717879E-2</v>
      </c>
      <c r="AW44" s="164">
        <f t="shared" si="73"/>
        <v>5.0319529009208469E-4</v>
      </c>
      <c r="AX44" s="164">
        <f t="shared" si="74"/>
        <v>8.3865881682014125E-5</v>
      </c>
      <c r="AY44" s="164">
        <f t="shared" si="75"/>
        <v>3.6900987940086214E-4</v>
      </c>
      <c r="AZ44" s="164">
        <f t="shared" si="76"/>
        <v>0</v>
      </c>
      <c r="BA44" s="164">
        <f t="shared" si="77"/>
        <v>0</v>
      </c>
      <c r="BB44" s="164">
        <f t="shared" si="78"/>
        <v>0</v>
      </c>
      <c r="BC44" s="164">
        <f t="shared" si="79"/>
        <v>3.0694912695617168E-3</v>
      </c>
      <c r="BD44" s="167">
        <f t="shared" si="82"/>
        <v>1.0000000000000002</v>
      </c>
    </row>
    <row r="45" spans="2:56" x14ac:dyDescent="0.25">
      <c r="B45" s="153" t="s">
        <v>377</v>
      </c>
      <c r="C45" s="155">
        <f>SectorFlows_input!B38*Index!$D$3</f>
        <v>908</v>
      </c>
      <c r="D45" s="155">
        <f>SectorFlows_input!C38*Index!$D$3</f>
        <v>2028</v>
      </c>
      <c r="E45" s="155">
        <f>SectorFlows_input!D38*Index!$D$3</f>
        <v>1136</v>
      </c>
      <c r="F45" s="155">
        <f>SectorFlows_input!E38*Index!$D$3</f>
        <v>64</v>
      </c>
      <c r="G45" s="155">
        <f>SectorFlows_input!F38*Index!$D$3</f>
        <v>54</v>
      </c>
      <c r="H45" s="155">
        <f>SectorFlows_input!G38*Index!$D$3</f>
        <v>12</v>
      </c>
      <c r="I45" s="155">
        <f>SectorFlows_input!H38*Index!$D$3</f>
        <v>8</v>
      </c>
      <c r="J45" s="155">
        <f>SectorFlows_input!I38*Index!$D$3</f>
        <v>6</v>
      </c>
      <c r="K45" s="154">
        <f>SectorFlows_input!J38*Index!$D$3</f>
        <v>5608</v>
      </c>
      <c r="L45" s="155">
        <f>SectorFlows_input!K38*Index!$D$3</f>
        <v>816</v>
      </c>
      <c r="M45" s="155">
        <f>SectorFlows_input!L38*Index!$D$3</f>
        <v>185</v>
      </c>
      <c r="N45" s="155">
        <f>SectorFlows_input!M38*Index!$D$3</f>
        <v>41</v>
      </c>
      <c r="O45" s="155">
        <f>SectorFlows_input!N38*Index!$D$3</f>
        <v>11</v>
      </c>
      <c r="P45" s="155">
        <f>SectorFlows_input!O38*Index!$D$3</f>
        <v>0</v>
      </c>
      <c r="Q45" s="155">
        <f>SectorFlows_input!P38*Index!$D$3</f>
        <v>0</v>
      </c>
      <c r="R45" s="155">
        <f>SectorFlows_input!Q38*Index!$D$3</f>
        <v>0</v>
      </c>
      <c r="S45" s="155">
        <f>SectorFlows_input!R38*Index!$D$3</f>
        <v>0</v>
      </c>
      <c r="T45" s="155">
        <f>SectorFlows_input!S38*Index!$D$3</f>
        <v>0</v>
      </c>
      <c r="U45" s="155">
        <f>SectorFlows_input!T38*Index!$D$3</f>
        <v>0</v>
      </c>
      <c r="V45" s="155">
        <f>SectorFlows_input!U38*Index!$D$3</f>
        <v>476</v>
      </c>
      <c r="W45" s="155">
        <f>SectorFlows_input!V38*Index!$D$3</f>
        <v>840</v>
      </c>
      <c r="X45" s="155">
        <f>SectorFlows_input!W38*Index!$D$3</f>
        <v>1</v>
      </c>
      <c r="Y45" s="155">
        <f>SectorFlows_input!X38*Index!$D$3</f>
        <v>0</v>
      </c>
      <c r="Z45" s="155">
        <f>SectorFlows_input!Y38*Index!$D$3</f>
        <v>0</v>
      </c>
      <c r="AA45" s="155">
        <f>SectorFlows_input!Z38*Index!$D$3</f>
        <v>0</v>
      </c>
      <c r="AB45" s="156">
        <f t="shared" si="80"/>
        <v>12194</v>
      </c>
      <c r="AD45" s="153" t="s">
        <v>377</v>
      </c>
      <c r="AE45" s="164">
        <f t="shared" si="81"/>
        <v>7.4462850582253562E-2</v>
      </c>
      <c r="AF45" s="164">
        <f t="shared" si="56"/>
        <v>0.16631130063965885</v>
      </c>
      <c r="AG45" s="164">
        <f t="shared" si="57"/>
        <v>9.3160570772511067E-2</v>
      </c>
      <c r="AH45" s="164">
        <f t="shared" si="58"/>
        <v>5.2484828604231586E-3</v>
      </c>
      <c r="AI45" s="164">
        <f t="shared" si="59"/>
        <v>4.4284074134820399E-3</v>
      </c>
      <c r="AJ45" s="164">
        <f t="shared" si="60"/>
        <v>9.8409053632934223E-4</v>
      </c>
      <c r="AK45" s="164">
        <f t="shared" si="61"/>
        <v>6.5606035755289482E-4</v>
      </c>
      <c r="AL45" s="164">
        <f t="shared" si="62"/>
        <v>4.9204526816467112E-4</v>
      </c>
      <c r="AM45" s="163">
        <f t="shared" si="63"/>
        <v>0.45989831064457931</v>
      </c>
      <c r="AN45" s="164">
        <f t="shared" si="64"/>
        <v>6.6918156470395271E-2</v>
      </c>
      <c r="AO45" s="164">
        <f t="shared" si="65"/>
        <v>1.5171395768410693E-2</v>
      </c>
      <c r="AP45" s="164">
        <f t="shared" si="66"/>
        <v>3.3623093324585862E-3</v>
      </c>
      <c r="AQ45" s="164">
        <f t="shared" si="67"/>
        <v>9.0208299163523043E-4</v>
      </c>
      <c r="AR45" s="164">
        <f t="shared" si="68"/>
        <v>0</v>
      </c>
      <c r="AS45" s="164">
        <f t="shared" si="69"/>
        <v>0</v>
      </c>
      <c r="AT45" s="164">
        <f t="shared" si="70"/>
        <v>0</v>
      </c>
      <c r="AU45" s="164">
        <f t="shared" si="71"/>
        <v>0</v>
      </c>
      <c r="AV45" s="164">
        <f t="shared" si="72"/>
        <v>0</v>
      </c>
      <c r="AW45" s="164">
        <f t="shared" si="73"/>
        <v>0</v>
      </c>
      <c r="AX45" s="164">
        <f t="shared" si="74"/>
        <v>3.9035591274397242E-2</v>
      </c>
      <c r="AY45" s="164">
        <f t="shared" si="75"/>
        <v>6.8886337543053955E-2</v>
      </c>
      <c r="AZ45" s="164">
        <f t="shared" si="76"/>
        <v>8.2007544694111853E-5</v>
      </c>
      <c r="BA45" s="164">
        <f t="shared" si="77"/>
        <v>0</v>
      </c>
      <c r="BB45" s="164">
        <f t="shared" si="78"/>
        <v>0</v>
      </c>
      <c r="BC45" s="164">
        <f t="shared" si="79"/>
        <v>0</v>
      </c>
      <c r="BD45" s="167">
        <f t="shared" si="82"/>
        <v>1</v>
      </c>
    </row>
    <row r="46" spans="2:56" x14ac:dyDescent="0.25">
      <c r="B46" s="153" t="s">
        <v>378</v>
      </c>
      <c r="C46" s="155">
        <f>SectorFlows_input!B39*Index!$D$3</f>
        <v>707</v>
      </c>
      <c r="D46" s="155">
        <f>SectorFlows_input!C39*Index!$D$3</f>
        <v>851</v>
      </c>
      <c r="E46" s="155">
        <f>SectorFlows_input!D39*Index!$D$3</f>
        <v>4051</v>
      </c>
      <c r="F46" s="155">
        <f>SectorFlows_input!E39*Index!$D$3</f>
        <v>213</v>
      </c>
      <c r="G46" s="155">
        <f>SectorFlows_input!F39*Index!$D$3</f>
        <v>207</v>
      </c>
      <c r="H46" s="155">
        <f>SectorFlows_input!G39*Index!$D$3</f>
        <v>39</v>
      </c>
      <c r="I46" s="155">
        <f>SectorFlows_input!H39*Index!$D$3</f>
        <v>8</v>
      </c>
      <c r="J46" s="155">
        <f>SectorFlows_input!I39*Index!$D$3</f>
        <v>8</v>
      </c>
      <c r="K46" s="155">
        <f>SectorFlows_input!J39*Index!$D$3</f>
        <v>2733</v>
      </c>
      <c r="L46" s="154">
        <f>SectorFlows_input!K39*Index!$D$3</f>
        <v>17463</v>
      </c>
      <c r="M46" s="155">
        <f>SectorFlows_input!L39*Index!$D$3</f>
        <v>4395</v>
      </c>
      <c r="N46" s="155">
        <f>SectorFlows_input!M39*Index!$D$3</f>
        <v>871</v>
      </c>
      <c r="O46" s="155">
        <f>SectorFlows_input!N39*Index!$D$3</f>
        <v>200</v>
      </c>
      <c r="P46" s="155">
        <f>SectorFlows_input!O39*Index!$D$3</f>
        <v>12</v>
      </c>
      <c r="Q46" s="155">
        <f>SectorFlows_input!P39*Index!$D$3</f>
        <v>0</v>
      </c>
      <c r="R46" s="155">
        <f>SectorFlows_input!Q39*Index!$D$3</f>
        <v>0</v>
      </c>
      <c r="S46" s="155">
        <f>SectorFlows_input!R39*Index!$D$3</f>
        <v>0</v>
      </c>
      <c r="T46" s="155">
        <f>SectorFlows_input!S39*Index!$D$3</f>
        <v>0</v>
      </c>
      <c r="U46" s="155">
        <f>SectorFlows_input!T39*Index!$D$3</f>
        <v>0</v>
      </c>
      <c r="V46" s="155">
        <f>SectorFlows_input!U39*Index!$D$3</f>
        <v>2390</v>
      </c>
      <c r="W46" s="155">
        <f>SectorFlows_input!V39*Index!$D$3</f>
        <v>1154</v>
      </c>
      <c r="X46" s="155">
        <f>SectorFlows_input!W39*Index!$D$3</f>
        <v>164</v>
      </c>
      <c r="Y46" s="155">
        <f>SectorFlows_input!X39*Index!$D$3</f>
        <v>13</v>
      </c>
      <c r="Z46" s="155">
        <f>SectorFlows_input!Y39*Index!$D$3</f>
        <v>0</v>
      </c>
      <c r="AA46" s="155">
        <f>SectorFlows_input!Z39*Index!$D$3</f>
        <v>1</v>
      </c>
      <c r="AB46" s="156">
        <f t="shared" si="80"/>
        <v>35480</v>
      </c>
      <c r="AD46" s="153" t="s">
        <v>378</v>
      </c>
      <c r="AE46" s="164">
        <f t="shared" si="81"/>
        <v>1.9926719278466742E-2</v>
      </c>
      <c r="AF46" s="164">
        <f t="shared" si="56"/>
        <v>2.3985343855693349E-2</v>
      </c>
      <c r="AG46" s="164">
        <f t="shared" si="57"/>
        <v>0.11417700112739572</v>
      </c>
      <c r="AH46" s="164">
        <f t="shared" si="58"/>
        <v>6.0033821871476887E-3</v>
      </c>
      <c r="AI46" s="164">
        <f t="shared" si="59"/>
        <v>5.8342728297632465E-3</v>
      </c>
      <c r="AJ46" s="164">
        <f t="shared" si="60"/>
        <v>1.0992108229988726E-3</v>
      </c>
      <c r="AK46" s="164">
        <f t="shared" si="61"/>
        <v>2.2547914317925591E-4</v>
      </c>
      <c r="AL46" s="164">
        <f t="shared" si="62"/>
        <v>2.2547914317925591E-4</v>
      </c>
      <c r="AM46" s="164">
        <f t="shared" si="63"/>
        <v>7.7029312288613302E-2</v>
      </c>
      <c r="AN46" s="163">
        <f t="shared" si="64"/>
        <v>0.49219278466741828</v>
      </c>
      <c r="AO46" s="164">
        <f t="shared" si="65"/>
        <v>0.12387260428410372</v>
      </c>
      <c r="AP46" s="164">
        <f t="shared" si="66"/>
        <v>2.4549041713641487E-2</v>
      </c>
      <c r="AQ46" s="164">
        <f t="shared" si="67"/>
        <v>5.6369785794813977E-3</v>
      </c>
      <c r="AR46" s="164">
        <f t="shared" si="68"/>
        <v>3.3821871476888388E-4</v>
      </c>
      <c r="AS46" s="164">
        <f t="shared" si="69"/>
        <v>0</v>
      </c>
      <c r="AT46" s="164">
        <f t="shared" si="70"/>
        <v>0</v>
      </c>
      <c r="AU46" s="164">
        <f t="shared" si="71"/>
        <v>0</v>
      </c>
      <c r="AV46" s="164">
        <f t="shared" si="72"/>
        <v>0</v>
      </c>
      <c r="AW46" s="164">
        <f t="shared" si="73"/>
        <v>0</v>
      </c>
      <c r="AX46" s="164">
        <f t="shared" si="74"/>
        <v>6.7361894024802707E-2</v>
      </c>
      <c r="AY46" s="164">
        <f t="shared" si="75"/>
        <v>3.2525366403607668E-2</v>
      </c>
      <c r="AZ46" s="164">
        <f t="shared" si="76"/>
        <v>4.622322435174746E-3</v>
      </c>
      <c r="BA46" s="164">
        <f t="shared" si="77"/>
        <v>3.6640360766629088E-4</v>
      </c>
      <c r="BB46" s="164">
        <f t="shared" si="78"/>
        <v>0</v>
      </c>
      <c r="BC46" s="164">
        <f t="shared" si="79"/>
        <v>2.8184892897406989E-5</v>
      </c>
      <c r="BD46" s="167">
        <f t="shared" si="82"/>
        <v>1.0000000000000002</v>
      </c>
    </row>
    <row r="47" spans="2:56" x14ac:dyDescent="0.25">
      <c r="B47" s="153" t="s">
        <v>379</v>
      </c>
      <c r="C47" s="155">
        <f>SectorFlows_input!B40*Index!$D$3</f>
        <v>1025</v>
      </c>
      <c r="D47" s="155">
        <f>SectorFlows_input!C40*Index!$D$3</f>
        <v>454</v>
      </c>
      <c r="E47" s="155">
        <f>SectorFlows_input!D40*Index!$D$3</f>
        <v>3111</v>
      </c>
      <c r="F47" s="155">
        <f>SectorFlows_input!E40*Index!$D$3</f>
        <v>583</v>
      </c>
      <c r="G47" s="155">
        <f>SectorFlows_input!F40*Index!$D$3</f>
        <v>639</v>
      </c>
      <c r="H47" s="155">
        <f>SectorFlows_input!G40*Index!$D$3</f>
        <v>162</v>
      </c>
      <c r="I47" s="155">
        <f>SectorFlows_input!H40*Index!$D$3</f>
        <v>35</v>
      </c>
      <c r="J47" s="155">
        <f>SectorFlows_input!I40*Index!$D$3</f>
        <v>8</v>
      </c>
      <c r="K47" s="155">
        <f>SectorFlows_input!J40*Index!$D$3</f>
        <v>452</v>
      </c>
      <c r="L47" s="155">
        <f>SectorFlows_input!K40*Index!$D$3</f>
        <v>4868</v>
      </c>
      <c r="M47" s="154">
        <f>SectorFlows_input!L40*Index!$D$3</f>
        <v>19825</v>
      </c>
      <c r="N47" s="155">
        <f>SectorFlows_input!M40*Index!$D$3</f>
        <v>5697</v>
      </c>
      <c r="O47" s="155">
        <f>SectorFlows_input!N40*Index!$D$3</f>
        <v>1281</v>
      </c>
      <c r="P47" s="155">
        <f>SectorFlows_input!O40*Index!$D$3</f>
        <v>51</v>
      </c>
      <c r="Q47" s="155">
        <f>SectorFlows_input!P40*Index!$D$3</f>
        <v>0</v>
      </c>
      <c r="R47" s="155">
        <f>SectorFlows_input!Q40*Index!$D$3</f>
        <v>3</v>
      </c>
      <c r="S47" s="155">
        <f>SectorFlows_input!R40*Index!$D$3</f>
        <v>3</v>
      </c>
      <c r="T47" s="155">
        <f>SectorFlows_input!S40*Index!$D$3</f>
        <v>0</v>
      </c>
      <c r="U47" s="155">
        <f>SectorFlows_input!T40*Index!$D$3</f>
        <v>0</v>
      </c>
      <c r="V47" s="155">
        <f>SectorFlows_input!U40*Index!$D$3</f>
        <v>523</v>
      </c>
      <c r="W47" s="155">
        <f>SectorFlows_input!V40*Index!$D$3</f>
        <v>180</v>
      </c>
      <c r="X47" s="155">
        <f>SectorFlows_input!W40*Index!$D$3</f>
        <v>1120</v>
      </c>
      <c r="Y47" s="155">
        <f>SectorFlows_input!X40*Index!$D$3</f>
        <v>373</v>
      </c>
      <c r="Z47" s="155">
        <f>SectorFlows_input!Y40*Index!$D$3</f>
        <v>40</v>
      </c>
      <c r="AA47" s="155">
        <f>SectorFlows_input!Z40*Index!$D$3</f>
        <v>1</v>
      </c>
      <c r="AB47" s="156">
        <f t="shared" si="80"/>
        <v>40434</v>
      </c>
      <c r="AD47" s="153" t="s">
        <v>379</v>
      </c>
      <c r="AE47" s="164">
        <f t="shared" si="81"/>
        <v>2.5349953009843201E-2</v>
      </c>
      <c r="AF47" s="164">
        <f t="shared" si="56"/>
        <v>1.1228174308750062E-2</v>
      </c>
      <c r="AG47" s="164">
        <f t="shared" si="57"/>
        <v>7.6940198842558247E-2</v>
      </c>
      <c r="AH47" s="164">
        <f t="shared" si="58"/>
        <v>1.4418558638769353E-2</v>
      </c>
      <c r="AI47" s="164">
        <f t="shared" si="59"/>
        <v>1.5803531681258347E-2</v>
      </c>
      <c r="AJ47" s="164">
        <f t="shared" si="60"/>
        <v>4.0065291586288765E-3</v>
      </c>
      <c r="AK47" s="164">
        <f t="shared" si="61"/>
        <v>8.6560815155562148E-4</v>
      </c>
      <c r="AL47" s="164">
        <f t="shared" si="62"/>
        <v>1.9785329178414205E-4</v>
      </c>
      <c r="AM47" s="164">
        <f t="shared" si="63"/>
        <v>1.1178710985804027E-2</v>
      </c>
      <c r="AN47" s="164">
        <f t="shared" si="64"/>
        <v>0.12039372805065045</v>
      </c>
      <c r="AO47" s="163">
        <f t="shared" si="65"/>
        <v>0.49030518870257705</v>
      </c>
      <c r="AP47" s="164">
        <f t="shared" si="66"/>
        <v>0.14089627541178215</v>
      </c>
      <c r="AQ47" s="164">
        <f t="shared" si="67"/>
        <v>3.1681258346935748E-2</v>
      </c>
      <c r="AR47" s="164">
        <f t="shared" si="68"/>
        <v>1.2613147351239057E-3</v>
      </c>
      <c r="AS47" s="164">
        <f t="shared" si="69"/>
        <v>0</v>
      </c>
      <c r="AT47" s="164">
        <f t="shared" si="70"/>
        <v>7.4194984419053274E-5</v>
      </c>
      <c r="AU47" s="164">
        <f t="shared" si="71"/>
        <v>7.4194984419053274E-5</v>
      </c>
      <c r="AV47" s="164">
        <f t="shared" si="72"/>
        <v>0</v>
      </c>
      <c r="AW47" s="164">
        <f t="shared" si="73"/>
        <v>0</v>
      </c>
      <c r="AX47" s="164">
        <f t="shared" si="74"/>
        <v>1.2934658950388287E-2</v>
      </c>
      <c r="AY47" s="164">
        <f t="shared" si="75"/>
        <v>4.4516990651431963E-3</v>
      </c>
      <c r="AZ47" s="164">
        <f t="shared" si="76"/>
        <v>2.7699460849779887E-2</v>
      </c>
      <c r="BA47" s="164">
        <f t="shared" si="77"/>
        <v>9.2249097294356229E-3</v>
      </c>
      <c r="BB47" s="164">
        <f t="shared" si="78"/>
        <v>9.8926645892071039E-4</v>
      </c>
      <c r="BC47" s="164">
        <f t="shared" si="79"/>
        <v>2.4731661473017756E-5</v>
      </c>
      <c r="BD47" s="167">
        <f t="shared" si="82"/>
        <v>1</v>
      </c>
    </row>
    <row r="48" spans="2:56" x14ac:dyDescent="0.25">
      <c r="B48" s="153" t="s">
        <v>380</v>
      </c>
      <c r="C48" s="155">
        <f>SectorFlows_input!B41*Index!$D$3</f>
        <v>1710</v>
      </c>
      <c r="D48" s="155">
        <f>SectorFlows_input!C41*Index!$D$3</f>
        <v>98</v>
      </c>
      <c r="E48" s="155">
        <f>SectorFlows_input!D41*Index!$D$3</f>
        <v>1123</v>
      </c>
      <c r="F48" s="155">
        <f>SectorFlows_input!E41*Index!$D$3</f>
        <v>518</v>
      </c>
      <c r="G48" s="155">
        <f>SectorFlows_input!F41*Index!$D$3</f>
        <v>1297</v>
      </c>
      <c r="H48" s="155">
        <f>SectorFlows_input!G41*Index!$D$3</f>
        <v>468</v>
      </c>
      <c r="I48" s="155">
        <f>SectorFlows_input!H41*Index!$D$3</f>
        <v>76</v>
      </c>
      <c r="J48" s="155">
        <f>SectorFlows_input!I41*Index!$D$3</f>
        <v>18</v>
      </c>
      <c r="K48" s="155">
        <f>SectorFlows_input!J41*Index!$D$3</f>
        <v>79</v>
      </c>
      <c r="L48" s="155">
        <f>SectorFlows_input!K41*Index!$D$3</f>
        <v>840</v>
      </c>
      <c r="M48" s="155">
        <f>SectorFlows_input!L41*Index!$D$3</f>
        <v>4226</v>
      </c>
      <c r="N48" s="154">
        <f>SectorFlows_input!M41*Index!$D$3</f>
        <v>17567</v>
      </c>
      <c r="O48" s="155">
        <f>SectorFlows_input!N41*Index!$D$3</f>
        <v>5191</v>
      </c>
      <c r="P48" s="155">
        <f>SectorFlows_input!O41*Index!$D$3</f>
        <v>128</v>
      </c>
      <c r="Q48" s="155">
        <f>SectorFlows_input!P41*Index!$D$3</f>
        <v>0</v>
      </c>
      <c r="R48" s="155">
        <f>SectorFlows_input!Q41*Index!$D$3</f>
        <v>0</v>
      </c>
      <c r="S48" s="155">
        <f>SectorFlows_input!R41*Index!$D$3</f>
        <v>2</v>
      </c>
      <c r="T48" s="155">
        <f>SectorFlows_input!S41*Index!$D$3</f>
        <v>1</v>
      </c>
      <c r="U48" s="155">
        <f>SectorFlows_input!T41*Index!$D$3</f>
        <v>0</v>
      </c>
      <c r="V48" s="155">
        <f>SectorFlows_input!U41*Index!$D$3</f>
        <v>82</v>
      </c>
      <c r="W48" s="155">
        <f>SectorFlows_input!V41*Index!$D$3</f>
        <v>20</v>
      </c>
      <c r="X48" s="155">
        <f>SectorFlows_input!W41*Index!$D$3</f>
        <v>147</v>
      </c>
      <c r="Y48" s="155">
        <f>SectorFlows_input!X41*Index!$D$3</f>
        <v>538</v>
      </c>
      <c r="Z48" s="155">
        <f>SectorFlows_input!Y41*Index!$D$3</f>
        <v>99</v>
      </c>
      <c r="AA48" s="155">
        <f>SectorFlows_input!Z41*Index!$D$3</f>
        <v>18</v>
      </c>
      <c r="AB48" s="156">
        <f t="shared" si="80"/>
        <v>34246</v>
      </c>
      <c r="AD48" s="153" t="s">
        <v>380</v>
      </c>
      <c r="AE48" s="164">
        <f t="shared" si="81"/>
        <v>4.9932838871693044E-2</v>
      </c>
      <c r="AF48" s="164">
        <f t="shared" si="56"/>
        <v>2.8616480756876715E-3</v>
      </c>
      <c r="AG48" s="164">
        <f t="shared" si="57"/>
        <v>3.2792150908135254E-2</v>
      </c>
      <c r="AH48" s="164">
        <f t="shared" si="58"/>
        <v>1.5125854114349122E-2</v>
      </c>
      <c r="AI48" s="164">
        <f t="shared" si="59"/>
        <v>3.7873036267009288E-2</v>
      </c>
      <c r="AJ48" s="164">
        <f t="shared" si="60"/>
        <v>1.3665829585937045E-2</v>
      </c>
      <c r="AK48" s="164">
        <f t="shared" si="61"/>
        <v>2.2192372831863574E-3</v>
      </c>
      <c r="AL48" s="164">
        <f t="shared" si="62"/>
        <v>5.2560883022834788E-4</v>
      </c>
      <c r="AM48" s="164">
        <f t="shared" si="63"/>
        <v>2.3068387548910822E-3</v>
      </c>
      <c r="AN48" s="164">
        <f t="shared" si="64"/>
        <v>2.4528412077322898E-2</v>
      </c>
      <c r="AO48" s="164">
        <f t="shared" si="65"/>
        <v>0.12340127314138878</v>
      </c>
      <c r="AP48" s="163">
        <f t="shared" si="66"/>
        <v>0.5129650178122992</v>
      </c>
      <c r="AQ48" s="164">
        <f t="shared" si="67"/>
        <v>0.15157974653974188</v>
      </c>
      <c r="AR48" s="164">
        <f t="shared" si="68"/>
        <v>3.7376627927349177E-3</v>
      </c>
      <c r="AS48" s="164">
        <f t="shared" si="69"/>
        <v>0</v>
      </c>
      <c r="AT48" s="164">
        <f t="shared" si="70"/>
        <v>0</v>
      </c>
      <c r="AU48" s="164">
        <f t="shared" si="71"/>
        <v>5.840098113648309E-5</v>
      </c>
      <c r="AV48" s="164">
        <f t="shared" si="72"/>
        <v>2.9200490568241545E-5</v>
      </c>
      <c r="AW48" s="164">
        <f t="shared" si="73"/>
        <v>0</v>
      </c>
      <c r="AX48" s="164">
        <f t="shared" si="74"/>
        <v>2.3944402265958066E-3</v>
      </c>
      <c r="AY48" s="164">
        <f t="shared" si="75"/>
        <v>5.8400981136483092E-4</v>
      </c>
      <c r="AZ48" s="164">
        <f t="shared" si="76"/>
        <v>4.2924721135315074E-3</v>
      </c>
      <c r="BA48" s="164">
        <f t="shared" si="77"/>
        <v>1.5709863925713951E-2</v>
      </c>
      <c r="BB48" s="164">
        <f t="shared" si="78"/>
        <v>2.8908485662559129E-3</v>
      </c>
      <c r="BC48" s="164">
        <f t="shared" si="79"/>
        <v>5.2560883022834788E-4</v>
      </c>
      <c r="BD48" s="167">
        <f t="shared" si="82"/>
        <v>1</v>
      </c>
    </row>
    <row r="49" spans="2:56" x14ac:dyDescent="0.25">
      <c r="B49" s="153" t="s">
        <v>381</v>
      </c>
      <c r="C49" s="155">
        <f>SectorFlows_input!B42*Index!$D$3</f>
        <v>2799</v>
      </c>
      <c r="D49" s="155">
        <f>SectorFlows_input!C42*Index!$D$3</f>
        <v>48</v>
      </c>
      <c r="E49" s="155">
        <f>SectorFlows_input!D42*Index!$D$3</f>
        <v>748</v>
      </c>
      <c r="F49" s="155">
        <f>SectorFlows_input!E42*Index!$D$3</f>
        <v>264</v>
      </c>
      <c r="G49" s="155">
        <f>SectorFlows_input!F42*Index!$D$3</f>
        <v>1083</v>
      </c>
      <c r="H49" s="155">
        <f>SectorFlows_input!G42*Index!$D$3</f>
        <v>1841</v>
      </c>
      <c r="I49" s="155">
        <f>SectorFlows_input!H42*Index!$D$3</f>
        <v>459</v>
      </c>
      <c r="J49" s="155">
        <f>SectorFlows_input!I42*Index!$D$3</f>
        <v>85</v>
      </c>
      <c r="K49" s="155">
        <f>SectorFlows_input!J42*Index!$D$3</f>
        <v>30</v>
      </c>
      <c r="L49" s="155">
        <f>SectorFlows_input!K42*Index!$D$3</f>
        <v>345</v>
      </c>
      <c r="M49" s="155">
        <f>SectorFlows_input!L42*Index!$D$3</f>
        <v>1658</v>
      </c>
      <c r="N49" s="155">
        <f>SectorFlows_input!M42*Index!$D$3</f>
        <v>8985</v>
      </c>
      <c r="O49" s="154">
        <f>SectorFlows_input!N42*Index!$D$3</f>
        <v>33531</v>
      </c>
      <c r="P49" s="155">
        <f>SectorFlows_input!O42*Index!$D$3</f>
        <v>2326</v>
      </c>
      <c r="Q49" s="155">
        <f>SectorFlows_input!P42*Index!$D$3</f>
        <v>6</v>
      </c>
      <c r="R49" s="155">
        <f>SectorFlows_input!Q42*Index!$D$3</f>
        <v>0</v>
      </c>
      <c r="S49" s="155">
        <f>SectorFlows_input!R42*Index!$D$3</f>
        <v>9</v>
      </c>
      <c r="T49" s="155">
        <f>SectorFlows_input!S42*Index!$D$3</f>
        <v>1</v>
      </c>
      <c r="U49" s="155">
        <f>SectorFlows_input!T42*Index!$D$3</f>
        <v>0</v>
      </c>
      <c r="V49" s="155">
        <f>SectorFlows_input!U42*Index!$D$3</f>
        <v>33</v>
      </c>
      <c r="W49" s="155">
        <f>SectorFlows_input!V42*Index!$D$3</f>
        <v>10</v>
      </c>
      <c r="X49" s="155">
        <f>SectorFlows_input!W42*Index!$D$3</f>
        <v>63</v>
      </c>
      <c r="Y49" s="155">
        <f>SectorFlows_input!X42*Index!$D$3</f>
        <v>564</v>
      </c>
      <c r="Z49" s="155">
        <f>SectorFlows_input!Y42*Index!$D$3</f>
        <v>1392</v>
      </c>
      <c r="AA49" s="155">
        <f>SectorFlows_input!Z42*Index!$D$3</f>
        <v>837</v>
      </c>
      <c r="AB49" s="156">
        <f t="shared" si="80"/>
        <v>57117</v>
      </c>
      <c r="AD49" s="153" t="s">
        <v>381</v>
      </c>
      <c r="AE49" s="164">
        <f t="shared" si="81"/>
        <v>4.9004674615263408E-2</v>
      </c>
      <c r="AF49" s="164">
        <f t="shared" si="56"/>
        <v>8.4038027207311312E-4</v>
      </c>
      <c r="AG49" s="164">
        <f t="shared" si="57"/>
        <v>1.3095925906472679E-2</v>
      </c>
      <c r="AH49" s="164">
        <f t="shared" si="58"/>
        <v>4.6220914964021217E-3</v>
      </c>
      <c r="AI49" s="164">
        <f t="shared" si="59"/>
        <v>1.8961079888649614E-2</v>
      </c>
      <c r="AJ49" s="164">
        <f t="shared" si="60"/>
        <v>3.2232085018470857E-2</v>
      </c>
      <c r="AK49" s="164">
        <f t="shared" si="61"/>
        <v>8.036136351699143E-3</v>
      </c>
      <c r="AL49" s="164">
        <f t="shared" si="62"/>
        <v>1.4881733984628044E-3</v>
      </c>
      <c r="AM49" s="164">
        <f t="shared" si="63"/>
        <v>5.252376700456957E-4</v>
      </c>
      <c r="AN49" s="164">
        <f t="shared" si="64"/>
        <v>6.0402332055255002E-3</v>
      </c>
      <c r="AO49" s="164">
        <f t="shared" si="65"/>
        <v>2.9028135231192114E-2</v>
      </c>
      <c r="AP49" s="164">
        <f t="shared" si="66"/>
        <v>0.15730868217868585</v>
      </c>
      <c r="AQ49" s="163">
        <f t="shared" si="67"/>
        <v>0.58705814381007404</v>
      </c>
      <c r="AR49" s="164">
        <f t="shared" si="68"/>
        <v>4.0723427350876272E-2</v>
      </c>
      <c r="AS49" s="164">
        <f t="shared" si="69"/>
        <v>1.0504753400913914E-4</v>
      </c>
      <c r="AT49" s="164">
        <f t="shared" si="70"/>
        <v>0</v>
      </c>
      <c r="AU49" s="164">
        <f t="shared" si="71"/>
        <v>1.5757130101370871E-4</v>
      </c>
      <c r="AV49" s="164">
        <f t="shared" si="72"/>
        <v>1.7507922334856521E-5</v>
      </c>
      <c r="AW49" s="164">
        <f t="shared" si="73"/>
        <v>0</v>
      </c>
      <c r="AX49" s="164">
        <f t="shared" si="74"/>
        <v>5.7776143705026521E-4</v>
      </c>
      <c r="AY49" s="164">
        <f t="shared" si="75"/>
        <v>1.7507922334856522E-4</v>
      </c>
      <c r="AZ49" s="164">
        <f t="shared" si="76"/>
        <v>1.1029991070959609E-3</v>
      </c>
      <c r="BA49" s="164">
        <f t="shared" si="77"/>
        <v>9.8744681968590785E-3</v>
      </c>
      <c r="BB49" s="164">
        <f t="shared" si="78"/>
        <v>2.437102789012028E-2</v>
      </c>
      <c r="BC49" s="164">
        <f t="shared" si="79"/>
        <v>1.465413099427491E-2</v>
      </c>
      <c r="BD49" s="167">
        <f t="shared" si="82"/>
        <v>1</v>
      </c>
    </row>
    <row r="50" spans="2:56" x14ac:dyDescent="0.25">
      <c r="B50" s="153" t="s">
        <v>382</v>
      </c>
      <c r="C50" s="155">
        <f>SectorFlows_input!B43*Index!$D$3</f>
        <v>2957</v>
      </c>
      <c r="D50" s="155">
        <f>SectorFlows_input!C43*Index!$D$3</f>
        <v>86</v>
      </c>
      <c r="E50" s="155">
        <f>SectorFlows_input!D43*Index!$D$3</f>
        <v>274</v>
      </c>
      <c r="F50" s="155">
        <f>SectorFlows_input!E43*Index!$D$3</f>
        <v>207</v>
      </c>
      <c r="G50" s="155">
        <f>SectorFlows_input!F43*Index!$D$3</f>
        <v>940</v>
      </c>
      <c r="H50" s="155">
        <f>SectorFlows_input!G43*Index!$D$3</f>
        <v>1862</v>
      </c>
      <c r="I50" s="155">
        <f>SectorFlows_input!H43*Index!$D$3</f>
        <v>4114</v>
      </c>
      <c r="J50" s="155">
        <f>SectorFlows_input!I43*Index!$D$3</f>
        <v>1656</v>
      </c>
      <c r="K50" s="155">
        <f>SectorFlows_input!J43*Index!$D$3</f>
        <v>9</v>
      </c>
      <c r="L50" s="155">
        <f>SectorFlows_input!K43*Index!$D$3</f>
        <v>44</v>
      </c>
      <c r="M50" s="155">
        <f>SectorFlows_input!L43*Index!$D$3</f>
        <v>258</v>
      </c>
      <c r="N50" s="155">
        <f>SectorFlows_input!M43*Index!$D$3</f>
        <v>1531</v>
      </c>
      <c r="O50" s="155">
        <f>SectorFlows_input!N43*Index!$D$3</f>
        <v>2654</v>
      </c>
      <c r="P50" s="154">
        <f>SectorFlows_input!O43*Index!$D$3</f>
        <v>13978</v>
      </c>
      <c r="Q50" s="155">
        <f>SectorFlows_input!P43*Index!$D$3</f>
        <v>1358</v>
      </c>
      <c r="R50" s="155">
        <f>SectorFlows_input!Q43*Index!$D$3</f>
        <v>0</v>
      </c>
      <c r="S50" s="155">
        <f>SectorFlows_input!R43*Index!$D$3</f>
        <v>19</v>
      </c>
      <c r="T50" s="155">
        <f>SectorFlows_input!S43*Index!$D$3</f>
        <v>226</v>
      </c>
      <c r="U50" s="155">
        <f>SectorFlows_input!T43*Index!$D$3</f>
        <v>5</v>
      </c>
      <c r="V50" s="155">
        <f>SectorFlows_input!U43*Index!$D$3</f>
        <v>3</v>
      </c>
      <c r="W50" s="155">
        <f>SectorFlows_input!V43*Index!$D$3</f>
        <v>2</v>
      </c>
      <c r="X50" s="155">
        <f>SectorFlows_input!W43*Index!$D$3</f>
        <v>0</v>
      </c>
      <c r="Y50" s="155">
        <f>SectorFlows_input!X43*Index!$D$3</f>
        <v>5</v>
      </c>
      <c r="Z50" s="155">
        <f>SectorFlows_input!Y43*Index!$D$3</f>
        <v>15</v>
      </c>
      <c r="AA50" s="155">
        <f>SectorFlows_input!Z43*Index!$D$3</f>
        <v>1985</v>
      </c>
      <c r="AB50" s="156">
        <f t="shared" si="80"/>
        <v>34188</v>
      </c>
      <c r="AD50" s="153" t="s">
        <v>382</v>
      </c>
      <c r="AE50" s="164">
        <f t="shared" si="81"/>
        <v>8.6492336492336494E-2</v>
      </c>
      <c r="AF50" s="164">
        <f t="shared" si="56"/>
        <v>2.5155025155025154E-3</v>
      </c>
      <c r="AG50" s="164">
        <f t="shared" si="57"/>
        <v>8.0145080145080146E-3</v>
      </c>
      <c r="AH50" s="164">
        <f t="shared" si="58"/>
        <v>6.0547560547560544E-3</v>
      </c>
      <c r="AI50" s="164">
        <f t="shared" si="59"/>
        <v>2.7495027495027496E-2</v>
      </c>
      <c r="AJ50" s="164">
        <f t="shared" si="60"/>
        <v>5.4463554463554463E-2</v>
      </c>
      <c r="AK50" s="164">
        <f t="shared" si="61"/>
        <v>0.12033462033462033</v>
      </c>
      <c r="AL50" s="164">
        <f t="shared" si="62"/>
        <v>4.8438048438048435E-2</v>
      </c>
      <c r="AM50" s="164">
        <f t="shared" si="63"/>
        <v>2.6325026325026325E-4</v>
      </c>
      <c r="AN50" s="164">
        <f t="shared" si="64"/>
        <v>1.287001287001287E-3</v>
      </c>
      <c r="AO50" s="164">
        <f t="shared" si="65"/>
        <v>7.5465075465075467E-3</v>
      </c>
      <c r="AP50" s="164">
        <f t="shared" si="66"/>
        <v>4.4781794781794781E-2</v>
      </c>
      <c r="AQ50" s="164">
        <f t="shared" si="67"/>
        <v>7.7629577629577631E-2</v>
      </c>
      <c r="AR50" s="163">
        <f t="shared" si="68"/>
        <v>0.40885690885690884</v>
      </c>
      <c r="AS50" s="164">
        <f t="shared" si="69"/>
        <v>3.9721539721539724E-2</v>
      </c>
      <c r="AT50" s="164">
        <f t="shared" si="70"/>
        <v>0</v>
      </c>
      <c r="AU50" s="164">
        <f t="shared" si="71"/>
        <v>5.5575055575055575E-4</v>
      </c>
      <c r="AV50" s="164">
        <f t="shared" si="72"/>
        <v>6.6105066105066109E-3</v>
      </c>
      <c r="AW50" s="164">
        <f t="shared" si="73"/>
        <v>1.4625014625014625E-4</v>
      </c>
      <c r="AX50" s="164">
        <f t="shared" si="74"/>
        <v>8.7750087750087746E-5</v>
      </c>
      <c r="AY50" s="164">
        <f t="shared" si="75"/>
        <v>5.8500058500058502E-5</v>
      </c>
      <c r="AZ50" s="164">
        <f t="shared" si="76"/>
        <v>0</v>
      </c>
      <c r="BA50" s="164">
        <f t="shared" si="77"/>
        <v>1.4625014625014625E-4</v>
      </c>
      <c r="BB50" s="164">
        <f t="shared" si="78"/>
        <v>4.3875043875043877E-4</v>
      </c>
      <c r="BC50" s="164">
        <f t="shared" si="79"/>
        <v>5.8061308061308062E-2</v>
      </c>
      <c r="BD50" s="167">
        <f t="shared" si="82"/>
        <v>0.99999999999999989</v>
      </c>
    </row>
    <row r="51" spans="2:56" x14ac:dyDescent="0.25">
      <c r="B51" s="153" t="s">
        <v>383</v>
      </c>
      <c r="C51" s="155">
        <f>SectorFlows_input!B44*Index!$D$3</f>
        <v>2153</v>
      </c>
      <c r="D51" s="155">
        <f>SectorFlows_input!C44*Index!$D$3</f>
        <v>72</v>
      </c>
      <c r="E51" s="155">
        <f>SectorFlows_input!D44*Index!$D$3</f>
        <v>114</v>
      </c>
      <c r="F51" s="155">
        <f>SectorFlows_input!E44*Index!$D$3</f>
        <v>21</v>
      </c>
      <c r="G51" s="155">
        <f>SectorFlows_input!F44*Index!$D$3</f>
        <v>40</v>
      </c>
      <c r="H51" s="155">
        <f>SectorFlows_input!G44*Index!$D$3</f>
        <v>118</v>
      </c>
      <c r="I51" s="155">
        <f>SectorFlows_input!H44*Index!$D$3</f>
        <v>945</v>
      </c>
      <c r="J51" s="155">
        <f>SectorFlows_input!I44*Index!$D$3</f>
        <v>2741</v>
      </c>
      <c r="K51" s="155">
        <f>SectorFlows_input!J44*Index!$D$3</f>
        <v>11</v>
      </c>
      <c r="L51" s="155">
        <f>SectorFlows_input!K44*Index!$D$3</f>
        <v>0</v>
      </c>
      <c r="M51" s="155">
        <f>SectorFlows_input!L44*Index!$D$3</f>
        <v>12</v>
      </c>
      <c r="N51" s="155">
        <f>SectorFlows_input!M44*Index!$D$3</f>
        <v>49</v>
      </c>
      <c r="O51" s="155">
        <f>SectorFlows_input!N44*Index!$D$3</f>
        <v>97</v>
      </c>
      <c r="P51" s="155">
        <f>SectorFlows_input!O44*Index!$D$3</f>
        <v>2129</v>
      </c>
      <c r="Q51" s="154">
        <f>SectorFlows_input!P44*Index!$D$3</f>
        <v>10941</v>
      </c>
      <c r="R51" s="155">
        <f>SectorFlows_input!Q44*Index!$D$3</f>
        <v>0</v>
      </c>
      <c r="S51" s="155">
        <f>SectorFlows_input!R44*Index!$D$3</f>
        <v>223</v>
      </c>
      <c r="T51" s="155">
        <f>SectorFlows_input!S44*Index!$D$3</f>
        <v>2282</v>
      </c>
      <c r="U51" s="155">
        <f>SectorFlows_input!T44*Index!$D$3</f>
        <v>174</v>
      </c>
      <c r="V51" s="155">
        <f>SectorFlows_input!U44*Index!$D$3</f>
        <v>0</v>
      </c>
      <c r="W51" s="155">
        <f>SectorFlows_input!V44*Index!$D$3</f>
        <v>0</v>
      </c>
      <c r="X51" s="155">
        <f>SectorFlows_input!W44*Index!$D$3</f>
        <v>0</v>
      </c>
      <c r="Y51" s="155">
        <f>SectorFlows_input!X44*Index!$D$3</f>
        <v>0</v>
      </c>
      <c r="Z51" s="155">
        <f>SectorFlows_input!Y44*Index!$D$3</f>
        <v>0</v>
      </c>
      <c r="AA51" s="155">
        <f>SectorFlows_input!Z44*Index!$D$3</f>
        <v>894</v>
      </c>
      <c r="AB51" s="156">
        <f t="shared" si="80"/>
        <v>23016</v>
      </c>
      <c r="AD51" s="153" t="s">
        <v>383</v>
      </c>
      <c r="AE51" s="164">
        <f t="shared" si="81"/>
        <v>9.3543621828293358E-2</v>
      </c>
      <c r="AF51" s="164">
        <f t="shared" si="56"/>
        <v>3.1282586027111575E-3</v>
      </c>
      <c r="AG51" s="164">
        <f t="shared" si="57"/>
        <v>4.9530761209593327E-3</v>
      </c>
      <c r="AH51" s="164">
        <f t="shared" si="58"/>
        <v>9.1240875912408756E-4</v>
      </c>
      <c r="AI51" s="164">
        <f t="shared" si="59"/>
        <v>1.7379214459506431E-3</v>
      </c>
      <c r="AJ51" s="164">
        <f t="shared" si="60"/>
        <v>5.1268682655543968E-3</v>
      </c>
      <c r="AK51" s="164">
        <f t="shared" si="61"/>
        <v>4.105839416058394E-2</v>
      </c>
      <c r="AL51" s="164">
        <f t="shared" si="62"/>
        <v>0.11909106708376781</v>
      </c>
      <c r="AM51" s="164">
        <f t="shared" si="63"/>
        <v>4.7792839763642685E-4</v>
      </c>
      <c r="AN51" s="164">
        <f t="shared" si="64"/>
        <v>0</v>
      </c>
      <c r="AO51" s="164">
        <f t="shared" si="65"/>
        <v>5.2137643378519292E-4</v>
      </c>
      <c r="AP51" s="164">
        <f t="shared" si="66"/>
        <v>2.1289537712895377E-3</v>
      </c>
      <c r="AQ51" s="164">
        <f t="shared" si="67"/>
        <v>4.2144595064303094E-3</v>
      </c>
      <c r="AR51" s="164">
        <f t="shared" si="68"/>
        <v>9.2500868960722973E-2</v>
      </c>
      <c r="AS51" s="163">
        <f t="shared" si="69"/>
        <v>0.47536496350364965</v>
      </c>
      <c r="AT51" s="164">
        <f t="shared" si="70"/>
        <v>0</v>
      </c>
      <c r="AU51" s="164">
        <f t="shared" si="71"/>
        <v>9.6889120611748352E-3</v>
      </c>
      <c r="AV51" s="164">
        <f t="shared" si="72"/>
        <v>9.9148418491484189E-2</v>
      </c>
      <c r="AW51" s="164">
        <f t="shared" si="73"/>
        <v>7.5599582898852975E-3</v>
      </c>
      <c r="AX51" s="164">
        <f t="shared" si="74"/>
        <v>0</v>
      </c>
      <c r="AY51" s="164">
        <f t="shared" si="75"/>
        <v>0</v>
      </c>
      <c r="AZ51" s="164">
        <f t="shared" si="76"/>
        <v>0</v>
      </c>
      <c r="BA51" s="164">
        <f t="shared" si="77"/>
        <v>0</v>
      </c>
      <c r="BB51" s="164">
        <f t="shared" si="78"/>
        <v>0</v>
      </c>
      <c r="BC51" s="164">
        <f t="shared" si="79"/>
        <v>3.8842544316996873E-2</v>
      </c>
      <c r="BD51" s="167">
        <f t="shared" si="82"/>
        <v>0.99999999999999989</v>
      </c>
    </row>
    <row r="52" spans="2:56" x14ac:dyDescent="0.25">
      <c r="B52" s="153" t="s">
        <v>384</v>
      </c>
      <c r="C52" s="155">
        <f>SectorFlows_input!B45*Index!$D$3</f>
        <v>35</v>
      </c>
      <c r="D52" s="155">
        <f>SectorFlows_input!C45*Index!$D$3</f>
        <v>46</v>
      </c>
      <c r="E52" s="155">
        <f>SectorFlows_input!D45*Index!$D$3</f>
        <v>78</v>
      </c>
      <c r="F52" s="155">
        <f>SectorFlows_input!E45*Index!$D$3</f>
        <v>2</v>
      </c>
      <c r="G52" s="155">
        <f>SectorFlows_input!F45*Index!$D$3</f>
        <v>0</v>
      </c>
      <c r="H52" s="155">
        <f>SectorFlows_input!G45*Index!$D$3</f>
        <v>0</v>
      </c>
      <c r="I52" s="155">
        <f>SectorFlows_input!H45*Index!$D$3</f>
        <v>1</v>
      </c>
      <c r="J52" s="155">
        <f>SectorFlows_input!I45*Index!$D$3</f>
        <v>0</v>
      </c>
      <c r="K52" s="155">
        <f>SectorFlows_input!J45*Index!$D$3</f>
        <v>207</v>
      </c>
      <c r="L52" s="155">
        <f>SectorFlows_input!K45*Index!$D$3</f>
        <v>341</v>
      </c>
      <c r="M52" s="155">
        <f>SectorFlows_input!L45*Index!$D$3</f>
        <v>109</v>
      </c>
      <c r="N52" s="155">
        <f>SectorFlows_input!M45*Index!$D$3</f>
        <v>6</v>
      </c>
      <c r="O52" s="155">
        <f>SectorFlows_input!N45*Index!$D$3</f>
        <v>1</v>
      </c>
      <c r="P52" s="155">
        <f>SectorFlows_input!O45*Index!$D$3</f>
        <v>0</v>
      </c>
      <c r="Q52" s="155">
        <f>SectorFlows_input!P45*Index!$D$3</f>
        <v>0</v>
      </c>
      <c r="R52" s="154">
        <f>SectorFlows_input!Q45*Index!$D$3</f>
        <v>33560</v>
      </c>
      <c r="S52" s="155">
        <f>SectorFlows_input!R45*Index!$D$3</f>
        <v>291</v>
      </c>
      <c r="T52" s="155">
        <f>SectorFlows_input!S45*Index!$D$3</f>
        <v>0</v>
      </c>
      <c r="U52" s="155">
        <f>SectorFlows_input!T45*Index!$D$3</f>
        <v>0</v>
      </c>
      <c r="V52" s="155">
        <f>SectorFlows_input!U45*Index!$D$3</f>
        <v>5724</v>
      </c>
      <c r="W52" s="155">
        <f>SectorFlows_input!V45*Index!$D$3</f>
        <v>2880</v>
      </c>
      <c r="X52" s="155">
        <f>SectorFlows_input!W45*Index!$D$3</f>
        <v>102</v>
      </c>
      <c r="Y52" s="155">
        <f>SectorFlows_input!X45*Index!$D$3</f>
        <v>1</v>
      </c>
      <c r="Z52" s="155">
        <f>SectorFlows_input!Y45*Index!$D$3</f>
        <v>0</v>
      </c>
      <c r="AA52" s="155">
        <f>SectorFlows_input!Z45*Index!$D$3</f>
        <v>0</v>
      </c>
      <c r="AB52" s="156">
        <f t="shared" si="80"/>
        <v>43384</v>
      </c>
      <c r="AD52" s="153" t="s">
        <v>384</v>
      </c>
      <c r="AE52" s="164">
        <f t="shared" si="81"/>
        <v>8.0674903190116167E-4</v>
      </c>
      <c r="AF52" s="164">
        <f t="shared" si="56"/>
        <v>1.0602987276415268E-3</v>
      </c>
      <c r="AG52" s="164">
        <f t="shared" si="57"/>
        <v>1.7978978425225889E-3</v>
      </c>
      <c r="AH52" s="164">
        <f t="shared" si="58"/>
        <v>4.6099944680066385E-5</v>
      </c>
      <c r="AI52" s="164">
        <f t="shared" si="59"/>
        <v>0</v>
      </c>
      <c r="AJ52" s="164">
        <f t="shared" si="60"/>
        <v>0</v>
      </c>
      <c r="AK52" s="164">
        <f t="shared" si="61"/>
        <v>2.3049972340033192E-5</v>
      </c>
      <c r="AL52" s="164">
        <f t="shared" si="62"/>
        <v>0</v>
      </c>
      <c r="AM52" s="164">
        <f t="shared" si="63"/>
        <v>4.7713442743868711E-3</v>
      </c>
      <c r="AN52" s="164">
        <f t="shared" si="64"/>
        <v>7.8600405679513183E-3</v>
      </c>
      <c r="AO52" s="164">
        <f t="shared" si="65"/>
        <v>2.5124469850636181E-3</v>
      </c>
      <c r="AP52" s="164">
        <f t="shared" si="66"/>
        <v>1.3829983404019914E-4</v>
      </c>
      <c r="AQ52" s="164">
        <f t="shared" si="67"/>
        <v>2.3049972340033192E-5</v>
      </c>
      <c r="AR52" s="164">
        <f t="shared" si="68"/>
        <v>0</v>
      </c>
      <c r="AS52" s="164">
        <f t="shared" si="69"/>
        <v>0</v>
      </c>
      <c r="AT52" s="163">
        <f t="shared" si="70"/>
        <v>0.77355707173151389</v>
      </c>
      <c r="AU52" s="164">
        <f t="shared" si="71"/>
        <v>6.7075419509496585E-3</v>
      </c>
      <c r="AV52" s="164">
        <f t="shared" si="72"/>
        <v>0</v>
      </c>
      <c r="AW52" s="164">
        <f t="shared" si="73"/>
        <v>0</v>
      </c>
      <c r="AX52" s="164">
        <f t="shared" si="74"/>
        <v>0.13193804167435</v>
      </c>
      <c r="AY52" s="164">
        <f t="shared" si="75"/>
        <v>6.6383920339295591E-2</v>
      </c>
      <c r="AZ52" s="164">
        <f t="shared" si="76"/>
        <v>2.3510971786833857E-3</v>
      </c>
      <c r="BA52" s="164">
        <f t="shared" si="77"/>
        <v>2.3049972340033192E-5</v>
      </c>
      <c r="BB52" s="164">
        <f t="shared" si="78"/>
        <v>0</v>
      </c>
      <c r="BC52" s="164">
        <f t="shared" si="79"/>
        <v>0</v>
      </c>
      <c r="BD52" s="167">
        <f t="shared" si="82"/>
        <v>1</v>
      </c>
    </row>
    <row r="53" spans="2:56" x14ac:dyDescent="0.25">
      <c r="B53" s="153" t="s">
        <v>385</v>
      </c>
      <c r="C53" s="155">
        <f>SectorFlows_input!B46*Index!$D$3</f>
        <v>50</v>
      </c>
      <c r="D53" s="155">
        <f>SectorFlows_input!C46*Index!$D$3</f>
        <v>1</v>
      </c>
      <c r="E53" s="155">
        <f>SectorFlows_input!D46*Index!$D$3</f>
        <v>19</v>
      </c>
      <c r="F53" s="155">
        <f>SectorFlows_input!E46*Index!$D$3</f>
        <v>3</v>
      </c>
      <c r="G53" s="155">
        <f>SectorFlows_input!F46*Index!$D$3</f>
        <v>16</v>
      </c>
      <c r="H53" s="155">
        <f>SectorFlows_input!G46*Index!$D$3</f>
        <v>15</v>
      </c>
      <c r="I53" s="155">
        <f>SectorFlows_input!H46*Index!$D$3</f>
        <v>61</v>
      </c>
      <c r="J53" s="155">
        <f>SectorFlows_input!I46*Index!$D$3</f>
        <v>89</v>
      </c>
      <c r="K53" s="155">
        <f>SectorFlows_input!J46*Index!$D$3</f>
        <v>5</v>
      </c>
      <c r="L53" s="155">
        <f>SectorFlows_input!K46*Index!$D$3</f>
        <v>122</v>
      </c>
      <c r="M53" s="155">
        <f>SectorFlows_input!L46*Index!$D$3</f>
        <v>365</v>
      </c>
      <c r="N53" s="155">
        <f>SectorFlows_input!M46*Index!$D$3</f>
        <v>536</v>
      </c>
      <c r="O53" s="155">
        <f>SectorFlows_input!N46*Index!$D$3</f>
        <v>1057</v>
      </c>
      <c r="P53" s="155">
        <f>SectorFlows_input!O46*Index!$D$3</f>
        <v>328</v>
      </c>
      <c r="Q53" s="155">
        <f>SectorFlows_input!P46*Index!$D$3</f>
        <v>609</v>
      </c>
      <c r="R53" s="155">
        <f>SectorFlows_input!Q46*Index!$D$3</f>
        <v>58</v>
      </c>
      <c r="S53" s="154">
        <f>SectorFlows_input!R46*Index!$D$3</f>
        <v>55561</v>
      </c>
      <c r="T53" s="155">
        <f>SectorFlows_input!S46*Index!$D$3</f>
        <v>89</v>
      </c>
      <c r="U53" s="155">
        <f>SectorFlows_input!T46*Index!$D$3</f>
        <v>180</v>
      </c>
      <c r="V53" s="155">
        <f>SectorFlows_input!U46*Index!$D$3</f>
        <v>1939</v>
      </c>
      <c r="W53" s="155">
        <f>SectorFlows_input!V46*Index!$D$3</f>
        <v>6</v>
      </c>
      <c r="X53" s="155">
        <f>SectorFlows_input!W46*Index!$D$3</f>
        <v>1002</v>
      </c>
      <c r="Y53" s="155">
        <f>SectorFlows_input!X46*Index!$D$3</f>
        <v>1296</v>
      </c>
      <c r="Z53" s="155">
        <f>SectorFlows_input!Y46*Index!$D$3</f>
        <v>1772</v>
      </c>
      <c r="AA53" s="155">
        <f>SectorFlows_input!Z46*Index!$D$3</f>
        <v>2442</v>
      </c>
      <c r="AB53" s="156">
        <f t="shared" si="80"/>
        <v>67621</v>
      </c>
      <c r="AD53" s="153" t="s">
        <v>385</v>
      </c>
      <c r="AE53" s="164">
        <f t="shared" si="81"/>
        <v>7.3941527040416444E-4</v>
      </c>
      <c r="AF53" s="164">
        <f t="shared" si="56"/>
        <v>1.4788305408083288E-5</v>
      </c>
      <c r="AG53" s="164">
        <f t="shared" si="57"/>
        <v>2.8097780275358248E-4</v>
      </c>
      <c r="AH53" s="164">
        <f t="shared" si="58"/>
        <v>4.4364916224249862E-5</v>
      </c>
      <c r="AI53" s="164">
        <f t="shared" si="59"/>
        <v>2.3661288652933261E-4</v>
      </c>
      <c r="AJ53" s="164">
        <f t="shared" si="60"/>
        <v>2.2182458112124932E-4</v>
      </c>
      <c r="AK53" s="164">
        <f t="shared" si="61"/>
        <v>9.0208662989308059E-4</v>
      </c>
      <c r="AL53" s="164">
        <f t="shared" si="62"/>
        <v>1.3161591813194125E-3</v>
      </c>
      <c r="AM53" s="164">
        <f t="shared" si="63"/>
        <v>7.3941527040416439E-5</v>
      </c>
      <c r="AN53" s="164">
        <f t="shared" si="64"/>
        <v>1.8041732597861612E-3</v>
      </c>
      <c r="AO53" s="164">
        <f t="shared" si="65"/>
        <v>5.3977314739504E-3</v>
      </c>
      <c r="AP53" s="164">
        <f t="shared" si="66"/>
        <v>7.9265316987326417E-3</v>
      </c>
      <c r="AQ53" s="164">
        <f t="shared" si="67"/>
        <v>1.5631238816344036E-2</v>
      </c>
      <c r="AR53" s="164">
        <f t="shared" si="68"/>
        <v>4.8505641738513187E-3</v>
      </c>
      <c r="AS53" s="164">
        <f t="shared" si="69"/>
        <v>9.0060779935227219E-3</v>
      </c>
      <c r="AT53" s="164">
        <f t="shared" si="70"/>
        <v>8.5772171366883072E-4</v>
      </c>
      <c r="AU53" s="163">
        <f t="shared" si="71"/>
        <v>0.82165303677851553</v>
      </c>
      <c r="AV53" s="164">
        <f t="shared" si="72"/>
        <v>1.3161591813194125E-3</v>
      </c>
      <c r="AW53" s="164">
        <f t="shared" si="73"/>
        <v>2.6618949734549917E-3</v>
      </c>
      <c r="AX53" s="164">
        <f t="shared" si="74"/>
        <v>2.8674524186273496E-2</v>
      </c>
      <c r="AY53" s="164">
        <f t="shared" si="75"/>
        <v>8.8729832448499724E-5</v>
      </c>
      <c r="AZ53" s="164">
        <f t="shared" si="76"/>
        <v>1.4817882018899454E-2</v>
      </c>
      <c r="BA53" s="164">
        <f t="shared" si="77"/>
        <v>1.9165643808875941E-2</v>
      </c>
      <c r="BB53" s="164">
        <f t="shared" si="78"/>
        <v>2.6204877183123587E-2</v>
      </c>
      <c r="BC53" s="164">
        <f t="shared" si="79"/>
        <v>3.6113041806539389E-2</v>
      </c>
      <c r="BD53" s="167">
        <f t="shared" si="82"/>
        <v>1</v>
      </c>
    </row>
    <row r="54" spans="2:56" x14ac:dyDescent="0.25">
      <c r="B54" s="153" t="s">
        <v>386</v>
      </c>
      <c r="C54" s="155">
        <f>SectorFlows_input!B47*Index!$D$3</f>
        <v>2794</v>
      </c>
      <c r="D54" s="155">
        <f>SectorFlows_input!C47*Index!$D$3</f>
        <v>88</v>
      </c>
      <c r="E54" s="155">
        <f>SectorFlows_input!D47*Index!$D$3</f>
        <v>87</v>
      </c>
      <c r="F54" s="155">
        <f>SectorFlows_input!E47*Index!$D$3</f>
        <v>18</v>
      </c>
      <c r="G54" s="155">
        <f>SectorFlows_input!F47*Index!$D$3</f>
        <v>57</v>
      </c>
      <c r="H54" s="155">
        <f>SectorFlows_input!G47*Index!$D$3</f>
        <v>66</v>
      </c>
      <c r="I54" s="155">
        <f>SectorFlows_input!H47*Index!$D$3</f>
        <v>617</v>
      </c>
      <c r="J54" s="155">
        <f>SectorFlows_input!I47*Index!$D$3</f>
        <v>3360</v>
      </c>
      <c r="K54" s="155">
        <f>SectorFlows_input!J47*Index!$D$3</f>
        <v>11</v>
      </c>
      <c r="L54" s="155">
        <f>SectorFlows_input!K47*Index!$D$3</f>
        <v>5</v>
      </c>
      <c r="M54" s="155">
        <f>SectorFlows_input!L47*Index!$D$3</f>
        <v>3</v>
      </c>
      <c r="N54" s="155">
        <f>SectorFlows_input!M47*Index!$D$3</f>
        <v>17</v>
      </c>
      <c r="O54" s="155">
        <f>SectorFlows_input!N47*Index!$D$3</f>
        <v>8</v>
      </c>
      <c r="P54" s="155">
        <f>SectorFlows_input!O47*Index!$D$3</f>
        <v>529</v>
      </c>
      <c r="Q54" s="155">
        <f>SectorFlows_input!P47*Index!$D$3</f>
        <v>2263</v>
      </c>
      <c r="R54" s="155">
        <f>SectorFlows_input!Q47*Index!$D$3</f>
        <v>0</v>
      </c>
      <c r="S54" s="155">
        <f>SectorFlows_input!R47*Index!$D$3</f>
        <v>12</v>
      </c>
      <c r="T54" s="154">
        <f>SectorFlows_input!S47*Index!$D$3</f>
        <v>22502</v>
      </c>
      <c r="U54" s="155">
        <f>SectorFlows_input!T47*Index!$D$3</f>
        <v>2994</v>
      </c>
      <c r="V54" s="155">
        <f>SectorFlows_input!U47*Index!$D$3</f>
        <v>1</v>
      </c>
      <c r="W54" s="155">
        <f>SectorFlows_input!V47*Index!$D$3</f>
        <v>1</v>
      </c>
      <c r="X54" s="155">
        <f>SectorFlows_input!W47*Index!$D$3</f>
        <v>0</v>
      </c>
      <c r="Y54" s="155">
        <f>SectorFlows_input!X47*Index!$D$3</f>
        <v>0</v>
      </c>
      <c r="Z54" s="155">
        <f>SectorFlows_input!Y47*Index!$D$3</f>
        <v>0</v>
      </c>
      <c r="AA54" s="155">
        <f>SectorFlows_input!Z47*Index!$D$3</f>
        <v>148</v>
      </c>
      <c r="AB54" s="156">
        <f t="shared" si="80"/>
        <v>35581</v>
      </c>
      <c r="AD54" s="153" t="s">
        <v>386</v>
      </c>
      <c r="AE54" s="164">
        <f t="shared" si="81"/>
        <v>7.8525055507152691E-2</v>
      </c>
      <c r="AF54" s="164">
        <f t="shared" si="56"/>
        <v>2.4732300947134709E-3</v>
      </c>
      <c r="AG54" s="164">
        <f t="shared" si="57"/>
        <v>2.4451252072735449E-3</v>
      </c>
      <c r="AH54" s="164">
        <f t="shared" si="58"/>
        <v>5.0588797391866447E-4</v>
      </c>
      <c r="AI54" s="164">
        <f t="shared" si="59"/>
        <v>1.6019785840757708E-3</v>
      </c>
      <c r="AJ54" s="164">
        <f t="shared" si="60"/>
        <v>1.8549225710351031E-3</v>
      </c>
      <c r="AK54" s="164">
        <f t="shared" si="61"/>
        <v>1.7340715550434222E-2</v>
      </c>
      <c r="AL54" s="164">
        <f t="shared" si="62"/>
        <v>9.4432421798150701E-2</v>
      </c>
      <c r="AM54" s="164">
        <f t="shared" si="63"/>
        <v>3.0915376183918386E-4</v>
      </c>
      <c r="AN54" s="164">
        <f t="shared" si="64"/>
        <v>1.4052443719962901E-4</v>
      </c>
      <c r="AO54" s="164">
        <f t="shared" si="65"/>
        <v>8.4314662319777411E-5</v>
      </c>
      <c r="AP54" s="164">
        <f t="shared" si="66"/>
        <v>4.7778308647873863E-4</v>
      </c>
      <c r="AQ54" s="164">
        <f t="shared" si="67"/>
        <v>2.2483909951940642E-4</v>
      </c>
      <c r="AR54" s="164">
        <f t="shared" si="68"/>
        <v>1.4867485455720749E-2</v>
      </c>
      <c r="AS54" s="164">
        <f t="shared" si="69"/>
        <v>6.3601360276552096E-2</v>
      </c>
      <c r="AT54" s="164">
        <f t="shared" si="70"/>
        <v>0</v>
      </c>
      <c r="AU54" s="164">
        <f t="shared" si="71"/>
        <v>3.3725864927910965E-4</v>
      </c>
      <c r="AV54" s="163">
        <f t="shared" si="72"/>
        <v>0.63241617717321041</v>
      </c>
      <c r="AW54" s="164">
        <f t="shared" si="73"/>
        <v>8.4146032995137857E-2</v>
      </c>
      <c r="AX54" s="164">
        <f t="shared" si="74"/>
        <v>2.8104887439925803E-5</v>
      </c>
      <c r="AY54" s="164">
        <f t="shared" si="75"/>
        <v>2.8104887439925803E-5</v>
      </c>
      <c r="AZ54" s="164">
        <f t="shared" si="76"/>
        <v>0</v>
      </c>
      <c r="BA54" s="164">
        <f t="shared" si="77"/>
        <v>0</v>
      </c>
      <c r="BB54" s="164">
        <f t="shared" si="78"/>
        <v>0</v>
      </c>
      <c r="BC54" s="164">
        <f t="shared" si="79"/>
        <v>4.1595233411090187E-3</v>
      </c>
      <c r="BD54" s="167">
        <f t="shared" si="82"/>
        <v>1</v>
      </c>
    </row>
    <row r="55" spans="2:56" x14ac:dyDescent="0.25">
      <c r="B55" s="153" t="s">
        <v>387</v>
      </c>
      <c r="C55" s="155">
        <f>SectorFlows_input!B48*Index!$D$3</f>
        <v>347</v>
      </c>
      <c r="D55" s="155">
        <f>SectorFlows_input!C48*Index!$D$3</f>
        <v>2</v>
      </c>
      <c r="E55" s="155">
        <f>SectorFlows_input!D48*Index!$D$3</f>
        <v>8</v>
      </c>
      <c r="F55" s="155">
        <f>SectorFlows_input!E48*Index!$D$3</f>
        <v>0</v>
      </c>
      <c r="G55" s="155">
        <f>SectorFlows_input!F48*Index!$D$3</f>
        <v>2</v>
      </c>
      <c r="H55" s="155">
        <f>SectorFlows_input!G48*Index!$D$3</f>
        <v>5</v>
      </c>
      <c r="I55" s="155">
        <f>SectorFlows_input!H48*Index!$D$3</f>
        <v>47</v>
      </c>
      <c r="J55" s="155">
        <f>SectorFlows_input!I48*Index!$D$3</f>
        <v>341</v>
      </c>
      <c r="K55" s="155">
        <f>SectorFlows_input!J48*Index!$D$3</f>
        <v>0</v>
      </c>
      <c r="L55" s="155">
        <f>SectorFlows_input!K48*Index!$D$3</f>
        <v>0</v>
      </c>
      <c r="M55" s="155">
        <f>SectorFlows_input!L48*Index!$D$3</f>
        <v>0</v>
      </c>
      <c r="N55" s="155">
        <f>SectorFlows_input!M48*Index!$D$3</f>
        <v>0</v>
      </c>
      <c r="O55" s="155">
        <f>SectorFlows_input!N48*Index!$D$3</f>
        <v>0</v>
      </c>
      <c r="P55" s="155">
        <f>SectorFlows_input!O48*Index!$D$3</f>
        <v>57</v>
      </c>
      <c r="Q55" s="155">
        <f>SectorFlows_input!P48*Index!$D$3</f>
        <v>641</v>
      </c>
      <c r="R55" s="155">
        <f>SectorFlows_input!Q48*Index!$D$3</f>
        <v>0</v>
      </c>
      <c r="S55" s="155">
        <f>SectorFlows_input!R48*Index!$D$3</f>
        <v>145</v>
      </c>
      <c r="T55" s="155">
        <f>SectorFlows_input!S48*Index!$D$3</f>
        <v>6978</v>
      </c>
      <c r="U55" s="154">
        <f>SectorFlows_input!T48*Index!$D$3</f>
        <v>24237</v>
      </c>
      <c r="V55" s="155">
        <f>SectorFlows_input!U48*Index!$D$3</f>
        <v>0</v>
      </c>
      <c r="W55" s="155">
        <f>SectorFlows_input!V48*Index!$D$3</f>
        <v>0</v>
      </c>
      <c r="X55" s="155">
        <f>SectorFlows_input!W48*Index!$D$3</f>
        <v>0</v>
      </c>
      <c r="Y55" s="155">
        <f>SectorFlows_input!X48*Index!$D$3</f>
        <v>0</v>
      </c>
      <c r="Z55" s="155">
        <f>SectorFlows_input!Y48*Index!$D$3</f>
        <v>0</v>
      </c>
      <c r="AA55" s="155">
        <f>SectorFlows_input!Z48*Index!$D$3</f>
        <v>44</v>
      </c>
      <c r="AB55" s="156">
        <f t="shared" si="80"/>
        <v>32854</v>
      </c>
      <c r="AD55" s="153" t="s">
        <v>387</v>
      </c>
      <c r="AE55" s="164">
        <f t="shared" si="81"/>
        <v>1.0561879831983929E-2</v>
      </c>
      <c r="AF55" s="164">
        <f t="shared" si="56"/>
        <v>6.0875388080599011E-5</v>
      </c>
      <c r="AG55" s="164">
        <f t="shared" si="57"/>
        <v>2.4350155232239604E-4</v>
      </c>
      <c r="AH55" s="164">
        <f t="shared" si="58"/>
        <v>0</v>
      </c>
      <c r="AI55" s="164">
        <f t="shared" si="59"/>
        <v>6.0875388080599011E-5</v>
      </c>
      <c r="AJ55" s="164">
        <f t="shared" si="60"/>
        <v>1.5218847020149754E-4</v>
      </c>
      <c r="AK55" s="164">
        <f t="shared" si="61"/>
        <v>1.4305716198940769E-3</v>
      </c>
      <c r="AL55" s="164">
        <f t="shared" si="62"/>
        <v>1.0379253667742132E-2</v>
      </c>
      <c r="AM55" s="164">
        <f t="shared" si="63"/>
        <v>0</v>
      </c>
      <c r="AN55" s="164">
        <f t="shared" si="64"/>
        <v>0</v>
      </c>
      <c r="AO55" s="164">
        <f t="shared" si="65"/>
        <v>0</v>
      </c>
      <c r="AP55" s="164">
        <f t="shared" si="66"/>
        <v>0</v>
      </c>
      <c r="AQ55" s="164">
        <f t="shared" si="67"/>
        <v>0</v>
      </c>
      <c r="AR55" s="164">
        <f t="shared" si="68"/>
        <v>1.7349485602970718E-3</v>
      </c>
      <c r="AS55" s="164">
        <f t="shared" si="69"/>
        <v>1.9510561879831984E-2</v>
      </c>
      <c r="AT55" s="164">
        <f t="shared" si="70"/>
        <v>0</v>
      </c>
      <c r="AU55" s="164">
        <f t="shared" si="71"/>
        <v>4.4134656358434284E-3</v>
      </c>
      <c r="AV55" s="164">
        <f t="shared" si="72"/>
        <v>0.21239422901320995</v>
      </c>
      <c r="AW55" s="163">
        <f t="shared" si="73"/>
        <v>0.73771839045473919</v>
      </c>
      <c r="AX55" s="164">
        <f t="shared" si="74"/>
        <v>0</v>
      </c>
      <c r="AY55" s="164">
        <f t="shared" si="75"/>
        <v>0</v>
      </c>
      <c r="AZ55" s="164">
        <f t="shared" si="76"/>
        <v>0</v>
      </c>
      <c r="BA55" s="164">
        <f t="shared" si="77"/>
        <v>0</v>
      </c>
      <c r="BB55" s="164">
        <f t="shared" si="78"/>
        <v>0</v>
      </c>
      <c r="BC55" s="164">
        <f t="shared" si="79"/>
        <v>1.3392585377731783E-3</v>
      </c>
      <c r="BD55" s="167">
        <f t="shared" si="82"/>
        <v>1</v>
      </c>
    </row>
    <row r="56" spans="2:56" x14ac:dyDescent="0.25">
      <c r="B56" s="153" t="s">
        <v>388</v>
      </c>
      <c r="C56" s="155">
        <f>SectorFlows_input!B49*Index!$D$3</f>
        <v>595</v>
      </c>
      <c r="D56" s="155">
        <f>SectorFlows_input!C49*Index!$D$3</f>
        <v>599</v>
      </c>
      <c r="E56" s="155">
        <f>SectorFlows_input!D49*Index!$D$3</f>
        <v>2255</v>
      </c>
      <c r="F56" s="155">
        <f>SectorFlows_input!E49*Index!$D$3</f>
        <v>82</v>
      </c>
      <c r="G56" s="155">
        <f>SectorFlows_input!F49*Index!$D$3</f>
        <v>86</v>
      </c>
      <c r="H56" s="155">
        <f>SectorFlows_input!G49*Index!$D$3</f>
        <v>19</v>
      </c>
      <c r="I56" s="155">
        <f>SectorFlows_input!H49*Index!$D$3</f>
        <v>5</v>
      </c>
      <c r="J56" s="155">
        <f>SectorFlows_input!I49*Index!$D$3</f>
        <v>6</v>
      </c>
      <c r="K56" s="155">
        <f>SectorFlows_input!J49*Index!$D$3</f>
        <v>3066</v>
      </c>
      <c r="L56" s="155">
        <f>SectorFlows_input!K49*Index!$D$3</f>
        <v>8992</v>
      </c>
      <c r="M56" s="155">
        <f>SectorFlows_input!L49*Index!$D$3</f>
        <v>3705</v>
      </c>
      <c r="N56" s="155">
        <f>SectorFlows_input!M49*Index!$D$3</f>
        <v>732</v>
      </c>
      <c r="O56" s="155">
        <f>SectorFlows_input!N49*Index!$D$3</f>
        <v>133</v>
      </c>
      <c r="P56" s="155">
        <f>SectorFlows_input!O49*Index!$D$3</f>
        <v>4</v>
      </c>
      <c r="Q56" s="155">
        <f>SectorFlows_input!P49*Index!$D$3</f>
        <v>0</v>
      </c>
      <c r="R56" s="155">
        <f>SectorFlows_input!Q49*Index!$D$3</f>
        <v>977</v>
      </c>
      <c r="S56" s="155">
        <f>SectorFlows_input!R49*Index!$D$3</f>
        <v>662</v>
      </c>
      <c r="T56" s="155">
        <f>SectorFlows_input!S49*Index!$D$3</f>
        <v>0</v>
      </c>
      <c r="U56" s="155">
        <f>SectorFlows_input!T49*Index!$D$3</f>
        <v>0</v>
      </c>
      <c r="V56" s="154">
        <f>SectorFlows_input!U49*Index!$D$3</f>
        <v>45028</v>
      </c>
      <c r="W56" s="155">
        <f>SectorFlows_input!V49*Index!$D$3</f>
        <v>6906</v>
      </c>
      <c r="X56" s="155">
        <f>SectorFlows_input!W49*Index!$D$3</f>
        <v>3103</v>
      </c>
      <c r="Y56" s="155">
        <f>SectorFlows_input!X49*Index!$D$3</f>
        <v>213</v>
      </c>
      <c r="Z56" s="155">
        <f>SectorFlows_input!Y49*Index!$D$3</f>
        <v>22</v>
      </c>
      <c r="AA56" s="155">
        <f>SectorFlows_input!Z49*Index!$D$3</f>
        <v>0</v>
      </c>
      <c r="AB56" s="156">
        <f t="shared" si="80"/>
        <v>77190</v>
      </c>
      <c r="AD56" s="153" t="s">
        <v>388</v>
      </c>
      <c r="AE56" s="164">
        <f t="shared" si="81"/>
        <v>7.7082523642958934E-3</v>
      </c>
      <c r="AF56" s="164">
        <f t="shared" si="56"/>
        <v>7.7600725482575459E-3</v>
      </c>
      <c r="AG56" s="164">
        <f t="shared" si="57"/>
        <v>2.9213628708381914E-2</v>
      </c>
      <c r="AH56" s="164">
        <f t="shared" si="58"/>
        <v>1.0623137712138877E-3</v>
      </c>
      <c r="AI56" s="164">
        <f t="shared" si="59"/>
        <v>1.1141339551755409E-3</v>
      </c>
      <c r="AJ56" s="164">
        <f t="shared" si="60"/>
        <v>2.4614587381785203E-4</v>
      </c>
      <c r="AK56" s="164">
        <f t="shared" si="61"/>
        <v>6.4775229952066329E-5</v>
      </c>
      <c r="AL56" s="164">
        <f t="shared" si="62"/>
        <v>7.773027594247959E-5</v>
      </c>
      <c r="AM56" s="164">
        <f t="shared" si="63"/>
        <v>3.9720171006607075E-2</v>
      </c>
      <c r="AN56" s="164">
        <f t="shared" si="64"/>
        <v>0.11649177354579608</v>
      </c>
      <c r="AO56" s="164">
        <f t="shared" si="65"/>
        <v>4.799844539448115E-2</v>
      </c>
      <c r="AP56" s="164">
        <f t="shared" si="66"/>
        <v>9.4830936649825115E-3</v>
      </c>
      <c r="AQ56" s="164">
        <f t="shared" si="67"/>
        <v>1.7230211167249645E-3</v>
      </c>
      <c r="AR56" s="164">
        <f t="shared" si="68"/>
        <v>5.1820183961653062E-5</v>
      </c>
      <c r="AS56" s="164">
        <f t="shared" si="69"/>
        <v>0</v>
      </c>
      <c r="AT56" s="164">
        <f t="shared" si="70"/>
        <v>1.265707993263376E-2</v>
      </c>
      <c r="AU56" s="164">
        <f t="shared" si="71"/>
        <v>8.5762404456535823E-3</v>
      </c>
      <c r="AV56" s="164">
        <f t="shared" si="72"/>
        <v>0</v>
      </c>
      <c r="AW56" s="164">
        <f t="shared" si="73"/>
        <v>0</v>
      </c>
      <c r="AX56" s="163">
        <f t="shared" si="74"/>
        <v>0.58333981085632858</v>
      </c>
      <c r="AY56" s="164">
        <f t="shared" si="75"/>
        <v>8.9467547609794015E-2</v>
      </c>
      <c r="AZ56" s="164">
        <f t="shared" si="76"/>
        <v>4.0199507708252362E-2</v>
      </c>
      <c r="BA56" s="164">
        <f t="shared" si="77"/>
        <v>2.7594247959580255E-3</v>
      </c>
      <c r="BB56" s="164">
        <f t="shared" si="78"/>
        <v>2.8501101178909184E-4</v>
      </c>
      <c r="BC56" s="164">
        <f t="shared" si="79"/>
        <v>0</v>
      </c>
      <c r="BD56" s="167">
        <f t="shared" si="82"/>
        <v>1</v>
      </c>
    </row>
    <row r="57" spans="2:56" x14ac:dyDescent="0.25">
      <c r="B57" s="153" t="s">
        <v>389</v>
      </c>
      <c r="C57" s="155">
        <f>SectorFlows_input!B50*Index!$D$3</f>
        <v>494</v>
      </c>
      <c r="D57" s="155">
        <f>SectorFlows_input!C50*Index!$D$3</f>
        <v>480</v>
      </c>
      <c r="E57" s="155">
        <f>SectorFlows_input!D50*Index!$D$3</f>
        <v>341</v>
      </c>
      <c r="F57" s="155">
        <f>SectorFlows_input!E50*Index!$D$3</f>
        <v>20</v>
      </c>
      <c r="G57" s="155">
        <f>SectorFlows_input!F50*Index!$D$3</f>
        <v>15</v>
      </c>
      <c r="H57" s="155">
        <f>SectorFlows_input!G50*Index!$D$3</f>
        <v>3</v>
      </c>
      <c r="I57" s="155">
        <f>SectorFlows_input!H50*Index!$D$3</f>
        <v>2</v>
      </c>
      <c r="J57" s="155">
        <f>SectorFlows_input!I50*Index!$D$3</f>
        <v>4</v>
      </c>
      <c r="K57" s="155">
        <f>SectorFlows_input!J50*Index!$D$3</f>
        <v>1893</v>
      </c>
      <c r="L57" s="155">
        <f>SectorFlows_input!K50*Index!$D$3</f>
        <v>562</v>
      </c>
      <c r="M57" s="155">
        <f>SectorFlows_input!L50*Index!$D$3</f>
        <v>98</v>
      </c>
      <c r="N57" s="155">
        <f>SectorFlows_input!M50*Index!$D$3</f>
        <v>19</v>
      </c>
      <c r="O57" s="155">
        <f>SectorFlows_input!N50*Index!$D$3</f>
        <v>2</v>
      </c>
      <c r="P57" s="155">
        <f>SectorFlows_input!O50*Index!$D$3</f>
        <v>0</v>
      </c>
      <c r="Q57" s="155">
        <f>SectorFlows_input!P50*Index!$D$3</f>
        <v>0</v>
      </c>
      <c r="R57" s="155">
        <f>SectorFlows_input!Q50*Index!$D$3</f>
        <v>498</v>
      </c>
      <c r="S57" s="155">
        <f>SectorFlows_input!R50*Index!$D$3</f>
        <v>0</v>
      </c>
      <c r="T57" s="155">
        <f>SectorFlows_input!S50*Index!$D$3</f>
        <v>0</v>
      </c>
      <c r="U57" s="155">
        <f>SectorFlows_input!T50*Index!$D$3</f>
        <v>0</v>
      </c>
      <c r="V57" s="155">
        <f>SectorFlows_input!U50*Index!$D$3</f>
        <v>3891</v>
      </c>
      <c r="W57" s="154">
        <f>SectorFlows_input!V50*Index!$D$3</f>
        <v>10881</v>
      </c>
      <c r="X57" s="155">
        <f>SectorFlows_input!W50*Index!$D$3</f>
        <v>5</v>
      </c>
      <c r="Y57" s="155">
        <f>SectorFlows_input!X50*Index!$D$3</f>
        <v>0</v>
      </c>
      <c r="Z57" s="155">
        <f>SectorFlows_input!Y50*Index!$D$3</f>
        <v>0</v>
      </c>
      <c r="AA57" s="155">
        <f>SectorFlows_input!Z50*Index!$D$3</f>
        <v>0</v>
      </c>
      <c r="AB57" s="156">
        <f t="shared" si="80"/>
        <v>19208</v>
      </c>
      <c r="AD57" s="153" t="s">
        <v>389</v>
      </c>
      <c r="AE57" s="164">
        <f t="shared" si="81"/>
        <v>2.5718450645564349E-2</v>
      </c>
      <c r="AF57" s="164">
        <f t="shared" si="56"/>
        <v>2.4989587671803416E-2</v>
      </c>
      <c r="AG57" s="164">
        <f t="shared" si="57"/>
        <v>1.7753019575177009E-2</v>
      </c>
      <c r="AH57" s="164">
        <f t="shared" si="58"/>
        <v>1.0412328196584756E-3</v>
      </c>
      <c r="AI57" s="164">
        <f t="shared" si="59"/>
        <v>7.8092461474385674E-4</v>
      </c>
      <c r="AJ57" s="164">
        <f t="shared" si="60"/>
        <v>1.5618492294877136E-4</v>
      </c>
      <c r="AK57" s="164">
        <f t="shared" si="61"/>
        <v>1.0412328196584757E-4</v>
      </c>
      <c r="AL57" s="164">
        <f t="shared" si="62"/>
        <v>2.0824656393169514E-4</v>
      </c>
      <c r="AM57" s="164">
        <f t="shared" si="63"/>
        <v>9.8552686380674714E-2</v>
      </c>
      <c r="AN57" s="164">
        <f t="shared" si="64"/>
        <v>2.9258642232403164E-2</v>
      </c>
      <c r="AO57" s="164">
        <f t="shared" si="65"/>
        <v>5.1020408163265302E-3</v>
      </c>
      <c r="AP57" s="164">
        <f t="shared" si="66"/>
        <v>9.8917117867555185E-4</v>
      </c>
      <c r="AQ57" s="164">
        <f t="shared" si="67"/>
        <v>1.0412328196584757E-4</v>
      </c>
      <c r="AR57" s="164">
        <f t="shared" si="68"/>
        <v>0</v>
      </c>
      <c r="AS57" s="164">
        <f t="shared" si="69"/>
        <v>0</v>
      </c>
      <c r="AT57" s="164">
        <f t="shared" si="70"/>
        <v>2.5926697209496044E-2</v>
      </c>
      <c r="AU57" s="164">
        <f t="shared" si="71"/>
        <v>0</v>
      </c>
      <c r="AV57" s="164">
        <f t="shared" si="72"/>
        <v>0</v>
      </c>
      <c r="AW57" s="164">
        <f t="shared" si="73"/>
        <v>0</v>
      </c>
      <c r="AX57" s="164">
        <f t="shared" si="74"/>
        <v>0.20257184506455644</v>
      </c>
      <c r="AY57" s="163">
        <f t="shared" si="75"/>
        <v>0.56648271553519369</v>
      </c>
      <c r="AZ57" s="164">
        <f t="shared" si="76"/>
        <v>2.6030820491461891E-4</v>
      </c>
      <c r="BA57" s="164">
        <f t="shared" si="77"/>
        <v>0</v>
      </c>
      <c r="BB57" s="164">
        <f t="shared" si="78"/>
        <v>0</v>
      </c>
      <c r="BC57" s="164">
        <f t="shared" si="79"/>
        <v>0</v>
      </c>
      <c r="BD57" s="167">
        <f t="shared" si="82"/>
        <v>1</v>
      </c>
    </row>
    <row r="58" spans="2:56" x14ac:dyDescent="0.25">
      <c r="B58" s="153" t="s">
        <v>390</v>
      </c>
      <c r="C58" s="155">
        <f>SectorFlows_input!B51*Index!$D$3</f>
        <v>100</v>
      </c>
      <c r="D58" s="155">
        <f>SectorFlows_input!C51*Index!$D$3</f>
        <v>64</v>
      </c>
      <c r="E58" s="155">
        <f>SectorFlows_input!D51*Index!$D$3</f>
        <v>569</v>
      </c>
      <c r="F58" s="155">
        <f>SectorFlows_input!E51*Index!$D$3</f>
        <v>88</v>
      </c>
      <c r="G58" s="155">
        <f>SectorFlows_input!F51*Index!$D$3</f>
        <v>84</v>
      </c>
      <c r="H58" s="155">
        <f>SectorFlows_input!G51*Index!$D$3</f>
        <v>17</v>
      </c>
      <c r="I58" s="155">
        <f>SectorFlows_input!H51*Index!$D$3</f>
        <v>1</v>
      </c>
      <c r="J58" s="155">
        <f>SectorFlows_input!I51*Index!$D$3</f>
        <v>1</v>
      </c>
      <c r="K58" s="155">
        <f>SectorFlows_input!J51*Index!$D$3</f>
        <v>162</v>
      </c>
      <c r="L58" s="155">
        <f>SectorFlows_input!K51*Index!$D$3</f>
        <v>2130</v>
      </c>
      <c r="M58" s="155">
        <f>SectorFlows_input!L51*Index!$D$3</f>
        <v>3761</v>
      </c>
      <c r="N58" s="155">
        <f>SectorFlows_input!M51*Index!$D$3</f>
        <v>1085</v>
      </c>
      <c r="O58" s="155">
        <f>SectorFlows_input!N51*Index!$D$3</f>
        <v>345</v>
      </c>
      <c r="P58" s="155">
        <f>SectorFlows_input!O51*Index!$D$3</f>
        <v>4</v>
      </c>
      <c r="Q58" s="155">
        <f>SectorFlows_input!P51*Index!$D$3</f>
        <v>0</v>
      </c>
      <c r="R58" s="155">
        <f>SectorFlows_input!Q51*Index!$D$3</f>
        <v>1</v>
      </c>
      <c r="S58" s="155">
        <f>SectorFlows_input!R51*Index!$D$3</f>
        <v>75</v>
      </c>
      <c r="T58" s="155">
        <f>SectorFlows_input!S51*Index!$D$3</f>
        <v>0</v>
      </c>
      <c r="U58" s="155">
        <f>SectorFlows_input!T51*Index!$D$3</f>
        <v>0</v>
      </c>
      <c r="V58" s="155">
        <f>SectorFlows_input!U51*Index!$D$3</f>
        <v>1323</v>
      </c>
      <c r="W58" s="155">
        <f>SectorFlows_input!V51*Index!$D$3</f>
        <v>123</v>
      </c>
      <c r="X58" s="154">
        <f>SectorFlows_input!W51*Index!$D$3</f>
        <v>8241</v>
      </c>
      <c r="Y58" s="155">
        <f>SectorFlows_input!X51*Index!$D$3</f>
        <v>841</v>
      </c>
      <c r="Z58" s="155">
        <f>SectorFlows_input!Y51*Index!$D$3</f>
        <v>91</v>
      </c>
      <c r="AA58" s="155">
        <f>SectorFlows_input!Z51*Index!$D$3</f>
        <v>1</v>
      </c>
      <c r="AB58" s="156">
        <f t="shared" si="80"/>
        <v>19107</v>
      </c>
      <c r="AD58" s="153" t="s">
        <v>390</v>
      </c>
      <c r="AE58" s="164">
        <f t="shared" si="81"/>
        <v>5.2336839901606742E-3</v>
      </c>
      <c r="AF58" s="164">
        <f t="shared" si="56"/>
        <v>3.3495577537028315E-3</v>
      </c>
      <c r="AG58" s="164">
        <f t="shared" si="57"/>
        <v>2.9779661904014234E-2</v>
      </c>
      <c r="AH58" s="164">
        <f t="shared" si="58"/>
        <v>4.6056419113413936E-3</v>
      </c>
      <c r="AI58" s="164">
        <f t="shared" si="59"/>
        <v>4.3962945517349661E-3</v>
      </c>
      <c r="AJ58" s="164">
        <f t="shared" si="60"/>
        <v>8.8972627832731462E-4</v>
      </c>
      <c r="AK58" s="164">
        <f t="shared" si="61"/>
        <v>5.2336839901606741E-5</v>
      </c>
      <c r="AL58" s="164">
        <f t="shared" si="62"/>
        <v>5.2336839901606741E-5</v>
      </c>
      <c r="AM58" s="164">
        <f t="shared" si="63"/>
        <v>8.4785680640602924E-3</v>
      </c>
      <c r="AN58" s="164">
        <f t="shared" si="64"/>
        <v>0.11147746899042235</v>
      </c>
      <c r="AO58" s="164">
        <f t="shared" si="65"/>
        <v>0.19683885486994296</v>
      </c>
      <c r="AP58" s="164">
        <f t="shared" si="66"/>
        <v>5.6785471293243316E-2</v>
      </c>
      <c r="AQ58" s="164">
        <f t="shared" si="67"/>
        <v>1.8056209766054324E-2</v>
      </c>
      <c r="AR58" s="164">
        <f t="shared" si="68"/>
        <v>2.0934735960642697E-4</v>
      </c>
      <c r="AS58" s="164">
        <f t="shared" si="69"/>
        <v>0</v>
      </c>
      <c r="AT58" s="164">
        <f t="shared" si="70"/>
        <v>5.2336839901606741E-5</v>
      </c>
      <c r="AU58" s="164">
        <f t="shared" si="71"/>
        <v>3.9252629926205054E-3</v>
      </c>
      <c r="AV58" s="164">
        <f t="shared" si="72"/>
        <v>0</v>
      </c>
      <c r="AW58" s="164">
        <f t="shared" si="73"/>
        <v>0</v>
      </c>
      <c r="AX58" s="164">
        <f t="shared" si="74"/>
        <v>6.9241639189825718E-2</v>
      </c>
      <c r="AY58" s="164">
        <f t="shared" si="75"/>
        <v>6.4374313078976288E-3</v>
      </c>
      <c r="AZ58" s="163">
        <f t="shared" si="76"/>
        <v>0.43130789762914118</v>
      </c>
      <c r="BA58" s="164">
        <f t="shared" si="77"/>
        <v>4.4015282357251266E-2</v>
      </c>
      <c r="BB58" s="164">
        <f t="shared" si="78"/>
        <v>4.7626524310462135E-3</v>
      </c>
      <c r="BC58" s="164">
        <f t="shared" si="79"/>
        <v>5.2336839901606741E-5</v>
      </c>
      <c r="BD58" s="167">
        <f t="shared" si="82"/>
        <v>1.0000000000000002</v>
      </c>
    </row>
    <row r="59" spans="2:56" x14ac:dyDescent="0.25">
      <c r="B59" s="153" t="s">
        <v>391</v>
      </c>
      <c r="C59" s="155">
        <f>SectorFlows_input!B52*Index!$D$3</f>
        <v>178</v>
      </c>
      <c r="D59" s="155">
        <f>SectorFlows_input!C52*Index!$D$3</f>
        <v>15</v>
      </c>
      <c r="E59" s="155">
        <f>SectorFlows_input!D52*Index!$D$3</f>
        <v>170</v>
      </c>
      <c r="F59" s="155">
        <f>SectorFlows_input!E52*Index!$D$3</f>
        <v>46</v>
      </c>
      <c r="G59" s="155">
        <f>SectorFlows_input!F52*Index!$D$3</f>
        <v>90</v>
      </c>
      <c r="H59" s="155">
        <f>SectorFlows_input!G52*Index!$D$3</f>
        <v>28</v>
      </c>
      <c r="I59" s="155">
        <f>SectorFlows_input!H52*Index!$D$3</f>
        <v>4</v>
      </c>
      <c r="J59" s="155">
        <f>SectorFlows_input!I52*Index!$D$3</f>
        <v>0</v>
      </c>
      <c r="K59" s="155">
        <f>SectorFlows_input!J52*Index!$D$3</f>
        <v>12</v>
      </c>
      <c r="L59" s="155">
        <f>SectorFlows_input!K52*Index!$D$3</f>
        <v>269</v>
      </c>
      <c r="M59" s="155">
        <f>SectorFlows_input!L52*Index!$D$3</f>
        <v>1127</v>
      </c>
      <c r="N59" s="155">
        <f>SectorFlows_input!M52*Index!$D$3</f>
        <v>2079</v>
      </c>
      <c r="O59" s="155">
        <f>SectorFlows_input!N52*Index!$D$3</f>
        <v>1278</v>
      </c>
      <c r="P59" s="155">
        <f>SectorFlows_input!O52*Index!$D$3</f>
        <v>12</v>
      </c>
      <c r="Q59" s="155">
        <f>SectorFlows_input!P52*Index!$D$3</f>
        <v>0</v>
      </c>
      <c r="R59" s="155">
        <f>SectorFlows_input!Q52*Index!$D$3</f>
        <v>0</v>
      </c>
      <c r="S59" s="155">
        <f>SectorFlows_input!R52*Index!$D$3</f>
        <v>106</v>
      </c>
      <c r="T59" s="155">
        <f>SectorFlows_input!S52*Index!$D$3</f>
        <v>0</v>
      </c>
      <c r="U59" s="155">
        <f>SectorFlows_input!T52*Index!$D$3</f>
        <v>0</v>
      </c>
      <c r="V59" s="155">
        <f>SectorFlows_input!U52*Index!$D$3</f>
        <v>82</v>
      </c>
      <c r="W59" s="155">
        <f>SectorFlows_input!V52*Index!$D$3</f>
        <v>3</v>
      </c>
      <c r="X59" s="155">
        <f>SectorFlows_input!W52*Index!$D$3</f>
        <v>900</v>
      </c>
      <c r="Y59" s="154">
        <f>SectorFlows_input!X52*Index!$D$3</f>
        <v>5552</v>
      </c>
      <c r="Z59" s="155">
        <f>SectorFlows_input!Y52*Index!$D$3</f>
        <v>741</v>
      </c>
      <c r="AA59" s="155">
        <f>SectorFlows_input!Z52*Index!$D$3</f>
        <v>12</v>
      </c>
      <c r="AB59" s="156">
        <f t="shared" si="80"/>
        <v>12704</v>
      </c>
      <c r="AD59" s="153" t="s">
        <v>391</v>
      </c>
      <c r="AE59" s="164">
        <f t="shared" si="81"/>
        <v>1.4011335012594458E-2</v>
      </c>
      <c r="AF59" s="164">
        <f t="shared" si="56"/>
        <v>1.1807304785894208E-3</v>
      </c>
      <c r="AG59" s="164">
        <f t="shared" si="57"/>
        <v>1.33816120906801E-2</v>
      </c>
      <c r="AH59" s="164">
        <f t="shared" si="58"/>
        <v>3.6209068010075568E-3</v>
      </c>
      <c r="AI59" s="164">
        <f t="shared" si="59"/>
        <v>7.0843828715365237E-3</v>
      </c>
      <c r="AJ59" s="164">
        <f t="shared" si="60"/>
        <v>2.2040302267002519E-3</v>
      </c>
      <c r="AK59" s="164">
        <f t="shared" si="61"/>
        <v>3.1486146095717883E-4</v>
      </c>
      <c r="AL59" s="164">
        <f t="shared" si="62"/>
        <v>0</v>
      </c>
      <c r="AM59" s="164">
        <f t="shared" si="63"/>
        <v>9.445843828715365E-4</v>
      </c>
      <c r="AN59" s="164">
        <f t="shared" si="64"/>
        <v>2.1174433249370277E-2</v>
      </c>
      <c r="AO59" s="164">
        <f t="shared" si="65"/>
        <v>8.8712216624685133E-2</v>
      </c>
      <c r="AP59" s="164">
        <f t="shared" si="66"/>
        <v>0.1636492443324937</v>
      </c>
      <c r="AQ59" s="164">
        <f t="shared" si="67"/>
        <v>0.10059823677581864</v>
      </c>
      <c r="AR59" s="164">
        <f t="shared" si="68"/>
        <v>9.445843828715365E-4</v>
      </c>
      <c r="AS59" s="164">
        <f t="shared" si="69"/>
        <v>0</v>
      </c>
      <c r="AT59" s="164">
        <f t="shared" si="70"/>
        <v>0</v>
      </c>
      <c r="AU59" s="164">
        <f t="shared" si="71"/>
        <v>8.3438287153652386E-3</v>
      </c>
      <c r="AV59" s="164">
        <f t="shared" si="72"/>
        <v>0</v>
      </c>
      <c r="AW59" s="164">
        <f t="shared" si="73"/>
        <v>0</v>
      </c>
      <c r="AX59" s="164">
        <f t="shared" si="74"/>
        <v>6.4546599496221662E-3</v>
      </c>
      <c r="AY59" s="164">
        <f t="shared" si="75"/>
        <v>2.3614609571788412E-4</v>
      </c>
      <c r="AZ59" s="164">
        <f t="shared" si="76"/>
        <v>7.0843828715365237E-2</v>
      </c>
      <c r="BA59" s="163">
        <f t="shared" si="77"/>
        <v>0.43702770780856426</v>
      </c>
      <c r="BB59" s="164">
        <f t="shared" si="78"/>
        <v>5.8328085642317382E-2</v>
      </c>
      <c r="BC59" s="164">
        <f t="shared" si="79"/>
        <v>9.445843828715365E-4</v>
      </c>
      <c r="BD59" s="167">
        <f t="shared" si="82"/>
        <v>1</v>
      </c>
    </row>
    <row r="60" spans="2:56" x14ac:dyDescent="0.25">
      <c r="B60" s="153" t="s">
        <v>392</v>
      </c>
      <c r="C60" s="155">
        <f>SectorFlows_input!B53*Index!$D$3</f>
        <v>276</v>
      </c>
      <c r="D60" s="155">
        <f>SectorFlows_input!C53*Index!$D$3</f>
        <v>4</v>
      </c>
      <c r="E60" s="155">
        <f>SectorFlows_input!D53*Index!$D$3</f>
        <v>90</v>
      </c>
      <c r="F60" s="155">
        <f>SectorFlows_input!E53*Index!$D$3</f>
        <v>40</v>
      </c>
      <c r="G60" s="155">
        <f>SectorFlows_input!F53*Index!$D$3</f>
        <v>175</v>
      </c>
      <c r="H60" s="155">
        <f>SectorFlows_input!G53*Index!$D$3</f>
        <v>165</v>
      </c>
      <c r="I60" s="155">
        <f>SectorFlows_input!H53*Index!$D$3</f>
        <v>53</v>
      </c>
      <c r="J60" s="155">
        <f>SectorFlows_input!I53*Index!$D$3</f>
        <v>4</v>
      </c>
      <c r="K60" s="155">
        <f>SectorFlows_input!J53*Index!$D$3</f>
        <v>1</v>
      </c>
      <c r="L60" s="155">
        <f>SectorFlows_input!K53*Index!$D$3</f>
        <v>67</v>
      </c>
      <c r="M60" s="155">
        <f>SectorFlows_input!L53*Index!$D$3</f>
        <v>451</v>
      </c>
      <c r="N60" s="155">
        <f>SectorFlows_input!M53*Index!$D$3</f>
        <v>2505</v>
      </c>
      <c r="O60" s="155">
        <f>SectorFlows_input!N53*Index!$D$3</f>
        <v>8587</v>
      </c>
      <c r="P60" s="155">
        <f>SectorFlows_input!O53*Index!$D$3</f>
        <v>352</v>
      </c>
      <c r="Q60" s="155">
        <f>SectorFlows_input!P53*Index!$D$3</f>
        <v>1</v>
      </c>
      <c r="R60" s="155">
        <f>SectorFlows_input!Q53*Index!$D$3</f>
        <v>0</v>
      </c>
      <c r="S60" s="155">
        <f>SectorFlows_input!R53*Index!$D$3</f>
        <v>276</v>
      </c>
      <c r="T60" s="155">
        <f>SectorFlows_input!S53*Index!$D$3</f>
        <v>0</v>
      </c>
      <c r="U60" s="155">
        <f>SectorFlows_input!T53*Index!$D$3</f>
        <v>0</v>
      </c>
      <c r="V60" s="155">
        <f>SectorFlows_input!U53*Index!$D$3</f>
        <v>12</v>
      </c>
      <c r="W60" s="155">
        <f>SectorFlows_input!V53*Index!$D$3</f>
        <v>0</v>
      </c>
      <c r="X60" s="155">
        <f>SectorFlows_input!W53*Index!$D$3</f>
        <v>220</v>
      </c>
      <c r="Y60" s="155">
        <f>SectorFlows_input!X53*Index!$D$3</f>
        <v>2279</v>
      </c>
      <c r="Z60" s="157">
        <f>SectorFlows_input!Y53*Index!$D$3</f>
        <v>11066</v>
      </c>
      <c r="AA60" s="158">
        <f>SectorFlows_input!Z53*Index!$D$3</f>
        <v>527</v>
      </c>
      <c r="AB60" s="156">
        <f t="shared" si="80"/>
        <v>27151</v>
      </c>
      <c r="AD60" s="153" t="s">
        <v>392</v>
      </c>
      <c r="AE60" s="164">
        <f t="shared" si="81"/>
        <v>1.0165371441199219E-2</v>
      </c>
      <c r="AF60" s="164">
        <f t="shared" si="56"/>
        <v>1.4732422378549594E-4</v>
      </c>
      <c r="AG60" s="164">
        <f t="shared" si="57"/>
        <v>3.3147950351736584E-3</v>
      </c>
      <c r="AH60" s="164">
        <f t="shared" si="58"/>
        <v>1.4732422378549593E-3</v>
      </c>
      <c r="AI60" s="164">
        <f t="shared" si="59"/>
        <v>6.4454347906154471E-3</v>
      </c>
      <c r="AJ60" s="164">
        <f t="shared" si="60"/>
        <v>6.0771242311517069E-3</v>
      </c>
      <c r="AK60" s="164">
        <f t="shared" si="61"/>
        <v>1.952045965157821E-3</v>
      </c>
      <c r="AL60" s="164">
        <f t="shared" si="62"/>
        <v>1.4732422378549594E-4</v>
      </c>
      <c r="AM60" s="164">
        <f t="shared" si="63"/>
        <v>3.6831055946373985E-5</v>
      </c>
      <c r="AN60" s="164">
        <f t="shared" si="64"/>
        <v>2.4676807484070567E-3</v>
      </c>
      <c r="AO60" s="164">
        <f t="shared" si="65"/>
        <v>1.6610806231814667E-2</v>
      </c>
      <c r="AP60" s="164">
        <f t="shared" si="66"/>
        <v>9.2261795145666819E-2</v>
      </c>
      <c r="AQ60" s="164">
        <f t="shared" si="67"/>
        <v>0.31626827741151337</v>
      </c>
      <c r="AR60" s="164">
        <f t="shared" si="68"/>
        <v>1.2964531693123641E-2</v>
      </c>
      <c r="AS60" s="164">
        <f t="shared" si="69"/>
        <v>3.6831055946373985E-5</v>
      </c>
      <c r="AT60" s="164">
        <f t="shared" si="70"/>
        <v>0</v>
      </c>
      <c r="AU60" s="164">
        <f t="shared" si="71"/>
        <v>1.0165371441199219E-2</v>
      </c>
      <c r="AV60" s="164">
        <f t="shared" si="72"/>
        <v>0</v>
      </c>
      <c r="AW60" s="164">
        <f t="shared" si="73"/>
        <v>0</v>
      </c>
      <c r="AX60" s="164">
        <f t="shared" si="74"/>
        <v>4.4197267135648777E-4</v>
      </c>
      <c r="AY60" s="164">
        <f t="shared" si="75"/>
        <v>0</v>
      </c>
      <c r="AZ60" s="164">
        <f t="shared" si="76"/>
        <v>8.102832308202277E-3</v>
      </c>
      <c r="BA60" s="164">
        <f t="shared" si="77"/>
        <v>8.3937976501786304E-2</v>
      </c>
      <c r="BB60" s="165">
        <f t="shared" si="78"/>
        <v>0.4075724651025745</v>
      </c>
      <c r="BC60" s="166">
        <f t="shared" si="79"/>
        <v>1.9409966483739088E-2</v>
      </c>
      <c r="BD60" s="167">
        <f t="shared" si="82"/>
        <v>1</v>
      </c>
    </row>
    <row r="61" spans="2:56" x14ac:dyDescent="0.25">
      <c r="B61" s="153" t="s">
        <v>393</v>
      </c>
      <c r="C61" s="155">
        <f>SectorFlows_input!B54*Index!$D$3</f>
        <v>1367</v>
      </c>
      <c r="D61" s="155">
        <f>SectorFlows_input!C54*Index!$D$3</f>
        <v>21</v>
      </c>
      <c r="E61" s="155">
        <f>SectorFlows_input!D54*Index!$D$3</f>
        <v>174</v>
      </c>
      <c r="F61" s="155">
        <f>SectorFlows_input!E54*Index!$D$3</f>
        <v>71</v>
      </c>
      <c r="G61" s="155">
        <f>SectorFlows_input!F54*Index!$D$3</f>
        <v>460</v>
      </c>
      <c r="H61" s="155">
        <f>SectorFlows_input!G54*Index!$D$3</f>
        <v>932</v>
      </c>
      <c r="I61" s="155">
        <f>SectorFlows_input!H54*Index!$D$3</f>
        <v>935</v>
      </c>
      <c r="J61" s="155">
        <f>SectorFlows_input!I54*Index!$D$3</f>
        <v>424</v>
      </c>
      <c r="K61" s="155">
        <f>SectorFlows_input!J54*Index!$D$3</f>
        <v>2</v>
      </c>
      <c r="L61" s="155">
        <f>SectorFlows_input!K54*Index!$D$3</f>
        <v>39</v>
      </c>
      <c r="M61" s="155">
        <f>SectorFlows_input!L54*Index!$D$3</f>
        <v>292</v>
      </c>
      <c r="N61" s="155">
        <f>SectorFlows_input!M54*Index!$D$3</f>
        <v>1927</v>
      </c>
      <c r="O61" s="155">
        <f>SectorFlows_input!N54*Index!$D$3</f>
        <v>7443</v>
      </c>
      <c r="P61" s="155">
        <f>SectorFlows_input!O54*Index!$D$3</f>
        <v>5244</v>
      </c>
      <c r="Q61" s="155">
        <f>SectorFlows_input!P54*Index!$D$3</f>
        <v>1054</v>
      </c>
      <c r="R61" s="155">
        <f>SectorFlows_input!Q54*Index!$D$3</f>
        <v>0</v>
      </c>
      <c r="S61" s="155">
        <f>SectorFlows_input!R54*Index!$D$3</f>
        <v>1074</v>
      </c>
      <c r="T61" s="155">
        <f>SectorFlows_input!S54*Index!$D$3</f>
        <v>115</v>
      </c>
      <c r="U61" s="155">
        <f>SectorFlows_input!T54*Index!$D$3</f>
        <v>4</v>
      </c>
      <c r="V61" s="155">
        <f>SectorFlows_input!U54*Index!$D$3</f>
        <v>2</v>
      </c>
      <c r="W61" s="155">
        <f>SectorFlows_input!V54*Index!$D$3</f>
        <v>0</v>
      </c>
      <c r="X61" s="155">
        <f>SectorFlows_input!W54*Index!$D$3</f>
        <v>7</v>
      </c>
      <c r="Y61" s="155">
        <f>SectorFlows_input!X54*Index!$D$3</f>
        <v>154</v>
      </c>
      <c r="Z61" s="158">
        <f>SectorFlows_input!Y54*Index!$D$3</f>
        <v>518</v>
      </c>
      <c r="AA61" s="157">
        <f>SectorFlows_input!Z54*Index!$D$3</f>
        <v>20825</v>
      </c>
      <c r="AB61" s="156">
        <f t="shared" si="80"/>
        <v>43084</v>
      </c>
      <c r="AD61" s="153" t="s">
        <v>393</v>
      </c>
      <c r="AE61" s="164">
        <f t="shared" si="81"/>
        <v>3.1728715996657691E-2</v>
      </c>
      <c r="AF61" s="164">
        <f t="shared" si="56"/>
        <v>4.8741992386965E-4</v>
      </c>
      <c r="AG61" s="164">
        <f t="shared" si="57"/>
        <v>4.0386222263485289E-3</v>
      </c>
      <c r="AH61" s="164">
        <f t="shared" si="58"/>
        <v>1.6479435521307214E-3</v>
      </c>
      <c r="AI61" s="164">
        <f t="shared" si="59"/>
        <v>1.0676817380001856E-2</v>
      </c>
      <c r="AJ61" s="164">
        <f t="shared" si="60"/>
        <v>2.1632160430786369E-2</v>
      </c>
      <c r="AK61" s="164">
        <f t="shared" si="61"/>
        <v>2.1701791848482036E-2</v>
      </c>
      <c r="AL61" s="164">
        <f t="shared" si="62"/>
        <v>9.8412403676538859E-3</v>
      </c>
      <c r="AM61" s="164">
        <f t="shared" si="63"/>
        <v>4.6420945130442855E-5</v>
      </c>
      <c r="AN61" s="164">
        <f t="shared" si="64"/>
        <v>9.052084300436357E-4</v>
      </c>
      <c r="AO61" s="164">
        <f t="shared" si="65"/>
        <v>6.7774579890446567E-3</v>
      </c>
      <c r="AP61" s="164">
        <f t="shared" si="66"/>
        <v>4.472658063318169E-2</v>
      </c>
      <c r="AQ61" s="164">
        <f t="shared" si="67"/>
        <v>0.1727555473029431</v>
      </c>
      <c r="AR61" s="164">
        <f t="shared" si="68"/>
        <v>0.12171571813202117</v>
      </c>
      <c r="AS61" s="164">
        <f t="shared" si="69"/>
        <v>2.4463838083743385E-2</v>
      </c>
      <c r="AT61" s="164">
        <f t="shared" si="70"/>
        <v>0</v>
      </c>
      <c r="AU61" s="164">
        <f t="shared" si="71"/>
        <v>2.4928047535047813E-2</v>
      </c>
      <c r="AV61" s="164">
        <f t="shared" si="72"/>
        <v>2.6692043450004641E-3</v>
      </c>
      <c r="AW61" s="164">
        <f t="shared" si="73"/>
        <v>9.284189026088571E-5</v>
      </c>
      <c r="AX61" s="164">
        <f t="shared" si="74"/>
        <v>4.6420945130442855E-5</v>
      </c>
      <c r="AY61" s="164">
        <f t="shared" si="75"/>
        <v>0</v>
      </c>
      <c r="AZ61" s="164">
        <f t="shared" si="76"/>
        <v>1.6247330795654999E-4</v>
      </c>
      <c r="BA61" s="164">
        <f t="shared" si="77"/>
        <v>3.5744127750441E-3</v>
      </c>
      <c r="BB61" s="166">
        <f t="shared" si="78"/>
        <v>1.2023024788784699E-2</v>
      </c>
      <c r="BC61" s="165">
        <f t="shared" si="79"/>
        <v>0.48335809117073625</v>
      </c>
      <c r="BD61" s="167">
        <f t="shared" si="82"/>
        <v>1</v>
      </c>
    </row>
    <row r="62" spans="2:56" ht="15.75" thickBot="1" x14ac:dyDescent="0.3">
      <c r="B62" s="159" t="s">
        <v>26</v>
      </c>
      <c r="C62" s="160">
        <f>SUM(C37:C61)</f>
        <v>136703</v>
      </c>
      <c r="D62" s="160">
        <f t="shared" ref="D62:AA62" si="83">SUM(D37:D61)</f>
        <v>51732</v>
      </c>
      <c r="E62" s="160">
        <f t="shared" si="83"/>
        <v>52138</v>
      </c>
      <c r="F62" s="160">
        <f t="shared" si="83"/>
        <v>14226</v>
      </c>
      <c r="G62" s="160">
        <f t="shared" si="83"/>
        <v>25620</v>
      </c>
      <c r="H62" s="160">
        <f t="shared" si="83"/>
        <v>22114</v>
      </c>
      <c r="I62" s="160">
        <f t="shared" si="83"/>
        <v>34644</v>
      </c>
      <c r="J62" s="160">
        <f t="shared" si="83"/>
        <v>35067</v>
      </c>
      <c r="K62" s="160">
        <f t="shared" si="83"/>
        <v>19989</v>
      </c>
      <c r="L62" s="160">
        <f t="shared" si="83"/>
        <v>40572</v>
      </c>
      <c r="M62" s="160">
        <f t="shared" si="83"/>
        <v>45277</v>
      </c>
      <c r="N62" s="160">
        <f t="shared" si="83"/>
        <v>51507</v>
      </c>
      <c r="O62" s="160">
        <f t="shared" si="83"/>
        <v>65722</v>
      </c>
      <c r="P62" s="160">
        <f t="shared" si="83"/>
        <v>31129</v>
      </c>
      <c r="Q62" s="160">
        <f t="shared" si="83"/>
        <v>18357</v>
      </c>
      <c r="R62" s="160">
        <f t="shared" si="83"/>
        <v>35097</v>
      </c>
      <c r="S62" s="160">
        <f t="shared" si="83"/>
        <v>58466</v>
      </c>
      <c r="T62" s="160">
        <f t="shared" si="83"/>
        <v>34403</v>
      </c>
      <c r="U62" s="160">
        <f t="shared" si="83"/>
        <v>27624</v>
      </c>
      <c r="V62" s="160">
        <f t="shared" si="83"/>
        <v>62190</v>
      </c>
      <c r="W62" s="160">
        <f t="shared" si="83"/>
        <v>24134</v>
      </c>
      <c r="X62" s="160">
        <f t="shared" si="83"/>
        <v>15093</v>
      </c>
      <c r="Y62" s="160">
        <f t="shared" si="83"/>
        <v>11850</v>
      </c>
      <c r="Z62" s="160">
        <f t="shared" si="83"/>
        <v>15764</v>
      </c>
      <c r="AA62" s="160">
        <f t="shared" si="83"/>
        <v>28000</v>
      </c>
      <c r="AB62" s="161">
        <f>SUM(AB37:AB61)</f>
        <v>957418</v>
      </c>
      <c r="AD62" s="159" t="s">
        <v>26</v>
      </c>
      <c r="AE62" s="168">
        <f t="shared" si="81"/>
        <v>0.14278298507026188</v>
      </c>
      <c r="AF62" s="168">
        <f t="shared" si="56"/>
        <v>5.4032825787691481E-2</v>
      </c>
      <c r="AG62" s="168">
        <f t="shared" si="57"/>
        <v>5.445688299154601E-2</v>
      </c>
      <c r="AH62" s="168">
        <f t="shared" si="58"/>
        <v>1.4858713748853688E-2</v>
      </c>
      <c r="AI62" s="168">
        <f t="shared" si="59"/>
        <v>2.6759471829441269E-2</v>
      </c>
      <c r="AJ62" s="168">
        <f t="shared" si="60"/>
        <v>2.3097539423741771E-2</v>
      </c>
      <c r="AK62" s="168">
        <f t="shared" si="61"/>
        <v>3.61848220944248E-2</v>
      </c>
      <c r="AL62" s="168">
        <f t="shared" si="62"/>
        <v>3.66266353880959E-2</v>
      </c>
      <c r="AM62" s="168">
        <f t="shared" si="63"/>
        <v>2.0878028196670628E-2</v>
      </c>
      <c r="AN62" s="168">
        <f t="shared" si="64"/>
        <v>4.2376475061049614E-2</v>
      </c>
      <c r="AO62" s="168">
        <f t="shared" si="65"/>
        <v>4.7290734036753018E-2</v>
      </c>
      <c r="AP62" s="168">
        <f t="shared" si="66"/>
        <v>5.3797818716589826E-2</v>
      </c>
      <c r="AQ62" s="168">
        <f t="shared" si="67"/>
        <v>6.8645043230856323E-2</v>
      </c>
      <c r="AR62" s="168">
        <f t="shared" si="68"/>
        <v>3.2513489405881238E-2</v>
      </c>
      <c r="AS62" s="168">
        <f t="shared" si="69"/>
        <v>1.917344357427999E-2</v>
      </c>
      <c r="AT62" s="168">
        <f t="shared" si="70"/>
        <v>3.6657969664242784E-2</v>
      </c>
      <c r="AU62" s="168">
        <f t="shared" si="71"/>
        <v>6.1066326306795989E-2</v>
      </c>
      <c r="AV62" s="168">
        <f t="shared" si="72"/>
        <v>3.5933103409378137E-2</v>
      </c>
      <c r="AW62" s="168">
        <f t="shared" si="73"/>
        <v>2.8852601476053303E-2</v>
      </c>
      <c r="AX62" s="168">
        <f t="shared" si="74"/>
        <v>6.495595445249619E-2</v>
      </c>
      <c r="AY62" s="168">
        <f t="shared" si="75"/>
        <v>2.5207380684298814E-2</v>
      </c>
      <c r="AZ62" s="168">
        <f t="shared" si="76"/>
        <v>1.5764274329498715E-2</v>
      </c>
      <c r="BA62" s="168">
        <f t="shared" si="77"/>
        <v>1.2377039078020258E-2</v>
      </c>
      <c r="BB62" s="168">
        <f t="shared" si="78"/>
        <v>1.6465117639317413E-2</v>
      </c>
      <c r="BC62" s="168">
        <f t="shared" si="79"/>
        <v>2.9245324403760948E-2</v>
      </c>
      <c r="BD62" s="169">
        <f t="shared" si="82"/>
        <v>0.99999999999999989</v>
      </c>
    </row>
    <row r="63" spans="2:56" ht="16.5" thickTop="1" thickBot="1" x14ac:dyDescent="0.3">
      <c r="B63" s="201" t="s">
        <v>450</v>
      </c>
      <c r="C63" s="204">
        <v>685897</v>
      </c>
      <c r="D63" s="204">
        <v>253036</v>
      </c>
      <c r="E63" s="204">
        <v>226689</v>
      </c>
      <c r="F63" s="204">
        <v>66989</v>
      </c>
      <c r="G63" s="204">
        <v>122022</v>
      </c>
      <c r="H63" s="204">
        <v>98594</v>
      </c>
      <c r="I63" s="204">
        <v>143392</v>
      </c>
      <c r="J63" s="204">
        <v>167258</v>
      </c>
      <c r="K63" s="204">
        <v>102501</v>
      </c>
      <c r="L63" s="204">
        <v>189990</v>
      </c>
      <c r="M63" s="204">
        <v>225603</v>
      </c>
      <c r="N63" s="204">
        <v>232995</v>
      </c>
      <c r="O63" s="204">
        <v>311983</v>
      </c>
      <c r="P63" s="204">
        <v>143628</v>
      </c>
      <c r="Q63" s="204">
        <v>83563</v>
      </c>
      <c r="R63" s="204">
        <v>154462</v>
      </c>
      <c r="S63" s="204">
        <v>269611</v>
      </c>
      <c r="T63" s="204">
        <v>162115</v>
      </c>
      <c r="U63" s="204">
        <v>125560</v>
      </c>
      <c r="V63" s="204">
        <v>290820</v>
      </c>
      <c r="W63" s="204">
        <v>112844</v>
      </c>
      <c r="X63" s="204">
        <v>71206</v>
      </c>
      <c r="Y63" s="204">
        <v>59411</v>
      </c>
      <c r="Z63" s="204">
        <v>77906</v>
      </c>
      <c r="AA63" s="204">
        <v>136657</v>
      </c>
      <c r="AB63" s="202">
        <f>SUM(C63:AA63)</f>
        <v>4514732</v>
      </c>
      <c r="AD63" s="198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200"/>
    </row>
    <row r="64" spans="2:56" ht="24" thickTop="1" x14ac:dyDescent="0.35">
      <c r="B64" s="162" t="s">
        <v>396</v>
      </c>
      <c r="E64" s="214" t="s">
        <v>452</v>
      </c>
      <c r="F64" s="216">
        <v>1000</v>
      </c>
      <c r="AD64" s="170" t="s">
        <v>119</v>
      </c>
    </row>
    <row r="65" spans="2:56" ht="18.75" x14ac:dyDescent="0.3">
      <c r="B65" s="303" t="s">
        <v>370</v>
      </c>
      <c r="C65" s="306" t="s">
        <v>371</v>
      </c>
      <c r="D65" s="306"/>
      <c r="E65" s="306"/>
      <c r="F65" s="306"/>
      <c r="G65" s="306"/>
      <c r="H65" s="306"/>
      <c r="I65" s="306"/>
      <c r="J65" s="306"/>
      <c r="K65" s="306"/>
      <c r="L65" s="306"/>
      <c r="M65" s="306"/>
      <c r="N65" s="306"/>
      <c r="O65" s="306"/>
      <c r="P65" s="306"/>
      <c r="Q65" s="306"/>
      <c r="R65" s="306"/>
      <c r="S65" s="306"/>
      <c r="T65" s="306"/>
      <c r="U65" s="306"/>
      <c r="V65" s="305"/>
      <c r="W65" s="305"/>
      <c r="X65" s="305"/>
      <c r="Y65" s="305"/>
      <c r="Z65" s="307"/>
      <c r="AA65" s="149"/>
      <c r="AB65" s="301" t="s">
        <v>26</v>
      </c>
      <c r="AD65" s="303" t="s">
        <v>370</v>
      </c>
      <c r="AE65" s="306" t="s">
        <v>371</v>
      </c>
      <c r="AF65" s="306"/>
      <c r="AG65" s="306"/>
      <c r="AH65" s="306"/>
      <c r="AI65" s="306"/>
      <c r="AJ65" s="306"/>
      <c r="AK65" s="306"/>
      <c r="AL65" s="306"/>
      <c r="AM65" s="306"/>
      <c r="AN65" s="306"/>
      <c r="AO65" s="306"/>
      <c r="AP65" s="306"/>
      <c r="AQ65" s="306"/>
      <c r="AR65" s="306"/>
      <c r="AS65" s="306"/>
      <c r="AT65" s="306"/>
      <c r="AU65" s="306"/>
      <c r="AV65" s="306"/>
      <c r="AW65" s="306"/>
      <c r="AX65" s="305"/>
      <c r="AY65" s="305"/>
      <c r="AZ65" s="305"/>
      <c r="BA65" s="305"/>
      <c r="BB65" s="307"/>
      <c r="BC65" s="149"/>
      <c r="BD65" s="301" t="s">
        <v>26</v>
      </c>
    </row>
    <row r="66" spans="2:56" x14ac:dyDescent="0.25">
      <c r="B66" s="304"/>
      <c r="C66" s="150">
        <v>1</v>
      </c>
      <c r="D66" s="150" t="s">
        <v>372</v>
      </c>
      <c r="E66" s="150" t="s">
        <v>373</v>
      </c>
      <c r="F66" s="150" t="s">
        <v>374</v>
      </c>
      <c r="G66" s="150" t="s">
        <v>44</v>
      </c>
      <c r="H66" s="150" t="s">
        <v>375</v>
      </c>
      <c r="I66" s="150" t="s">
        <v>376</v>
      </c>
      <c r="J66" s="150" t="s">
        <v>46</v>
      </c>
      <c r="K66" s="150" t="s">
        <v>377</v>
      </c>
      <c r="L66" s="150" t="s">
        <v>378</v>
      </c>
      <c r="M66" s="150" t="s">
        <v>379</v>
      </c>
      <c r="N66" s="150" t="s">
        <v>380</v>
      </c>
      <c r="O66" s="150" t="s">
        <v>381</v>
      </c>
      <c r="P66" s="150" t="s">
        <v>382</v>
      </c>
      <c r="Q66" s="150" t="s">
        <v>383</v>
      </c>
      <c r="R66" s="150" t="s">
        <v>384</v>
      </c>
      <c r="S66" s="150" t="s">
        <v>385</v>
      </c>
      <c r="T66" s="150" t="s">
        <v>386</v>
      </c>
      <c r="U66" s="150" t="s">
        <v>387</v>
      </c>
      <c r="V66" s="151" t="s">
        <v>388</v>
      </c>
      <c r="W66" s="150" t="s">
        <v>389</v>
      </c>
      <c r="X66" s="150" t="s">
        <v>390</v>
      </c>
      <c r="Y66" s="150" t="s">
        <v>391</v>
      </c>
      <c r="Z66" s="152" t="s">
        <v>392</v>
      </c>
      <c r="AA66" s="152" t="s">
        <v>393</v>
      </c>
      <c r="AB66" s="302"/>
      <c r="AD66" s="304"/>
      <c r="AE66" s="150">
        <v>1</v>
      </c>
      <c r="AF66" s="150" t="s">
        <v>372</v>
      </c>
      <c r="AG66" s="150" t="s">
        <v>373</v>
      </c>
      <c r="AH66" s="150" t="s">
        <v>374</v>
      </c>
      <c r="AI66" s="150" t="s">
        <v>44</v>
      </c>
      <c r="AJ66" s="150" t="s">
        <v>375</v>
      </c>
      <c r="AK66" s="150" t="s">
        <v>376</v>
      </c>
      <c r="AL66" s="150" t="s">
        <v>46</v>
      </c>
      <c r="AM66" s="150" t="s">
        <v>377</v>
      </c>
      <c r="AN66" s="150" t="s">
        <v>378</v>
      </c>
      <c r="AO66" s="150" t="s">
        <v>379</v>
      </c>
      <c r="AP66" s="150" t="s">
        <v>380</v>
      </c>
      <c r="AQ66" s="150" t="s">
        <v>381</v>
      </c>
      <c r="AR66" s="150" t="s">
        <v>382</v>
      </c>
      <c r="AS66" s="150" t="s">
        <v>383</v>
      </c>
      <c r="AT66" s="150" t="s">
        <v>384</v>
      </c>
      <c r="AU66" s="150" t="s">
        <v>385</v>
      </c>
      <c r="AV66" s="150" t="s">
        <v>386</v>
      </c>
      <c r="AW66" s="150" t="s">
        <v>387</v>
      </c>
      <c r="AX66" s="151" t="s">
        <v>388</v>
      </c>
      <c r="AY66" s="150" t="s">
        <v>389</v>
      </c>
      <c r="AZ66" s="150" t="s">
        <v>390</v>
      </c>
      <c r="BA66" s="150" t="s">
        <v>391</v>
      </c>
      <c r="BB66" s="152" t="s">
        <v>392</v>
      </c>
      <c r="BC66" s="152" t="s">
        <v>393</v>
      </c>
      <c r="BD66" s="302"/>
    </row>
    <row r="67" spans="2:56" x14ac:dyDescent="0.25">
      <c r="B67" s="153">
        <v>1</v>
      </c>
      <c r="C67" s="154">
        <f>IF(ABS(C37-C6)&gt;$F$64,C37-C6,0)</f>
        <v>-74214</v>
      </c>
      <c r="D67" s="155">
        <f t="shared" ref="D67:AA67" si="84">IF(ABS(D37-D6)&gt;$F$64,D37-D6,0)</f>
        <v>-16409</v>
      </c>
      <c r="E67" s="155">
        <f t="shared" si="84"/>
        <v>-7264</v>
      </c>
      <c r="F67" s="155">
        <f t="shared" si="84"/>
        <v>-1933</v>
      </c>
      <c r="G67" s="155">
        <f t="shared" si="84"/>
        <v>-3936</v>
      </c>
      <c r="H67" s="155">
        <f t="shared" si="84"/>
        <v>-3012</v>
      </c>
      <c r="I67" s="155">
        <f t="shared" si="84"/>
        <v>-3783</v>
      </c>
      <c r="J67" s="155">
        <f t="shared" si="84"/>
        <v>-6912</v>
      </c>
      <c r="K67" s="155">
        <f t="shared" si="84"/>
        <v>-2935</v>
      </c>
      <c r="L67" s="155">
        <f t="shared" si="84"/>
        <v>-3644</v>
      </c>
      <c r="M67" s="155">
        <f t="shared" si="84"/>
        <v>-1887</v>
      </c>
      <c r="N67" s="155">
        <f t="shared" si="84"/>
        <v>-1983</v>
      </c>
      <c r="O67" s="155">
        <f t="shared" si="84"/>
        <v>-4079</v>
      </c>
      <c r="P67" s="155">
        <f t="shared" si="84"/>
        <v>-1698</v>
      </c>
      <c r="Q67" s="155">
        <f t="shared" si="84"/>
        <v>0</v>
      </c>
      <c r="R67" s="155">
        <f t="shared" si="84"/>
        <v>0</v>
      </c>
      <c r="S67" s="155">
        <f t="shared" si="84"/>
        <v>0</v>
      </c>
      <c r="T67" s="155">
        <f t="shared" si="84"/>
        <v>0</v>
      </c>
      <c r="U67" s="155">
        <f t="shared" si="84"/>
        <v>0</v>
      </c>
      <c r="V67" s="155">
        <f t="shared" si="84"/>
        <v>-2253</v>
      </c>
      <c r="W67" s="155">
        <f t="shared" si="84"/>
        <v>-1519</v>
      </c>
      <c r="X67" s="155">
        <f t="shared" si="84"/>
        <v>0</v>
      </c>
      <c r="Y67" s="155">
        <f t="shared" si="84"/>
        <v>0</v>
      </c>
      <c r="Z67" s="155">
        <f t="shared" si="84"/>
        <v>0</v>
      </c>
      <c r="AA67" s="155">
        <f t="shared" si="84"/>
        <v>0</v>
      </c>
      <c r="AB67" s="156">
        <f>SUM(C67:AA67)</f>
        <v>-137461</v>
      </c>
      <c r="AD67" s="153">
        <v>1</v>
      </c>
      <c r="AE67" s="163">
        <f>AE37-AE6</f>
        <v>0.27633611428329219</v>
      </c>
      <c r="AF67" s="164">
        <f t="shared" ref="AF67:BC67" si="85">AF37-AF6</f>
        <v>-6.8142597709348607E-2</v>
      </c>
      <c r="AG67" s="164">
        <f t="shared" si="85"/>
        <v>-2.5102186394531077E-2</v>
      </c>
      <c r="AH67" s="164">
        <f t="shared" si="85"/>
        <v>-5.3427031938158938E-3</v>
      </c>
      <c r="AI67" s="164">
        <f t="shared" si="85"/>
        <v>-1.474850215544973E-2</v>
      </c>
      <c r="AJ67" s="164">
        <f t="shared" si="85"/>
        <v>-5.8511583638942034E-3</v>
      </c>
      <c r="AK67" s="164">
        <f t="shared" si="85"/>
        <v>-6.9128131116009406E-3</v>
      </c>
      <c r="AL67" s="164">
        <f t="shared" si="85"/>
        <v>-3.0786937774987852E-2</v>
      </c>
      <c r="AM67" s="164">
        <f t="shared" si="85"/>
        <v>-1.4383561474937016E-2</v>
      </c>
      <c r="AN67" s="164">
        <f t="shared" si="85"/>
        <v>-1.9029441906421089E-2</v>
      </c>
      <c r="AO67" s="164">
        <f t="shared" si="85"/>
        <v>-8.6529399351733868E-3</v>
      </c>
      <c r="AP67" s="164">
        <f t="shared" si="85"/>
        <v>-7.923687221400133E-3</v>
      </c>
      <c r="AQ67" s="164">
        <f t="shared" si="85"/>
        <v>-2.1481074123469796E-2</v>
      </c>
      <c r="AR67" s="164">
        <f t="shared" si="85"/>
        <v>-9.022719442019338E-3</v>
      </c>
      <c r="AS67" s="164">
        <f t="shared" si="85"/>
        <v>-3.2917008405396629E-3</v>
      </c>
      <c r="AT67" s="164">
        <f t="shared" si="85"/>
        <v>-1.376129113937986E-4</v>
      </c>
      <c r="AU67" s="164">
        <f t="shared" si="85"/>
        <v>-1.8330039797653974E-3</v>
      </c>
      <c r="AV67" s="164">
        <f t="shared" si="85"/>
        <v>-4.4904028523062075E-3</v>
      </c>
      <c r="AW67" s="164">
        <f t="shared" si="85"/>
        <v>-5.1742454684068281E-4</v>
      </c>
      <c r="AX67" s="164">
        <f t="shared" si="85"/>
        <v>-1.2058670222029466E-2</v>
      </c>
      <c r="AY67" s="164">
        <f t="shared" si="85"/>
        <v>-7.8277966141855008E-3</v>
      </c>
      <c r="AZ67" s="164">
        <f t="shared" si="85"/>
        <v>-8.7521811646455922E-4</v>
      </c>
      <c r="BA67" s="164">
        <f t="shared" si="85"/>
        <v>-1.1504439392521564E-3</v>
      </c>
      <c r="BB67" s="164">
        <f t="shared" si="85"/>
        <v>-1.8109859139423896E-3</v>
      </c>
      <c r="BC67" s="164">
        <f t="shared" si="85"/>
        <v>-4.9625315395233054E-3</v>
      </c>
      <c r="BD67" s="167">
        <f>SUM(AE67:BC67)</f>
        <v>1.7347234759768071E-17</v>
      </c>
    </row>
    <row r="68" spans="2:56" x14ac:dyDescent="0.25">
      <c r="B68" s="153" t="s">
        <v>372</v>
      </c>
      <c r="C68" s="155">
        <f t="shared" ref="C68:AA68" si="86">IF(ABS(C38-C7)&gt;$F$64,C38-C7,0)</f>
        <v>-111887</v>
      </c>
      <c r="D68" s="154">
        <f t="shared" si="86"/>
        <v>-79011</v>
      </c>
      <c r="E68" s="155">
        <f t="shared" si="86"/>
        <v>-22195</v>
      </c>
      <c r="F68" s="155">
        <f t="shared" si="86"/>
        <v>-3894</v>
      </c>
      <c r="G68" s="155">
        <f t="shared" si="86"/>
        <v>-5755</v>
      </c>
      <c r="H68" s="155">
        <f t="shared" si="86"/>
        <v>-3320</v>
      </c>
      <c r="I68" s="155">
        <f t="shared" si="86"/>
        <v>-4966</v>
      </c>
      <c r="J68" s="155">
        <f t="shared" si="86"/>
        <v>-7978</v>
      </c>
      <c r="K68" s="155">
        <f t="shared" si="86"/>
        <v>-13036</v>
      </c>
      <c r="L68" s="155">
        <f t="shared" si="86"/>
        <v>-9126</v>
      </c>
      <c r="M68" s="155">
        <f t="shared" si="86"/>
        <v>-4637</v>
      </c>
      <c r="N68" s="155">
        <f t="shared" si="86"/>
        <v>-1860</v>
      </c>
      <c r="O68" s="155">
        <f t="shared" si="86"/>
        <v>-3757</v>
      </c>
      <c r="P68" s="155">
        <f t="shared" si="86"/>
        <v>-1772</v>
      </c>
      <c r="Q68" s="155">
        <f t="shared" si="86"/>
        <v>0</v>
      </c>
      <c r="R68" s="155">
        <f t="shared" si="86"/>
        <v>0</v>
      </c>
      <c r="S68" s="155">
        <f t="shared" si="86"/>
        <v>0</v>
      </c>
      <c r="T68" s="155">
        <f t="shared" si="86"/>
        <v>0</v>
      </c>
      <c r="U68" s="155">
        <f t="shared" si="86"/>
        <v>0</v>
      </c>
      <c r="V68" s="155">
        <f t="shared" si="86"/>
        <v>-6305</v>
      </c>
      <c r="W68" s="155">
        <f t="shared" si="86"/>
        <v>-5088</v>
      </c>
      <c r="X68" s="155">
        <f t="shared" si="86"/>
        <v>0</v>
      </c>
      <c r="Y68" s="155">
        <f t="shared" si="86"/>
        <v>0</v>
      </c>
      <c r="Z68" s="155">
        <f t="shared" si="86"/>
        <v>0</v>
      </c>
      <c r="AA68" s="155">
        <f t="shared" si="86"/>
        <v>0</v>
      </c>
      <c r="AB68" s="156">
        <f t="shared" ref="AB68:AB91" si="87">SUM(C68:AA68)</f>
        <v>-284587</v>
      </c>
      <c r="AD68" s="153" t="s">
        <v>372</v>
      </c>
      <c r="AE68" s="164">
        <f t="shared" ref="AE68:BC68" si="88">AE38-AE7</f>
        <v>-5.4142255733256484E-2</v>
      </c>
      <c r="AF68" s="163">
        <f t="shared" si="88"/>
        <v>0.15825285826499957</v>
      </c>
      <c r="AG68" s="164">
        <f t="shared" si="88"/>
        <v>1.302744843276793E-2</v>
      </c>
      <c r="AH68" s="164">
        <f t="shared" si="88"/>
        <v>-4.5026458408790014E-4</v>
      </c>
      <c r="AI68" s="164">
        <f t="shared" si="88"/>
        <v>-8.5307361805945937E-3</v>
      </c>
      <c r="AJ68" s="164">
        <f t="shared" si="88"/>
        <v>-6.0817907488867158E-3</v>
      </c>
      <c r="AK68" s="164">
        <f t="shared" si="88"/>
        <v>-1.090175535163042E-2</v>
      </c>
      <c r="AL68" s="164">
        <f t="shared" si="88"/>
        <v>-1.7903544791819145E-2</v>
      </c>
      <c r="AM68" s="164">
        <f t="shared" si="88"/>
        <v>-4.6291900528875815E-3</v>
      </c>
      <c r="AN68" s="164">
        <f t="shared" si="88"/>
        <v>-1.7443001757367557E-2</v>
      </c>
      <c r="AO68" s="164">
        <f t="shared" si="88"/>
        <v>-4.7198373584519081E-3</v>
      </c>
      <c r="AP68" s="164">
        <f t="shared" si="88"/>
        <v>-1.7317634393453369E-3</v>
      </c>
      <c r="AQ68" s="164">
        <f t="shared" si="88"/>
        <v>-9.3566390545476667E-3</v>
      </c>
      <c r="AR68" s="164">
        <f t="shared" si="88"/>
        <v>-4.6321693273371906E-3</v>
      </c>
      <c r="AS68" s="164">
        <f t="shared" si="88"/>
        <v>-1.7619237924227319E-3</v>
      </c>
      <c r="AT68" s="164">
        <f t="shared" si="88"/>
        <v>-2.5825311002681438E-4</v>
      </c>
      <c r="AU68" s="164">
        <f t="shared" si="88"/>
        <v>-5.4947470218471141E-4</v>
      </c>
      <c r="AV68" s="164">
        <f t="shared" si="88"/>
        <v>-7.6751100430280498E-4</v>
      </c>
      <c r="AW68" s="164">
        <f t="shared" si="88"/>
        <v>-2.307793749175788E-4</v>
      </c>
      <c r="AX68" s="164">
        <f t="shared" si="88"/>
        <v>-1.5011767370966317E-2</v>
      </c>
      <c r="AY68" s="164">
        <f t="shared" si="88"/>
        <v>-8.8443639448974806E-3</v>
      </c>
      <c r="AZ68" s="164">
        <f t="shared" si="88"/>
        <v>-5.4470090424919545E-4</v>
      </c>
      <c r="BA68" s="164">
        <f t="shared" si="88"/>
        <v>-6.0167479889225905E-4</v>
      </c>
      <c r="BB68" s="164">
        <f t="shared" si="88"/>
        <v>-1.0000439579761747E-3</v>
      </c>
      <c r="BC68" s="164">
        <f t="shared" si="88"/>
        <v>-1.1868653567189767E-3</v>
      </c>
      <c r="BD68" s="167">
        <f t="shared" ref="BD68:BD92" si="89">SUM(AE68:BC68)</f>
        <v>-4.3801767768414379E-17</v>
      </c>
    </row>
    <row r="69" spans="2:56" x14ac:dyDescent="0.25">
      <c r="B69" s="153" t="s">
        <v>373</v>
      </c>
      <c r="C69" s="155">
        <f t="shared" ref="C69:AA69" si="90">IF(ABS(C39-C8)&gt;$F$64,C39-C8,0)</f>
        <v>-41427</v>
      </c>
      <c r="D69" s="155">
        <f t="shared" si="90"/>
        <v>-32554</v>
      </c>
      <c r="E69" s="154">
        <f t="shared" si="90"/>
        <v>-44648</v>
      </c>
      <c r="F69" s="155">
        <f t="shared" si="90"/>
        <v>-7439</v>
      </c>
      <c r="G69" s="155">
        <f t="shared" si="90"/>
        <v>-6664</v>
      </c>
      <c r="H69" s="155">
        <f t="shared" si="90"/>
        <v>-2775</v>
      </c>
      <c r="I69" s="155">
        <f t="shared" si="90"/>
        <v>-4287</v>
      </c>
      <c r="J69" s="155">
        <f t="shared" si="90"/>
        <v>-4681</v>
      </c>
      <c r="K69" s="155">
        <f t="shared" si="90"/>
        <v>-6851</v>
      </c>
      <c r="L69" s="155">
        <f t="shared" si="90"/>
        <v>-12208</v>
      </c>
      <c r="M69" s="155">
        <f t="shared" si="90"/>
        <v>-8496</v>
      </c>
      <c r="N69" s="155">
        <f t="shared" si="90"/>
        <v>-3259</v>
      </c>
      <c r="O69" s="155">
        <f t="shared" si="90"/>
        <v>-3247</v>
      </c>
      <c r="P69" s="155">
        <f t="shared" si="90"/>
        <v>-1361</v>
      </c>
      <c r="Q69" s="155">
        <f t="shared" si="90"/>
        <v>0</v>
      </c>
      <c r="R69" s="155">
        <f t="shared" si="90"/>
        <v>0</v>
      </c>
      <c r="S69" s="155">
        <f t="shared" si="90"/>
        <v>0</v>
      </c>
      <c r="T69" s="155">
        <f t="shared" si="90"/>
        <v>0</v>
      </c>
      <c r="U69" s="155">
        <f t="shared" si="90"/>
        <v>0</v>
      </c>
      <c r="V69" s="155">
        <f t="shared" si="90"/>
        <v>-4640</v>
      </c>
      <c r="W69" s="155">
        <f t="shared" si="90"/>
        <v>-2388</v>
      </c>
      <c r="X69" s="155">
        <f t="shared" si="90"/>
        <v>0</v>
      </c>
      <c r="Y69" s="155">
        <f t="shared" si="90"/>
        <v>0</v>
      </c>
      <c r="Z69" s="155">
        <f t="shared" si="90"/>
        <v>0</v>
      </c>
      <c r="AA69" s="155">
        <f t="shared" si="90"/>
        <v>0</v>
      </c>
      <c r="AB69" s="156">
        <f t="shared" si="87"/>
        <v>-186925</v>
      </c>
      <c r="AD69" s="153" t="s">
        <v>373</v>
      </c>
      <c r="AE69" s="164">
        <f t="shared" ref="AE69:BC69" si="91">AE39-AE8</f>
        <v>1.3275036964155995E-3</v>
      </c>
      <c r="AF69" s="164">
        <f t="shared" si="91"/>
        <v>-4.0908112075840067E-2</v>
      </c>
      <c r="AG69" s="163">
        <f t="shared" si="91"/>
        <v>0.13269547673445492</v>
      </c>
      <c r="AH69" s="164">
        <f t="shared" si="91"/>
        <v>7.7573218779961109E-3</v>
      </c>
      <c r="AI69" s="164">
        <f t="shared" si="91"/>
        <v>-6.7658189699285054E-4</v>
      </c>
      <c r="AJ69" s="164">
        <f t="shared" si="91"/>
        <v>-4.9997424424177254E-3</v>
      </c>
      <c r="AK69" s="164">
        <f t="shared" si="91"/>
        <v>-1.5436643082936952E-2</v>
      </c>
      <c r="AL69" s="164">
        <f t="shared" si="91"/>
        <v>-1.7400140683576561E-2</v>
      </c>
      <c r="AM69" s="164">
        <f t="shared" si="91"/>
        <v>1.8002219885939544E-3</v>
      </c>
      <c r="AN69" s="164">
        <f t="shared" si="91"/>
        <v>-1.5583293675302819E-2</v>
      </c>
      <c r="AO69" s="164">
        <f t="shared" si="91"/>
        <v>-5.0813311883740678E-3</v>
      </c>
      <c r="AP69" s="164">
        <f t="shared" si="91"/>
        <v>5.0857822351798795E-4</v>
      </c>
      <c r="AQ69" s="164">
        <f t="shared" si="91"/>
        <v>-1.004327554635953E-2</v>
      </c>
      <c r="AR69" s="164">
        <f t="shared" si="91"/>
        <v>-5.2154493285059252E-3</v>
      </c>
      <c r="AS69" s="164">
        <f t="shared" si="91"/>
        <v>-3.8284614449192165E-3</v>
      </c>
      <c r="AT69" s="164">
        <f t="shared" si="91"/>
        <v>-4.8222679755280384E-4</v>
      </c>
      <c r="AU69" s="164">
        <f t="shared" si="91"/>
        <v>-1.0608989546161685E-3</v>
      </c>
      <c r="AV69" s="164">
        <f t="shared" si="91"/>
        <v>-5.1847808755823449E-4</v>
      </c>
      <c r="AW69" s="164">
        <f t="shared" si="91"/>
        <v>-3.3546212003673312E-4</v>
      </c>
      <c r="AX69" s="164">
        <f t="shared" si="91"/>
        <v>-1.3836176425586658E-2</v>
      </c>
      <c r="AY69" s="164">
        <f t="shared" si="91"/>
        <v>-2.8197977829718338E-3</v>
      </c>
      <c r="AZ69" s="164">
        <f t="shared" si="91"/>
        <v>-2.2346874953896429E-3</v>
      </c>
      <c r="BA69" s="164">
        <f t="shared" si="91"/>
        <v>-7.0562977122074985E-4</v>
      </c>
      <c r="BB69" s="164">
        <f t="shared" si="91"/>
        <v>-8.8058806509642442E-4</v>
      </c>
      <c r="BC69" s="164">
        <f t="shared" si="91"/>
        <v>-2.0421256557236127E-3</v>
      </c>
      <c r="BD69" s="167">
        <f t="shared" si="89"/>
        <v>-3.903127820947816E-18</v>
      </c>
    </row>
    <row r="70" spans="2:56" x14ac:dyDescent="0.25">
      <c r="B70" s="153" t="s">
        <v>374</v>
      </c>
      <c r="C70" s="155">
        <f t="shared" ref="C70:AA70" si="92">IF(ABS(C40-C9)&gt;$F$64,C40-C9,0)</f>
        <v>-17999</v>
      </c>
      <c r="D70" s="155">
        <f t="shared" si="92"/>
        <v>-15172</v>
      </c>
      <c r="E70" s="155">
        <f t="shared" si="92"/>
        <v>-14615</v>
      </c>
      <c r="F70" s="154">
        <f t="shared" si="92"/>
        <v>-10978</v>
      </c>
      <c r="G70" s="155">
        <f t="shared" si="92"/>
        <v>-6786</v>
      </c>
      <c r="H70" s="155">
        <f t="shared" si="92"/>
        <v>-2054</v>
      </c>
      <c r="I70" s="155">
        <f t="shared" si="92"/>
        <v>-3585</v>
      </c>
      <c r="J70" s="155">
        <f t="shared" si="92"/>
        <v>-3212</v>
      </c>
      <c r="K70" s="155">
        <f t="shared" si="92"/>
        <v>-1611</v>
      </c>
      <c r="L70" s="155">
        <f t="shared" si="92"/>
        <v>-3097</v>
      </c>
      <c r="M70" s="155">
        <f t="shared" si="92"/>
        <v>-4711</v>
      </c>
      <c r="N70" s="155">
        <f t="shared" si="92"/>
        <v>-2137</v>
      </c>
      <c r="O70" s="155">
        <f t="shared" si="92"/>
        <v>-2197</v>
      </c>
      <c r="P70" s="155">
        <f t="shared" si="92"/>
        <v>-1183</v>
      </c>
      <c r="Q70" s="155">
        <f t="shared" si="92"/>
        <v>0</v>
      </c>
      <c r="R70" s="155">
        <f t="shared" si="92"/>
        <v>0</v>
      </c>
      <c r="S70" s="155">
        <f t="shared" si="92"/>
        <v>0</v>
      </c>
      <c r="T70" s="155">
        <f t="shared" si="92"/>
        <v>0</v>
      </c>
      <c r="U70" s="155">
        <f t="shared" si="92"/>
        <v>0</v>
      </c>
      <c r="V70" s="155">
        <f t="shared" si="92"/>
        <v>-1605</v>
      </c>
      <c r="W70" s="155">
        <f t="shared" si="92"/>
        <v>0</v>
      </c>
      <c r="X70" s="155">
        <f t="shared" si="92"/>
        <v>0</v>
      </c>
      <c r="Y70" s="155">
        <f t="shared" si="92"/>
        <v>0</v>
      </c>
      <c r="Z70" s="155">
        <f t="shared" si="92"/>
        <v>0</v>
      </c>
      <c r="AA70" s="155">
        <f t="shared" si="92"/>
        <v>0</v>
      </c>
      <c r="AB70" s="156">
        <f t="shared" si="87"/>
        <v>-90942</v>
      </c>
      <c r="AD70" s="153" t="s">
        <v>374</v>
      </c>
      <c r="AE70" s="164">
        <f t="shared" ref="AE70:BC70" si="93">AE40-AE9</f>
        <v>2.2768105663871496E-2</v>
      </c>
      <c r="AF70" s="164">
        <f t="shared" si="93"/>
        <v>-7.9195512642693325E-2</v>
      </c>
      <c r="AG70" s="164">
        <f t="shared" si="93"/>
        <v>3.8404373147498422E-2</v>
      </c>
      <c r="AH70" s="163">
        <f t="shared" si="93"/>
        <v>9.4029331895811308E-2</v>
      </c>
      <c r="AI70" s="164">
        <f t="shared" si="93"/>
        <v>3.6988939705316179E-2</v>
      </c>
      <c r="AJ70" s="164">
        <f t="shared" si="93"/>
        <v>2.4110131320818073E-3</v>
      </c>
      <c r="AK70" s="164">
        <f t="shared" si="93"/>
        <v>-2.2230481816002987E-2</v>
      </c>
      <c r="AL70" s="164">
        <f t="shared" si="93"/>
        <v>-2.5187352082192242E-2</v>
      </c>
      <c r="AM70" s="164">
        <f t="shared" si="93"/>
        <v>-1.2047733651066074E-3</v>
      </c>
      <c r="AN70" s="164">
        <f t="shared" si="93"/>
        <v>-1.7056333976231196E-2</v>
      </c>
      <c r="AO70" s="164">
        <f t="shared" si="93"/>
        <v>-1.657123264844669E-2</v>
      </c>
      <c r="AP70" s="164">
        <f t="shared" si="93"/>
        <v>1.5843137325972447E-2</v>
      </c>
      <c r="AQ70" s="164">
        <f t="shared" si="93"/>
        <v>-1.1002559373052693E-2</v>
      </c>
      <c r="AR70" s="164">
        <f t="shared" si="93"/>
        <v>-8.1356852587521154E-3</v>
      </c>
      <c r="AS70" s="164">
        <f t="shared" si="93"/>
        <v>-5.8094067701932742E-3</v>
      </c>
      <c r="AT70" s="164">
        <f t="shared" si="93"/>
        <v>-3.4375187989309317E-4</v>
      </c>
      <c r="AU70" s="164">
        <f t="shared" si="93"/>
        <v>-8.5937969973273287E-4</v>
      </c>
      <c r="AV70" s="164">
        <f t="shared" si="93"/>
        <v>-6.8686555830849367E-4</v>
      </c>
      <c r="AW70" s="164">
        <f t="shared" si="93"/>
        <v>0</v>
      </c>
      <c r="AX70" s="164">
        <f t="shared" si="93"/>
        <v>-1.1692240812690243E-2</v>
      </c>
      <c r="AY70" s="164">
        <f t="shared" si="93"/>
        <v>-2.5620963704497865E-3</v>
      </c>
      <c r="AZ70" s="164">
        <f t="shared" si="93"/>
        <v>-2.8181272136456712E-3</v>
      </c>
      <c r="BA70" s="164">
        <f t="shared" si="93"/>
        <v>-9.8445744582648662E-4</v>
      </c>
      <c r="BB70" s="164">
        <f t="shared" si="93"/>
        <v>-1.9237341244459363E-3</v>
      </c>
      <c r="BC70" s="164">
        <f t="shared" si="93"/>
        <v>-2.1809098328880636E-3</v>
      </c>
      <c r="BD70" s="167">
        <f t="shared" si="89"/>
        <v>2.1250362580715887E-17</v>
      </c>
    </row>
    <row r="71" spans="2:56" x14ac:dyDescent="0.25">
      <c r="B71" s="153" t="s">
        <v>44</v>
      </c>
      <c r="C71" s="155">
        <f t="shared" ref="C71:AA71" si="94">IF(ABS(C41-C10)&gt;$F$64,C41-C10,0)</f>
        <v>-24807</v>
      </c>
      <c r="D71" s="155">
        <f t="shared" si="94"/>
        <v>-9673</v>
      </c>
      <c r="E71" s="155">
        <f t="shared" si="94"/>
        <v>-7053</v>
      </c>
      <c r="F71" s="155">
        <f t="shared" si="94"/>
        <v>-4407</v>
      </c>
      <c r="G71" s="154">
        <f t="shared" si="94"/>
        <v>-25775</v>
      </c>
      <c r="H71" s="155">
        <f t="shared" si="94"/>
        <v>-5402</v>
      </c>
      <c r="I71" s="155">
        <f t="shared" si="94"/>
        <v>-3227</v>
      </c>
      <c r="J71" s="155">
        <f t="shared" si="94"/>
        <v>-4000</v>
      </c>
      <c r="K71" s="155">
        <f t="shared" si="94"/>
        <v>-1250</v>
      </c>
      <c r="L71" s="155">
        <f t="shared" si="94"/>
        <v>-4343</v>
      </c>
      <c r="M71" s="155">
        <f t="shared" si="94"/>
        <v>-5849</v>
      </c>
      <c r="N71" s="155">
        <f t="shared" si="94"/>
        <v>-5538</v>
      </c>
      <c r="O71" s="155">
        <f t="shared" si="94"/>
        <v>-5696</v>
      </c>
      <c r="P71" s="155">
        <f t="shared" si="94"/>
        <v>-1381</v>
      </c>
      <c r="Q71" s="155">
        <f t="shared" si="94"/>
        <v>0</v>
      </c>
      <c r="R71" s="155">
        <f t="shared" si="94"/>
        <v>0</v>
      </c>
      <c r="S71" s="155">
        <f t="shared" si="94"/>
        <v>0</v>
      </c>
      <c r="T71" s="155">
        <f t="shared" si="94"/>
        <v>0</v>
      </c>
      <c r="U71" s="155">
        <f t="shared" si="94"/>
        <v>0</v>
      </c>
      <c r="V71" s="155">
        <f t="shared" si="94"/>
        <v>-1382</v>
      </c>
      <c r="W71" s="155">
        <f t="shared" si="94"/>
        <v>0</v>
      </c>
      <c r="X71" s="155">
        <f t="shared" si="94"/>
        <v>0</v>
      </c>
      <c r="Y71" s="155">
        <f t="shared" si="94"/>
        <v>0</v>
      </c>
      <c r="Z71" s="155">
        <f t="shared" si="94"/>
        <v>0</v>
      </c>
      <c r="AA71" s="155">
        <f t="shared" si="94"/>
        <v>0</v>
      </c>
      <c r="AB71" s="156">
        <f t="shared" si="87"/>
        <v>-109783</v>
      </c>
      <c r="AD71" s="153" t="s">
        <v>44</v>
      </c>
      <c r="AE71" s="164">
        <f t="shared" ref="AE71:BC71" si="95">AE41-AE10</f>
        <v>1.2719539703009486E-2</v>
      </c>
      <c r="AF71" s="164">
        <f t="shared" si="95"/>
        <v>-5.3559670261101346E-2</v>
      </c>
      <c r="AG71" s="164">
        <f t="shared" si="95"/>
        <v>2.5112074786550143E-2</v>
      </c>
      <c r="AH71" s="164">
        <f t="shared" si="95"/>
        <v>2.0695075245927827E-2</v>
      </c>
      <c r="AI71" s="163">
        <f t="shared" si="95"/>
        <v>9.089092112197894E-2</v>
      </c>
      <c r="AJ71" s="164">
        <f t="shared" si="95"/>
        <v>1.7707287590120017E-2</v>
      </c>
      <c r="AK71" s="164">
        <f t="shared" si="95"/>
        <v>-6.8458931423040804E-3</v>
      </c>
      <c r="AL71" s="164">
        <f t="shared" si="95"/>
        <v>-2.5232137178149011E-2</v>
      </c>
      <c r="AM71" s="164">
        <f t="shared" si="95"/>
        <v>-4.8523503927803734E-3</v>
      </c>
      <c r="AN71" s="164">
        <f t="shared" si="95"/>
        <v>-2.4349010331622893E-2</v>
      </c>
      <c r="AO71" s="164">
        <f t="shared" si="95"/>
        <v>-2.4071163668371327E-2</v>
      </c>
      <c r="AP71" s="164">
        <f t="shared" si="95"/>
        <v>2.700143743883851E-2</v>
      </c>
      <c r="AQ71" s="164">
        <f t="shared" si="95"/>
        <v>-1.7425866246805078E-2</v>
      </c>
      <c r="AR71" s="164">
        <f t="shared" si="95"/>
        <v>-5.4924768381585474E-3</v>
      </c>
      <c r="AS71" s="164">
        <f t="shared" si="95"/>
        <v>-6.8021063642008063E-3</v>
      </c>
      <c r="AT71" s="164">
        <f t="shared" si="95"/>
        <v>-9.9204240272669945E-5</v>
      </c>
      <c r="AU71" s="164">
        <f t="shared" si="95"/>
        <v>-1.6793860674730555E-3</v>
      </c>
      <c r="AV71" s="164">
        <f t="shared" si="95"/>
        <v>-5.2910072897792676E-4</v>
      </c>
      <c r="AW71" s="164">
        <f t="shared" si="95"/>
        <v>-2.4801060068167487E-4</v>
      </c>
      <c r="AX71" s="164">
        <f t="shared" si="95"/>
        <v>-9.2454062928586933E-3</v>
      </c>
      <c r="AY71" s="164">
        <f t="shared" si="95"/>
        <v>-3.0938375152453823E-3</v>
      </c>
      <c r="AZ71" s="164">
        <f t="shared" si="95"/>
        <v>-1.5792416039215492E-3</v>
      </c>
      <c r="BA71" s="164">
        <f t="shared" si="95"/>
        <v>-2.0582701011237227E-3</v>
      </c>
      <c r="BB71" s="164">
        <f t="shared" si="95"/>
        <v>-3.4145200489659432E-3</v>
      </c>
      <c r="BC71" s="164">
        <f t="shared" si="95"/>
        <v>-3.5486842634108624E-3</v>
      </c>
      <c r="BD71" s="167">
        <f t="shared" si="89"/>
        <v>-1.0408340855860843E-17</v>
      </c>
    </row>
    <row r="72" spans="2:56" x14ac:dyDescent="0.25">
      <c r="B72" s="153" t="s">
        <v>375</v>
      </c>
      <c r="C72" s="155">
        <f t="shared" ref="C72:AA72" si="96">IF(ABS(C42-C11)&gt;$F$64,C42-C11,0)</f>
        <v>-17119</v>
      </c>
      <c r="D72" s="155">
        <f t="shared" si="96"/>
        <v>-7752</v>
      </c>
      <c r="E72" s="155">
        <f t="shared" si="96"/>
        <v>-5485</v>
      </c>
      <c r="F72" s="155">
        <f t="shared" si="96"/>
        <v>-2951</v>
      </c>
      <c r="G72" s="155">
        <f t="shared" si="96"/>
        <v>-9685</v>
      </c>
      <c r="H72" s="154">
        <f t="shared" si="96"/>
        <v>-19357</v>
      </c>
      <c r="I72" s="155">
        <f t="shared" si="96"/>
        <v>-6244</v>
      </c>
      <c r="J72" s="155">
        <f t="shared" si="96"/>
        <v>-3535</v>
      </c>
      <c r="K72" s="155">
        <f t="shared" si="96"/>
        <v>-1225</v>
      </c>
      <c r="L72" s="155">
        <f t="shared" si="96"/>
        <v>-2498</v>
      </c>
      <c r="M72" s="155">
        <f t="shared" si="96"/>
        <v>-3530</v>
      </c>
      <c r="N72" s="155">
        <f t="shared" si="96"/>
        <v>-2645</v>
      </c>
      <c r="O72" s="155">
        <f t="shared" si="96"/>
        <v>-8190</v>
      </c>
      <c r="P72" s="155">
        <f t="shared" si="96"/>
        <v>-3311</v>
      </c>
      <c r="Q72" s="155">
        <f t="shared" si="96"/>
        <v>0</v>
      </c>
      <c r="R72" s="155">
        <f t="shared" si="96"/>
        <v>0</v>
      </c>
      <c r="S72" s="155">
        <f t="shared" si="96"/>
        <v>0</v>
      </c>
      <c r="T72" s="155">
        <f t="shared" si="96"/>
        <v>0</v>
      </c>
      <c r="U72" s="155">
        <f t="shared" si="96"/>
        <v>0</v>
      </c>
      <c r="V72" s="155">
        <f t="shared" si="96"/>
        <v>0</v>
      </c>
      <c r="W72" s="155">
        <f t="shared" si="96"/>
        <v>0</v>
      </c>
      <c r="X72" s="155">
        <f t="shared" si="96"/>
        <v>0</v>
      </c>
      <c r="Y72" s="155">
        <f t="shared" si="96"/>
        <v>0</v>
      </c>
      <c r="Z72" s="155">
        <f t="shared" si="96"/>
        <v>0</v>
      </c>
      <c r="AA72" s="155">
        <f t="shared" si="96"/>
        <v>-1221</v>
      </c>
      <c r="AB72" s="156">
        <f t="shared" si="87"/>
        <v>-94748</v>
      </c>
      <c r="AD72" s="153" t="s">
        <v>375</v>
      </c>
      <c r="AE72" s="164">
        <f t="shared" ref="AE72:BC72" si="97">AE42-AE11</f>
        <v>4.5008435331835489E-2</v>
      </c>
      <c r="AF72" s="164">
        <f t="shared" si="97"/>
        <v>-5.4668855675638492E-2</v>
      </c>
      <c r="AG72" s="164">
        <f t="shared" si="97"/>
        <v>-1.2497104136837613E-2</v>
      </c>
      <c r="AH72" s="164">
        <f t="shared" si="97"/>
        <v>-6.6368633557115572E-3</v>
      </c>
      <c r="AI72" s="164">
        <f t="shared" si="97"/>
        <v>1.401417932887683E-2</v>
      </c>
      <c r="AJ72" s="163">
        <f t="shared" si="97"/>
        <v>9.8368700496349021E-2</v>
      </c>
      <c r="AK72" s="164">
        <f t="shared" si="97"/>
        <v>3.8492130126747959E-3</v>
      </c>
      <c r="AL72" s="164">
        <f t="shared" si="97"/>
        <v>-2.2666773631107983E-2</v>
      </c>
      <c r="AM72" s="164">
        <f t="shared" si="97"/>
        <v>-8.4816012702111521E-3</v>
      </c>
      <c r="AN72" s="164">
        <f t="shared" si="97"/>
        <v>-1.6486711775863395E-2</v>
      </c>
      <c r="AO72" s="164">
        <f t="shared" si="97"/>
        <v>-1.474961798814392E-2</v>
      </c>
      <c r="AP72" s="164">
        <f t="shared" si="97"/>
        <v>4.3353895141816021E-2</v>
      </c>
      <c r="AQ72" s="164">
        <f t="shared" si="97"/>
        <v>-2.3387756049402776E-2</v>
      </c>
      <c r="AR72" s="164">
        <f t="shared" si="97"/>
        <v>-1.039621009113606E-2</v>
      </c>
      <c r="AS72" s="164">
        <f t="shared" si="97"/>
        <v>-4.8751431644833637E-3</v>
      </c>
      <c r="AT72" s="164">
        <f t="shared" si="97"/>
        <v>-7.1784073506891272E-4</v>
      </c>
      <c r="AU72" s="164">
        <f t="shared" si="97"/>
        <v>-8.2950484941296575E-4</v>
      </c>
      <c r="AV72" s="164">
        <f t="shared" si="97"/>
        <v>-2.2082419966922527E-3</v>
      </c>
      <c r="AW72" s="164">
        <f t="shared" si="97"/>
        <v>-3.1904032669729452E-4</v>
      </c>
      <c r="AX72" s="164">
        <f t="shared" si="97"/>
        <v>-6.2633135398644339E-3</v>
      </c>
      <c r="AY72" s="164">
        <f t="shared" si="97"/>
        <v>-2.2484669917772534E-3</v>
      </c>
      <c r="AZ72" s="164">
        <f t="shared" si="97"/>
        <v>-1.8138132481236872E-3</v>
      </c>
      <c r="BA72" s="164">
        <f t="shared" si="97"/>
        <v>-2.1904878061751983E-3</v>
      </c>
      <c r="BB72" s="164">
        <f t="shared" si="97"/>
        <v>-3.9912634778327223E-3</v>
      </c>
      <c r="BC72" s="164">
        <f t="shared" si="97"/>
        <v>-9.1658132013711403E-3</v>
      </c>
      <c r="BD72" s="167">
        <f t="shared" si="89"/>
        <v>-1.3877787807814457E-17</v>
      </c>
    </row>
    <row r="73" spans="2:56" x14ac:dyDescent="0.25">
      <c r="B73" s="153" t="s">
        <v>376</v>
      </c>
      <c r="C73" s="155">
        <f t="shared" ref="C73:AA73" si="98">IF(ABS(C43-C12)&gt;$F$64,C43-C12,0)</f>
        <v>-39854</v>
      </c>
      <c r="D73" s="155">
        <f t="shared" si="98"/>
        <v>-13743</v>
      </c>
      <c r="E73" s="155">
        <f t="shared" si="98"/>
        <v>-9627</v>
      </c>
      <c r="F73" s="155">
        <f t="shared" si="98"/>
        <v>-3906</v>
      </c>
      <c r="G73" s="155">
        <f t="shared" si="98"/>
        <v>-6780</v>
      </c>
      <c r="H73" s="155">
        <f t="shared" si="98"/>
        <v>-9607</v>
      </c>
      <c r="I73" s="154">
        <f t="shared" si="98"/>
        <v>-32485</v>
      </c>
      <c r="J73" s="155">
        <f t="shared" si="98"/>
        <v>-13690</v>
      </c>
      <c r="K73" s="155">
        <f t="shared" si="98"/>
        <v>-1537</v>
      </c>
      <c r="L73" s="155">
        <f t="shared" si="98"/>
        <v>-3091</v>
      </c>
      <c r="M73" s="155">
        <f t="shared" si="98"/>
        <v>-3011</v>
      </c>
      <c r="N73" s="155">
        <f t="shared" si="98"/>
        <v>-2486</v>
      </c>
      <c r="O73" s="155">
        <f t="shared" si="98"/>
        <v>-5274</v>
      </c>
      <c r="P73" s="155">
        <f t="shared" si="98"/>
        <v>-11964</v>
      </c>
      <c r="Q73" s="155">
        <f t="shared" si="98"/>
        <v>-2244</v>
      </c>
      <c r="R73" s="155">
        <f t="shared" si="98"/>
        <v>0</v>
      </c>
      <c r="S73" s="155">
        <f t="shared" si="98"/>
        <v>0</v>
      </c>
      <c r="T73" s="155">
        <f t="shared" si="98"/>
        <v>0</v>
      </c>
      <c r="U73" s="155">
        <f t="shared" si="98"/>
        <v>0</v>
      </c>
      <c r="V73" s="155">
        <f t="shared" si="98"/>
        <v>-1066</v>
      </c>
      <c r="W73" s="155">
        <f t="shared" si="98"/>
        <v>0</v>
      </c>
      <c r="X73" s="155">
        <f t="shared" si="98"/>
        <v>0</v>
      </c>
      <c r="Y73" s="155">
        <f t="shared" si="98"/>
        <v>0</v>
      </c>
      <c r="Z73" s="155">
        <f t="shared" si="98"/>
        <v>0</v>
      </c>
      <c r="AA73" s="155">
        <f t="shared" si="98"/>
        <v>-2627</v>
      </c>
      <c r="AB73" s="156">
        <f t="shared" si="87"/>
        <v>-162992</v>
      </c>
      <c r="AD73" s="153" t="s">
        <v>376</v>
      </c>
      <c r="AE73" s="164">
        <f t="shared" ref="AE73:BC73" si="99">AE43-AE12</f>
        <v>-8.7578435961538081E-3</v>
      </c>
      <c r="AF73" s="164">
        <f t="shared" si="99"/>
        <v>-5.9548727114584206E-2</v>
      </c>
      <c r="AG73" s="164">
        <f t="shared" si="99"/>
        <v>-3.5070849887873082E-2</v>
      </c>
      <c r="AH73" s="164">
        <f t="shared" si="99"/>
        <v>-1.1978794533094559E-2</v>
      </c>
      <c r="AI73" s="164">
        <f t="shared" si="99"/>
        <v>2.1511586582143027E-4</v>
      </c>
      <c r="AJ73" s="164">
        <f t="shared" si="99"/>
        <v>1.0709417939525345E-2</v>
      </c>
      <c r="AK73" s="163">
        <f t="shared" si="99"/>
        <v>0.18993450858493513</v>
      </c>
      <c r="AL73" s="164">
        <f t="shared" si="99"/>
        <v>-9.1052746420324515E-3</v>
      </c>
      <c r="AM73" s="164">
        <f t="shared" si="99"/>
        <v>-6.2481873173720684E-3</v>
      </c>
      <c r="AN73" s="164">
        <f t="shared" si="99"/>
        <v>-1.3990201814422003E-2</v>
      </c>
      <c r="AO73" s="164">
        <f t="shared" si="99"/>
        <v>-1.0134551302339473E-2</v>
      </c>
      <c r="AP73" s="164">
        <f t="shared" si="99"/>
        <v>2.3692244410120373E-3</v>
      </c>
      <c r="AQ73" s="164">
        <f t="shared" si="99"/>
        <v>-9.9945279917296043E-3</v>
      </c>
      <c r="AR73" s="164">
        <f t="shared" si="99"/>
        <v>-2.7214976615704822E-3</v>
      </c>
      <c r="AS73" s="164">
        <f t="shared" si="99"/>
        <v>-8.6255985925412261E-3</v>
      </c>
      <c r="AT73" s="164">
        <f t="shared" si="99"/>
        <v>-1.9065310911224091E-4</v>
      </c>
      <c r="AU73" s="164">
        <f t="shared" si="99"/>
        <v>-1.6376613218615566E-3</v>
      </c>
      <c r="AV73" s="164">
        <f t="shared" si="99"/>
        <v>-1.2432935128794324E-3</v>
      </c>
      <c r="AW73" s="164">
        <f t="shared" si="99"/>
        <v>-6.8439577630035199E-4</v>
      </c>
      <c r="AX73" s="164">
        <f t="shared" si="99"/>
        <v>-5.1489472480658119E-3</v>
      </c>
      <c r="AY73" s="164">
        <f t="shared" si="99"/>
        <v>-1.5451437048170215E-3</v>
      </c>
      <c r="AZ73" s="164">
        <f t="shared" si="99"/>
        <v>-1.2038944518202115E-3</v>
      </c>
      <c r="BA73" s="164">
        <f t="shared" si="99"/>
        <v>-9.5815408682049276E-4</v>
      </c>
      <c r="BB73" s="164">
        <f t="shared" si="99"/>
        <v>-2.738896407236715E-3</v>
      </c>
      <c r="BC73" s="164">
        <f t="shared" si="99"/>
        <v>-1.1701172758667118E-2</v>
      </c>
      <c r="BD73" s="167">
        <f t="shared" si="89"/>
        <v>2.7755575615628914E-17</v>
      </c>
    </row>
    <row r="74" spans="2:56" x14ac:dyDescent="0.25">
      <c r="B74" s="153" t="s">
        <v>46</v>
      </c>
      <c r="C74" s="155">
        <f t="shared" ref="C74:AA74" si="100">IF(ABS(C44-C13)&gt;$F$64,C44-C13,0)</f>
        <v>-68917</v>
      </c>
      <c r="D74" s="155">
        <f t="shared" si="100"/>
        <v>-22638</v>
      </c>
      <c r="E74" s="155">
        <f t="shared" si="100"/>
        <v>-10327</v>
      </c>
      <c r="F74" s="155">
        <f t="shared" si="100"/>
        <v>-4185</v>
      </c>
      <c r="G74" s="155">
        <f t="shared" si="100"/>
        <v>-8416</v>
      </c>
      <c r="H74" s="155">
        <f t="shared" si="100"/>
        <v>-5987</v>
      </c>
      <c r="I74" s="155">
        <f t="shared" si="100"/>
        <v>-14567</v>
      </c>
      <c r="J74" s="154">
        <f t="shared" si="100"/>
        <v>-64611</v>
      </c>
      <c r="K74" s="155">
        <f t="shared" si="100"/>
        <v>-1503</v>
      </c>
      <c r="L74" s="155">
        <f t="shared" si="100"/>
        <v>-4384</v>
      </c>
      <c r="M74" s="155">
        <f t="shared" si="100"/>
        <v>-2498</v>
      </c>
      <c r="N74" s="155">
        <f t="shared" si="100"/>
        <v>-1848</v>
      </c>
      <c r="O74" s="155">
        <f t="shared" si="100"/>
        <v>-3390</v>
      </c>
      <c r="P74" s="155">
        <f t="shared" si="100"/>
        <v>-9274</v>
      </c>
      <c r="Q74" s="155">
        <f t="shared" si="100"/>
        <v>-8484</v>
      </c>
      <c r="R74" s="155">
        <f t="shared" si="100"/>
        <v>0</v>
      </c>
      <c r="S74" s="155">
        <f t="shared" si="100"/>
        <v>0</v>
      </c>
      <c r="T74" s="155">
        <f t="shared" si="100"/>
        <v>-1760</v>
      </c>
      <c r="U74" s="155">
        <f t="shared" si="100"/>
        <v>0</v>
      </c>
      <c r="V74" s="155">
        <f t="shared" si="100"/>
        <v>-1109</v>
      </c>
      <c r="W74" s="155">
        <f t="shared" si="100"/>
        <v>0</v>
      </c>
      <c r="X74" s="155">
        <f t="shared" si="100"/>
        <v>0</v>
      </c>
      <c r="Y74" s="155">
        <f t="shared" si="100"/>
        <v>0</v>
      </c>
      <c r="Z74" s="155">
        <f t="shared" si="100"/>
        <v>0</v>
      </c>
      <c r="AA74" s="155">
        <f t="shared" si="100"/>
        <v>-2701</v>
      </c>
      <c r="AB74" s="156">
        <f t="shared" si="87"/>
        <v>-236599</v>
      </c>
      <c r="AD74" s="153" t="s">
        <v>46</v>
      </c>
      <c r="AE74" s="164">
        <f t="shared" ref="AE74:BC74" si="101">AE44-AE13</f>
        <v>3.7580255320880773E-2</v>
      </c>
      <c r="AF74" s="164">
        <f t="shared" si="101"/>
        <v>-6.7461935568211062E-2</v>
      </c>
      <c r="AG74" s="164">
        <f t="shared" si="101"/>
        <v>-1.6890646972947353E-2</v>
      </c>
      <c r="AH74" s="164">
        <f t="shared" si="101"/>
        <v>-1.1098710593094249E-2</v>
      </c>
      <c r="AI74" s="164">
        <f t="shared" si="101"/>
        <v>-1.9747709130517814E-2</v>
      </c>
      <c r="AJ74" s="164">
        <f t="shared" si="101"/>
        <v>-6.9368299170169782E-3</v>
      </c>
      <c r="AK74" s="164">
        <f t="shared" si="101"/>
        <v>4.0265066374899725E-2</v>
      </c>
      <c r="AL74" s="163">
        <f t="shared" si="101"/>
        <v>8.2129404372708714E-2</v>
      </c>
      <c r="AM74" s="164">
        <f t="shared" si="101"/>
        <v>-3.573832344288091E-3</v>
      </c>
      <c r="AN74" s="164">
        <f t="shared" si="101"/>
        <v>-1.4302352760407359E-2</v>
      </c>
      <c r="AO74" s="164">
        <f t="shared" si="101"/>
        <v>-7.0827462984397339E-3</v>
      </c>
      <c r="AP74" s="164">
        <f t="shared" si="101"/>
        <v>-2.3945641438955405E-3</v>
      </c>
      <c r="AQ74" s="164">
        <f t="shared" si="101"/>
        <v>-7.4144479147265395E-3</v>
      </c>
      <c r="AR74" s="164">
        <f t="shared" si="101"/>
        <v>1.8184231136070123E-3</v>
      </c>
      <c r="AS74" s="164">
        <f t="shared" si="101"/>
        <v>-1.015069123090916E-2</v>
      </c>
      <c r="AT74" s="164">
        <f t="shared" si="101"/>
        <v>-1.5080327879839949E-4</v>
      </c>
      <c r="AU74" s="164">
        <f t="shared" si="101"/>
        <v>-7.4047360633949441E-4</v>
      </c>
      <c r="AV74" s="164">
        <f t="shared" si="101"/>
        <v>2.2019660322254456E-2</v>
      </c>
      <c r="AW74" s="164">
        <f t="shared" si="101"/>
        <v>-1.0651588094112699E-3</v>
      </c>
      <c r="AX74" s="164">
        <f t="shared" si="101"/>
        <v>-3.6493530645716975E-3</v>
      </c>
      <c r="AY74" s="164">
        <f t="shared" si="101"/>
        <v>-1.7824502314563039E-3</v>
      </c>
      <c r="AZ74" s="164">
        <f t="shared" si="101"/>
        <v>-8.1433770551135717E-4</v>
      </c>
      <c r="BA74" s="164">
        <f t="shared" si="101"/>
        <v>-9.0481967279039681E-4</v>
      </c>
      <c r="BB74" s="164">
        <f t="shared" si="101"/>
        <v>-1.0556229515887962E-3</v>
      </c>
      <c r="BC74" s="164">
        <f t="shared" si="101"/>
        <v>-6.5953233094290398E-3</v>
      </c>
      <c r="BD74" s="167">
        <f t="shared" si="89"/>
        <v>3.7296554733501353E-17</v>
      </c>
    </row>
    <row r="75" spans="2:56" x14ac:dyDescent="0.25">
      <c r="B75" s="153" t="s">
        <v>377</v>
      </c>
      <c r="C75" s="155">
        <f t="shared" ref="C75:AA75" si="102">IF(ABS(C45-C14)&gt;$F$64,C45-C14,0)</f>
        <v>-12627</v>
      </c>
      <c r="D75" s="155">
        <f t="shared" si="102"/>
        <v>-5773</v>
      </c>
      <c r="E75" s="155">
        <f t="shared" si="102"/>
        <v>-2910</v>
      </c>
      <c r="F75" s="155">
        <f t="shared" si="102"/>
        <v>0</v>
      </c>
      <c r="G75" s="155">
        <f t="shared" si="102"/>
        <v>0</v>
      </c>
      <c r="H75" s="155">
        <f t="shared" si="102"/>
        <v>0</v>
      </c>
      <c r="I75" s="155">
        <f t="shared" si="102"/>
        <v>0</v>
      </c>
      <c r="J75" s="155">
        <f t="shared" si="102"/>
        <v>0</v>
      </c>
      <c r="K75" s="154">
        <f t="shared" si="102"/>
        <v>-8841</v>
      </c>
      <c r="L75" s="155">
        <f t="shared" si="102"/>
        <v>-1987</v>
      </c>
      <c r="M75" s="155">
        <f t="shared" si="102"/>
        <v>0</v>
      </c>
      <c r="N75" s="155">
        <f t="shared" si="102"/>
        <v>0</v>
      </c>
      <c r="O75" s="155">
        <f t="shared" si="102"/>
        <v>0</v>
      </c>
      <c r="P75" s="155">
        <f t="shared" si="102"/>
        <v>0</v>
      </c>
      <c r="Q75" s="155">
        <f t="shared" si="102"/>
        <v>0</v>
      </c>
      <c r="R75" s="155">
        <f t="shared" si="102"/>
        <v>0</v>
      </c>
      <c r="S75" s="155">
        <f t="shared" si="102"/>
        <v>0</v>
      </c>
      <c r="T75" s="155">
        <f t="shared" si="102"/>
        <v>0</v>
      </c>
      <c r="U75" s="155">
        <f t="shared" si="102"/>
        <v>0</v>
      </c>
      <c r="V75" s="155">
        <f t="shared" si="102"/>
        <v>-2262</v>
      </c>
      <c r="W75" s="155">
        <f t="shared" si="102"/>
        <v>-1547</v>
      </c>
      <c r="X75" s="155">
        <f t="shared" si="102"/>
        <v>0</v>
      </c>
      <c r="Y75" s="155">
        <f t="shared" si="102"/>
        <v>0</v>
      </c>
      <c r="Z75" s="155">
        <f t="shared" si="102"/>
        <v>0</v>
      </c>
      <c r="AA75" s="155">
        <f t="shared" si="102"/>
        <v>0</v>
      </c>
      <c r="AB75" s="156">
        <f t="shared" si="87"/>
        <v>-35947</v>
      </c>
      <c r="AD75" s="153" t="s">
        <v>377</v>
      </c>
      <c r="AE75" s="164">
        <f t="shared" ref="AE75:BC75" si="103">AE45-AE14</f>
        <v>-0.18365641634758606</v>
      </c>
      <c r="AF75" s="164">
        <f t="shared" si="103"/>
        <v>1.7542301650395553E-2</v>
      </c>
      <c r="AG75" s="164">
        <f t="shared" si="103"/>
        <v>1.6001312996513209E-2</v>
      </c>
      <c r="AH75" s="164">
        <f t="shared" si="103"/>
        <v>-3.5430193231495103E-3</v>
      </c>
      <c r="AI75" s="164">
        <f t="shared" si="103"/>
        <v>-7.2236703178908462E-3</v>
      </c>
      <c r="AJ75" s="164">
        <f t="shared" si="103"/>
        <v>-3.4402663109349939E-3</v>
      </c>
      <c r="AK75" s="164">
        <f t="shared" si="103"/>
        <v>-3.7873669933634426E-3</v>
      </c>
      <c r="AL75" s="164">
        <f t="shared" si="103"/>
        <v>-9.5199691491360903E-3</v>
      </c>
      <c r="AM75" s="163">
        <f t="shared" si="103"/>
        <v>0.18434860337681036</v>
      </c>
      <c r="AN75" s="164">
        <f t="shared" si="103"/>
        <v>1.3463534733835207E-2</v>
      </c>
      <c r="AO75" s="164">
        <f t="shared" si="103"/>
        <v>-2.1064805403026195E-3</v>
      </c>
      <c r="AP75" s="164">
        <f t="shared" si="103"/>
        <v>-2.3779122667938499E-3</v>
      </c>
      <c r="AQ75" s="164">
        <f t="shared" si="103"/>
        <v>-1.0730924236085654E-2</v>
      </c>
      <c r="AR75" s="164">
        <f t="shared" si="103"/>
        <v>-5.7974331102084407E-3</v>
      </c>
      <c r="AS75" s="164">
        <f t="shared" si="103"/>
        <v>-2.9559280660602246E-3</v>
      </c>
      <c r="AT75" s="164">
        <f t="shared" si="103"/>
        <v>-1.7163453286801304E-3</v>
      </c>
      <c r="AU75" s="164">
        <f t="shared" si="103"/>
        <v>-1.907050365200145E-4</v>
      </c>
      <c r="AV75" s="164">
        <f t="shared" si="103"/>
        <v>-6.6746762782005076E-4</v>
      </c>
      <c r="AW75" s="164">
        <f t="shared" si="103"/>
        <v>0</v>
      </c>
      <c r="AX75" s="164">
        <f t="shared" si="103"/>
        <v>-1.3179447724782724E-2</v>
      </c>
      <c r="AY75" s="164">
        <f t="shared" si="103"/>
        <v>2.3365045325726495E-2</v>
      </c>
      <c r="AZ75" s="164">
        <f t="shared" si="103"/>
        <v>-1.062222674425975E-3</v>
      </c>
      <c r="BA75" s="164">
        <f t="shared" si="103"/>
        <v>-1.6209928104201233E-3</v>
      </c>
      <c r="BB75" s="164">
        <f t="shared" si="103"/>
        <v>-6.6746762782005076E-4</v>
      </c>
      <c r="BC75" s="164">
        <f t="shared" si="103"/>
        <v>-4.7676259130003621E-4</v>
      </c>
      <c r="BD75" s="167">
        <f t="shared" si="89"/>
        <v>-9.4325589006238886E-18</v>
      </c>
    </row>
    <row r="76" spans="2:56" x14ac:dyDescent="0.25">
      <c r="B76" s="153" t="s">
        <v>378</v>
      </c>
      <c r="C76" s="155">
        <f t="shared" ref="C76:AA76" si="104">IF(ABS(C46-C15)&gt;$F$64,C46-C15,0)</f>
        <v>-13448</v>
      </c>
      <c r="D76" s="155">
        <f t="shared" si="104"/>
        <v>-8048</v>
      </c>
      <c r="E76" s="155">
        <f t="shared" si="104"/>
        <v>-11939</v>
      </c>
      <c r="F76" s="155">
        <f t="shared" si="104"/>
        <v>-1367</v>
      </c>
      <c r="G76" s="155">
        <f t="shared" si="104"/>
        <v>-2256</v>
      </c>
      <c r="H76" s="155">
        <f t="shared" si="104"/>
        <v>0</v>
      </c>
      <c r="I76" s="155">
        <f t="shared" si="104"/>
        <v>-1236</v>
      </c>
      <c r="J76" s="155">
        <f t="shared" si="104"/>
        <v>-1013</v>
      </c>
      <c r="K76" s="155">
        <f t="shared" si="104"/>
        <v>-8569</v>
      </c>
      <c r="L76" s="154">
        <f t="shared" si="104"/>
        <v>-46096</v>
      </c>
      <c r="M76" s="155">
        <f t="shared" si="104"/>
        <v>-12838</v>
      </c>
      <c r="N76" s="155">
        <f t="shared" si="104"/>
        <v>-3355</v>
      </c>
      <c r="O76" s="155">
        <f t="shared" si="104"/>
        <v>-3177</v>
      </c>
      <c r="P76" s="155">
        <f t="shared" si="104"/>
        <v>0</v>
      </c>
      <c r="Q76" s="155">
        <f t="shared" si="104"/>
        <v>0</v>
      </c>
      <c r="R76" s="155">
        <f t="shared" si="104"/>
        <v>0</v>
      </c>
      <c r="S76" s="155">
        <f t="shared" si="104"/>
        <v>0</v>
      </c>
      <c r="T76" s="155">
        <f t="shared" si="104"/>
        <v>0</v>
      </c>
      <c r="U76" s="155">
        <f t="shared" si="104"/>
        <v>0</v>
      </c>
      <c r="V76" s="155">
        <f t="shared" si="104"/>
        <v>-15852</v>
      </c>
      <c r="W76" s="155">
        <f t="shared" si="104"/>
        <v>-3782</v>
      </c>
      <c r="X76" s="155">
        <f t="shared" si="104"/>
        <v>-1968</v>
      </c>
      <c r="Y76" s="155">
        <f t="shared" si="104"/>
        <v>0</v>
      </c>
      <c r="Z76" s="155">
        <f t="shared" si="104"/>
        <v>0</v>
      </c>
      <c r="AA76" s="155">
        <f t="shared" si="104"/>
        <v>0</v>
      </c>
      <c r="AB76" s="156">
        <f t="shared" si="87"/>
        <v>-134944</v>
      </c>
      <c r="AD76" s="153" t="s">
        <v>378</v>
      </c>
      <c r="AE76" s="164">
        <f t="shared" ref="AE76:BC76" si="105">AE46-AE15</f>
        <v>-6.1321128270609135E-2</v>
      </c>
      <c r="AF76" s="164">
        <f t="shared" si="105"/>
        <v>-2.7093751540931611E-2</v>
      </c>
      <c r="AG76" s="164">
        <f t="shared" si="105"/>
        <v>2.2396493722964539E-2</v>
      </c>
      <c r="AH76" s="164">
        <f t="shared" si="105"/>
        <v>-3.0656110398067362E-3</v>
      </c>
      <c r="AI76" s="164">
        <f t="shared" si="105"/>
        <v>-8.3030248398498867E-3</v>
      </c>
      <c r="AJ76" s="164">
        <f t="shared" si="105"/>
        <v>-3.9289145357429478E-3</v>
      </c>
      <c r="AK76" s="164">
        <f t="shared" si="105"/>
        <v>-6.9149180557646081E-3</v>
      </c>
      <c r="AL76" s="164">
        <f t="shared" si="105"/>
        <v>-5.6349272395552182E-3</v>
      </c>
      <c r="AM76" s="164">
        <f t="shared" si="105"/>
        <v>1.2157311370234236E-2</v>
      </c>
      <c r="AN76" s="163">
        <f t="shared" si="105"/>
        <v>0.12737244257121805</v>
      </c>
      <c r="AO76" s="164">
        <f t="shared" si="105"/>
        <v>2.495743954985967E-2</v>
      </c>
      <c r="AP76" s="164">
        <f t="shared" si="105"/>
        <v>2.9235476610389027E-4</v>
      </c>
      <c r="AQ76" s="164">
        <f t="shared" si="105"/>
        <v>-1.374655947585094E-2</v>
      </c>
      <c r="AR76" s="164">
        <f t="shared" si="105"/>
        <v>-5.0687380066178683E-3</v>
      </c>
      <c r="AS76" s="164">
        <f t="shared" si="105"/>
        <v>-3.4037423946734016E-3</v>
      </c>
      <c r="AT76" s="164">
        <f t="shared" si="105"/>
        <v>-1.291470554471358E-3</v>
      </c>
      <c r="AU76" s="164">
        <f t="shared" si="105"/>
        <v>-1.262771208816439E-3</v>
      </c>
      <c r="AV76" s="164">
        <f t="shared" si="105"/>
        <v>-2.2959476523935255E-4</v>
      </c>
      <c r="AW76" s="164">
        <f t="shared" si="105"/>
        <v>-2.2959476523935255E-4</v>
      </c>
      <c r="AX76" s="164">
        <f t="shared" si="105"/>
        <v>-3.7344798662604026E-2</v>
      </c>
      <c r="AY76" s="164">
        <f t="shared" si="105"/>
        <v>4.193372373071564E-3</v>
      </c>
      <c r="AZ76" s="164">
        <f t="shared" si="105"/>
        <v>-7.6150785520827441E-3</v>
      </c>
      <c r="BA76" s="164">
        <f t="shared" si="105"/>
        <v>-2.0099022125610079E-3</v>
      </c>
      <c r="BB76" s="164">
        <f t="shared" si="105"/>
        <v>-2.0491332797612214E-3</v>
      </c>
      <c r="BC76" s="164">
        <f t="shared" si="105"/>
        <v>-8.557549532741003E-4</v>
      </c>
      <c r="BD76" s="167">
        <f t="shared" si="89"/>
        <v>-2.0166160408230382E-17</v>
      </c>
    </row>
    <row r="77" spans="2:56" x14ac:dyDescent="0.25">
      <c r="B77" s="153" t="s">
        <v>379</v>
      </c>
      <c r="C77" s="155">
        <f t="shared" ref="C77:AA77" si="106">IF(ABS(C47-C16)&gt;$F$64,C47-C16,0)</f>
        <v>-9644</v>
      </c>
      <c r="D77" s="155">
        <f t="shared" si="106"/>
        <v>-4590</v>
      </c>
      <c r="E77" s="155">
        <f t="shared" si="106"/>
        <v>-9409</v>
      </c>
      <c r="F77" s="155">
        <f t="shared" si="106"/>
        <v>-2267</v>
      </c>
      <c r="G77" s="155">
        <f t="shared" si="106"/>
        <v>-3992</v>
      </c>
      <c r="H77" s="155">
        <f t="shared" si="106"/>
        <v>-1139</v>
      </c>
      <c r="I77" s="155">
        <f t="shared" si="106"/>
        <v>-1612</v>
      </c>
      <c r="J77" s="155">
        <f t="shared" si="106"/>
        <v>-1218</v>
      </c>
      <c r="K77" s="155">
        <f t="shared" si="106"/>
        <v>-1885</v>
      </c>
      <c r="L77" s="155">
        <f t="shared" si="106"/>
        <v>-29913</v>
      </c>
      <c r="M77" s="154">
        <f t="shared" si="106"/>
        <v>-42307</v>
      </c>
      <c r="N77" s="155">
        <f t="shared" si="106"/>
        <v>-13388</v>
      </c>
      <c r="O77" s="155">
        <f t="shared" si="106"/>
        <v>-9767</v>
      </c>
      <c r="P77" s="155">
        <f t="shared" si="106"/>
        <v>-1407</v>
      </c>
      <c r="Q77" s="155">
        <f t="shared" si="106"/>
        <v>0</v>
      </c>
      <c r="R77" s="155">
        <f t="shared" si="106"/>
        <v>0</v>
      </c>
      <c r="S77" s="155">
        <f t="shared" si="106"/>
        <v>0</v>
      </c>
      <c r="T77" s="155">
        <f t="shared" si="106"/>
        <v>0</v>
      </c>
      <c r="U77" s="155">
        <f t="shared" si="106"/>
        <v>0</v>
      </c>
      <c r="V77" s="155">
        <f t="shared" si="106"/>
        <v>-6482</v>
      </c>
      <c r="W77" s="155">
        <f t="shared" si="106"/>
        <v>-1108</v>
      </c>
      <c r="X77" s="155">
        <f t="shared" si="106"/>
        <v>-6130</v>
      </c>
      <c r="Y77" s="155">
        <f t="shared" si="106"/>
        <v>-2327</v>
      </c>
      <c r="Z77" s="155">
        <f t="shared" si="106"/>
        <v>-1084</v>
      </c>
      <c r="AA77" s="155">
        <f t="shared" si="106"/>
        <v>0</v>
      </c>
      <c r="AB77" s="156">
        <f t="shared" si="87"/>
        <v>-149669</v>
      </c>
      <c r="AD77" s="153" t="s">
        <v>379</v>
      </c>
      <c r="AE77" s="164">
        <f t="shared" ref="AE77:BC77" si="107">AE47-AE16</f>
        <v>-3.0217755323490133E-2</v>
      </c>
      <c r="AF77" s="164">
        <f t="shared" si="107"/>
        <v>-1.5042659024583271E-2</v>
      </c>
      <c r="AG77" s="164">
        <f t="shared" si="107"/>
        <v>1.173186550922492E-2</v>
      </c>
      <c r="AH77" s="164">
        <f t="shared" si="107"/>
        <v>-4.251913612306462E-4</v>
      </c>
      <c r="AI77" s="164">
        <f t="shared" si="107"/>
        <v>-8.3162599854083204E-3</v>
      </c>
      <c r="AJ77" s="164">
        <f t="shared" si="107"/>
        <v>-2.7695125080377898E-3</v>
      </c>
      <c r="AK77" s="164">
        <f t="shared" si="107"/>
        <v>-7.712516848444379E-3</v>
      </c>
      <c r="AL77" s="164">
        <f t="shared" si="107"/>
        <v>-6.1875633748825244E-3</v>
      </c>
      <c r="AM77" s="164">
        <f t="shared" si="107"/>
        <v>-9.9316401419597376E-4</v>
      </c>
      <c r="AN77" s="164">
        <f t="shared" si="107"/>
        <v>-6.0757313616016231E-2</v>
      </c>
      <c r="AO77" s="163">
        <f t="shared" si="107"/>
        <v>0.16670102203591036</v>
      </c>
      <c r="AP77" s="164">
        <f t="shared" si="107"/>
        <v>4.149523374511549E-2</v>
      </c>
      <c r="AQ77" s="164">
        <f t="shared" si="107"/>
        <v>-2.5860408319730917E-2</v>
      </c>
      <c r="AR77" s="164">
        <f t="shared" si="107"/>
        <v>-6.3324352648760941E-3</v>
      </c>
      <c r="AS77" s="164">
        <f t="shared" si="107"/>
        <v>-3.2760416666666667E-3</v>
      </c>
      <c r="AT77" s="164">
        <f t="shared" si="107"/>
        <v>-1.3413834891428007E-4</v>
      </c>
      <c r="AU77" s="164">
        <f t="shared" si="107"/>
        <v>-1.8997633489142799E-3</v>
      </c>
      <c r="AV77" s="164">
        <f t="shared" si="107"/>
        <v>-7.0312499999999997E-4</v>
      </c>
      <c r="AW77" s="164">
        <f t="shared" si="107"/>
        <v>-7.8125000000000002E-5</v>
      </c>
      <c r="AX77" s="164">
        <f t="shared" si="107"/>
        <v>-2.3549716049611712E-2</v>
      </c>
      <c r="AY77" s="164">
        <f t="shared" si="107"/>
        <v>-2.2566342681901372E-3</v>
      </c>
      <c r="AZ77" s="164">
        <f t="shared" si="107"/>
        <v>-1.0060955816886777E-2</v>
      </c>
      <c r="BA77" s="164">
        <f t="shared" si="107"/>
        <v>-4.8375902705643774E-3</v>
      </c>
      <c r="BB77" s="164">
        <f t="shared" si="107"/>
        <v>-4.864900207745956E-3</v>
      </c>
      <c r="BC77" s="164">
        <f t="shared" si="107"/>
        <v>-3.6523516718603155E-3</v>
      </c>
      <c r="BD77" s="167">
        <f t="shared" si="89"/>
        <v>-6.9388939039072284E-18</v>
      </c>
    </row>
    <row r="78" spans="2:56" x14ac:dyDescent="0.25">
      <c r="B78" s="153" t="s">
        <v>380</v>
      </c>
      <c r="C78" s="155">
        <f t="shared" ref="C78:AA78" si="108">IF(ABS(C48-C17)&gt;$F$64,C48-C17,0)</f>
        <v>-11129</v>
      </c>
      <c r="D78" s="155">
        <f t="shared" si="108"/>
        <v>-2051</v>
      </c>
      <c r="E78" s="155">
        <f t="shared" si="108"/>
        <v>-3620</v>
      </c>
      <c r="F78" s="155">
        <f t="shared" si="108"/>
        <v>-1077</v>
      </c>
      <c r="G78" s="155">
        <f t="shared" si="108"/>
        <v>-4999</v>
      </c>
      <c r="H78" s="155">
        <f t="shared" si="108"/>
        <v>-1814</v>
      </c>
      <c r="I78" s="155">
        <f t="shared" si="108"/>
        <v>-1088</v>
      </c>
      <c r="J78" s="155">
        <f t="shared" si="108"/>
        <v>0</v>
      </c>
      <c r="K78" s="155">
        <f t="shared" si="108"/>
        <v>0</v>
      </c>
      <c r="L78" s="155">
        <f t="shared" si="108"/>
        <v>-6856</v>
      </c>
      <c r="M78" s="155">
        <f t="shared" si="108"/>
        <v>-14489</v>
      </c>
      <c r="N78" s="154">
        <f t="shared" si="108"/>
        <v>-43405</v>
      </c>
      <c r="O78" s="155">
        <f t="shared" si="108"/>
        <v>-20685</v>
      </c>
      <c r="P78" s="155">
        <f t="shared" si="108"/>
        <v>-1579</v>
      </c>
      <c r="Q78" s="155">
        <f t="shared" si="108"/>
        <v>0</v>
      </c>
      <c r="R78" s="155">
        <f t="shared" si="108"/>
        <v>0</v>
      </c>
      <c r="S78" s="155">
        <f t="shared" si="108"/>
        <v>0</v>
      </c>
      <c r="T78" s="155">
        <f t="shared" si="108"/>
        <v>0</v>
      </c>
      <c r="U78" s="155">
        <f t="shared" si="108"/>
        <v>0</v>
      </c>
      <c r="V78" s="155">
        <f t="shared" si="108"/>
        <v>-2600</v>
      </c>
      <c r="W78" s="155">
        <f t="shared" si="108"/>
        <v>0</v>
      </c>
      <c r="X78" s="155">
        <f t="shared" si="108"/>
        <v>-2032</v>
      </c>
      <c r="Y78" s="155">
        <f t="shared" si="108"/>
        <v>-3436</v>
      </c>
      <c r="Z78" s="155">
        <f t="shared" si="108"/>
        <v>-1765</v>
      </c>
      <c r="AA78" s="155">
        <f t="shared" si="108"/>
        <v>0</v>
      </c>
      <c r="AB78" s="156">
        <f t="shared" si="87"/>
        <v>-122625</v>
      </c>
      <c r="AD78" s="153" t="s">
        <v>380</v>
      </c>
      <c r="AE78" s="164">
        <f t="shared" ref="AE78:BC78" si="109">AE48-AE17</f>
        <v>-2.9877937665592186E-2</v>
      </c>
      <c r="AF78" s="164">
        <f t="shared" si="109"/>
        <v>-1.0497130550266527E-2</v>
      </c>
      <c r="AG78" s="164">
        <f t="shared" si="109"/>
        <v>3.3083505252126076E-3</v>
      </c>
      <c r="AH78" s="164">
        <f t="shared" si="109"/>
        <v>5.2108927795901892E-3</v>
      </c>
      <c r="AI78" s="164">
        <f t="shared" si="109"/>
        <v>-1.2646418293181319E-3</v>
      </c>
      <c r="AJ78" s="164">
        <f t="shared" si="109"/>
        <v>-5.1971384097197412E-4</v>
      </c>
      <c r="AK78" s="164">
        <f t="shared" si="109"/>
        <v>-5.0165087943430456E-3</v>
      </c>
      <c r="AL78" s="164">
        <f t="shared" si="109"/>
        <v>-5.6782353152822571E-3</v>
      </c>
      <c r="AM78" s="164">
        <f t="shared" si="109"/>
        <v>-3.443217191599208E-3</v>
      </c>
      <c r="AN78" s="164">
        <f t="shared" si="109"/>
        <v>-2.3312053397476315E-2</v>
      </c>
      <c r="AO78" s="164">
        <f t="shared" si="109"/>
        <v>7.0636547213176609E-3</v>
      </c>
      <c r="AP78" s="163">
        <f t="shared" si="109"/>
        <v>0.13394619492645488</v>
      </c>
      <c r="AQ78" s="164">
        <f t="shared" si="109"/>
        <v>-9.27262932121245E-3</v>
      </c>
      <c r="AR78" s="164">
        <f t="shared" si="109"/>
        <v>-6.8735215323017579E-3</v>
      </c>
      <c r="AS78" s="164">
        <f t="shared" si="109"/>
        <v>-1.0194693786209812E-3</v>
      </c>
      <c r="AT78" s="164">
        <f t="shared" si="109"/>
        <v>-1.2432553397816843E-4</v>
      </c>
      <c r="AU78" s="164">
        <f t="shared" si="109"/>
        <v>-2.6891933197810396E-3</v>
      </c>
      <c r="AV78" s="164">
        <f t="shared" si="109"/>
        <v>-3.3134355796844695E-4</v>
      </c>
      <c r="AW78" s="164">
        <f t="shared" si="109"/>
        <v>-3.3567894174105477E-4</v>
      </c>
      <c r="AX78" s="164">
        <f t="shared" si="109"/>
        <v>-1.4277613879876583E-2</v>
      </c>
      <c r="AY78" s="164">
        <f t="shared" si="109"/>
        <v>-4.4200929312564483E-3</v>
      </c>
      <c r="AZ78" s="164">
        <f t="shared" si="109"/>
        <v>-9.2527948133899439E-3</v>
      </c>
      <c r="BA78" s="164">
        <f t="shared" si="109"/>
        <v>-8.9936196757481185E-3</v>
      </c>
      <c r="BB78" s="164">
        <f t="shared" si="109"/>
        <v>-8.6962912005093852E-3</v>
      </c>
      <c r="BC78" s="164">
        <f t="shared" si="109"/>
        <v>-3.6330802813413867E-3</v>
      </c>
      <c r="BD78" s="167">
        <f t="shared" si="89"/>
        <v>-7.1557343384043293E-17</v>
      </c>
    </row>
    <row r="79" spans="2:56" x14ac:dyDescent="0.25">
      <c r="B79" s="153" t="s">
        <v>381</v>
      </c>
      <c r="C79" s="155">
        <f t="shared" ref="C79:AA79" si="110">IF(ABS(C49-C18)&gt;$F$64,C49-C18,0)</f>
        <v>-26929</v>
      </c>
      <c r="D79" s="155">
        <f t="shared" si="110"/>
        <v>-3598</v>
      </c>
      <c r="E79" s="155">
        <f t="shared" si="110"/>
        <v>-4767</v>
      </c>
      <c r="F79" s="155">
        <f t="shared" si="110"/>
        <v>-1067</v>
      </c>
      <c r="G79" s="155">
        <f t="shared" si="110"/>
        <v>-6963</v>
      </c>
      <c r="H79" s="155">
        <f t="shared" si="110"/>
        <v>-4484</v>
      </c>
      <c r="I79" s="155">
        <f t="shared" si="110"/>
        <v>-4326</v>
      </c>
      <c r="J79" s="155">
        <f t="shared" si="110"/>
        <v>-2900</v>
      </c>
      <c r="K79" s="155">
        <f t="shared" si="110"/>
        <v>-1091</v>
      </c>
      <c r="L79" s="155">
        <f t="shared" si="110"/>
        <v>-5825</v>
      </c>
      <c r="M79" s="155">
        <f t="shared" si="110"/>
        <v>-7697</v>
      </c>
      <c r="N79" s="155">
        <f t="shared" si="110"/>
        <v>-17790</v>
      </c>
      <c r="O79" s="154">
        <f t="shared" si="110"/>
        <v>-88608</v>
      </c>
      <c r="P79" s="155">
        <f t="shared" si="110"/>
        <v>-7442</v>
      </c>
      <c r="Q79" s="155">
        <f t="shared" si="110"/>
        <v>0</v>
      </c>
      <c r="R79" s="155">
        <f t="shared" si="110"/>
        <v>0</v>
      </c>
      <c r="S79" s="155">
        <f t="shared" si="110"/>
        <v>-1103</v>
      </c>
      <c r="T79" s="155">
        <f t="shared" si="110"/>
        <v>0</v>
      </c>
      <c r="U79" s="155">
        <f t="shared" si="110"/>
        <v>0</v>
      </c>
      <c r="V79" s="155">
        <f t="shared" si="110"/>
        <v>-2185</v>
      </c>
      <c r="W79" s="155">
        <f t="shared" si="110"/>
        <v>0</v>
      </c>
      <c r="X79" s="155">
        <f t="shared" si="110"/>
        <v>-1756</v>
      </c>
      <c r="Y79" s="155">
        <f t="shared" si="110"/>
        <v>-2234</v>
      </c>
      <c r="Z79" s="155">
        <f t="shared" si="110"/>
        <v>-5795</v>
      </c>
      <c r="AA79" s="155">
        <f t="shared" si="110"/>
        <v>-7118</v>
      </c>
      <c r="AB79" s="156">
        <f t="shared" si="87"/>
        <v>-203678</v>
      </c>
      <c r="AD79" s="153" t="s">
        <v>381</v>
      </c>
      <c r="AE79" s="164">
        <f t="shared" ref="AE79:BC79" si="111">AE49-AE18</f>
        <v>-6.4277215448564351E-2</v>
      </c>
      <c r="AF79" s="164">
        <f t="shared" si="111"/>
        <v>-1.305311310698757E-2</v>
      </c>
      <c r="AG79" s="164">
        <f t="shared" si="111"/>
        <v>-7.9196023396928932E-3</v>
      </c>
      <c r="AH79" s="164">
        <f t="shared" si="111"/>
        <v>-4.4983381559178092E-4</v>
      </c>
      <c r="AI79" s="164">
        <f t="shared" si="111"/>
        <v>-1.1699108736671907E-2</v>
      </c>
      <c r="AJ79" s="164">
        <f t="shared" si="111"/>
        <v>8.1299606019709057E-3</v>
      </c>
      <c r="AK79" s="164">
        <f t="shared" si="111"/>
        <v>-1.0197644728609517E-2</v>
      </c>
      <c r="AL79" s="164">
        <f t="shared" si="111"/>
        <v>-9.8865050811027845E-3</v>
      </c>
      <c r="AM79" s="164">
        <f t="shared" si="111"/>
        <v>-3.7464590051948495E-3</v>
      </c>
      <c r="AN79" s="164">
        <f t="shared" si="111"/>
        <v>-1.7471246264799352E-2</v>
      </c>
      <c r="AO79" s="164">
        <f t="shared" si="111"/>
        <v>-6.6201452298920056E-3</v>
      </c>
      <c r="AP79" s="164">
        <f t="shared" si="111"/>
        <v>5.5279530992632692E-2</v>
      </c>
      <c r="AQ79" s="163">
        <f t="shared" si="111"/>
        <v>0.12163373683665307</v>
      </c>
      <c r="AR79" s="164">
        <f t="shared" si="111"/>
        <v>3.5013639041772127E-3</v>
      </c>
      <c r="AS79" s="164">
        <f t="shared" si="111"/>
        <v>-2.661457181623899E-3</v>
      </c>
      <c r="AT79" s="164">
        <f t="shared" si="111"/>
        <v>-2.0958369057826046E-4</v>
      </c>
      <c r="AU79" s="164">
        <f t="shared" si="111"/>
        <v>-4.0798298612231216E-3</v>
      </c>
      <c r="AV79" s="164">
        <f t="shared" si="111"/>
        <v>-1.041842368224351E-3</v>
      </c>
      <c r="AW79" s="164">
        <f t="shared" si="111"/>
        <v>-9.5265313899209296E-5</v>
      </c>
      <c r="AX79" s="164">
        <f t="shared" si="111"/>
        <v>-7.8741772120875832E-3</v>
      </c>
      <c r="AY79" s="164">
        <f t="shared" si="111"/>
        <v>-1.9702956456616283E-3</v>
      </c>
      <c r="AZ79" s="164">
        <f t="shared" si="111"/>
        <v>-5.8285051322105076E-3</v>
      </c>
      <c r="BA79" s="164">
        <f t="shared" si="111"/>
        <v>-7.8762573474042662E-4</v>
      </c>
      <c r="BB79" s="164">
        <f t="shared" si="111"/>
        <v>-3.0158445496244086E-3</v>
      </c>
      <c r="BC79" s="164">
        <f t="shared" si="111"/>
        <v>-1.5659291888453487E-2</v>
      </c>
      <c r="BD79" s="167">
        <f t="shared" si="89"/>
        <v>0</v>
      </c>
    </row>
    <row r="80" spans="2:56" x14ac:dyDescent="0.25">
      <c r="B80" s="153" t="s">
        <v>382</v>
      </c>
      <c r="C80" s="155">
        <f t="shared" ref="C80:AA80" si="112">IF(ABS(C50-C19)&gt;$F$64,C50-C19,0)</f>
        <v>-19526</v>
      </c>
      <c r="D80" s="155">
        <f t="shared" si="112"/>
        <v>-5178</v>
      </c>
      <c r="E80" s="155">
        <f t="shared" si="112"/>
        <v>-4131</v>
      </c>
      <c r="F80" s="155">
        <f t="shared" si="112"/>
        <v>-1402</v>
      </c>
      <c r="G80" s="155">
        <f t="shared" si="112"/>
        <v>-3391</v>
      </c>
      <c r="H80" s="155">
        <f t="shared" si="112"/>
        <v>-5419</v>
      </c>
      <c r="I80" s="155">
        <f t="shared" si="112"/>
        <v>-14151</v>
      </c>
      <c r="J80" s="155">
        <f t="shared" si="112"/>
        <v>-9821</v>
      </c>
      <c r="K80" s="155">
        <f t="shared" si="112"/>
        <v>0</v>
      </c>
      <c r="L80" s="155">
        <f t="shared" si="112"/>
        <v>-2643</v>
      </c>
      <c r="M80" s="155">
        <f t="shared" si="112"/>
        <v>-3211</v>
      </c>
      <c r="N80" s="155">
        <f t="shared" si="112"/>
        <v>-2466</v>
      </c>
      <c r="O80" s="155">
        <f t="shared" si="112"/>
        <v>-10200</v>
      </c>
      <c r="P80" s="154">
        <f t="shared" si="112"/>
        <v>-34940</v>
      </c>
      <c r="Q80" s="155">
        <f t="shared" si="112"/>
        <v>-5668</v>
      </c>
      <c r="R80" s="155">
        <f t="shared" si="112"/>
        <v>0</v>
      </c>
      <c r="S80" s="155">
        <f t="shared" si="112"/>
        <v>0</v>
      </c>
      <c r="T80" s="155">
        <f t="shared" si="112"/>
        <v>-1083</v>
      </c>
      <c r="U80" s="155">
        <f t="shared" si="112"/>
        <v>0</v>
      </c>
      <c r="V80" s="155">
        <f t="shared" si="112"/>
        <v>0</v>
      </c>
      <c r="W80" s="155">
        <f t="shared" si="112"/>
        <v>0</v>
      </c>
      <c r="X80" s="155">
        <f t="shared" si="112"/>
        <v>0</v>
      </c>
      <c r="Y80" s="155">
        <f t="shared" si="112"/>
        <v>0</v>
      </c>
      <c r="Z80" s="155">
        <f t="shared" si="112"/>
        <v>0</v>
      </c>
      <c r="AA80" s="155">
        <f t="shared" si="112"/>
        <v>-8274</v>
      </c>
      <c r="AB80" s="156">
        <f t="shared" si="87"/>
        <v>-131504</v>
      </c>
      <c r="AD80" s="153" t="s">
        <v>382</v>
      </c>
      <c r="AE80" s="164">
        <f t="shared" ref="AE80:BC80" si="113">AE50-AE19</f>
        <v>-4.6469211522377221E-2</v>
      </c>
      <c r="AF80" s="164">
        <f t="shared" si="113"/>
        <v>-2.8615111225966727E-2</v>
      </c>
      <c r="AG80" s="164">
        <f t="shared" si="113"/>
        <v>-1.8036091060562656E-2</v>
      </c>
      <c r="AH80" s="164">
        <f t="shared" si="113"/>
        <v>-3.4606614053548897E-3</v>
      </c>
      <c r="AI80" s="164">
        <f t="shared" si="113"/>
        <v>1.8820548289364449E-3</v>
      </c>
      <c r="AJ80" s="164">
        <f t="shared" si="113"/>
        <v>1.1404664142194744E-2</v>
      </c>
      <c r="AK80" s="164">
        <f t="shared" si="113"/>
        <v>1.2317777631745006E-2</v>
      </c>
      <c r="AL80" s="164">
        <f t="shared" si="113"/>
        <v>-1.94354420465341E-2</v>
      </c>
      <c r="AM80" s="164">
        <f t="shared" si="113"/>
        <v>-5.1420272746872152E-3</v>
      </c>
      <c r="AN80" s="164">
        <f t="shared" si="113"/>
        <v>-1.4603568455272241E-2</v>
      </c>
      <c r="AO80" s="164">
        <f t="shared" si="113"/>
        <v>-1.2968708842010084E-2</v>
      </c>
      <c r="AP80" s="164">
        <f t="shared" si="113"/>
        <v>2.1144054826503642E-2</v>
      </c>
      <c r="AQ80" s="164">
        <f t="shared" si="113"/>
        <v>1.6126876157391695E-3</v>
      </c>
      <c r="AR80" s="163">
        <f t="shared" si="113"/>
        <v>0.11956219703981302</v>
      </c>
      <c r="AS80" s="164">
        <f t="shared" si="113"/>
        <v>-1.8293136499577881E-3</v>
      </c>
      <c r="AT80" s="164">
        <f t="shared" si="113"/>
        <v>0</v>
      </c>
      <c r="AU80" s="164">
        <f t="shared" si="113"/>
        <v>-2.6081701037642705E-3</v>
      </c>
      <c r="AV80" s="164">
        <f t="shared" si="113"/>
        <v>-1.1307497321193837E-3</v>
      </c>
      <c r="AW80" s="164">
        <f t="shared" si="113"/>
        <v>-5.6341430074383341E-4</v>
      </c>
      <c r="AX80" s="164">
        <f t="shared" si="113"/>
        <v>-4.0046482232485286E-3</v>
      </c>
      <c r="AY80" s="164">
        <f t="shared" si="113"/>
        <v>-1.4436230209705317E-3</v>
      </c>
      <c r="AZ80" s="164">
        <f t="shared" si="113"/>
        <v>-1.5671756537783718E-3</v>
      </c>
      <c r="BA80" s="164">
        <f t="shared" si="113"/>
        <v>-1.0365239320731532E-3</v>
      </c>
      <c r="BB80" s="164">
        <f t="shared" si="113"/>
        <v>-2.3999073492254799E-3</v>
      </c>
      <c r="BC80" s="164">
        <f t="shared" si="113"/>
        <v>-2.609088286285581E-3</v>
      </c>
      <c r="BD80" s="167">
        <f t="shared" si="89"/>
        <v>-2.688821387764051E-17</v>
      </c>
    </row>
    <row r="81" spans="2:56" x14ac:dyDescent="0.25">
      <c r="B81" s="153" t="s">
        <v>383</v>
      </c>
      <c r="C81" s="155">
        <f t="shared" ref="C81:AA81" si="114">IF(ABS(C51-C20)&gt;$F$64,C51-C20,0)</f>
        <v>-12908</v>
      </c>
      <c r="D81" s="155">
        <f t="shared" si="114"/>
        <v>-2991</v>
      </c>
      <c r="E81" s="155">
        <f t="shared" si="114"/>
        <v>-1999</v>
      </c>
      <c r="F81" s="155">
        <f t="shared" si="114"/>
        <v>0</v>
      </c>
      <c r="G81" s="155">
        <f t="shared" si="114"/>
        <v>-1864</v>
      </c>
      <c r="H81" s="155">
        <f t="shared" si="114"/>
        <v>-1253</v>
      </c>
      <c r="I81" s="155">
        <f t="shared" si="114"/>
        <v>-2599</v>
      </c>
      <c r="J81" s="155">
        <f t="shared" si="114"/>
        <v>-11807</v>
      </c>
      <c r="K81" s="155">
        <f t="shared" si="114"/>
        <v>0</v>
      </c>
      <c r="L81" s="155">
        <f t="shared" si="114"/>
        <v>-1648</v>
      </c>
      <c r="M81" s="155">
        <f t="shared" si="114"/>
        <v>-1003</v>
      </c>
      <c r="N81" s="155">
        <f t="shared" si="114"/>
        <v>0</v>
      </c>
      <c r="O81" s="155">
        <f t="shared" si="114"/>
        <v>-2570</v>
      </c>
      <c r="P81" s="155">
        <f t="shared" si="114"/>
        <v>-5778</v>
      </c>
      <c r="Q81" s="154">
        <f t="shared" si="114"/>
        <v>-22282</v>
      </c>
      <c r="R81" s="155">
        <f t="shared" si="114"/>
        <v>0</v>
      </c>
      <c r="S81" s="155">
        <f t="shared" si="114"/>
        <v>0</v>
      </c>
      <c r="T81" s="155">
        <f t="shared" si="114"/>
        <v>-2398</v>
      </c>
      <c r="U81" s="155">
        <f t="shared" si="114"/>
        <v>0</v>
      </c>
      <c r="V81" s="155">
        <f t="shared" si="114"/>
        <v>0</v>
      </c>
      <c r="W81" s="155">
        <f t="shared" si="114"/>
        <v>0</v>
      </c>
      <c r="X81" s="155">
        <f t="shared" si="114"/>
        <v>0</v>
      </c>
      <c r="Y81" s="155">
        <f t="shared" si="114"/>
        <v>0</v>
      </c>
      <c r="Z81" s="155">
        <f t="shared" si="114"/>
        <v>0</v>
      </c>
      <c r="AA81" s="155">
        <f t="shared" si="114"/>
        <v>-4857</v>
      </c>
      <c r="AB81" s="156">
        <f t="shared" si="87"/>
        <v>-75957</v>
      </c>
      <c r="AD81" s="153" t="s">
        <v>383</v>
      </c>
      <c r="AE81" s="164">
        <f t="shared" ref="AE81:BC81" si="115">AE51-AE20</f>
        <v>-5.320684099933988E-2</v>
      </c>
      <c r="AF81" s="164">
        <f t="shared" si="115"/>
        <v>-2.6716815936897145E-2</v>
      </c>
      <c r="AG81" s="164">
        <f t="shared" si="115"/>
        <v>-1.5635445753736175E-2</v>
      </c>
      <c r="AH81" s="164">
        <f t="shared" si="115"/>
        <v>-3.7450987922741392E-3</v>
      </c>
      <c r="AI81" s="164">
        <f t="shared" si="115"/>
        <v>-1.6814158842464049E-2</v>
      </c>
      <c r="AJ81" s="164">
        <f t="shared" si="115"/>
        <v>-8.2317987908618571E-3</v>
      </c>
      <c r="AK81" s="164">
        <f t="shared" si="115"/>
        <v>6.5265808506355799E-3</v>
      </c>
      <c r="AL81" s="164">
        <f t="shared" si="115"/>
        <v>-2.2660857304812529E-2</v>
      </c>
      <c r="AM81" s="164">
        <f t="shared" si="115"/>
        <v>-7.3073195805375959E-3</v>
      </c>
      <c r="AN81" s="164">
        <f t="shared" si="115"/>
        <v>-1.6057682938711879E-2</v>
      </c>
      <c r="AO81" s="164">
        <f t="shared" si="115"/>
        <v>-9.3685193082005819E-3</v>
      </c>
      <c r="AP81" s="164">
        <f t="shared" si="115"/>
        <v>-5.6855254258263146E-3</v>
      </c>
      <c r="AQ81" s="164">
        <f t="shared" si="115"/>
        <v>-2.1772094132856447E-2</v>
      </c>
      <c r="AR81" s="164">
        <f t="shared" si="115"/>
        <v>1.5457119569706704E-2</v>
      </c>
      <c r="AS81" s="163">
        <f t="shared" si="115"/>
        <v>0.15164870120217833</v>
      </c>
      <c r="AT81" s="164">
        <f t="shared" si="115"/>
        <v>0</v>
      </c>
      <c r="AU81" s="164">
        <f t="shared" si="115"/>
        <v>1.9134078226480883E-3</v>
      </c>
      <c r="AV81" s="164">
        <f t="shared" si="115"/>
        <v>5.3547716942229588E-2</v>
      </c>
      <c r="AW81" s="164">
        <f t="shared" si="115"/>
        <v>2.0255141702321747E-3</v>
      </c>
      <c r="AX81" s="164">
        <f t="shared" si="115"/>
        <v>-2.6600409237065186E-3</v>
      </c>
      <c r="AY81" s="164">
        <f t="shared" si="115"/>
        <v>-1.1984799766150249E-3</v>
      </c>
      <c r="AZ81" s="164">
        <f t="shared" si="115"/>
        <v>-8.7693656825489619E-4</v>
      </c>
      <c r="BA81" s="164">
        <f t="shared" si="115"/>
        <v>-1.948747929455325E-4</v>
      </c>
      <c r="BB81" s="164">
        <f t="shared" si="115"/>
        <v>-1.7928480950988989E-3</v>
      </c>
      <c r="BC81" s="164">
        <f t="shared" si="115"/>
        <v>-1.7193702394490994E-2</v>
      </c>
      <c r="BD81" s="167">
        <f t="shared" si="89"/>
        <v>0</v>
      </c>
    </row>
    <row r="82" spans="2:56" x14ac:dyDescent="0.25">
      <c r="B82" s="153" t="s">
        <v>384</v>
      </c>
      <c r="C82" s="155">
        <f t="shared" ref="C82:AA82" si="116">IF(ABS(C52-C21)&gt;$F$64,C52-C21,0)</f>
        <v>0</v>
      </c>
      <c r="D82" s="155">
        <f t="shared" si="116"/>
        <v>0</v>
      </c>
      <c r="E82" s="155">
        <f t="shared" si="116"/>
        <v>0</v>
      </c>
      <c r="F82" s="155">
        <f t="shared" si="116"/>
        <v>0</v>
      </c>
      <c r="G82" s="155">
        <f t="shared" si="116"/>
        <v>0</v>
      </c>
      <c r="H82" s="155">
        <f t="shared" si="116"/>
        <v>0</v>
      </c>
      <c r="I82" s="155">
        <f t="shared" si="116"/>
        <v>0</v>
      </c>
      <c r="J82" s="155">
        <f t="shared" si="116"/>
        <v>0</v>
      </c>
      <c r="K82" s="155">
        <f t="shared" si="116"/>
        <v>0</v>
      </c>
      <c r="L82" s="155">
        <f t="shared" si="116"/>
        <v>0</v>
      </c>
      <c r="M82" s="155">
        <f t="shared" si="116"/>
        <v>0</v>
      </c>
      <c r="N82" s="155">
        <f t="shared" si="116"/>
        <v>0</v>
      </c>
      <c r="O82" s="155">
        <f t="shared" si="116"/>
        <v>0</v>
      </c>
      <c r="P82" s="155">
        <f t="shared" si="116"/>
        <v>0</v>
      </c>
      <c r="Q82" s="155">
        <f t="shared" si="116"/>
        <v>0</v>
      </c>
      <c r="R82" s="154">
        <f t="shared" si="116"/>
        <v>-113249</v>
      </c>
      <c r="S82" s="155">
        <f t="shared" si="116"/>
        <v>0</v>
      </c>
      <c r="T82" s="155">
        <f t="shared" si="116"/>
        <v>0</v>
      </c>
      <c r="U82" s="155">
        <f t="shared" si="116"/>
        <v>0</v>
      </c>
      <c r="V82" s="155">
        <f t="shared" si="116"/>
        <v>-11057</v>
      </c>
      <c r="W82" s="155">
        <f t="shared" si="116"/>
        <v>-3978</v>
      </c>
      <c r="X82" s="155">
        <f t="shared" si="116"/>
        <v>0</v>
      </c>
      <c r="Y82" s="155">
        <f t="shared" si="116"/>
        <v>0</v>
      </c>
      <c r="Z82" s="155">
        <f t="shared" si="116"/>
        <v>0</v>
      </c>
      <c r="AA82" s="155">
        <f t="shared" si="116"/>
        <v>0</v>
      </c>
      <c r="AB82" s="156">
        <f t="shared" si="87"/>
        <v>-128284</v>
      </c>
      <c r="AD82" s="153" t="s">
        <v>384</v>
      </c>
      <c r="AE82" s="164">
        <f t="shared" ref="AE82:BC82" si="117">AE52-AE21</f>
        <v>-4.8001988308389448E-3</v>
      </c>
      <c r="AF82" s="164">
        <f t="shared" si="117"/>
        <v>-2.3400803495600914E-3</v>
      </c>
      <c r="AG82" s="164">
        <f t="shared" si="117"/>
        <v>-2.8981331625977822E-3</v>
      </c>
      <c r="AH82" s="164">
        <f t="shared" si="117"/>
        <v>-5.7626561021540453E-4</v>
      </c>
      <c r="AI82" s="164">
        <f t="shared" si="117"/>
        <v>-9.3354833234320631E-4</v>
      </c>
      <c r="AJ82" s="164">
        <f t="shared" si="117"/>
        <v>-3.5644572689467877E-4</v>
      </c>
      <c r="AK82" s="164">
        <f t="shared" si="117"/>
        <v>-4.6918460289547561E-4</v>
      </c>
      <c r="AL82" s="164">
        <f t="shared" si="117"/>
        <v>-2.659198280007921E-4</v>
      </c>
      <c r="AM82" s="164">
        <f t="shared" si="117"/>
        <v>3.0728588518208477E-4</v>
      </c>
      <c r="AN82" s="164">
        <f t="shared" si="117"/>
        <v>2.5416440079354761E-3</v>
      </c>
      <c r="AO82" s="164">
        <f t="shared" si="117"/>
        <v>8.320599868458468E-4</v>
      </c>
      <c r="AP82" s="164">
        <f t="shared" si="117"/>
        <v>-1.0668261949846672E-3</v>
      </c>
      <c r="AQ82" s="164">
        <f t="shared" si="117"/>
        <v>-9.7273491549272032E-4</v>
      </c>
      <c r="AR82" s="164">
        <f t="shared" si="117"/>
        <v>-4.9223457523550878E-4</v>
      </c>
      <c r="AS82" s="164">
        <f t="shared" si="117"/>
        <v>-1.8105179778777334E-4</v>
      </c>
      <c r="AT82" s="163">
        <f t="shared" si="117"/>
        <v>-5.7068971438024141E-2</v>
      </c>
      <c r="AU82" s="164">
        <f t="shared" si="117"/>
        <v>4.0596594083034728E-3</v>
      </c>
      <c r="AV82" s="164">
        <f t="shared" si="117"/>
        <v>-7.9210161532150837E-5</v>
      </c>
      <c r="AW82" s="164">
        <f t="shared" si="117"/>
        <v>-1.6973606042603752E-4</v>
      </c>
      <c r="AX82" s="164">
        <f t="shared" si="117"/>
        <v>3.6993347340705487E-2</v>
      </c>
      <c r="AY82" s="164">
        <f t="shared" si="117"/>
        <v>2.7582256925903416E-2</v>
      </c>
      <c r="AZ82" s="164">
        <f t="shared" si="117"/>
        <v>1.445838189744519E-3</v>
      </c>
      <c r="BA82" s="164">
        <f t="shared" si="117"/>
        <v>-3.2208001719290978E-4</v>
      </c>
      <c r="BB82" s="164">
        <f t="shared" si="117"/>
        <v>-2.659198280007921E-4</v>
      </c>
      <c r="BC82" s="164">
        <f t="shared" si="117"/>
        <v>-5.035503125972446E-4</v>
      </c>
      <c r="BD82" s="167">
        <f t="shared" si="89"/>
        <v>-2.1358782797964437E-17</v>
      </c>
    </row>
    <row r="83" spans="2:56" x14ac:dyDescent="0.25">
      <c r="B83" s="153" t="s">
        <v>385</v>
      </c>
      <c r="C83" s="155">
        <f t="shared" ref="C83:AA83" si="118">IF(ABS(C53-C22)&gt;$F$64,C53-C22,0)</f>
        <v>-2425</v>
      </c>
      <c r="D83" s="155">
        <f t="shared" si="118"/>
        <v>0</v>
      </c>
      <c r="E83" s="155">
        <f t="shared" si="118"/>
        <v>-1185</v>
      </c>
      <c r="F83" s="155">
        <f t="shared" si="118"/>
        <v>0</v>
      </c>
      <c r="G83" s="155">
        <f t="shared" si="118"/>
        <v>0</v>
      </c>
      <c r="H83" s="155">
        <f t="shared" si="118"/>
        <v>0</v>
      </c>
      <c r="I83" s="155">
        <f t="shared" si="118"/>
        <v>0</v>
      </c>
      <c r="J83" s="155">
        <f t="shared" si="118"/>
        <v>0</v>
      </c>
      <c r="K83" s="155">
        <f t="shared" si="118"/>
        <v>0</v>
      </c>
      <c r="L83" s="155">
        <f t="shared" si="118"/>
        <v>-2448</v>
      </c>
      <c r="M83" s="155">
        <f t="shared" si="118"/>
        <v>-2310</v>
      </c>
      <c r="N83" s="155">
        <f t="shared" si="118"/>
        <v>-2017</v>
      </c>
      <c r="O83" s="155">
        <f t="shared" si="118"/>
        <v>-4747</v>
      </c>
      <c r="P83" s="155">
        <f t="shared" si="118"/>
        <v>-1925</v>
      </c>
      <c r="Q83" s="155">
        <f t="shared" si="118"/>
        <v>-2225</v>
      </c>
      <c r="R83" s="155">
        <f t="shared" si="118"/>
        <v>0</v>
      </c>
      <c r="S83" s="154">
        <f t="shared" si="118"/>
        <v>-195955</v>
      </c>
      <c r="T83" s="155">
        <f t="shared" si="118"/>
        <v>0</v>
      </c>
      <c r="U83" s="155">
        <f t="shared" si="118"/>
        <v>0</v>
      </c>
      <c r="V83" s="155">
        <f t="shared" si="118"/>
        <v>-3758</v>
      </c>
      <c r="W83" s="155">
        <f t="shared" si="118"/>
        <v>0</v>
      </c>
      <c r="X83" s="155">
        <f t="shared" si="118"/>
        <v>-3556</v>
      </c>
      <c r="Y83" s="155">
        <f t="shared" si="118"/>
        <v>-3494</v>
      </c>
      <c r="Z83" s="155">
        <f t="shared" si="118"/>
        <v>-6940</v>
      </c>
      <c r="AA83" s="155">
        <f t="shared" si="118"/>
        <v>-8268</v>
      </c>
      <c r="AB83" s="156">
        <f t="shared" si="87"/>
        <v>-241253</v>
      </c>
      <c r="AD83" s="153" t="s">
        <v>385</v>
      </c>
      <c r="AE83" s="164">
        <f t="shared" ref="AE83:BC83" si="119">AE53-AE22</f>
        <v>-7.154515811590656E-3</v>
      </c>
      <c r="AF83" s="164">
        <f t="shared" si="119"/>
        <v>-1.666060858313642E-3</v>
      </c>
      <c r="AG83" s="164">
        <f t="shared" si="119"/>
        <v>-3.559140590265312E-3</v>
      </c>
      <c r="AH83" s="164">
        <f t="shared" si="119"/>
        <v>-9.2523308334198264E-4</v>
      </c>
      <c r="AI83" s="164">
        <f t="shared" si="119"/>
        <v>-2.0119614216752525E-3</v>
      </c>
      <c r="AJ83" s="164">
        <f t="shared" si="119"/>
        <v>-1.0858569314516301E-3</v>
      </c>
      <c r="AK83" s="164">
        <f t="shared" si="119"/>
        <v>-2.0641177766746698E-3</v>
      </c>
      <c r="AL83" s="164">
        <f t="shared" si="119"/>
        <v>-1.4108351924606165E-3</v>
      </c>
      <c r="AM83" s="164">
        <f t="shared" si="119"/>
        <v>-4.746468148194257E-4</v>
      </c>
      <c r="AN83" s="164">
        <f t="shared" si="119"/>
        <v>-6.3927571970731059E-3</v>
      </c>
      <c r="AO83" s="164">
        <f t="shared" si="119"/>
        <v>-3.1340930288116789E-3</v>
      </c>
      <c r="AP83" s="164">
        <f t="shared" si="119"/>
        <v>-2.1617781736140915E-4</v>
      </c>
      <c r="AQ83" s="164">
        <f t="shared" si="119"/>
        <v>-2.8804282543217971E-3</v>
      </c>
      <c r="AR83" s="164">
        <f t="shared" si="119"/>
        <v>-2.3353052110918447E-3</v>
      </c>
      <c r="AS83" s="164">
        <f t="shared" si="119"/>
        <v>-3.2871778749327465E-5</v>
      </c>
      <c r="AT83" s="164">
        <f t="shared" si="119"/>
        <v>-9.3475879868716474E-4</v>
      </c>
      <c r="AU83" s="163">
        <f t="shared" si="119"/>
        <v>1.9451028690026906E-2</v>
      </c>
      <c r="AV83" s="164">
        <f t="shared" si="119"/>
        <v>-9.9964212783900655E-5</v>
      </c>
      <c r="AW83" s="164">
        <f t="shared" si="119"/>
        <v>2.4163060064595972E-3</v>
      </c>
      <c r="AX83" s="164">
        <f t="shared" si="119"/>
        <v>1.0504130095718146E-2</v>
      </c>
      <c r="AY83" s="164">
        <f t="shared" si="119"/>
        <v>-5.3321625279957705E-4</v>
      </c>
      <c r="AZ83" s="164">
        <f t="shared" si="119"/>
        <v>2.802909596136393E-4</v>
      </c>
      <c r="BA83" s="164">
        <f t="shared" si="119"/>
        <v>3.8880963815001082E-3</v>
      </c>
      <c r="BB83" s="164">
        <f t="shared" si="119"/>
        <v>-1.5817602254981807E-3</v>
      </c>
      <c r="BC83" s="164">
        <f t="shared" si="119"/>
        <v>1.9538491244527126E-3</v>
      </c>
      <c r="BD83" s="167">
        <f t="shared" si="89"/>
        <v>-6.3317406873153459E-17</v>
      </c>
    </row>
    <row r="84" spans="2:56" x14ac:dyDescent="0.25">
      <c r="B84" s="153" t="s">
        <v>386</v>
      </c>
      <c r="C84" s="155">
        <f t="shared" ref="C84:AA84" si="120">IF(ABS(C54-C23)&gt;$F$64,C54-C23,0)</f>
        <v>-7138</v>
      </c>
      <c r="D84" s="155">
        <f t="shared" si="120"/>
        <v>-1818</v>
      </c>
      <c r="E84" s="155">
        <f t="shared" si="120"/>
        <v>-1647</v>
      </c>
      <c r="F84" s="155">
        <f t="shared" si="120"/>
        <v>0</v>
      </c>
      <c r="G84" s="155">
        <f t="shared" si="120"/>
        <v>0</v>
      </c>
      <c r="H84" s="155">
        <f t="shared" si="120"/>
        <v>-1021</v>
      </c>
      <c r="I84" s="155">
        <f t="shared" si="120"/>
        <v>-1356</v>
      </c>
      <c r="J84" s="155">
        <f t="shared" si="120"/>
        <v>-7884</v>
      </c>
      <c r="K84" s="155">
        <f t="shared" si="120"/>
        <v>0</v>
      </c>
      <c r="L84" s="155">
        <f t="shared" si="120"/>
        <v>0</v>
      </c>
      <c r="M84" s="155">
        <f t="shared" si="120"/>
        <v>0</v>
      </c>
      <c r="N84" s="155">
        <f t="shared" si="120"/>
        <v>0</v>
      </c>
      <c r="O84" s="155">
        <f t="shared" si="120"/>
        <v>0</v>
      </c>
      <c r="P84" s="155">
        <f t="shared" si="120"/>
        <v>-1649</v>
      </c>
      <c r="Q84" s="155">
        <f t="shared" si="120"/>
        <v>-5962</v>
      </c>
      <c r="R84" s="155">
        <f t="shared" si="120"/>
        <v>0</v>
      </c>
      <c r="S84" s="155">
        <f t="shared" si="120"/>
        <v>0</v>
      </c>
      <c r="T84" s="154">
        <f t="shared" si="120"/>
        <v>-85502</v>
      </c>
      <c r="U84" s="155">
        <f t="shared" si="120"/>
        <v>-14232</v>
      </c>
      <c r="V84" s="155">
        <f t="shared" si="120"/>
        <v>0</v>
      </c>
      <c r="W84" s="155">
        <f t="shared" si="120"/>
        <v>0</v>
      </c>
      <c r="X84" s="155">
        <f t="shared" si="120"/>
        <v>0</v>
      </c>
      <c r="Y84" s="155">
        <f t="shared" si="120"/>
        <v>0</v>
      </c>
      <c r="Z84" s="155">
        <f t="shared" si="120"/>
        <v>0</v>
      </c>
      <c r="AA84" s="155">
        <f t="shared" si="120"/>
        <v>-1534</v>
      </c>
      <c r="AB84" s="156">
        <f t="shared" si="87"/>
        <v>-129743</v>
      </c>
      <c r="AD84" s="153" t="s">
        <v>386</v>
      </c>
      <c r="AE84" s="164">
        <f t="shared" ref="AE84:BC84" si="121">AE54-AE23</f>
        <v>2.0157490290272403E-2</v>
      </c>
      <c r="AF84" s="164">
        <f t="shared" si="121"/>
        <v>-8.7277948049415653E-3</v>
      </c>
      <c r="AG84" s="164">
        <f t="shared" si="121"/>
        <v>-7.7451041610380154E-3</v>
      </c>
      <c r="AH84" s="164">
        <f t="shared" si="121"/>
        <v>-1.9153199267412909E-3</v>
      </c>
      <c r="AI84" s="164">
        <f t="shared" si="121"/>
        <v>-4.3041232124369846E-3</v>
      </c>
      <c r="AJ84" s="164">
        <f t="shared" si="121"/>
        <v>-4.5330701183274496E-3</v>
      </c>
      <c r="AK84" s="164">
        <f t="shared" si="121"/>
        <v>5.7459505310116683E-3</v>
      </c>
      <c r="AL84" s="164">
        <f t="shared" si="121"/>
        <v>2.8354602295673659E-2</v>
      </c>
      <c r="AM84" s="164">
        <f t="shared" si="121"/>
        <v>-1.3950945177515614E-3</v>
      </c>
      <c r="AN84" s="164">
        <f t="shared" si="121"/>
        <v>-3.2033282217215232E-3</v>
      </c>
      <c r="AO84" s="164">
        <f t="shared" si="121"/>
        <v>-2.9069349042722551E-3</v>
      </c>
      <c r="AP84" s="164">
        <f t="shared" si="121"/>
        <v>-2.2960279065103368E-3</v>
      </c>
      <c r="AQ84" s="164">
        <f t="shared" si="121"/>
        <v>-5.5284680236507297E-3</v>
      </c>
      <c r="AR84" s="164">
        <f t="shared" si="121"/>
        <v>2.0679932041737029E-3</v>
      </c>
      <c r="AS84" s="164">
        <f t="shared" si="121"/>
        <v>1.5265353036435267E-2</v>
      </c>
      <c r="AT84" s="164">
        <f t="shared" si="121"/>
        <v>0</v>
      </c>
      <c r="AU84" s="164">
        <f t="shared" si="121"/>
        <v>-6.2652313642048432E-4</v>
      </c>
      <c r="AV84" s="163">
        <f t="shared" si="121"/>
        <v>-2.2928958920270803E-3</v>
      </c>
      <c r="AW84" s="164">
        <f t="shared" si="121"/>
        <v>-1.7086314812552419E-2</v>
      </c>
      <c r="AX84" s="164">
        <f t="shared" si="121"/>
        <v>-1.2588963995613612E-3</v>
      </c>
      <c r="AY84" s="164">
        <f t="shared" si="121"/>
        <v>-7.5937535209510824E-4</v>
      </c>
      <c r="AZ84" s="164">
        <f t="shared" si="121"/>
        <v>-5.2890463849367955E-4</v>
      </c>
      <c r="BA84" s="164">
        <f t="shared" si="121"/>
        <v>-3.5260309232911972E-4</v>
      </c>
      <c r="BB84" s="164">
        <f t="shared" si="121"/>
        <v>-4.0549355617848769E-4</v>
      </c>
      <c r="BC84" s="164">
        <f t="shared" si="121"/>
        <v>-5.7251166805173037E-3</v>
      </c>
      <c r="BD84" s="167">
        <f t="shared" si="89"/>
        <v>-5.5511151231257827E-17</v>
      </c>
    </row>
    <row r="85" spans="2:56" x14ac:dyDescent="0.25">
      <c r="B85" s="153" t="s">
        <v>387</v>
      </c>
      <c r="C85" s="155">
        <f t="shared" ref="C85:AA85" si="122">IF(ABS(C55-C24)&gt;$F$64,C55-C24,0)</f>
        <v>-3846</v>
      </c>
      <c r="D85" s="155">
        <f t="shared" si="122"/>
        <v>0</v>
      </c>
      <c r="E85" s="155">
        <f t="shared" si="122"/>
        <v>0</v>
      </c>
      <c r="F85" s="155">
        <f t="shared" si="122"/>
        <v>0</v>
      </c>
      <c r="G85" s="155">
        <f t="shared" si="122"/>
        <v>0</v>
      </c>
      <c r="H85" s="155">
        <f t="shared" si="122"/>
        <v>0</v>
      </c>
      <c r="I85" s="155">
        <f t="shared" si="122"/>
        <v>0</v>
      </c>
      <c r="J85" s="155">
        <f t="shared" si="122"/>
        <v>-2328</v>
      </c>
      <c r="K85" s="155">
        <f t="shared" si="122"/>
        <v>0</v>
      </c>
      <c r="L85" s="155">
        <f t="shared" si="122"/>
        <v>0</v>
      </c>
      <c r="M85" s="155">
        <f t="shared" si="122"/>
        <v>0</v>
      </c>
      <c r="N85" s="155">
        <f t="shared" si="122"/>
        <v>0</v>
      </c>
      <c r="O85" s="155">
        <f t="shared" si="122"/>
        <v>0</v>
      </c>
      <c r="P85" s="155">
        <f t="shared" si="122"/>
        <v>0</v>
      </c>
      <c r="Q85" s="155">
        <f t="shared" si="122"/>
        <v>-1952</v>
      </c>
      <c r="R85" s="155">
        <f t="shared" si="122"/>
        <v>0</v>
      </c>
      <c r="S85" s="155">
        <f t="shared" si="122"/>
        <v>0</v>
      </c>
      <c r="T85" s="155">
        <f t="shared" si="122"/>
        <v>-31730</v>
      </c>
      <c r="U85" s="154">
        <f t="shared" si="122"/>
        <v>-68710</v>
      </c>
      <c r="V85" s="155">
        <f t="shared" si="122"/>
        <v>0</v>
      </c>
      <c r="W85" s="155">
        <f t="shared" si="122"/>
        <v>0</v>
      </c>
      <c r="X85" s="155">
        <f t="shared" si="122"/>
        <v>0</v>
      </c>
      <c r="Y85" s="155">
        <f t="shared" si="122"/>
        <v>0</v>
      </c>
      <c r="Z85" s="155">
        <f t="shared" si="122"/>
        <v>0</v>
      </c>
      <c r="AA85" s="155">
        <f t="shared" si="122"/>
        <v>0</v>
      </c>
      <c r="AB85" s="156">
        <f t="shared" si="87"/>
        <v>-108566</v>
      </c>
      <c r="AD85" s="153" t="s">
        <v>387</v>
      </c>
      <c r="AE85" s="164">
        <f t="shared" ref="AE85:BC85" si="123">AE55-AE24</f>
        <v>-1.8045611469100876E-2</v>
      </c>
      <c r="AF85" s="164">
        <f t="shared" si="123"/>
        <v>-3.5619669398173335E-3</v>
      </c>
      <c r="AG85" s="164">
        <f t="shared" si="123"/>
        <v>-3.0177388106441046E-3</v>
      </c>
      <c r="AH85" s="164">
        <f t="shared" si="123"/>
        <v>-6.8226785836119264E-4</v>
      </c>
      <c r="AI85" s="164">
        <f t="shared" si="123"/>
        <v>-1.9722828298357549E-3</v>
      </c>
      <c r="AJ85" s="164">
        <f t="shared" si="123"/>
        <v>-1.7990976047115134E-3</v>
      </c>
      <c r="AK85" s="164">
        <f t="shared" si="123"/>
        <v>-4.0889753542479711E-3</v>
      </c>
      <c r="AL85" s="164">
        <f t="shared" si="123"/>
        <v>-7.8304754719181E-3</v>
      </c>
      <c r="AM85" s="164">
        <f t="shared" si="123"/>
        <v>-1.3645357167223852E-4</v>
      </c>
      <c r="AN85" s="164">
        <f t="shared" si="123"/>
        <v>-1.3986491096404448E-3</v>
      </c>
      <c r="AO85" s="164">
        <f t="shared" si="123"/>
        <v>-1.5146346455618476E-3</v>
      </c>
      <c r="AP85" s="164">
        <f t="shared" si="123"/>
        <v>-6.4133178685952109E-4</v>
      </c>
      <c r="AQ85" s="164">
        <f t="shared" si="123"/>
        <v>-3.8070546496554547E-3</v>
      </c>
      <c r="AR85" s="164">
        <f t="shared" si="123"/>
        <v>-3.6754355565071853E-3</v>
      </c>
      <c r="AS85" s="164">
        <f t="shared" si="123"/>
        <v>1.8193563125262595E-3</v>
      </c>
      <c r="AT85" s="164">
        <f t="shared" si="123"/>
        <v>0</v>
      </c>
      <c r="AU85" s="164">
        <f t="shared" si="123"/>
        <v>2.8101361686946255E-3</v>
      </c>
      <c r="AV85" s="164">
        <f t="shared" si="123"/>
        <v>-5.1698013601240461E-2</v>
      </c>
      <c r="AW85" s="163">
        <f t="shared" si="123"/>
        <v>0.10357088414376148</v>
      </c>
      <c r="AX85" s="164">
        <f t="shared" si="123"/>
        <v>-5.3899160810534218E-4</v>
      </c>
      <c r="AY85" s="164">
        <f t="shared" si="123"/>
        <v>-1.7056696459029816E-4</v>
      </c>
      <c r="AZ85" s="164">
        <f t="shared" si="123"/>
        <v>-1.5009892883946236E-4</v>
      </c>
      <c r="BA85" s="164">
        <f t="shared" si="123"/>
        <v>-2.7290714334447704E-5</v>
      </c>
      <c r="BB85" s="164">
        <f t="shared" si="123"/>
        <v>-1.5692160742307429E-4</v>
      </c>
      <c r="BC85" s="164">
        <f t="shared" si="123"/>
        <v>-3.2865175419157073E-3</v>
      </c>
      <c r="BD85" s="167">
        <f t="shared" si="89"/>
        <v>2.2551405187698492E-17</v>
      </c>
    </row>
    <row r="86" spans="2:56" x14ac:dyDescent="0.25">
      <c r="B86" s="153" t="s">
        <v>388</v>
      </c>
      <c r="C86" s="155">
        <f t="shared" ref="C86:AA86" si="124">IF(ABS(C56-C25)&gt;$F$64,C56-C25,0)</f>
        <v>-13598</v>
      </c>
      <c r="D86" s="155">
        <f t="shared" si="124"/>
        <v>-7316</v>
      </c>
      <c r="E86" s="155">
        <f t="shared" si="124"/>
        <v>-8244</v>
      </c>
      <c r="F86" s="155">
        <f t="shared" si="124"/>
        <v>-1369</v>
      </c>
      <c r="G86" s="155">
        <f t="shared" si="124"/>
        <v>-1690</v>
      </c>
      <c r="H86" s="155">
        <f t="shared" si="124"/>
        <v>0</v>
      </c>
      <c r="I86" s="155">
        <f t="shared" si="124"/>
        <v>-1136</v>
      </c>
      <c r="J86" s="155">
        <f t="shared" si="124"/>
        <v>0</v>
      </c>
      <c r="K86" s="155">
        <f t="shared" si="124"/>
        <v>-9164</v>
      </c>
      <c r="L86" s="155">
        <f t="shared" si="124"/>
        <v>-23074</v>
      </c>
      <c r="M86" s="155">
        <f t="shared" si="124"/>
        <v>-8437</v>
      </c>
      <c r="N86" s="155">
        <f t="shared" si="124"/>
        <v>-3200</v>
      </c>
      <c r="O86" s="155">
        <f t="shared" si="124"/>
        <v>-3579</v>
      </c>
      <c r="P86" s="155">
        <f t="shared" si="124"/>
        <v>0</v>
      </c>
      <c r="Q86" s="155">
        <f t="shared" si="124"/>
        <v>0</v>
      </c>
      <c r="R86" s="155">
        <f t="shared" si="124"/>
        <v>-3108</v>
      </c>
      <c r="S86" s="155">
        <f t="shared" si="124"/>
        <v>-1117</v>
      </c>
      <c r="T86" s="155">
        <f t="shared" si="124"/>
        <v>0</v>
      </c>
      <c r="U86" s="155">
        <f t="shared" si="124"/>
        <v>0</v>
      </c>
      <c r="V86" s="154">
        <f t="shared" si="124"/>
        <v>-155700</v>
      </c>
      <c r="W86" s="155">
        <f t="shared" si="124"/>
        <v>-22797</v>
      </c>
      <c r="X86" s="155">
        <f t="shared" si="124"/>
        <v>-6167</v>
      </c>
      <c r="Y86" s="155">
        <f t="shared" si="124"/>
        <v>-1326</v>
      </c>
      <c r="Z86" s="155">
        <f t="shared" si="124"/>
        <v>0</v>
      </c>
      <c r="AA86" s="155">
        <f t="shared" si="124"/>
        <v>0</v>
      </c>
      <c r="AB86" s="156">
        <f t="shared" si="87"/>
        <v>-271022</v>
      </c>
      <c r="AD86" s="153" t="s">
        <v>388</v>
      </c>
      <c r="AE86" s="164">
        <f t="shared" ref="AE86:BC86" si="125">AE56-AE25</f>
        <v>-3.260853251911125E-2</v>
      </c>
      <c r="AF86" s="164">
        <f t="shared" si="125"/>
        <v>-1.4723359590977817E-2</v>
      </c>
      <c r="AG86" s="164">
        <f t="shared" si="125"/>
        <v>-6.0994097321405427E-4</v>
      </c>
      <c r="AH86" s="164">
        <f t="shared" si="125"/>
        <v>-3.0594120701039288E-3</v>
      </c>
      <c r="AI86" s="164">
        <f t="shared" si="125"/>
        <v>-3.9307902999453697E-3</v>
      </c>
      <c r="AJ86" s="164">
        <f t="shared" si="125"/>
        <v>-1.4326549340517754E-3</v>
      </c>
      <c r="AK86" s="164">
        <f t="shared" si="125"/>
        <v>-3.1763613551227979E-3</v>
      </c>
      <c r="AL86" s="164">
        <f t="shared" si="125"/>
        <v>-2.6549370289146801E-3</v>
      </c>
      <c r="AM86" s="164">
        <f t="shared" si="125"/>
        <v>4.979504542570623E-3</v>
      </c>
      <c r="AN86" s="164">
        <f t="shared" si="125"/>
        <v>2.5404757124226754E-2</v>
      </c>
      <c r="AO86" s="164">
        <f t="shared" si="125"/>
        <v>1.350775265479754E-2</v>
      </c>
      <c r="AP86" s="164">
        <f t="shared" si="125"/>
        <v>-1.6861868367829286E-3</v>
      </c>
      <c r="AQ86" s="164">
        <f t="shared" si="125"/>
        <v>-8.8213250741583805E-3</v>
      </c>
      <c r="AR86" s="164">
        <f t="shared" si="125"/>
        <v>-2.4450764490627167E-3</v>
      </c>
      <c r="AS86" s="164">
        <f t="shared" si="125"/>
        <v>-1.2527092322681991E-3</v>
      </c>
      <c r="AT86" s="164">
        <f t="shared" si="125"/>
        <v>1.0531860237548638E-3</v>
      </c>
      <c r="AU86" s="164">
        <f t="shared" si="125"/>
        <v>3.5227943590206432E-3</v>
      </c>
      <c r="AV86" s="164">
        <f t="shared" si="125"/>
        <v>-3.6927936552123782E-4</v>
      </c>
      <c r="AW86" s="164">
        <f t="shared" si="125"/>
        <v>-9.9421367640333265E-5</v>
      </c>
      <c r="AX86" s="163">
        <f t="shared" si="125"/>
        <v>1.3149745607505259E-2</v>
      </c>
      <c r="AY86" s="164">
        <f t="shared" si="125"/>
        <v>5.0928938091991949E-3</v>
      </c>
      <c r="AZ86" s="164">
        <f t="shared" si="125"/>
        <v>1.3867048336084094E-2</v>
      </c>
      <c r="BA86" s="164">
        <f t="shared" si="125"/>
        <v>-1.6122747697126286E-3</v>
      </c>
      <c r="BB86" s="164">
        <f t="shared" si="125"/>
        <v>-1.3256151439843069E-3</v>
      </c>
      <c r="BC86" s="164">
        <f t="shared" si="125"/>
        <v>-7.6980544658658036E-4</v>
      </c>
      <c r="BD86" s="167">
        <f t="shared" si="89"/>
        <v>0</v>
      </c>
    </row>
    <row r="87" spans="2:56" x14ac:dyDescent="0.25">
      <c r="B87" s="153" t="s">
        <v>389</v>
      </c>
      <c r="C87" s="155">
        <f t="shared" ref="C87:AA87" si="126">IF(ABS(C57-C26)&gt;$F$64,C57-C26,0)</f>
        <v>-6179</v>
      </c>
      <c r="D87" s="155">
        <f t="shared" si="126"/>
        <v>-2944</v>
      </c>
      <c r="E87" s="155">
        <f t="shared" si="126"/>
        <v>-1836</v>
      </c>
      <c r="F87" s="155">
        <f t="shared" si="126"/>
        <v>0</v>
      </c>
      <c r="G87" s="155">
        <f t="shared" si="126"/>
        <v>0</v>
      </c>
      <c r="H87" s="155">
        <f t="shared" si="126"/>
        <v>0</v>
      </c>
      <c r="I87" s="155">
        <f t="shared" si="126"/>
        <v>0</v>
      </c>
      <c r="J87" s="155">
        <f t="shared" si="126"/>
        <v>0</v>
      </c>
      <c r="K87" s="155">
        <f t="shared" si="126"/>
        <v>-3356</v>
      </c>
      <c r="L87" s="155">
        <f t="shared" si="126"/>
        <v>-1758</v>
      </c>
      <c r="M87" s="155">
        <f t="shared" si="126"/>
        <v>0</v>
      </c>
      <c r="N87" s="155">
        <f t="shared" si="126"/>
        <v>0</v>
      </c>
      <c r="O87" s="155">
        <f t="shared" si="126"/>
        <v>0</v>
      </c>
      <c r="P87" s="155">
        <f t="shared" si="126"/>
        <v>0</v>
      </c>
      <c r="Q87" s="155">
        <f t="shared" si="126"/>
        <v>0</v>
      </c>
      <c r="R87" s="155">
        <f t="shared" si="126"/>
        <v>-2078</v>
      </c>
      <c r="S87" s="155">
        <f t="shared" si="126"/>
        <v>0</v>
      </c>
      <c r="T87" s="155">
        <f t="shared" si="126"/>
        <v>0</v>
      </c>
      <c r="U87" s="155">
        <f t="shared" si="126"/>
        <v>0</v>
      </c>
      <c r="V87" s="155">
        <f t="shared" si="126"/>
        <v>-24615</v>
      </c>
      <c r="W87" s="154">
        <f t="shared" si="126"/>
        <v>-36363</v>
      </c>
      <c r="X87" s="155">
        <f t="shared" si="126"/>
        <v>0</v>
      </c>
      <c r="Y87" s="155">
        <f t="shared" si="126"/>
        <v>0</v>
      </c>
      <c r="Z87" s="155">
        <f t="shared" si="126"/>
        <v>0</v>
      </c>
      <c r="AA87" s="155">
        <f t="shared" si="126"/>
        <v>0</v>
      </c>
      <c r="AB87" s="156">
        <f t="shared" si="87"/>
        <v>-79129</v>
      </c>
      <c r="AD87" s="153" t="s">
        <v>389</v>
      </c>
      <c r="AE87" s="164">
        <f t="shared" ref="AE87:BC87" si="127">AE57-AE26</f>
        <v>-3.9740981771225752E-2</v>
      </c>
      <c r="AF87" s="164">
        <f t="shared" si="127"/>
        <v>-8.5984681644155729E-3</v>
      </c>
      <c r="AG87" s="164">
        <f t="shared" si="127"/>
        <v>-3.6024703650825544E-3</v>
      </c>
      <c r="AH87" s="164">
        <f t="shared" si="127"/>
        <v>-1.4896428829538197E-3</v>
      </c>
      <c r="AI87" s="164">
        <f t="shared" si="127"/>
        <v>-3.290057620078246E-3</v>
      </c>
      <c r="AJ87" s="164">
        <f t="shared" si="127"/>
        <v>-1.8057342263630856E-3</v>
      </c>
      <c r="AK87" s="164">
        <f t="shared" si="127"/>
        <v>-1.6027463779354678E-3</v>
      </c>
      <c r="AL87" s="164">
        <f t="shared" si="127"/>
        <v>-4.755408883827303E-3</v>
      </c>
      <c r="AM87" s="164">
        <f t="shared" si="127"/>
        <v>4.7062118306985035E-2</v>
      </c>
      <c r="AN87" s="164">
        <f t="shared" si="127"/>
        <v>6.5003801003856235E-3</v>
      </c>
      <c r="AO87" s="164">
        <f t="shared" si="127"/>
        <v>-2.4415383127775591E-3</v>
      </c>
      <c r="AP87" s="164">
        <f t="shared" si="127"/>
        <v>-1.7869444176007256E-3</v>
      </c>
      <c r="AQ87" s="164">
        <f t="shared" si="127"/>
        <v>-5.3990599318539112E-3</v>
      </c>
      <c r="AR87" s="164">
        <f t="shared" si="127"/>
        <v>-1.9422999578187384E-3</v>
      </c>
      <c r="AS87" s="164">
        <f t="shared" si="127"/>
        <v>-5.8857574479355705E-4</v>
      </c>
      <c r="AT87" s="164">
        <f t="shared" si="127"/>
        <v>6.5717856635932881E-4</v>
      </c>
      <c r="AU87" s="164">
        <f t="shared" si="127"/>
        <v>-7.8476765972474273E-4</v>
      </c>
      <c r="AV87" s="164">
        <f t="shared" si="127"/>
        <v>-9.8095957465592842E-5</v>
      </c>
      <c r="AW87" s="164">
        <f t="shared" si="127"/>
        <v>0</v>
      </c>
      <c r="AX87" s="164">
        <f t="shared" si="127"/>
        <v>-7.7060491286862487E-2</v>
      </c>
      <c r="AY87" s="163">
        <f t="shared" si="127"/>
        <v>0.10303817408474686</v>
      </c>
      <c r="AZ87" s="164">
        <f t="shared" si="127"/>
        <v>-6.7160339100851311E-4</v>
      </c>
      <c r="BA87" s="164">
        <f t="shared" si="127"/>
        <v>-9.8095957465592842E-5</v>
      </c>
      <c r="BB87" s="164">
        <f t="shared" si="127"/>
        <v>-3.3352625538301568E-4</v>
      </c>
      <c r="BC87" s="164">
        <f t="shared" si="127"/>
        <v>-1.1673418938405549E-3</v>
      </c>
      <c r="BD87" s="167">
        <f t="shared" si="89"/>
        <v>5.4860629927766524E-17</v>
      </c>
    </row>
    <row r="88" spans="2:56" x14ac:dyDescent="0.25">
      <c r="B88" s="153" t="s">
        <v>390</v>
      </c>
      <c r="C88" s="155">
        <f t="shared" ref="C88:AA88" si="128">IF(ABS(C58-C27)&gt;$F$64,C58-C27,0)</f>
        <v>-2581</v>
      </c>
      <c r="D88" s="155">
        <f t="shared" si="128"/>
        <v>-1366</v>
      </c>
      <c r="E88" s="155">
        <f t="shared" si="128"/>
        <v>-1939</v>
      </c>
      <c r="F88" s="155">
        <f t="shared" si="128"/>
        <v>0</v>
      </c>
      <c r="G88" s="155">
        <f t="shared" si="128"/>
        <v>0</v>
      </c>
      <c r="H88" s="155">
        <f t="shared" si="128"/>
        <v>0</v>
      </c>
      <c r="I88" s="155">
        <f t="shared" si="128"/>
        <v>0</v>
      </c>
      <c r="J88" s="155">
        <f t="shared" si="128"/>
        <v>0</v>
      </c>
      <c r="K88" s="155">
        <f t="shared" si="128"/>
        <v>0</v>
      </c>
      <c r="L88" s="155">
        <f t="shared" si="128"/>
        <v>-7536</v>
      </c>
      <c r="M88" s="155">
        <f t="shared" si="128"/>
        <v>-7319</v>
      </c>
      <c r="N88" s="155">
        <f t="shared" si="128"/>
        <v>-2653</v>
      </c>
      <c r="O88" s="155">
        <f t="shared" si="128"/>
        <v>-1990</v>
      </c>
      <c r="P88" s="155">
        <f t="shared" si="128"/>
        <v>0</v>
      </c>
      <c r="Q88" s="155">
        <f t="shared" si="128"/>
        <v>0</v>
      </c>
      <c r="R88" s="155">
        <f t="shared" si="128"/>
        <v>0</v>
      </c>
      <c r="S88" s="155">
        <f t="shared" si="128"/>
        <v>0</v>
      </c>
      <c r="T88" s="155">
        <f t="shared" si="128"/>
        <v>0</v>
      </c>
      <c r="U88" s="155">
        <f t="shared" si="128"/>
        <v>0</v>
      </c>
      <c r="V88" s="155">
        <f t="shared" si="128"/>
        <v>-7053</v>
      </c>
      <c r="W88" s="155">
        <f t="shared" si="128"/>
        <v>0</v>
      </c>
      <c r="X88" s="154">
        <f t="shared" si="128"/>
        <v>-25225</v>
      </c>
      <c r="Y88" s="155">
        <f t="shared" si="128"/>
        <v>-5293</v>
      </c>
      <c r="Z88" s="155">
        <f t="shared" si="128"/>
        <v>-2291</v>
      </c>
      <c r="AA88" s="155">
        <f t="shared" si="128"/>
        <v>0</v>
      </c>
      <c r="AB88" s="156">
        <f t="shared" si="87"/>
        <v>-65246</v>
      </c>
      <c r="AD88" s="153" t="s">
        <v>390</v>
      </c>
      <c r="AE88" s="164">
        <f t="shared" ref="AE88:BC88" si="129">AE58-AE27</f>
        <v>-2.5052572533641317E-2</v>
      </c>
      <c r="AF88" s="164">
        <f t="shared" si="129"/>
        <v>-1.2804618609235194E-2</v>
      </c>
      <c r="AG88" s="164">
        <f t="shared" si="129"/>
        <v>1.4477218213229254E-3</v>
      </c>
      <c r="AH88" s="164">
        <f t="shared" si="129"/>
        <v>2.7903383651253777E-4</v>
      </c>
      <c r="AI88" s="164">
        <f t="shared" si="129"/>
        <v>-7.5329433778192683E-3</v>
      </c>
      <c r="AJ88" s="164">
        <f t="shared" si="129"/>
        <v>-1.3695990871185632E-3</v>
      </c>
      <c r="AK88" s="164">
        <f t="shared" si="129"/>
        <v>-3.5286938643301099E-3</v>
      </c>
      <c r="AL88" s="164">
        <f t="shared" si="129"/>
        <v>-2.2860649133348769E-3</v>
      </c>
      <c r="AM88" s="164">
        <f t="shared" si="129"/>
        <v>1.4633628043508413E-3</v>
      </c>
      <c r="AN88" s="164">
        <f t="shared" si="129"/>
        <v>2.2842740784230764E-3</v>
      </c>
      <c r="AO88" s="164">
        <f t="shared" si="129"/>
        <v>7.1672229624241329E-2</v>
      </c>
      <c r="AP88" s="164">
        <f t="shared" si="129"/>
        <v>1.4558680213059859E-2</v>
      </c>
      <c r="AQ88" s="164">
        <f t="shared" si="129"/>
        <v>-8.3214138755263005E-3</v>
      </c>
      <c r="AR88" s="164">
        <f t="shared" si="129"/>
        <v>-4.5804224151388346E-3</v>
      </c>
      <c r="AS88" s="164">
        <f t="shared" si="129"/>
        <v>-9.489166534872687E-4</v>
      </c>
      <c r="AT88" s="164">
        <f t="shared" si="129"/>
        <v>-6.2546076973215659E-4</v>
      </c>
      <c r="AU88" s="164">
        <f t="shared" si="129"/>
        <v>-6.0609551226502752E-3</v>
      </c>
      <c r="AV88" s="164">
        <f t="shared" si="129"/>
        <v>-1.1296626827229389E-4</v>
      </c>
      <c r="AW88" s="164">
        <f t="shared" si="129"/>
        <v>0</v>
      </c>
      <c r="AX88" s="164">
        <f t="shared" si="129"/>
        <v>-2.5378907115047644E-2</v>
      </c>
      <c r="AY88" s="164">
        <f t="shared" si="129"/>
        <v>2.7660275890480771E-3</v>
      </c>
      <c r="AZ88" s="163">
        <f t="shared" si="129"/>
        <v>5.3254984229082425E-2</v>
      </c>
      <c r="BA88" s="164">
        <f t="shared" si="129"/>
        <v>-2.5278226600973806E-2</v>
      </c>
      <c r="BB88" s="164">
        <f t="shared" si="129"/>
        <v>-2.2145912671414192E-2</v>
      </c>
      <c r="BC88" s="164">
        <f t="shared" si="129"/>
        <v>-1.6986403183189486E-3</v>
      </c>
      <c r="BD88" s="167">
        <f t="shared" si="89"/>
        <v>2.1033522146218786E-17</v>
      </c>
    </row>
    <row r="89" spans="2:56" x14ac:dyDescent="0.25">
      <c r="B89" s="153" t="s">
        <v>391</v>
      </c>
      <c r="C89" s="155">
        <f t="shared" ref="C89:AA89" si="130">IF(ABS(C59-C28)&gt;$F$64,C59-C28,0)</f>
        <v>-2331</v>
      </c>
      <c r="D89" s="155">
        <f t="shared" si="130"/>
        <v>0</v>
      </c>
      <c r="E89" s="155">
        <f t="shared" si="130"/>
        <v>0</v>
      </c>
      <c r="F89" s="155">
        <f t="shared" si="130"/>
        <v>0</v>
      </c>
      <c r="G89" s="155">
        <f t="shared" si="130"/>
        <v>0</v>
      </c>
      <c r="H89" s="155">
        <f t="shared" si="130"/>
        <v>0</v>
      </c>
      <c r="I89" s="155">
        <f t="shared" si="130"/>
        <v>0</v>
      </c>
      <c r="J89" s="155">
        <f t="shared" si="130"/>
        <v>0</v>
      </c>
      <c r="K89" s="155">
        <f t="shared" si="130"/>
        <v>0</v>
      </c>
      <c r="L89" s="155">
        <f t="shared" si="130"/>
        <v>-2034</v>
      </c>
      <c r="M89" s="155">
        <f t="shared" si="130"/>
        <v>-2281</v>
      </c>
      <c r="N89" s="155">
        <f t="shared" si="130"/>
        <v>-3765</v>
      </c>
      <c r="O89" s="155">
        <f t="shared" si="130"/>
        <v>-3933</v>
      </c>
      <c r="P89" s="155">
        <f t="shared" si="130"/>
        <v>0</v>
      </c>
      <c r="Q89" s="155">
        <f t="shared" si="130"/>
        <v>0</v>
      </c>
      <c r="R89" s="155">
        <f t="shared" si="130"/>
        <v>0</v>
      </c>
      <c r="S89" s="155">
        <f t="shared" si="130"/>
        <v>-1085</v>
      </c>
      <c r="T89" s="155">
        <f t="shared" si="130"/>
        <v>0</v>
      </c>
      <c r="U89" s="155">
        <f t="shared" si="130"/>
        <v>0</v>
      </c>
      <c r="V89" s="155">
        <f t="shared" si="130"/>
        <v>0</v>
      </c>
      <c r="W89" s="155">
        <f t="shared" si="130"/>
        <v>0</v>
      </c>
      <c r="X89" s="155">
        <f t="shared" si="130"/>
        <v>-3418</v>
      </c>
      <c r="Y89" s="154">
        <f t="shared" si="130"/>
        <v>-15707</v>
      </c>
      <c r="Z89" s="155">
        <f t="shared" si="130"/>
        <v>-3826</v>
      </c>
      <c r="AA89" s="155">
        <f t="shared" si="130"/>
        <v>0</v>
      </c>
      <c r="AB89" s="156">
        <f t="shared" si="87"/>
        <v>-38380</v>
      </c>
      <c r="AD89" s="153" t="s">
        <v>391</v>
      </c>
      <c r="AE89" s="164">
        <f t="shared" ref="AE89:BC89" si="131">AE59-AE28</f>
        <v>-3.1361831705310671E-2</v>
      </c>
      <c r="AF89" s="164">
        <f t="shared" si="131"/>
        <v>-8.4581287723645183E-3</v>
      </c>
      <c r="AG89" s="164">
        <f t="shared" si="131"/>
        <v>-6.4928838132568209E-3</v>
      </c>
      <c r="AH89" s="164">
        <f t="shared" si="131"/>
        <v>9.8061890112148727E-4</v>
      </c>
      <c r="AI89" s="164">
        <f t="shared" si="131"/>
        <v>-3.2416745999357087E-3</v>
      </c>
      <c r="AJ89" s="164">
        <f t="shared" si="131"/>
        <v>-1.937243260107351E-3</v>
      </c>
      <c r="AK89" s="164">
        <f t="shared" si="131"/>
        <v>-5.4359025949590554E-3</v>
      </c>
      <c r="AL89" s="164">
        <f t="shared" si="131"/>
        <v>-1.7903322060871295E-3</v>
      </c>
      <c r="AM89" s="164">
        <f t="shared" si="131"/>
        <v>-1.2797677519639878E-3</v>
      </c>
      <c r="AN89" s="164">
        <f t="shared" si="131"/>
        <v>-2.0473395746777794E-2</v>
      </c>
      <c r="AO89" s="164">
        <f t="shared" si="131"/>
        <v>2.708138674241304E-2</v>
      </c>
      <c r="AP89" s="164">
        <f t="shared" si="131"/>
        <v>5.7965391682259504E-2</v>
      </c>
      <c r="AQ89" s="164">
        <f t="shared" si="131"/>
        <v>6.3616597463233698E-3</v>
      </c>
      <c r="AR89" s="164">
        <f t="shared" si="131"/>
        <v>-2.4733225560220743E-3</v>
      </c>
      <c r="AS89" s="164">
        <f t="shared" si="131"/>
        <v>-1.4286489321301337E-3</v>
      </c>
      <c r="AT89" s="164">
        <f t="shared" si="131"/>
        <v>0</v>
      </c>
      <c r="AU89" s="164">
        <f t="shared" si="131"/>
        <v>-1.3194410248773865E-2</v>
      </c>
      <c r="AV89" s="164">
        <f t="shared" si="131"/>
        <v>-5.4252491093549377E-4</v>
      </c>
      <c r="AW89" s="164">
        <f t="shared" si="131"/>
        <v>0</v>
      </c>
      <c r="AX89" s="164">
        <f t="shared" si="131"/>
        <v>-1.0725295563335135E-2</v>
      </c>
      <c r="AY89" s="164">
        <f t="shared" si="131"/>
        <v>-8.308195624552536E-4</v>
      </c>
      <c r="AZ89" s="164">
        <f t="shared" si="131"/>
        <v>-7.2435901319501672E-3</v>
      </c>
      <c r="BA89" s="163">
        <f t="shared" si="131"/>
        <v>5.2576471755975518E-2</v>
      </c>
      <c r="BB89" s="164">
        <f t="shared" si="131"/>
        <v>-2.4262289965762629E-2</v>
      </c>
      <c r="BC89" s="164">
        <f t="shared" si="131"/>
        <v>-3.7934665059651089E-3</v>
      </c>
      <c r="BD89" s="167">
        <f t="shared" si="89"/>
        <v>2.0816681711721685E-17</v>
      </c>
    </row>
    <row r="90" spans="2:56" x14ac:dyDescent="0.25">
      <c r="B90" s="153" t="s">
        <v>392</v>
      </c>
      <c r="C90" s="155">
        <f t="shared" ref="C90:AA90" si="132">IF(ABS(C60-C29)&gt;$F$64,C60-C29,0)</f>
        <v>-4246</v>
      </c>
      <c r="D90" s="155">
        <f t="shared" si="132"/>
        <v>0</v>
      </c>
      <c r="E90" s="155">
        <f t="shared" si="132"/>
        <v>0</v>
      </c>
      <c r="F90" s="155">
        <f t="shared" si="132"/>
        <v>0</v>
      </c>
      <c r="G90" s="155">
        <f t="shared" si="132"/>
        <v>-1036</v>
      </c>
      <c r="H90" s="155">
        <f t="shared" si="132"/>
        <v>0</v>
      </c>
      <c r="I90" s="155">
        <f t="shared" si="132"/>
        <v>0</v>
      </c>
      <c r="J90" s="155">
        <f t="shared" si="132"/>
        <v>0</v>
      </c>
      <c r="K90" s="155">
        <f t="shared" si="132"/>
        <v>0</v>
      </c>
      <c r="L90" s="155">
        <f t="shared" si="132"/>
        <v>-1390</v>
      </c>
      <c r="M90" s="155">
        <f t="shared" si="132"/>
        <v>-2096</v>
      </c>
      <c r="N90" s="155">
        <f t="shared" si="132"/>
        <v>-6039</v>
      </c>
      <c r="O90" s="155">
        <f t="shared" si="132"/>
        <v>-18601</v>
      </c>
      <c r="P90" s="155">
        <f t="shared" si="132"/>
        <v>-1216</v>
      </c>
      <c r="Q90" s="155">
        <f t="shared" si="132"/>
        <v>0</v>
      </c>
      <c r="R90" s="155">
        <f t="shared" si="132"/>
        <v>0</v>
      </c>
      <c r="S90" s="155">
        <f t="shared" si="132"/>
        <v>-2333</v>
      </c>
      <c r="T90" s="155">
        <f t="shared" si="132"/>
        <v>0</v>
      </c>
      <c r="U90" s="155">
        <f t="shared" si="132"/>
        <v>0</v>
      </c>
      <c r="V90" s="155">
        <f t="shared" si="132"/>
        <v>-1067</v>
      </c>
      <c r="W90" s="155">
        <f t="shared" si="132"/>
        <v>0</v>
      </c>
      <c r="X90" s="155">
        <f t="shared" si="132"/>
        <v>-2827</v>
      </c>
      <c r="Y90" s="155">
        <f t="shared" si="132"/>
        <v>-10577</v>
      </c>
      <c r="Z90" s="157">
        <f t="shared" si="132"/>
        <v>-43004</v>
      </c>
      <c r="AA90" s="158">
        <f t="shared" si="132"/>
        <v>-2972</v>
      </c>
      <c r="AB90" s="156">
        <f t="shared" si="87"/>
        <v>-97404</v>
      </c>
      <c r="AD90" s="153" t="s">
        <v>392</v>
      </c>
      <c r="AE90" s="164">
        <f t="shared" ref="AE90:BC90" si="133">AE60-AE29</f>
        <v>-2.4724180981857819E-2</v>
      </c>
      <c r="AF90" s="164">
        <f t="shared" si="133"/>
        <v>-5.9865090748280258E-3</v>
      </c>
      <c r="AG90" s="164">
        <f t="shared" si="133"/>
        <v>-4.809640767895574E-3</v>
      </c>
      <c r="AH90" s="164">
        <f t="shared" si="133"/>
        <v>-1.798135521405586E-3</v>
      </c>
      <c r="AI90" s="164">
        <f t="shared" si="133"/>
        <v>-2.8980521585933268E-3</v>
      </c>
      <c r="AJ90" s="164">
        <f t="shared" si="133"/>
        <v>-1.3683463765992981E-3</v>
      </c>
      <c r="AK90" s="164">
        <f t="shared" si="133"/>
        <v>-4.2280804149546708E-3</v>
      </c>
      <c r="AL90" s="164">
        <f t="shared" si="133"/>
        <v>-4.1887944099513585E-3</v>
      </c>
      <c r="AM90" s="164">
        <f t="shared" si="133"/>
        <v>-1.2516597124416237E-3</v>
      </c>
      <c r="AN90" s="164">
        <f t="shared" si="133"/>
        <v>-8.7738225422594861E-3</v>
      </c>
      <c r="AO90" s="164">
        <f t="shared" si="133"/>
        <v>-3.040606864498089E-3</v>
      </c>
      <c r="AP90" s="164">
        <f t="shared" si="133"/>
        <v>2.6340447091133576E-2</v>
      </c>
      <c r="AQ90" s="164">
        <f t="shared" si="133"/>
        <v>0.10649889411251406</v>
      </c>
      <c r="AR90" s="164">
        <f t="shared" si="133"/>
        <v>8.6660639472615347E-4</v>
      </c>
      <c r="AS90" s="164">
        <f t="shared" si="133"/>
        <v>-2.5247194536632983E-3</v>
      </c>
      <c r="AT90" s="164">
        <f t="shared" si="133"/>
        <v>-1.5431027166323325E-4</v>
      </c>
      <c r="AU90" s="164">
        <f t="shared" si="133"/>
        <v>-9.964403497269559E-3</v>
      </c>
      <c r="AV90" s="164">
        <f t="shared" si="133"/>
        <v>-3.8577567915808316E-4</v>
      </c>
      <c r="AW90" s="164">
        <f t="shared" si="133"/>
        <v>-1.1573270374742494E-4</v>
      </c>
      <c r="AX90" s="164">
        <f t="shared" si="133"/>
        <v>-7.8830664848749468E-3</v>
      </c>
      <c r="AY90" s="164">
        <f t="shared" si="133"/>
        <v>-1.7591370969608593E-3</v>
      </c>
      <c r="AZ90" s="164">
        <f t="shared" si="133"/>
        <v>-1.5406337579691311E-2</v>
      </c>
      <c r="BA90" s="164">
        <f t="shared" si="133"/>
        <v>-1.5252666123340031E-2</v>
      </c>
      <c r="BB90" s="165">
        <f t="shared" si="133"/>
        <v>-9.6053543389766349E-3</v>
      </c>
      <c r="BC90" s="166">
        <f t="shared" si="133"/>
        <v>-7.5866155437435724E-3</v>
      </c>
      <c r="BD90" s="167">
        <f t="shared" si="89"/>
        <v>-1.7347234759768071E-17</v>
      </c>
    </row>
    <row r="91" spans="2:56" x14ac:dyDescent="0.25">
      <c r="B91" s="153" t="s">
        <v>393</v>
      </c>
      <c r="C91" s="155">
        <f t="shared" ref="C91:AA91" si="134">IF(ABS(C61-C30)&gt;$F$64,C61-C30,0)</f>
        <v>-11677</v>
      </c>
      <c r="D91" s="155">
        <f t="shared" si="134"/>
        <v>-2265</v>
      </c>
      <c r="E91" s="155">
        <f t="shared" si="134"/>
        <v>-2603</v>
      </c>
      <c r="F91" s="155">
        <f t="shared" si="134"/>
        <v>0</v>
      </c>
      <c r="G91" s="155">
        <f t="shared" si="134"/>
        <v>-2492</v>
      </c>
      <c r="H91" s="155">
        <f t="shared" si="134"/>
        <v>-3209</v>
      </c>
      <c r="I91" s="155">
        <f t="shared" si="134"/>
        <v>-5347</v>
      </c>
      <c r="J91" s="155">
        <f t="shared" si="134"/>
        <v>-4293</v>
      </c>
      <c r="K91" s="155">
        <f t="shared" si="134"/>
        <v>0</v>
      </c>
      <c r="L91" s="155">
        <f t="shared" si="134"/>
        <v>-2080</v>
      </c>
      <c r="M91" s="155">
        <f t="shared" si="134"/>
        <v>-2651</v>
      </c>
      <c r="N91" s="155">
        <f t="shared" si="134"/>
        <v>-3022</v>
      </c>
      <c r="O91" s="155">
        <f t="shared" si="134"/>
        <v>-22737</v>
      </c>
      <c r="P91" s="155">
        <f t="shared" si="134"/>
        <v>-15780</v>
      </c>
      <c r="Q91" s="155">
        <f t="shared" si="134"/>
        <v>-4762</v>
      </c>
      <c r="R91" s="155">
        <f t="shared" si="134"/>
        <v>0</v>
      </c>
      <c r="S91" s="155">
        <f t="shared" si="134"/>
        <v>-3778</v>
      </c>
      <c r="T91" s="155">
        <f t="shared" si="134"/>
        <v>0</v>
      </c>
      <c r="U91" s="155">
        <f t="shared" si="134"/>
        <v>0</v>
      </c>
      <c r="V91" s="155">
        <f t="shared" si="134"/>
        <v>0</v>
      </c>
      <c r="W91" s="155">
        <f t="shared" si="134"/>
        <v>0</v>
      </c>
      <c r="X91" s="155">
        <f t="shared" si="134"/>
        <v>0</v>
      </c>
      <c r="Y91" s="155">
        <f t="shared" si="134"/>
        <v>0</v>
      </c>
      <c r="Z91" s="158">
        <f t="shared" si="134"/>
        <v>-2609</v>
      </c>
      <c r="AA91" s="157">
        <f t="shared" si="134"/>
        <v>-65628</v>
      </c>
      <c r="AB91" s="156">
        <f t="shared" si="87"/>
        <v>-154933</v>
      </c>
      <c r="AD91" s="153" t="s">
        <v>393</v>
      </c>
      <c r="AE91" s="164">
        <f t="shared" ref="AE91:BC91" si="135">AE61-AE30</f>
        <v>-3.2819658170136809E-2</v>
      </c>
      <c r="AF91" s="164">
        <f t="shared" si="135"/>
        <v>-1.0824875640780168E-2</v>
      </c>
      <c r="AG91" s="164">
        <f t="shared" si="135"/>
        <v>-9.7033921144356119E-3</v>
      </c>
      <c r="AH91" s="164">
        <f t="shared" si="135"/>
        <v>-3.1768544249180857E-3</v>
      </c>
      <c r="AI91" s="164">
        <f t="shared" si="135"/>
        <v>-3.9311863412782241E-3</v>
      </c>
      <c r="AJ91" s="164">
        <f t="shared" si="135"/>
        <v>1.1403774328795878E-3</v>
      </c>
      <c r="AK91" s="164">
        <f t="shared" si="135"/>
        <v>-9.3847526559493535E-3</v>
      </c>
      <c r="AL91" s="164">
        <f t="shared" si="135"/>
        <v>-1.3500884819770959E-2</v>
      </c>
      <c r="AM91" s="164">
        <f t="shared" si="135"/>
        <v>-1.5469995149820863E-3</v>
      </c>
      <c r="AN91" s="164">
        <f t="shared" si="135"/>
        <v>-9.5806858400757713E-3</v>
      </c>
      <c r="AO91" s="164">
        <f t="shared" si="135"/>
        <v>-7.7860091355242038E-3</v>
      </c>
      <c r="AP91" s="164">
        <f t="shared" si="135"/>
        <v>2.0236400952756514E-2</v>
      </c>
      <c r="AQ91" s="164">
        <f t="shared" si="135"/>
        <v>2.340949299798617E-2</v>
      </c>
      <c r="AR91" s="164">
        <f t="shared" si="135"/>
        <v>1.7678228214611819E-2</v>
      </c>
      <c r="AS91" s="164">
        <f t="shared" si="135"/>
        <v>-4.3167004131959598E-3</v>
      </c>
      <c r="AT91" s="164">
        <f t="shared" si="135"/>
        <v>-7.422766118536627E-5</v>
      </c>
      <c r="AU91" s="164">
        <f t="shared" si="135"/>
        <v>9.178733969546736E-4</v>
      </c>
      <c r="AV91" s="164">
        <f t="shared" si="135"/>
        <v>-2.7791059860054197E-3</v>
      </c>
      <c r="AW91" s="164">
        <f t="shared" si="135"/>
        <v>-7.7314749023505401E-4</v>
      </c>
      <c r="AX91" s="164">
        <f t="shared" si="135"/>
        <v>-2.8039212443876217E-3</v>
      </c>
      <c r="AY91" s="164">
        <f t="shared" si="135"/>
        <v>-1.0144447028666722E-3</v>
      </c>
      <c r="AZ91" s="164">
        <f t="shared" si="135"/>
        <v>-1.8317765225569569E-3</v>
      </c>
      <c r="BA91" s="164">
        <f t="shared" si="135"/>
        <v>3.7272632258196839E-4</v>
      </c>
      <c r="BB91" s="166">
        <f t="shared" si="135"/>
        <v>-3.4509683129913208E-3</v>
      </c>
      <c r="BC91" s="165">
        <f t="shared" si="135"/>
        <v>5.5544491673504948E-2</v>
      </c>
      <c r="BD91" s="167">
        <f t="shared" si="89"/>
        <v>0</v>
      </c>
    </row>
    <row r="92" spans="2:56" x14ac:dyDescent="0.25">
      <c r="B92" s="159" t="s">
        <v>26</v>
      </c>
      <c r="C92" s="160">
        <f>SUM(C67:C91)</f>
        <v>-556456</v>
      </c>
      <c r="D92" s="160">
        <f t="shared" ref="D92:AA92" si="136">SUM(D67:D91)</f>
        <v>-244890</v>
      </c>
      <c r="E92" s="160">
        <f t="shared" si="136"/>
        <v>-177443</v>
      </c>
      <c r="F92" s="160">
        <f t="shared" si="136"/>
        <v>-48242</v>
      </c>
      <c r="G92" s="160">
        <f t="shared" si="136"/>
        <v>-102480</v>
      </c>
      <c r="H92" s="160">
        <f t="shared" si="136"/>
        <v>-69853</v>
      </c>
      <c r="I92" s="160">
        <f t="shared" si="136"/>
        <v>-105995</v>
      </c>
      <c r="J92" s="160">
        <f t="shared" si="136"/>
        <v>-149883</v>
      </c>
      <c r="K92" s="160">
        <f t="shared" si="136"/>
        <v>-62854</v>
      </c>
      <c r="L92" s="160">
        <f t="shared" si="136"/>
        <v>-177679</v>
      </c>
      <c r="M92" s="160">
        <f t="shared" si="136"/>
        <v>-141258</v>
      </c>
      <c r="N92" s="160">
        <f t="shared" si="136"/>
        <v>-122856</v>
      </c>
      <c r="O92" s="160">
        <f t="shared" si="136"/>
        <v>-226424</v>
      </c>
      <c r="P92" s="160">
        <f t="shared" si="136"/>
        <v>-103660</v>
      </c>
      <c r="Q92" s="160">
        <f t="shared" si="136"/>
        <v>-53579</v>
      </c>
      <c r="R92" s="160">
        <f t="shared" si="136"/>
        <v>-118435</v>
      </c>
      <c r="S92" s="160">
        <f t="shared" si="136"/>
        <v>-205371</v>
      </c>
      <c r="T92" s="160">
        <f t="shared" si="136"/>
        <v>-122473</v>
      </c>
      <c r="U92" s="160">
        <f t="shared" si="136"/>
        <v>-82942</v>
      </c>
      <c r="V92" s="160">
        <f t="shared" si="136"/>
        <v>-250991</v>
      </c>
      <c r="W92" s="160">
        <f t="shared" si="136"/>
        <v>-78570</v>
      </c>
      <c r="X92" s="160">
        <f t="shared" si="136"/>
        <v>-53079</v>
      </c>
      <c r="Y92" s="160">
        <f t="shared" si="136"/>
        <v>-44394</v>
      </c>
      <c r="Z92" s="160">
        <f t="shared" si="136"/>
        <v>-67314</v>
      </c>
      <c r="AA92" s="160">
        <f t="shared" si="136"/>
        <v>-105200</v>
      </c>
      <c r="AB92" s="161">
        <f>SUM(AB67:AB91)</f>
        <v>-3472321</v>
      </c>
      <c r="AD92" s="159" t="s">
        <v>26</v>
      </c>
      <c r="AE92" s="168">
        <f t="shared" ref="AE92:BC92" si="137">AE62-AE31</f>
        <v>-1.0778033706873719E-2</v>
      </c>
      <c r="AF92" s="168">
        <f t="shared" si="137"/>
        <v>-1.2235474314628701E-2</v>
      </c>
      <c r="AG92" s="168">
        <f t="shared" si="137"/>
        <v>2.9771119675145938E-3</v>
      </c>
      <c r="AH92" s="168">
        <f t="shared" si="137"/>
        <v>2.250476444871051E-4</v>
      </c>
      <c r="AI92" s="168">
        <f t="shared" si="137"/>
        <v>-2.5777699503767675E-3</v>
      </c>
      <c r="AJ92" s="168">
        <f t="shared" si="137"/>
        <v>1.9220188352624713E-3</v>
      </c>
      <c r="AK92" s="168">
        <f t="shared" si="137"/>
        <v>4.2983145310277679E-3</v>
      </c>
      <c r="AL92" s="168">
        <f t="shared" si="137"/>
        <v>-5.3153463048882521E-3</v>
      </c>
      <c r="AM92" s="168">
        <f t="shared" si="137"/>
        <v>1.523253715876402E-3</v>
      </c>
      <c r="AN92" s="168">
        <f t="shared" si="137"/>
        <v>-6.2104556101154548E-3</v>
      </c>
      <c r="AO92" s="168">
        <f t="shared" si="137"/>
        <v>5.5124646304866021E-3</v>
      </c>
      <c r="AP92" s="168">
        <f t="shared" si="137"/>
        <v>1.4773234219479681E-2</v>
      </c>
      <c r="AQ92" s="168">
        <f t="shared" si="137"/>
        <v>3.3795915010922106E-3</v>
      </c>
      <c r="AR92" s="168">
        <f t="shared" si="137"/>
        <v>1.8692041261599915E-3</v>
      </c>
      <c r="AS92" s="168">
        <f t="shared" si="137"/>
        <v>1.5507008403954185E-3</v>
      </c>
      <c r="AT92" s="168">
        <f t="shared" si="137"/>
        <v>2.3626791578961678E-3</v>
      </c>
      <c r="AU92" s="168">
        <f t="shared" si="137"/>
        <v>1.5332381731713654E-3</v>
      </c>
      <c r="AV92" s="168">
        <f t="shared" si="137"/>
        <v>2.1749819934523129E-4</v>
      </c>
      <c r="AW92" s="168">
        <f t="shared" si="137"/>
        <v>4.0152352527740784E-3</v>
      </c>
      <c r="AX92" s="168">
        <f t="shared" si="137"/>
        <v>-5.1075946750168827E-3</v>
      </c>
      <c r="AY92" s="168">
        <f t="shared" si="137"/>
        <v>1.3208731209017818E-3</v>
      </c>
      <c r="AZ92" s="168">
        <f t="shared" si="137"/>
        <v>-4.7456540775890621E-5</v>
      </c>
      <c r="BA92" s="168">
        <f t="shared" si="137"/>
        <v>-7.6352672491660813E-4</v>
      </c>
      <c r="BB92" s="168">
        <f t="shared" si="137"/>
        <v>-2.9710705191959043E-3</v>
      </c>
      <c r="BC92" s="168">
        <f t="shared" si="137"/>
        <v>-1.4737375690827247E-3</v>
      </c>
      <c r="BD92" s="169">
        <f t="shared" si="89"/>
        <v>-3.6429192995512949E-17</v>
      </c>
    </row>
    <row r="93" spans="2:56" ht="23.25" x14ac:dyDescent="0.35">
      <c r="B93" s="162" t="s">
        <v>451</v>
      </c>
    </row>
    <row r="94" spans="2:56" ht="18.75" x14ac:dyDescent="0.3">
      <c r="B94" s="303" t="s">
        <v>370</v>
      </c>
      <c r="C94" s="306" t="s">
        <v>371</v>
      </c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306"/>
      <c r="U94" s="306"/>
      <c r="V94" s="305"/>
      <c r="W94" s="305"/>
      <c r="X94" s="305"/>
      <c r="Y94" s="305"/>
      <c r="Z94" s="307"/>
      <c r="AA94" s="193"/>
      <c r="AB94" s="301" t="s">
        <v>26</v>
      </c>
    </row>
    <row r="95" spans="2:56" x14ac:dyDescent="0.25">
      <c r="B95" s="304"/>
      <c r="C95" s="150">
        <v>1</v>
      </c>
      <c r="D95" s="150" t="s">
        <v>372</v>
      </c>
      <c r="E95" s="150" t="s">
        <v>373</v>
      </c>
      <c r="F95" s="150" t="s">
        <v>374</v>
      </c>
      <c r="G95" s="150" t="s">
        <v>44</v>
      </c>
      <c r="H95" s="150" t="s">
        <v>375</v>
      </c>
      <c r="I95" s="150" t="s">
        <v>376</v>
      </c>
      <c r="J95" s="150" t="s">
        <v>46</v>
      </c>
      <c r="K95" s="150" t="s">
        <v>377</v>
      </c>
      <c r="L95" s="150" t="s">
        <v>378</v>
      </c>
      <c r="M95" s="150" t="s">
        <v>379</v>
      </c>
      <c r="N95" s="150" t="s">
        <v>380</v>
      </c>
      <c r="O95" s="150" t="s">
        <v>381</v>
      </c>
      <c r="P95" s="150" t="s">
        <v>382</v>
      </c>
      <c r="Q95" s="150" t="s">
        <v>383</v>
      </c>
      <c r="R95" s="150" t="s">
        <v>384</v>
      </c>
      <c r="S95" s="150" t="s">
        <v>385</v>
      </c>
      <c r="T95" s="150" t="s">
        <v>386</v>
      </c>
      <c r="U95" s="150" t="s">
        <v>387</v>
      </c>
      <c r="V95" s="151" t="s">
        <v>388</v>
      </c>
      <c r="W95" s="150" t="s">
        <v>389</v>
      </c>
      <c r="X95" s="150" t="s">
        <v>390</v>
      </c>
      <c r="Y95" s="150" t="s">
        <v>391</v>
      </c>
      <c r="Z95" s="152" t="s">
        <v>392</v>
      </c>
      <c r="AA95" s="152" t="s">
        <v>393</v>
      </c>
      <c r="AB95" s="302"/>
    </row>
    <row r="96" spans="2:56" x14ac:dyDescent="0.25">
      <c r="B96" s="153">
        <v>1</v>
      </c>
      <c r="C96" s="207">
        <f>IF(C6&gt;0,C67/C6,"")</f>
        <v>-0.67373562227084149</v>
      </c>
      <c r="D96" s="208">
        <f t="shared" ref="D96:AB96" si="138">IF(D6&gt;0,D67/D6,"")</f>
        <v>-0.93376202128264951</v>
      </c>
      <c r="E96" s="208">
        <f t="shared" si="138"/>
        <v>-0.90292106898694846</v>
      </c>
      <c r="F96" s="208">
        <f t="shared" si="138"/>
        <v>-0.87426503844414294</v>
      </c>
      <c r="G96" s="208">
        <f t="shared" si="138"/>
        <v>-0.91556175854849964</v>
      </c>
      <c r="H96" s="208">
        <f t="shared" si="138"/>
        <v>-0.84251748251748249</v>
      </c>
      <c r="I96" s="208">
        <f t="shared" si="138"/>
        <v>-0.83824506979836033</v>
      </c>
      <c r="J96" s="208">
        <f t="shared" si="138"/>
        <v>-0.94775812422871242</v>
      </c>
      <c r="K96" s="208">
        <f t="shared" si="138"/>
        <v>-0.96928665785997359</v>
      </c>
      <c r="L96" s="208">
        <f t="shared" si="138"/>
        <v>-0.98539751216873983</v>
      </c>
      <c r="M96" s="208">
        <f t="shared" si="138"/>
        <v>-0.95399393326592519</v>
      </c>
      <c r="N96" s="208">
        <f t="shared" si="138"/>
        <v>-0.9266355140186916</v>
      </c>
      <c r="O96" s="208">
        <f t="shared" si="138"/>
        <v>-0.98765133171912833</v>
      </c>
      <c r="P96" s="208">
        <f t="shared" si="138"/>
        <v>-0.99008746355685129</v>
      </c>
      <c r="Q96" s="208">
        <f t="shared" si="138"/>
        <v>0</v>
      </c>
      <c r="R96" s="208">
        <f t="shared" si="138"/>
        <v>0</v>
      </c>
      <c r="S96" s="208">
        <f t="shared" si="138"/>
        <v>0</v>
      </c>
      <c r="T96" s="208">
        <f t="shared" si="138"/>
        <v>0</v>
      </c>
      <c r="U96" s="208">
        <f t="shared" si="138"/>
        <v>0</v>
      </c>
      <c r="V96" s="208">
        <f t="shared" si="138"/>
        <v>-0.99207397622192861</v>
      </c>
      <c r="W96" s="208">
        <f t="shared" si="138"/>
        <v>-0.98190045248868774</v>
      </c>
      <c r="X96" s="208">
        <f t="shared" si="138"/>
        <v>0</v>
      </c>
      <c r="Y96" s="208">
        <f t="shared" si="138"/>
        <v>0</v>
      </c>
      <c r="Z96" s="208">
        <f t="shared" si="138"/>
        <v>0</v>
      </c>
      <c r="AA96" s="208">
        <f t="shared" si="138"/>
        <v>0</v>
      </c>
      <c r="AB96" s="209">
        <f t="shared" si="138"/>
        <v>-0.75665633652411801</v>
      </c>
    </row>
    <row r="97" spans="2:28" x14ac:dyDescent="0.25">
      <c r="B97" s="153" t="s">
        <v>372</v>
      </c>
      <c r="C97" s="208">
        <f t="shared" ref="C97:AB97" si="139">IF(C7&gt;0,C68/C7,"")</f>
        <v>-0.8193848407176858</v>
      </c>
      <c r="D97" s="207">
        <f t="shared" si="139"/>
        <v>-0.68371090843010673</v>
      </c>
      <c r="E97" s="208">
        <f t="shared" si="139"/>
        <v>-0.75488062036596149</v>
      </c>
      <c r="F97" s="208">
        <f t="shared" si="139"/>
        <v>-0.7959934587080949</v>
      </c>
      <c r="G97" s="208">
        <f t="shared" si="139"/>
        <v>-0.89031559405940597</v>
      </c>
      <c r="H97" s="208">
        <f t="shared" si="139"/>
        <v>-0.91814159292035402</v>
      </c>
      <c r="I97" s="208">
        <f t="shared" si="139"/>
        <v>-0.94897764188801836</v>
      </c>
      <c r="J97" s="208">
        <f t="shared" si="139"/>
        <v>-0.9532799617636516</v>
      </c>
      <c r="K97" s="208">
        <f t="shared" si="139"/>
        <v>-0.81104958626267654</v>
      </c>
      <c r="L97" s="208">
        <f t="shared" si="139"/>
        <v>-0.92471375012665924</v>
      </c>
      <c r="M97" s="208">
        <f t="shared" si="139"/>
        <v>-0.85585086747877448</v>
      </c>
      <c r="N97" s="208">
        <f t="shared" si="139"/>
        <v>-0.84970306075833713</v>
      </c>
      <c r="O97" s="208">
        <f t="shared" si="139"/>
        <v>-0.97559075564788367</v>
      </c>
      <c r="P97" s="208">
        <f t="shared" si="139"/>
        <v>-0.98718662952646241</v>
      </c>
      <c r="Q97" s="208">
        <f t="shared" si="139"/>
        <v>0</v>
      </c>
      <c r="R97" s="208">
        <f t="shared" si="139"/>
        <v>0</v>
      </c>
      <c r="S97" s="208">
        <f t="shared" si="139"/>
        <v>0</v>
      </c>
      <c r="T97" s="208">
        <f t="shared" si="139"/>
        <v>0</v>
      </c>
      <c r="U97" s="208">
        <f t="shared" si="139"/>
        <v>0</v>
      </c>
      <c r="V97" s="208">
        <f t="shared" si="139"/>
        <v>-0.96554364471669218</v>
      </c>
      <c r="W97" s="208">
        <f t="shared" si="139"/>
        <v>-0.91052254831782387</v>
      </c>
      <c r="X97" s="208">
        <f t="shared" si="139"/>
        <v>0</v>
      </c>
      <c r="Y97" s="208">
        <f t="shared" si="139"/>
        <v>0</v>
      </c>
      <c r="Z97" s="208">
        <f t="shared" si="139"/>
        <v>0</v>
      </c>
      <c r="AA97" s="208">
        <f t="shared" si="139"/>
        <v>0</v>
      </c>
      <c r="AB97" s="209">
        <f t="shared" si="139"/>
        <v>-0.78186678535320231</v>
      </c>
    </row>
    <row r="98" spans="2:28" x14ac:dyDescent="0.25">
      <c r="B98" s="153" t="s">
        <v>373</v>
      </c>
      <c r="C98" s="208">
        <f t="shared" ref="C98:AB98" si="140">IF(C8&gt;0,C69/C8,"")</f>
        <v>-0.79500662073730066</v>
      </c>
      <c r="D98" s="208">
        <f t="shared" si="140"/>
        <v>-0.84802542461185793</v>
      </c>
      <c r="E98" s="207">
        <f t="shared" si="140"/>
        <v>-0.69576600021816704</v>
      </c>
      <c r="F98" s="208">
        <f t="shared" si="140"/>
        <v>-0.75784433577832111</v>
      </c>
      <c r="G98" s="208">
        <f t="shared" si="140"/>
        <v>-0.80019212295869357</v>
      </c>
      <c r="H98" s="208">
        <f t="shared" si="140"/>
        <v>-0.87264150943396224</v>
      </c>
      <c r="I98" s="208">
        <f t="shared" si="140"/>
        <v>-0.96510580819450698</v>
      </c>
      <c r="J98" s="208">
        <f t="shared" si="140"/>
        <v>-0.97176665974673038</v>
      </c>
      <c r="K98" s="208">
        <f t="shared" si="140"/>
        <v>-0.78620610511820055</v>
      </c>
      <c r="L98" s="208">
        <f t="shared" si="140"/>
        <v>-0.8488978513316181</v>
      </c>
      <c r="M98" s="208">
        <f t="shared" si="140"/>
        <v>-0.82007722007722006</v>
      </c>
      <c r="N98" s="208">
        <f t="shared" si="140"/>
        <v>-0.79025218234723571</v>
      </c>
      <c r="O98" s="208">
        <f t="shared" si="140"/>
        <v>-0.93708513708513708</v>
      </c>
      <c r="P98" s="208">
        <f t="shared" si="140"/>
        <v>-0.97843278217109997</v>
      </c>
      <c r="Q98" s="208">
        <f t="shared" si="140"/>
        <v>0</v>
      </c>
      <c r="R98" s="208">
        <f t="shared" si="140"/>
        <v>0</v>
      </c>
      <c r="S98" s="208">
        <f t="shared" si="140"/>
        <v>0</v>
      </c>
      <c r="T98" s="208">
        <f t="shared" si="140"/>
        <v>0</v>
      </c>
      <c r="U98" s="208">
        <f t="shared" si="140"/>
        <v>0</v>
      </c>
      <c r="V98" s="208">
        <f t="shared" si="140"/>
        <v>-0.93116596427854703</v>
      </c>
      <c r="W98" s="208">
        <f t="shared" si="140"/>
        <v>-0.84471170852493804</v>
      </c>
      <c r="X98" s="208">
        <f t="shared" si="140"/>
        <v>0</v>
      </c>
      <c r="Y98" s="208">
        <f t="shared" si="140"/>
        <v>0</v>
      </c>
      <c r="Z98" s="208">
        <f t="shared" si="140"/>
        <v>0</v>
      </c>
      <c r="AA98" s="208">
        <f t="shared" si="140"/>
        <v>0</v>
      </c>
      <c r="AB98" s="209">
        <f t="shared" si="140"/>
        <v>-0.78382820984832924</v>
      </c>
    </row>
    <row r="99" spans="2:28" x14ac:dyDescent="0.25">
      <c r="B99" s="153" t="s">
        <v>374</v>
      </c>
      <c r="C99" s="208">
        <f t="shared" ref="C99:AB99" si="141">IF(C9&gt;0,C70/C9,"")</f>
        <v>-0.78029219230935964</v>
      </c>
      <c r="D99" s="208">
        <f t="shared" si="141"/>
        <v>-0.91210773115305999</v>
      </c>
      <c r="E99" s="208">
        <f t="shared" si="141"/>
        <v>-0.75729312399606197</v>
      </c>
      <c r="F99" s="207">
        <f t="shared" si="141"/>
        <v>-0.67110893752292455</v>
      </c>
      <c r="G99" s="208">
        <f t="shared" si="141"/>
        <v>-0.71371476651241061</v>
      </c>
      <c r="H99" s="208">
        <f t="shared" si="141"/>
        <v>-0.78188047202131705</v>
      </c>
      <c r="I99" s="208">
        <f t="shared" si="141"/>
        <v>-0.93603133159268925</v>
      </c>
      <c r="J99" s="208">
        <f t="shared" si="141"/>
        <v>-0.97896982627247786</v>
      </c>
      <c r="K99" s="208">
        <f t="shared" si="141"/>
        <v>-0.81693711967545635</v>
      </c>
      <c r="L99" s="208">
        <f t="shared" si="141"/>
        <v>-0.91899109792284861</v>
      </c>
      <c r="M99" s="208">
        <f t="shared" si="141"/>
        <v>-0.87337782721542456</v>
      </c>
      <c r="N99" s="208">
        <f t="shared" si="141"/>
        <v>-0.6862556197816313</v>
      </c>
      <c r="O99" s="208">
        <f t="shared" si="141"/>
        <v>-0.90710156895127991</v>
      </c>
      <c r="P99" s="208">
        <f t="shared" si="141"/>
        <v>-0.95326349717969383</v>
      </c>
      <c r="Q99" s="208">
        <f t="shared" si="141"/>
        <v>0</v>
      </c>
      <c r="R99" s="208">
        <f t="shared" si="141"/>
        <v>0</v>
      </c>
      <c r="S99" s="208">
        <f t="shared" si="141"/>
        <v>0</v>
      </c>
      <c r="T99" s="208">
        <f t="shared" si="141"/>
        <v>0</v>
      </c>
      <c r="U99" s="208" t="str">
        <f t="shared" si="141"/>
        <v/>
      </c>
      <c r="V99" s="208">
        <f t="shared" si="141"/>
        <v>-0.963963963963964</v>
      </c>
      <c r="W99" s="208">
        <f t="shared" si="141"/>
        <v>0</v>
      </c>
      <c r="X99" s="208">
        <f t="shared" si="141"/>
        <v>0</v>
      </c>
      <c r="Y99" s="208">
        <f t="shared" si="141"/>
        <v>0</v>
      </c>
      <c r="Z99" s="208">
        <f t="shared" si="141"/>
        <v>0</v>
      </c>
      <c r="AA99" s="208">
        <f t="shared" si="141"/>
        <v>0</v>
      </c>
      <c r="AB99" s="209">
        <f t="shared" si="141"/>
        <v>-0.781537086530942</v>
      </c>
    </row>
    <row r="100" spans="2:28" x14ac:dyDescent="0.25">
      <c r="B100" s="153" t="s">
        <v>44</v>
      </c>
      <c r="C100" s="208">
        <f t="shared" ref="C100:AB100" si="142">IF(C10&gt;0,C71/C10,"")</f>
        <v>-0.79131710740374495</v>
      </c>
      <c r="D100" s="208">
        <f t="shared" si="142"/>
        <v>-0.94898459727263806</v>
      </c>
      <c r="E100" s="208">
        <f t="shared" si="142"/>
        <v>-0.73019981364530495</v>
      </c>
      <c r="F100" s="208">
        <f t="shared" si="142"/>
        <v>-0.70977613142212914</v>
      </c>
      <c r="G100" s="207">
        <f t="shared" si="142"/>
        <v>-0.73083248270386758</v>
      </c>
      <c r="H100" s="208">
        <f t="shared" si="142"/>
        <v>-0.73546630360789655</v>
      </c>
      <c r="I100" s="208">
        <f t="shared" si="142"/>
        <v>-0.8530266983875231</v>
      </c>
      <c r="J100" s="208">
        <f t="shared" si="142"/>
        <v>-0.97370983446932813</v>
      </c>
      <c r="K100" s="208">
        <f t="shared" si="142"/>
        <v>-0.89992800575953924</v>
      </c>
      <c r="L100" s="208">
        <f t="shared" si="142"/>
        <v>-0.95116075339465611</v>
      </c>
      <c r="M100" s="208">
        <f t="shared" si="142"/>
        <v>-0.90654060756354615</v>
      </c>
      <c r="N100" s="208">
        <f t="shared" si="142"/>
        <v>-0.70664795202245756</v>
      </c>
      <c r="O100" s="208">
        <f t="shared" si="142"/>
        <v>-0.87738755391250767</v>
      </c>
      <c r="P100" s="208">
        <f t="shared" si="142"/>
        <v>-0.90261437908496733</v>
      </c>
      <c r="Q100" s="208">
        <f t="shared" si="142"/>
        <v>0</v>
      </c>
      <c r="R100" s="208">
        <f t="shared" si="142"/>
        <v>0</v>
      </c>
      <c r="S100" s="208">
        <f t="shared" si="142"/>
        <v>0</v>
      </c>
      <c r="T100" s="208">
        <f t="shared" si="142"/>
        <v>0</v>
      </c>
      <c r="U100" s="208">
        <f t="shared" si="142"/>
        <v>0</v>
      </c>
      <c r="V100" s="208">
        <f t="shared" si="142"/>
        <v>-0.9864382583868665</v>
      </c>
      <c r="W100" s="208">
        <f t="shared" si="142"/>
        <v>0</v>
      </c>
      <c r="X100" s="208">
        <f t="shared" si="142"/>
        <v>0</v>
      </c>
      <c r="Y100" s="208">
        <f t="shared" si="142"/>
        <v>0</v>
      </c>
      <c r="Z100" s="208">
        <f t="shared" si="142"/>
        <v>0</v>
      </c>
      <c r="AA100" s="208">
        <f t="shared" si="142"/>
        <v>0</v>
      </c>
      <c r="AB100" s="209">
        <f t="shared" si="142"/>
        <v>-0.77792422213246604</v>
      </c>
    </row>
    <row r="101" spans="2:28" x14ac:dyDescent="0.25">
      <c r="B101" s="153" t="s">
        <v>375</v>
      </c>
      <c r="C101" s="208">
        <f t="shared" ref="C101:AB101" si="143">IF(C11&gt;0,C72/C11,"")</f>
        <v>-0.72980347017947733</v>
      </c>
      <c r="D101" s="208">
        <f t="shared" si="143"/>
        <v>-0.96875781054736321</v>
      </c>
      <c r="E101" s="208">
        <f t="shared" si="143"/>
        <v>-0.8340936739659367</v>
      </c>
      <c r="F101" s="208">
        <f t="shared" si="143"/>
        <v>-0.833380401016662</v>
      </c>
      <c r="G101" s="208">
        <f t="shared" si="143"/>
        <v>-0.75246678579752935</v>
      </c>
      <c r="H101" s="207">
        <f t="shared" si="143"/>
        <v>-0.68688123203576879</v>
      </c>
      <c r="I101" s="208">
        <f t="shared" si="143"/>
        <v>-0.76924972280399162</v>
      </c>
      <c r="J101" s="208">
        <f t="shared" si="143"/>
        <v>-0.94822961373390557</v>
      </c>
      <c r="K101" s="208">
        <f t="shared" si="143"/>
        <v>-0.96456692913385822</v>
      </c>
      <c r="L101" s="208">
        <f t="shared" si="143"/>
        <v>-0.95416348357524827</v>
      </c>
      <c r="M101" s="208">
        <f t="shared" si="143"/>
        <v>-0.88294147073536766</v>
      </c>
      <c r="N101" s="208">
        <f t="shared" si="143"/>
        <v>-0.54034729315628194</v>
      </c>
      <c r="O101" s="208">
        <f t="shared" si="143"/>
        <v>-0.84835301429459287</v>
      </c>
      <c r="P101" s="208">
        <f t="shared" si="143"/>
        <v>-0.85555555555555551</v>
      </c>
      <c r="Q101" s="208">
        <f t="shared" si="143"/>
        <v>0</v>
      </c>
      <c r="R101" s="208">
        <f t="shared" si="143"/>
        <v>0</v>
      </c>
      <c r="S101" s="208">
        <f t="shared" si="143"/>
        <v>0</v>
      </c>
      <c r="T101" s="208">
        <f t="shared" si="143"/>
        <v>0</v>
      </c>
      <c r="U101" s="208">
        <f t="shared" si="143"/>
        <v>0</v>
      </c>
      <c r="V101" s="208">
        <f t="shared" si="143"/>
        <v>0</v>
      </c>
      <c r="W101" s="208">
        <f t="shared" si="143"/>
        <v>0</v>
      </c>
      <c r="X101" s="208">
        <f t="shared" si="143"/>
        <v>0</v>
      </c>
      <c r="Y101" s="208">
        <f t="shared" si="143"/>
        <v>0</v>
      </c>
      <c r="Z101" s="208">
        <f t="shared" si="143"/>
        <v>0</v>
      </c>
      <c r="AA101" s="208">
        <f t="shared" si="143"/>
        <v>-0.98388396454472204</v>
      </c>
      <c r="AB101" s="209">
        <f t="shared" si="143"/>
        <v>-0.75571082184788152</v>
      </c>
    </row>
    <row r="102" spans="2:28" x14ac:dyDescent="0.25">
      <c r="B102" s="153" t="s">
        <v>376</v>
      </c>
      <c r="C102" s="208">
        <f t="shared" ref="C102:AB102" si="144">IF(C12&gt;0,C73/C12,"")</f>
        <v>-0.81629559838600663</v>
      </c>
      <c r="D102" s="208">
        <f t="shared" si="144"/>
        <v>-0.97392105449649213</v>
      </c>
      <c r="E102" s="208">
        <f t="shared" si="144"/>
        <v>-0.94336109750122488</v>
      </c>
      <c r="F102" s="208">
        <f t="shared" si="144"/>
        <v>-0.9192751235584844</v>
      </c>
      <c r="G102" s="208">
        <f t="shared" si="144"/>
        <v>-0.80829756795422036</v>
      </c>
      <c r="H102" s="208">
        <f t="shared" si="144"/>
        <v>-0.7755711633163801</v>
      </c>
      <c r="I102" s="207">
        <f t="shared" si="144"/>
        <v>-0.6589917841566082</v>
      </c>
      <c r="J102" s="208">
        <f t="shared" si="144"/>
        <v>-0.83085513139527822</v>
      </c>
      <c r="K102" s="208">
        <f t="shared" si="144"/>
        <v>-0.96182728410513141</v>
      </c>
      <c r="L102" s="208">
        <f t="shared" si="144"/>
        <v>-0.98282988871224164</v>
      </c>
      <c r="M102" s="208">
        <f t="shared" si="144"/>
        <v>-0.93162128712871284</v>
      </c>
      <c r="N102" s="208">
        <f t="shared" si="144"/>
        <v>-0.78028876333961084</v>
      </c>
      <c r="O102" s="208">
        <f t="shared" si="144"/>
        <v>-0.87390223695111846</v>
      </c>
      <c r="P102" s="208">
        <f t="shared" si="144"/>
        <v>-0.81654381654381658</v>
      </c>
      <c r="Q102" s="208">
        <f t="shared" si="144"/>
        <v>-0.95205770046669491</v>
      </c>
      <c r="R102" s="208">
        <f t="shared" si="144"/>
        <v>0</v>
      </c>
      <c r="S102" s="208">
        <f t="shared" si="144"/>
        <v>0</v>
      </c>
      <c r="T102" s="208">
        <f t="shared" si="144"/>
        <v>0</v>
      </c>
      <c r="U102" s="208">
        <f t="shared" si="144"/>
        <v>0</v>
      </c>
      <c r="V102" s="208">
        <f t="shared" si="144"/>
        <v>-0.99719363891487367</v>
      </c>
      <c r="W102" s="208">
        <f t="shared" si="144"/>
        <v>0</v>
      </c>
      <c r="X102" s="208">
        <f t="shared" si="144"/>
        <v>0</v>
      </c>
      <c r="Y102" s="208">
        <f t="shared" si="144"/>
        <v>0</v>
      </c>
      <c r="Z102" s="208">
        <f t="shared" si="144"/>
        <v>0</v>
      </c>
      <c r="AA102" s="208">
        <f t="shared" si="144"/>
        <v>-0.97949291573452646</v>
      </c>
      <c r="AB102" s="209">
        <f t="shared" si="144"/>
        <v>-0.79679311693390698</v>
      </c>
    </row>
    <row r="103" spans="2:28" x14ac:dyDescent="0.25">
      <c r="B103" s="153" t="s">
        <v>46</v>
      </c>
      <c r="C103" s="208">
        <f t="shared" ref="C103:AB103" si="145">IF(C13&gt;0,C74/C13,"")</f>
        <v>-0.77501012100220412</v>
      </c>
      <c r="D103" s="208">
        <f t="shared" si="145"/>
        <v>-0.97309147180192568</v>
      </c>
      <c r="E103" s="208">
        <f t="shared" si="145"/>
        <v>-0.88666609427320342</v>
      </c>
      <c r="F103" s="208">
        <f t="shared" si="145"/>
        <v>-0.95048830342947987</v>
      </c>
      <c r="G103" s="208">
        <f t="shared" si="145"/>
        <v>-0.93035595843466723</v>
      </c>
      <c r="H103" s="208">
        <f t="shared" si="145"/>
        <v>-0.8595836324479541</v>
      </c>
      <c r="I103" s="208">
        <f t="shared" si="145"/>
        <v>-0.68699302018487074</v>
      </c>
      <c r="J103" s="207">
        <f t="shared" si="145"/>
        <v>-0.74383504869793471</v>
      </c>
      <c r="K103" s="208">
        <f t="shared" si="145"/>
        <v>-0.93238213399503722</v>
      </c>
      <c r="L103" s="208">
        <f t="shared" si="145"/>
        <v>-0.99342850668479488</v>
      </c>
      <c r="M103" s="208">
        <f t="shared" si="145"/>
        <v>-0.96299151888974555</v>
      </c>
      <c r="N103" s="208">
        <f t="shared" si="145"/>
        <v>-0.86719849835757856</v>
      </c>
      <c r="O103" s="208">
        <f t="shared" si="145"/>
        <v>-0.92019543973941365</v>
      </c>
      <c r="P103" s="208">
        <f t="shared" si="145"/>
        <v>-0.79095948827292106</v>
      </c>
      <c r="Q103" s="208">
        <f t="shared" si="145"/>
        <v>-0.8616697135892748</v>
      </c>
      <c r="R103" s="208">
        <f t="shared" si="145"/>
        <v>0</v>
      </c>
      <c r="S103" s="208">
        <f t="shared" si="145"/>
        <v>0</v>
      </c>
      <c r="T103" s="208">
        <f t="shared" si="145"/>
        <v>-0.45833333333333331</v>
      </c>
      <c r="U103" s="208">
        <f t="shared" si="145"/>
        <v>0</v>
      </c>
      <c r="V103" s="208">
        <f t="shared" si="145"/>
        <v>-0.99551166965888693</v>
      </c>
      <c r="W103" s="208">
        <f t="shared" si="145"/>
        <v>0</v>
      </c>
      <c r="X103" s="208">
        <f t="shared" si="145"/>
        <v>0</v>
      </c>
      <c r="Y103" s="208">
        <f t="shared" si="145"/>
        <v>0</v>
      </c>
      <c r="Z103" s="208">
        <f t="shared" si="145"/>
        <v>0</v>
      </c>
      <c r="AA103" s="208">
        <f t="shared" si="145"/>
        <v>-0.9365464632454924</v>
      </c>
      <c r="AB103" s="209">
        <f t="shared" si="145"/>
        <v>-0.79288677689827813</v>
      </c>
    </row>
    <row r="104" spans="2:28" x14ac:dyDescent="0.25">
      <c r="B104" s="153" t="s">
        <v>377</v>
      </c>
      <c r="C104" s="208">
        <f t="shared" ref="C104:AB104" si="146">IF(C14&gt;0,C75/C14,"")</f>
        <v>-0.93291466568156634</v>
      </c>
      <c r="D104" s="208">
        <f t="shared" si="146"/>
        <v>-0.74003332906037689</v>
      </c>
      <c r="E104" s="208">
        <f t="shared" si="146"/>
        <v>-0.7192288680177954</v>
      </c>
      <c r="F104" s="208">
        <f t="shared" si="146"/>
        <v>0</v>
      </c>
      <c r="G104" s="208">
        <f t="shared" si="146"/>
        <v>0</v>
      </c>
      <c r="H104" s="208">
        <f t="shared" si="146"/>
        <v>0</v>
      </c>
      <c r="I104" s="208">
        <f t="shared" si="146"/>
        <v>0</v>
      </c>
      <c r="J104" s="208">
        <f t="shared" si="146"/>
        <v>0</v>
      </c>
      <c r="K104" s="207">
        <f t="shared" si="146"/>
        <v>-0.61187625441207005</v>
      </c>
      <c r="L104" s="208">
        <f t="shared" si="146"/>
        <v>-0.70888333927934355</v>
      </c>
      <c r="M104" s="208">
        <f t="shared" si="146"/>
        <v>0</v>
      </c>
      <c r="N104" s="208">
        <f t="shared" si="146"/>
        <v>0</v>
      </c>
      <c r="O104" s="208">
        <f t="shared" si="146"/>
        <v>0</v>
      </c>
      <c r="P104" s="208">
        <f t="shared" si="146"/>
        <v>0</v>
      </c>
      <c r="Q104" s="208">
        <f t="shared" si="146"/>
        <v>0</v>
      </c>
      <c r="R104" s="208">
        <f t="shared" si="146"/>
        <v>0</v>
      </c>
      <c r="S104" s="208">
        <f t="shared" si="146"/>
        <v>0</v>
      </c>
      <c r="T104" s="208">
        <f t="shared" si="146"/>
        <v>0</v>
      </c>
      <c r="U104" s="208" t="str">
        <f t="shared" si="146"/>
        <v/>
      </c>
      <c r="V104" s="208">
        <f t="shared" si="146"/>
        <v>-0.8261504747991234</v>
      </c>
      <c r="W104" s="208">
        <f t="shared" si="146"/>
        <v>-0.64809384164222872</v>
      </c>
      <c r="X104" s="208">
        <f t="shared" si="146"/>
        <v>0</v>
      </c>
      <c r="Y104" s="208">
        <f t="shared" si="146"/>
        <v>0</v>
      </c>
      <c r="Z104" s="208">
        <f t="shared" si="146"/>
        <v>0</v>
      </c>
      <c r="AA104" s="208">
        <f t="shared" si="146"/>
        <v>0</v>
      </c>
      <c r="AB104" s="209">
        <f t="shared" si="146"/>
        <v>-0.68552739477849611</v>
      </c>
    </row>
    <row r="105" spans="2:28" x14ac:dyDescent="0.25">
      <c r="B105" s="153" t="s">
        <v>378</v>
      </c>
      <c r="C105" s="208">
        <f t="shared" ref="C105:AB105" si="147">IF(C15&gt;0,C76/C15,"")</f>
        <v>-0.95005298481102085</v>
      </c>
      <c r="D105" s="208">
        <f t="shared" si="147"/>
        <v>-0.90437127767164849</v>
      </c>
      <c r="E105" s="208">
        <f t="shared" si="147"/>
        <v>-0.74665415884928077</v>
      </c>
      <c r="F105" s="208">
        <f t="shared" si="147"/>
        <v>-0.86518987341772147</v>
      </c>
      <c r="G105" s="208">
        <f t="shared" si="147"/>
        <v>-0.9159561510353228</v>
      </c>
      <c r="H105" s="208">
        <f t="shared" si="147"/>
        <v>0</v>
      </c>
      <c r="I105" s="208">
        <f t="shared" si="147"/>
        <v>-0.99356913183279738</v>
      </c>
      <c r="J105" s="208">
        <f t="shared" si="147"/>
        <v>-0.99216454456415282</v>
      </c>
      <c r="K105" s="208">
        <f t="shared" si="147"/>
        <v>-0.7581843921429835</v>
      </c>
      <c r="L105" s="207">
        <f t="shared" si="147"/>
        <v>-0.72524740792020015</v>
      </c>
      <c r="M105" s="208">
        <f t="shared" si="147"/>
        <v>-0.74496605350200196</v>
      </c>
      <c r="N105" s="208">
        <f t="shared" si="147"/>
        <v>-0.79389493610979645</v>
      </c>
      <c r="O105" s="208">
        <f t="shared" si="147"/>
        <v>-0.94077583654130881</v>
      </c>
      <c r="P105" s="208">
        <f t="shared" si="147"/>
        <v>0</v>
      </c>
      <c r="Q105" s="208">
        <f t="shared" si="147"/>
        <v>0</v>
      </c>
      <c r="R105" s="208">
        <f t="shared" si="147"/>
        <v>0</v>
      </c>
      <c r="S105" s="208">
        <f t="shared" si="147"/>
        <v>0</v>
      </c>
      <c r="T105" s="208">
        <f t="shared" si="147"/>
        <v>0</v>
      </c>
      <c r="U105" s="208">
        <f t="shared" si="147"/>
        <v>0</v>
      </c>
      <c r="V105" s="208">
        <f t="shared" si="147"/>
        <v>-0.86898366407192196</v>
      </c>
      <c r="W105" s="208">
        <f t="shared" si="147"/>
        <v>-0.76620745542949753</v>
      </c>
      <c r="X105" s="208">
        <f t="shared" si="147"/>
        <v>-0.92307692307692313</v>
      </c>
      <c r="Y105" s="208">
        <f t="shared" si="147"/>
        <v>0</v>
      </c>
      <c r="Z105" s="208">
        <f t="shared" si="147"/>
        <v>0</v>
      </c>
      <c r="AA105" s="208">
        <f t="shared" si="147"/>
        <v>0</v>
      </c>
      <c r="AB105" s="209">
        <f t="shared" si="147"/>
        <v>-0.7745609000114797</v>
      </c>
    </row>
    <row r="106" spans="2:28" x14ac:dyDescent="0.25">
      <c r="B106" s="153" t="s">
        <v>379</v>
      </c>
      <c r="C106" s="208">
        <f t="shared" ref="C106:AB106" si="148">IF(C16&gt;0,C77/C16,"")</f>
        <v>-0.90392726591058203</v>
      </c>
      <c r="D106" s="208">
        <f t="shared" si="148"/>
        <v>-0.90999206978588421</v>
      </c>
      <c r="E106" s="208">
        <f t="shared" si="148"/>
        <v>-0.75151757188498403</v>
      </c>
      <c r="F106" s="208">
        <f t="shared" si="148"/>
        <v>-0.79543859649122806</v>
      </c>
      <c r="G106" s="208">
        <f t="shared" si="148"/>
        <v>-0.86201684301446768</v>
      </c>
      <c r="H106" s="208">
        <f t="shared" si="148"/>
        <v>-0.87548039969254421</v>
      </c>
      <c r="I106" s="208">
        <f t="shared" si="148"/>
        <v>-0.97874924104432304</v>
      </c>
      <c r="J106" s="208">
        <f t="shared" si="148"/>
        <v>-0.99347471451876024</v>
      </c>
      <c r="K106" s="208">
        <f t="shared" si="148"/>
        <v>-0.8065896448438169</v>
      </c>
      <c r="L106" s="208">
        <f t="shared" si="148"/>
        <v>-0.86003852678186365</v>
      </c>
      <c r="M106" s="207">
        <f t="shared" si="148"/>
        <v>-0.6809212644048156</v>
      </c>
      <c r="N106" s="208">
        <f t="shared" si="148"/>
        <v>-0.70149331936075454</v>
      </c>
      <c r="O106" s="208">
        <f t="shared" si="148"/>
        <v>-0.88405141202027515</v>
      </c>
      <c r="P106" s="208">
        <f t="shared" si="148"/>
        <v>-0.96502057613168724</v>
      </c>
      <c r="Q106" s="208">
        <f t="shared" si="148"/>
        <v>0</v>
      </c>
      <c r="R106" s="208">
        <f t="shared" si="148"/>
        <v>0</v>
      </c>
      <c r="S106" s="208">
        <f t="shared" si="148"/>
        <v>0</v>
      </c>
      <c r="T106" s="208">
        <f t="shared" si="148"/>
        <v>0</v>
      </c>
      <c r="U106" s="208">
        <f t="shared" si="148"/>
        <v>0</v>
      </c>
      <c r="V106" s="208">
        <f t="shared" si="148"/>
        <v>-0.92533904354032837</v>
      </c>
      <c r="W106" s="208">
        <f t="shared" si="148"/>
        <v>-0.86024844720496896</v>
      </c>
      <c r="X106" s="208">
        <f t="shared" si="148"/>
        <v>-0.84551724137931039</v>
      </c>
      <c r="Y106" s="208">
        <f t="shared" si="148"/>
        <v>-0.86185185185185187</v>
      </c>
      <c r="Z106" s="208">
        <f t="shared" si="148"/>
        <v>-0.96441281138790036</v>
      </c>
      <c r="AA106" s="208">
        <f t="shared" si="148"/>
        <v>0</v>
      </c>
      <c r="AB106" s="209">
        <f t="shared" si="148"/>
        <v>-0.77952604166666661</v>
      </c>
    </row>
    <row r="107" spans="2:28" x14ac:dyDescent="0.25">
      <c r="B107" s="153" t="s">
        <v>380</v>
      </c>
      <c r="C107" s="208">
        <f t="shared" ref="C107:AB107" si="149">IF(C17&gt;0,C78/C17,"")</f>
        <v>-0.86681205701378616</v>
      </c>
      <c r="D107" s="208">
        <f t="shared" si="149"/>
        <v>-0.9543973941368078</v>
      </c>
      <c r="E107" s="208">
        <f t="shared" si="149"/>
        <v>-0.76323002319207256</v>
      </c>
      <c r="F107" s="208">
        <f t="shared" si="149"/>
        <v>-0.67523510971786838</v>
      </c>
      <c r="G107" s="208">
        <f t="shared" si="149"/>
        <v>-0.79399618805590855</v>
      </c>
      <c r="H107" s="208">
        <f t="shared" si="149"/>
        <v>-0.79491673970201582</v>
      </c>
      <c r="I107" s="208">
        <f t="shared" si="149"/>
        <v>-0.93470790378006874</v>
      </c>
      <c r="J107" s="208">
        <f t="shared" si="149"/>
        <v>0</v>
      </c>
      <c r="K107" s="208">
        <f t="shared" si="149"/>
        <v>0</v>
      </c>
      <c r="L107" s="208">
        <f t="shared" si="149"/>
        <v>-0.89085239085239087</v>
      </c>
      <c r="M107" s="208">
        <f t="shared" si="149"/>
        <v>-0.77419182473951376</v>
      </c>
      <c r="N107" s="207">
        <f t="shared" si="149"/>
        <v>-0.7118841435412977</v>
      </c>
      <c r="O107" s="208">
        <f t="shared" si="149"/>
        <v>-0.79938939557891486</v>
      </c>
      <c r="P107" s="208">
        <f t="shared" si="149"/>
        <v>-0.92501464557703572</v>
      </c>
      <c r="Q107" s="208">
        <f t="shared" si="149"/>
        <v>0</v>
      </c>
      <c r="R107" s="208">
        <f t="shared" si="149"/>
        <v>0</v>
      </c>
      <c r="S107" s="208">
        <f t="shared" si="149"/>
        <v>0</v>
      </c>
      <c r="T107" s="208">
        <f t="shared" si="149"/>
        <v>0</v>
      </c>
      <c r="U107" s="208">
        <f t="shared" si="149"/>
        <v>0</v>
      </c>
      <c r="V107" s="208">
        <f t="shared" si="149"/>
        <v>-0.96942580164056669</v>
      </c>
      <c r="W107" s="208">
        <f t="shared" si="149"/>
        <v>0</v>
      </c>
      <c r="X107" s="208">
        <f t="shared" si="149"/>
        <v>-0.93253786140431394</v>
      </c>
      <c r="Y107" s="208">
        <f t="shared" si="149"/>
        <v>-0.86462003019627576</v>
      </c>
      <c r="Z107" s="208">
        <f t="shared" si="149"/>
        <v>-0.94688841201716734</v>
      </c>
      <c r="AA107" s="208">
        <f t="shared" si="149"/>
        <v>0</v>
      </c>
      <c r="AB107" s="209">
        <f t="shared" si="149"/>
        <v>-0.76227093020364523</v>
      </c>
    </row>
    <row r="108" spans="2:28" x14ac:dyDescent="0.25">
      <c r="B108" s="153" t="s">
        <v>381</v>
      </c>
      <c r="C108" s="208">
        <f t="shared" ref="C108:AB108" si="150">IF(C18&gt;0,C79/C18,"")</f>
        <v>-0.90584634015069965</v>
      </c>
      <c r="D108" s="208">
        <f t="shared" si="150"/>
        <v>-0.98683488754799775</v>
      </c>
      <c r="E108" s="208">
        <f t="shared" si="150"/>
        <v>-0.86436990027198546</v>
      </c>
      <c r="F108" s="208">
        <f t="shared" si="150"/>
        <v>-0.80165289256198347</v>
      </c>
      <c r="G108" s="208">
        <f t="shared" si="150"/>
        <v>-0.86539895600298289</v>
      </c>
      <c r="H108" s="208">
        <f t="shared" si="150"/>
        <v>-0.70893280632411071</v>
      </c>
      <c r="I108" s="208">
        <f t="shared" si="150"/>
        <v>-0.90407523510971788</v>
      </c>
      <c r="J108" s="208">
        <f t="shared" si="150"/>
        <v>-0.9715242881072027</v>
      </c>
      <c r="K108" s="208">
        <f t="shared" si="150"/>
        <v>-0.9732381801962533</v>
      </c>
      <c r="L108" s="208">
        <f t="shared" si="150"/>
        <v>-0.94408427876823342</v>
      </c>
      <c r="M108" s="208">
        <f t="shared" si="150"/>
        <v>-0.82276857295563866</v>
      </c>
      <c r="N108" s="208">
        <f t="shared" si="150"/>
        <v>-0.66442577030812322</v>
      </c>
      <c r="O108" s="207">
        <f t="shared" si="150"/>
        <v>-0.72546852356741087</v>
      </c>
      <c r="P108" s="208">
        <f t="shared" si="150"/>
        <v>-0.76187551187551183</v>
      </c>
      <c r="Q108" s="208">
        <f t="shared" si="150"/>
        <v>0</v>
      </c>
      <c r="R108" s="208">
        <f t="shared" si="150"/>
        <v>0</v>
      </c>
      <c r="S108" s="208">
        <f t="shared" si="150"/>
        <v>-0.99190647482014394</v>
      </c>
      <c r="T108" s="208">
        <f t="shared" si="150"/>
        <v>0</v>
      </c>
      <c r="U108" s="208">
        <f t="shared" si="150"/>
        <v>0</v>
      </c>
      <c r="V108" s="208">
        <f t="shared" si="150"/>
        <v>-0.98512173128944991</v>
      </c>
      <c r="W108" s="208">
        <f t="shared" si="150"/>
        <v>0</v>
      </c>
      <c r="X108" s="208">
        <f t="shared" si="150"/>
        <v>-0.96536558548653106</v>
      </c>
      <c r="Y108" s="208">
        <f t="shared" si="150"/>
        <v>-0.79842744817726952</v>
      </c>
      <c r="Z108" s="208">
        <f t="shared" si="150"/>
        <v>-0.80631696117990814</v>
      </c>
      <c r="AA108" s="208">
        <f t="shared" si="150"/>
        <v>-0.89478315524827157</v>
      </c>
      <c r="AB108" s="209">
        <f t="shared" si="150"/>
        <v>-0.77613794417452608</v>
      </c>
    </row>
    <row r="109" spans="2:28" x14ac:dyDescent="0.25">
      <c r="B109" s="153" t="s">
        <v>382</v>
      </c>
      <c r="C109" s="208">
        <f t="shared" ref="C109:AB109" si="151">IF(C19&gt;0,C80/C19,"")</f>
        <v>-0.86847840590668501</v>
      </c>
      <c r="D109" s="208">
        <f t="shared" si="151"/>
        <v>-0.98366261398176291</v>
      </c>
      <c r="E109" s="208">
        <f t="shared" si="151"/>
        <v>-0.93779795686719636</v>
      </c>
      <c r="F109" s="208">
        <f t="shared" si="151"/>
        <v>-0.87134866376631448</v>
      </c>
      <c r="G109" s="208">
        <f t="shared" si="151"/>
        <v>-0.7829600554144539</v>
      </c>
      <c r="H109" s="208">
        <f t="shared" si="151"/>
        <v>-0.74426589754154648</v>
      </c>
      <c r="I109" s="208">
        <f t="shared" si="151"/>
        <v>-0.77476047084588007</v>
      </c>
      <c r="J109" s="208">
        <f t="shared" si="151"/>
        <v>-0.85571142284569135</v>
      </c>
      <c r="K109" s="208">
        <f t="shared" si="151"/>
        <v>0</v>
      </c>
      <c r="L109" s="208">
        <f t="shared" si="151"/>
        <v>-0.98362486043915143</v>
      </c>
      <c r="M109" s="208">
        <f t="shared" si="151"/>
        <v>-0.92562698183914671</v>
      </c>
      <c r="N109" s="208">
        <f t="shared" si="151"/>
        <v>-0.61696272204153113</v>
      </c>
      <c r="O109" s="208">
        <f t="shared" si="151"/>
        <v>-0.79352730667496496</v>
      </c>
      <c r="P109" s="207">
        <f t="shared" si="151"/>
        <v>-0.71425651089578479</v>
      </c>
      <c r="Q109" s="208">
        <f t="shared" si="151"/>
        <v>-0.80671790492456585</v>
      </c>
      <c r="R109" s="208" t="str">
        <f t="shared" si="151"/>
        <v/>
      </c>
      <c r="S109" s="208">
        <f t="shared" si="151"/>
        <v>0</v>
      </c>
      <c r="T109" s="208">
        <f t="shared" si="151"/>
        <v>-0.82734912146676853</v>
      </c>
      <c r="U109" s="208">
        <f t="shared" si="151"/>
        <v>0</v>
      </c>
      <c r="V109" s="208">
        <f t="shared" si="151"/>
        <v>0</v>
      </c>
      <c r="W109" s="208">
        <f t="shared" si="151"/>
        <v>0</v>
      </c>
      <c r="X109" s="208">
        <f t="shared" si="151"/>
        <v>0</v>
      </c>
      <c r="Y109" s="208">
        <f t="shared" si="151"/>
        <v>0</v>
      </c>
      <c r="Z109" s="208">
        <f t="shared" si="151"/>
        <v>0</v>
      </c>
      <c r="AA109" s="208">
        <f t="shared" si="151"/>
        <v>-0.80651135588263967</v>
      </c>
      <c r="AB109" s="209">
        <f t="shared" si="151"/>
        <v>-0.77769761197913589</v>
      </c>
    </row>
    <row r="110" spans="2:28" x14ac:dyDescent="0.25">
      <c r="B110" s="153" t="s">
        <v>383</v>
      </c>
      <c r="C110" s="208">
        <f t="shared" ref="C110:AB110" si="152">IF(C20&gt;0,C81/C20,"")</f>
        <v>-0.85704800478055909</v>
      </c>
      <c r="D110" s="208">
        <f t="shared" si="152"/>
        <v>-0.97649363369245834</v>
      </c>
      <c r="E110" s="208">
        <f t="shared" si="152"/>
        <v>-0.94604827259820157</v>
      </c>
      <c r="F110" s="208">
        <f t="shared" si="152"/>
        <v>0</v>
      </c>
      <c r="G110" s="208">
        <f t="shared" si="152"/>
        <v>-0.97899159663865543</v>
      </c>
      <c r="H110" s="208">
        <f t="shared" si="152"/>
        <v>-0.91393143690736689</v>
      </c>
      <c r="I110" s="208">
        <f t="shared" si="152"/>
        <v>-0.73335214446952601</v>
      </c>
      <c r="J110" s="208">
        <f t="shared" si="152"/>
        <v>-0.81158922188616989</v>
      </c>
      <c r="K110" s="208">
        <f t="shared" si="152"/>
        <v>0</v>
      </c>
      <c r="L110" s="208">
        <f t="shared" si="152"/>
        <v>-1</v>
      </c>
      <c r="M110" s="208">
        <f t="shared" si="152"/>
        <v>-0.98817733990147782</v>
      </c>
      <c r="N110" s="208">
        <f t="shared" si="152"/>
        <v>0</v>
      </c>
      <c r="O110" s="208">
        <f t="shared" si="152"/>
        <v>-0.96362954630671172</v>
      </c>
      <c r="P110" s="208">
        <f t="shared" si="152"/>
        <v>-0.73074490957379534</v>
      </c>
      <c r="Q110" s="207">
        <f t="shared" si="152"/>
        <v>-0.67067995063660713</v>
      </c>
      <c r="R110" s="208" t="str">
        <f t="shared" si="152"/>
        <v/>
      </c>
      <c r="S110" s="208">
        <f t="shared" si="152"/>
        <v>0</v>
      </c>
      <c r="T110" s="208">
        <f t="shared" si="152"/>
        <v>-0.51239316239316235</v>
      </c>
      <c r="U110" s="208">
        <f t="shared" si="152"/>
        <v>0</v>
      </c>
      <c r="V110" s="208">
        <f t="shared" si="152"/>
        <v>0</v>
      </c>
      <c r="W110" s="208">
        <f t="shared" si="152"/>
        <v>0</v>
      </c>
      <c r="X110" s="208">
        <f t="shared" si="152"/>
        <v>0</v>
      </c>
      <c r="Y110" s="208">
        <f t="shared" si="152"/>
        <v>0</v>
      </c>
      <c r="Z110" s="208">
        <f t="shared" si="152"/>
        <v>0</v>
      </c>
      <c r="AA110" s="208">
        <f t="shared" si="152"/>
        <v>-0.84454877412623897</v>
      </c>
      <c r="AB110" s="209">
        <f t="shared" si="152"/>
        <v>-0.74010523238819059</v>
      </c>
    </row>
    <row r="111" spans="2:28" x14ac:dyDescent="0.25">
      <c r="B111" s="153" t="s">
        <v>384</v>
      </c>
      <c r="C111" s="208">
        <f t="shared" ref="C111:AB111" si="153">IF(C21&gt;0,C82/C21,"")</f>
        <v>0</v>
      </c>
      <c r="D111" s="208">
        <f t="shared" si="153"/>
        <v>0</v>
      </c>
      <c r="E111" s="208">
        <f t="shared" si="153"/>
        <v>0</v>
      </c>
      <c r="F111" s="208">
        <f t="shared" si="153"/>
        <v>0</v>
      </c>
      <c r="G111" s="208">
        <f t="shared" si="153"/>
        <v>0</v>
      </c>
      <c r="H111" s="208">
        <f t="shared" si="153"/>
        <v>0</v>
      </c>
      <c r="I111" s="208">
        <f t="shared" si="153"/>
        <v>0</v>
      </c>
      <c r="J111" s="208">
        <f t="shared" si="153"/>
        <v>0</v>
      </c>
      <c r="K111" s="208">
        <f t="shared" si="153"/>
        <v>0</v>
      </c>
      <c r="L111" s="208">
        <f t="shared" si="153"/>
        <v>0</v>
      </c>
      <c r="M111" s="208">
        <f t="shared" si="153"/>
        <v>0</v>
      </c>
      <c r="N111" s="208">
        <f t="shared" si="153"/>
        <v>0</v>
      </c>
      <c r="O111" s="208">
        <f t="shared" si="153"/>
        <v>0</v>
      </c>
      <c r="P111" s="208">
        <f t="shared" si="153"/>
        <v>0</v>
      </c>
      <c r="Q111" s="208">
        <f t="shared" si="153"/>
        <v>0</v>
      </c>
      <c r="R111" s="207">
        <f t="shared" si="153"/>
        <v>-0.77140366053852283</v>
      </c>
      <c r="S111" s="208">
        <f t="shared" si="153"/>
        <v>0</v>
      </c>
      <c r="T111" s="208">
        <f t="shared" si="153"/>
        <v>0</v>
      </c>
      <c r="U111" s="208">
        <f t="shared" si="153"/>
        <v>0</v>
      </c>
      <c r="V111" s="208">
        <f t="shared" si="153"/>
        <v>-0.65889994636791605</v>
      </c>
      <c r="W111" s="208">
        <f t="shared" si="153"/>
        <v>-0.58005249343832022</v>
      </c>
      <c r="X111" s="208">
        <f t="shared" si="153"/>
        <v>0</v>
      </c>
      <c r="Y111" s="208">
        <f t="shared" si="153"/>
        <v>0</v>
      </c>
      <c r="Z111" s="208">
        <f t="shared" si="153"/>
        <v>0</v>
      </c>
      <c r="AA111" s="208">
        <f t="shared" si="153"/>
        <v>0</v>
      </c>
      <c r="AB111" s="209">
        <f t="shared" si="153"/>
        <v>-0.72581402585645982</v>
      </c>
    </row>
    <row r="112" spans="2:28" x14ac:dyDescent="0.25">
      <c r="B112" s="153" t="s">
        <v>385</v>
      </c>
      <c r="C112" s="208">
        <f t="shared" ref="C112:AB112" si="154">IF(C22&gt;0,C83/C22,"")</f>
        <v>-0.97979797979797978</v>
      </c>
      <c r="D112" s="208">
        <f t="shared" si="154"/>
        <v>0</v>
      </c>
      <c r="E112" s="208">
        <f t="shared" si="154"/>
        <v>-0.98421926910299007</v>
      </c>
      <c r="F112" s="208">
        <f t="shared" si="154"/>
        <v>0</v>
      </c>
      <c r="G112" s="208">
        <f t="shared" si="154"/>
        <v>0</v>
      </c>
      <c r="H112" s="208">
        <f t="shared" si="154"/>
        <v>0</v>
      </c>
      <c r="I112" s="208">
        <f t="shared" si="154"/>
        <v>0</v>
      </c>
      <c r="J112" s="208">
        <f t="shared" si="154"/>
        <v>0</v>
      </c>
      <c r="K112" s="208">
        <f t="shared" si="154"/>
        <v>0</v>
      </c>
      <c r="L112" s="208">
        <f t="shared" si="154"/>
        <v>-0.95252918287937738</v>
      </c>
      <c r="M112" s="208">
        <f t="shared" si="154"/>
        <v>-0.86355140186915891</v>
      </c>
      <c r="N112" s="208">
        <f t="shared" si="154"/>
        <v>-0.79005092048570313</v>
      </c>
      <c r="O112" s="208">
        <f t="shared" si="154"/>
        <v>-0.81788421778084075</v>
      </c>
      <c r="P112" s="208">
        <f t="shared" si="154"/>
        <v>-0.85441633377718595</v>
      </c>
      <c r="Q112" s="208">
        <f t="shared" si="154"/>
        <v>-0.78510938602681724</v>
      </c>
      <c r="R112" s="208">
        <f t="shared" si="154"/>
        <v>0</v>
      </c>
      <c r="S112" s="207">
        <f t="shared" si="154"/>
        <v>-0.77909556449689088</v>
      </c>
      <c r="T112" s="208">
        <f t="shared" si="154"/>
        <v>0</v>
      </c>
      <c r="U112" s="208">
        <f t="shared" si="154"/>
        <v>0</v>
      </c>
      <c r="V112" s="208">
        <f t="shared" si="154"/>
        <v>-0.6596454274179393</v>
      </c>
      <c r="W112" s="208">
        <f t="shared" si="154"/>
        <v>0</v>
      </c>
      <c r="X112" s="208">
        <f t="shared" si="154"/>
        <v>-0.78016673979815709</v>
      </c>
      <c r="Y112" s="208">
        <f t="shared" si="154"/>
        <v>-0.72943632567849692</v>
      </c>
      <c r="Z112" s="208">
        <f t="shared" si="154"/>
        <v>-0.79660238751147838</v>
      </c>
      <c r="AA112" s="208">
        <f t="shared" si="154"/>
        <v>-0.77198879551820732</v>
      </c>
      <c r="AB112" s="209">
        <f t="shared" si="154"/>
        <v>-0.7694685072018167</v>
      </c>
    </row>
    <row r="113" spans="2:28" x14ac:dyDescent="0.25">
      <c r="B113" s="153" t="s">
        <v>386</v>
      </c>
      <c r="C113" s="208">
        <f t="shared" ref="C113:AB113" si="155">IF(C23&gt;0,C84/C23,"")</f>
        <v>-0.71868707209021343</v>
      </c>
      <c r="D113" s="208">
        <f t="shared" si="155"/>
        <v>-0.95383001049317939</v>
      </c>
      <c r="E113" s="208">
        <f t="shared" si="155"/>
        <v>-0.94982698961937717</v>
      </c>
      <c r="F113" s="208">
        <f t="shared" si="155"/>
        <v>0</v>
      </c>
      <c r="G113" s="208">
        <f t="shared" si="155"/>
        <v>0</v>
      </c>
      <c r="H113" s="208">
        <f t="shared" si="155"/>
        <v>-0.93928242870285183</v>
      </c>
      <c r="I113" s="208">
        <f t="shared" si="155"/>
        <v>-0.68727825646224028</v>
      </c>
      <c r="J113" s="208">
        <f t="shared" si="155"/>
        <v>-0.70117395944503735</v>
      </c>
      <c r="K113" s="208">
        <f t="shared" si="155"/>
        <v>0</v>
      </c>
      <c r="L113" s="208">
        <f t="shared" si="155"/>
        <v>0</v>
      </c>
      <c r="M113" s="208">
        <f t="shared" si="155"/>
        <v>0</v>
      </c>
      <c r="N113" s="208">
        <f t="shared" si="155"/>
        <v>0</v>
      </c>
      <c r="O113" s="208">
        <f t="shared" si="155"/>
        <v>0</v>
      </c>
      <c r="P113" s="208">
        <f t="shared" si="155"/>
        <v>-0.75711662075298436</v>
      </c>
      <c r="Q113" s="208">
        <f t="shared" si="155"/>
        <v>-0.72486322188449848</v>
      </c>
      <c r="R113" s="208" t="str">
        <f t="shared" si="155"/>
        <v/>
      </c>
      <c r="S113" s="208">
        <f t="shared" si="155"/>
        <v>0</v>
      </c>
      <c r="T113" s="207">
        <f t="shared" si="155"/>
        <v>-0.79165586459760751</v>
      </c>
      <c r="U113" s="208">
        <f t="shared" si="155"/>
        <v>-0.82619296412399856</v>
      </c>
      <c r="V113" s="208">
        <f t="shared" si="155"/>
        <v>0</v>
      </c>
      <c r="W113" s="208">
        <f t="shared" si="155"/>
        <v>0</v>
      </c>
      <c r="X113" s="208">
        <f t="shared" si="155"/>
        <v>0</v>
      </c>
      <c r="Y113" s="208">
        <f t="shared" si="155"/>
        <v>0</v>
      </c>
      <c r="Z113" s="208">
        <f t="shared" si="155"/>
        <v>0</v>
      </c>
      <c r="AA113" s="208">
        <f t="shared" si="155"/>
        <v>-0.91200951248513673</v>
      </c>
      <c r="AB113" s="209">
        <f t="shared" si="155"/>
        <v>-0.76246305013428306</v>
      </c>
    </row>
    <row r="114" spans="2:28" x14ac:dyDescent="0.25">
      <c r="B114" s="153" t="s">
        <v>387</v>
      </c>
      <c r="C114" s="208">
        <f t="shared" ref="C114:AB114" si="156">IF(C24&gt;0,C85/C24,"")</f>
        <v>-0.91724302408776537</v>
      </c>
      <c r="D114" s="208">
        <f t="shared" si="156"/>
        <v>0</v>
      </c>
      <c r="E114" s="208">
        <f t="shared" si="156"/>
        <v>0</v>
      </c>
      <c r="F114" s="208">
        <f t="shared" si="156"/>
        <v>0</v>
      </c>
      <c r="G114" s="208">
        <f t="shared" si="156"/>
        <v>0</v>
      </c>
      <c r="H114" s="208">
        <f t="shared" si="156"/>
        <v>0</v>
      </c>
      <c r="I114" s="208">
        <f t="shared" si="156"/>
        <v>0</v>
      </c>
      <c r="J114" s="208">
        <f t="shared" si="156"/>
        <v>-0.87223679280629451</v>
      </c>
      <c r="K114" s="208">
        <f t="shared" si="156"/>
        <v>0</v>
      </c>
      <c r="L114" s="208">
        <f t="shared" si="156"/>
        <v>0</v>
      </c>
      <c r="M114" s="208">
        <f t="shared" si="156"/>
        <v>0</v>
      </c>
      <c r="N114" s="208">
        <f t="shared" si="156"/>
        <v>0</v>
      </c>
      <c r="O114" s="208">
        <f t="shared" si="156"/>
        <v>0</v>
      </c>
      <c r="P114" s="208">
        <f t="shared" si="156"/>
        <v>0</v>
      </c>
      <c r="Q114" s="208">
        <f t="shared" si="156"/>
        <v>-0.75279598920169688</v>
      </c>
      <c r="R114" s="208" t="str">
        <f t="shared" si="156"/>
        <v/>
      </c>
      <c r="S114" s="208">
        <f t="shared" si="156"/>
        <v>0</v>
      </c>
      <c r="T114" s="208">
        <f t="shared" si="156"/>
        <v>-0.81972718817815438</v>
      </c>
      <c r="U114" s="207">
        <f t="shared" si="156"/>
        <v>-0.73923849075279457</v>
      </c>
      <c r="V114" s="208">
        <f t="shared" si="156"/>
        <v>0</v>
      </c>
      <c r="W114" s="208">
        <f t="shared" si="156"/>
        <v>0</v>
      </c>
      <c r="X114" s="208">
        <f t="shared" si="156"/>
        <v>0</v>
      </c>
      <c r="Y114" s="208">
        <f t="shared" si="156"/>
        <v>0</v>
      </c>
      <c r="Z114" s="208">
        <f t="shared" si="156"/>
        <v>0</v>
      </c>
      <c r="AA114" s="208">
        <f t="shared" si="156"/>
        <v>0</v>
      </c>
      <c r="AB114" s="209">
        <f t="shared" si="156"/>
        <v>-0.74071092310841236</v>
      </c>
    </row>
    <row r="115" spans="2:28" x14ac:dyDescent="0.25">
      <c r="B115" s="153" t="s">
        <v>388</v>
      </c>
      <c r="C115" s="208">
        <f t="shared" ref="C115:AB115" si="157">IF(C25&gt;0,C86/C25,"")</f>
        <v>-0.95807792573803985</v>
      </c>
      <c r="D115" s="208">
        <f t="shared" si="157"/>
        <v>-0.92432090966519265</v>
      </c>
      <c r="E115" s="208">
        <f t="shared" si="157"/>
        <v>-0.78521763977521664</v>
      </c>
      <c r="F115" s="208">
        <f t="shared" si="157"/>
        <v>-0.94348725017229496</v>
      </c>
      <c r="G115" s="208">
        <f t="shared" si="157"/>
        <v>-0.95157657657657657</v>
      </c>
      <c r="H115" s="208">
        <f t="shared" si="157"/>
        <v>0</v>
      </c>
      <c r="I115" s="208">
        <f t="shared" si="157"/>
        <v>-0.99561787905346188</v>
      </c>
      <c r="J115" s="208">
        <f t="shared" si="157"/>
        <v>0</v>
      </c>
      <c r="K115" s="208">
        <f t="shared" si="157"/>
        <v>-0.7493049877350777</v>
      </c>
      <c r="L115" s="208">
        <f t="shared" si="157"/>
        <v>-0.71957836961267385</v>
      </c>
      <c r="M115" s="208">
        <f t="shared" si="157"/>
        <v>-0.69486081370449682</v>
      </c>
      <c r="N115" s="208">
        <f t="shared" si="157"/>
        <v>-0.81383519837232965</v>
      </c>
      <c r="O115" s="208">
        <f t="shared" si="157"/>
        <v>-0.96417025862068961</v>
      </c>
      <c r="P115" s="208">
        <f t="shared" si="157"/>
        <v>0</v>
      </c>
      <c r="Q115" s="208">
        <f t="shared" si="157"/>
        <v>0</v>
      </c>
      <c r="R115" s="208">
        <f t="shared" si="157"/>
        <v>-0.76083231334149326</v>
      </c>
      <c r="S115" s="208">
        <f t="shared" si="157"/>
        <v>-0.62788083192804944</v>
      </c>
      <c r="T115" s="208">
        <f t="shared" si="157"/>
        <v>0</v>
      </c>
      <c r="U115" s="208">
        <f t="shared" si="157"/>
        <v>0</v>
      </c>
      <c r="V115" s="207">
        <f t="shared" si="157"/>
        <v>-0.77567653740385001</v>
      </c>
      <c r="W115" s="208">
        <f t="shared" si="157"/>
        <v>-0.76749823250176752</v>
      </c>
      <c r="X115" s="208">
        <f t="shared" si="157"/>
        <v>-0.66526429341963322</v>
      </c>
      <c r="Y115" s="208">
        <f t="shared" si="157"/>
        <v>-0.86159844054580892</v>
      </c>
      <c r="Z115" s="208">
        <f t="shared" si="157"/>
        <v>0</v>
      </c>
      <c r="AA115" s="208">
        <f t="shared" si="157"/>
        <v>0</v>
      </c>
      <c r="AB115" s="209">
        <f t="shared" si="157"/>
        <v>-0.76986794001766856</v>
      </c>
    </row>
    <row r="116" spans="2:28" x14ac:dyDescent="0.25">
      <c r="B116" s="153" t="s">
        <v>389</v>
      </c>
      <c r="C116" s="208">
        <f t="shared" ref="C116:AB116" si="158">IF(C26&gt;0,C87/C26,"")</f>
        <v>-0.92597032818822123</v>
      </c>
      <c r="D116" s="208">
        <f t="shared" si="158"/>
        <v>-0.85981308411214952</v>
      </c>
      <c r="E116" s="208">
        <f t="shared" si="158"/>
        <v>-0.84336242535599448</v>
      </c>
      <c r="F116" s="208">
        <f t="shared" si="158"/>
        <v>0</v>
      </c>
      <c r="G116" s="208">
        <f t="shared" si="158"/>
        <v>0</v>
      </c>
      <c r="H116" s="208">
        <f t="shared" si="158"/>
        <v>0</v>
      </c>
      <c r="I116" s="208">
        <f t="shared" si="158"/>
        <v>0</v>
      </c>
      <c r="J116" s="208">
        <f t="shared" si="158"/>
        <v>0</v>
      </c>
      <c r="K116" s="208">
        <f t="shared" si="158"/>
        <v>-0.63935987807201367</v>
      </c>
      <c r="L116" s="208">
        <f t="shared" si="158"/>
        <v>-0.75775862068965516</v>
      </c>
      <c r="M116" s="208">
        <f t="shared" si="158"/>
        <v>0</v>
      </c>
      <c r="N116" s="208">
        <f t="shared" si="158"/>
        <v>0</v>
      </c>
      <c r="O116" s="208">
        <f t="shared" si="158"/>
        <v>0</v>
      </c>
      <c r="P116" s="208">
        <f t="shared" si="158"/>
        <v>0</v>
      </c>
      <c r="Q116" s="208">
        <f t="shared" si="158"/>
        <v>0</v>
      </c>
      <c r="R116" s="208">
        <f t="shared" si="158"/>
        <v>-0.80667701863354035</v>
      </c>
      <c r="S116" s="208">
        <f t="shared" si="158"/>
        <v>0</v>
      </c>
      <c r="T116" s="208">
        <f t="shared" si="158"/>
        <v>0</v>
      </c>
      <c r="U116" s="208" t="str">
        <f t="shared" si="158"/>
        <v/>
      </c>
      <c r="V116" s="208">
        <f t="shared" si="158"/>
        <v>-0.8635024205430436</v>
      </c>
      <c r="W116" s="207">
        <f t="shared" si="158"/>
        <v>-0.76968503937007871</v>
      </c>
      <c r="X116" s="208">
        <f t="shared" si="158"/>
        <v>0</v>
      </c>
      <c r="Y116" s="208">
        <f t="shared" si="158"/>
        <v>0</v>
      </c>
      <c r="Z116" s="208">
        <f t="shared" si="158"/>
        <v>0</v>
      </c>
      <c r="AA116" s="208">
        <f t="shared" si="158"/>
        <v>0</v>
      </c>
      <c r="AB116" s="209">
        <f t="shared" si="158"/>
        <v>-0.77622350182948963</v>
      </c>
    </row>
    <row r="117" spans="2:28" x14ac:dyDescent="0.25">
      <c r="B117" s="153" t="s">
        <v>390</v>
      </c>
      <c r="C117" s="208">
        <f t="shared" ref="C117:AB117" si="159">IF(C27&gt;0,C88/C27,"")</f>
        <v>-0.96270048489369642</v>
      </c>
      <c r="D117" s="208">
        <f t="shared" si="159"/>
        <v>-0.95524475524475527</v>
      </c>
      <c r="E117" s="208">
        <f t="shared" si="159"/>
        <v>-0.77312599681020733</v>
      </c>
      <c r="F117" s="208">
        <f t="shared" si="159"/>
        <v>0</v>
      </c>
      <c r="G117" s="208">
        <f t="shared" si="159"/>
        <v>0</v>
      </c>
      <c r="H117" s="208">
        <f t="shared" si="159"/>
        <v>0</v>
      </c>
      <c r="I117" s="208">
        <f t="shared" si="159"/>
        <v>0</v>
      </c>
      <c r="J117" s="208">
        <f t="shared" si="159"/>
        <v>0</v>
      </c>
      <c r="K117" s="208">
        <f t="shared" si="159"/>
        <v>0</v>
      </c>
      <c r="L117" s="208">
        <f t="shared" si="159"/>
        <v>-0.77963997517070138</v>
      </c>
      <c r="M117" s="208">
        <f t="shared" si="159"/>
        <v>-0.66055956678700356</v>
      </c>
      <c r="N117" s="208">
        <f t="shared" si="159"/>
        <v>-0.70973782771535576</v>
      </c>
      <c r="O117" s="208">
        <f t="shared" si="159"/>
        <v>-0.85224839400428265</v>
      </c>
      <c r="P117" s="208">
        <f t="shared" si="159"/>
        <v>0</v>
      </c>
      <c r="Q117" s="208">
        <f t="shared" si="159"/>
        <v>0</v>
      </c>
      <c r="R117" s="208">
        <f t="shared" si="159"/>
        <v>0</v>
      </c>
      <c r="S117" s="208">
        <f t="shared" si="159"/>
        <v>0</v>
      </c>
      <c r="T117" s="208">
        <f t="shared" si="159"/>
        <v>0</v>
      </c>
      <c r="U117" s="208" t="str">
        <f t="shared" si="159"/>
        <v/>
      </c>
      <c r="V117" s="208">
        <f t="shared" si="159"/>
        <v>-0.84204871060171915</v>
      </c>
      <c r="W117" s="208">
        <f t="shared" si="159"/>
        <v>0</v>
      </c>
      <c r="X117" s="207">
        <f t="shared" si="159"/>
        <v>-0.75375007470268329</v>
      </c>
      <c r="Y117" s="208">
        <f t="shared" si="159"/>
        <v>-0.86289533746331926</v>
      </c>
      <c r="Z117" s="208">
        <f t="shared" si="159"/>
        <v>-0.96179680940386225</v>
      </c>
      <c r="AA117" s="208">
        <f t="shared" si="159"/>
        <v>0</v>
      </c>
      <c r="AB117" s="209">
        <f t="shared" si="159"/>
        <v>-0.73705971396940873</v>
      </c>
    </row>
    <row r="118" spans="2:28" x14ac:dyDescent="0.25">
      <c r="B118" s="153" t="s">
        <v>391</v>
      </c>
      <c r="C118" s="208">
        <f t="shared" ref="C118:AB118" si="160">IF(C28&gt;0,C89/C28,"")</f>
        <v>-0.92905540055799118</v>
      </c>
      <c r="D118" s="208">
        <f t="shared" si="160"/>
        <v>0</v>
      </c>
      <c r="E118" s="208">
        <f t="shared" si="160"/>
        <v>0</v>
      </c>
      <c r="F118" s="208">
        <f t="shared" si="160"/>
        <v>0</v>
      </c>
      <c r="G118" s="208">
        <f t="shared" si="160"/>
        <v>0</v>
      </c>
      <c r="H118" s="208">
        <f t="shared" si="160"/>
        <v>0</v>
      </c>
      <c r="I118" s="208">
        <f t="shared" si="160"/>
        <v>0</v>
      </c>
      <c r="J118" s="208">
        <f t="shared" si="160"/>
        <v>0</v>
      </c>
      <c r="K118" s="208">
        <f t="shared" si="160"/>
        <v>0</v>
      </c>
      <c r="L118" s="208">
        <f t="shared" si="160"/>
        <v>-0.88319583152409897</v>
      </c>
      <c r="M118" s="208">
        <f t="shared" si="160"/>
        <v>-0.66930751173708924</v>
      </c>
      <c r="N118" s="208">
        <f t="shared" si="160"/>
        <v>-0.64425051334702255</v>
      </c>
      <c r="O118" s="208">
        <f t="shared" si="160"/>
        <v>-0.75474956822107087</v>
      </c>
      <c r="P118" s="208">
        <f t="shared" si="160"/>
        <v>0</v>
      </c>
      <c r="Q118" s="208">
        <f t="shared" si="160"/>
        <v>0</v>
      </c>
      <c r="R118" s="208" t="str">
        <f t="shared" si="160"/>
        <v/>
      </c>
      <c r="S118" s="208">
        <f t="shared" si="160"/>
        <v>-0.9109991603694374</v>
      </c>
      <c r="T118" s="208">
        <f t="shared" si="160"/>
        <v>0</v>
      </c>
      <c r="U118" s="208" t="str">
        <f t="shared" si="160"/>
        <v/>
      </c>
      <c r="V118" s="208">
        <f t="shared" si="160"/>
        <v>0</v>
      </c>
      <c r="W118" s="208">
        <f t="shared" si="160"/>
        <v>0</v>
      </c>
      <c r="X118" s="208">
        <f t="shared" si="160"/>
        <v>-0.7915701713756369</v>
      </c>
      <c r="Y118" s="207">
        <f t="shared" si="160"/>
        <v>-0.73884002069711652</v>
      </c>
      <c r="Z118" s="208">
        <f t="shared" si="160"/>
        <v>-0.83774906941099192</v>
      </c>
      <c r="AA118" s="208">
        <f t="shared" si="160"/>
        <v>0</v>
      </c>
      <c r="AB118" s="209">
        <f t="shared" si="160"/>
        <v>-0.69407020272347508</v>
      </c>
    </row>
    <row r="119" spans="2:28" x14ac:dyDescent="0.25">
      <c r="B119" s="153" t="s">
        <v>392</v>
      </c>
      <c r="C119" s="208">
        <f t="shared" ref="C119:AB119" si="161">IF(C29&gt;0,C90/C29,"")</f>
        <v>-0.93896505970809374</v>
      </c>
      <c r="D119" s="208">
        <f t="shared" si="161"/>
        <v>0</v>
      </c>
      <c r="E119" s="208">
        <f t="shared" si="161"/>
        <v>0</v>
      </c>
      <c r="F119" s="208">
        <f t="shared" si="161"/>
        <v>0</v>
      </c>
      <c r="G119" s="208">
        <f t="shared" si="161"/>
        <v>-0.8554913294797688</v>
      </c>
      <c r="H119" s="208">
        <f t="shared" si="161"/>
        <v>0</v>
      </c>
      <c r="I119" s="208">
        <f t="shared" si="161"/>
        <v>0</v>
      </c>
      <c r="J119" s="208">
        <f t="shared" si="161"/>
        <v>0</v>
      </c>
      <c r="K119" s="208">
        <f t="shared" si="161"/>
        <v>0</v>
      </c>
      <c r="L119" s="208">
        <f t="shared" si="161"/>
        <v>-0.95401509951956076</v>
      </c>
      <c r="M119" s="208">
        <f t="shared" si="161"/>
        <v>-0.82292893600314099</v>
      </c>
      <c r="N119" s="208">
        <f t="shared" si="161"/>
        <v>-0.706811797752809</v>
      </c>
      <c r="O119" s="208">
        <f t="shared" si="161"/>
        <v>-0.68416213035162576</v>
      </c>
      <c r="P119" s="208">
        <f t="shared" si="161"/>
        <v>-0.77551020408163263</v>
      </c>
      <c r="Q119" s="208">
        <f t="shared" si="161"/>
        <v>0</v>
      </c>
      <c r="R119" s="208">
        <f t="shared" si="161"/>
        <v>0</v>
      </c>
      <c r="S119" s="208">
        <f t="shared" si="161"/>
        <v>-0.89421234189344578</v>
      </c>
      <c r="T119" s="208">
        <f t="shared" si="161"/>
        <v>0</v>
      </c>
      <c r="U119" s="208">
        <f t="shared" si="161"/>
        <v>0</v>
      </c>
      <c r="V119" s="208">
        <f t="shared" si="161"/>
        <v>-0.98887859128822986</v>
      </c>
      <c r="W119" s="208">
        <f t="shared" si="161"/>
        <v>0</v>
      </c>
      <c r="X119" s="208">
        <f t="shared" si="161"/>
        <v>-0.92779783393501802</v>
      </c>
      <c r="Y119" s="208">
        <f t="shared" si="161"/>
        <v>-0.82272868699439949</v>
      </c>
      <c r="Z119" s="212">
        <f t="shared" si="161"/>
        <v>-0.79533937488440909</v>
      </c>
      <c r="AA119" s="213">
        <f t="shared" si="161"/>
        <v>-0.84938553872535005</v>
      </c>
      <c r="AB119" s="209">
        <f t="shared" si="161"/>
        <v>-0.75152188505427864</v>
      </c>
    </row>
    <row r="120" spans="2:28" x14ac:dyDescent="0.25">
      <c r="B120" s="153" t="s">
        <v>393</v>
      </c>
      <c r="C120" s="208">
        <f t="shared" ref="C120:AB120" si="162">IF(C30&gt;0,C91/C30,"")</f>
        <v>-0.89520085863232135</v>
      </c>
      <c r="D120" s="208">
        <f t="shared" si="162"/>
        <v>-0.99081364829396323</v>
      </c>
      <c r="E120" s="208">
        <f t="shared" si="162"/>
        <v>-0.93734245588764853</v>
      </c>
      <c r="F120" s="208">
        <f t="shared" si="162"/>
        <v>0</v>
      </c>
      <c r="G120" s="208">
        <f t="shared" si="162"/>
        <v>-0.84417344173441733</v>
      </c>
      <c r="H120" s="208">
        <f t="shared" si="162"/>
        <v>-0.77493359092006764</v>
      </c>
      <c r="I120" s="208">
        <f t="shared" si="162"/>
        <v>-0.8511620503024514</v>
      </c>
      <c r="J120" s="208">
        <f t="shared" si="162"/>
        <v>-0.9101123595505618</v>
      </c>
      <c r="K120" s="208">
        <f t="shared" si="162"/>
        <v>0</v>
      </c>
      <c r="L120" s="208">
        <f t="shared" si="162"/>
        <v>-0.98159509202453987</v>
      </c>
      <c r="M120" s="208">
        <f t="shared" si="162"/>
        <v>-0.90078151546041452</v>
      </c>
      <c r="N120" s="208">
        <f t="shared" si="162"/>
        <v>-0.61062840977975352</v>
      </c>
      <c r="O120" s="208">
        <f t="shared" si="162"/>
        <v>-0.75337972166998013</v>
      </c>
      <c r="P120" s="208">
        <f t="shared" si="162"/>
        <v>-0.75057077625570778</v>
      </c>
      <c r="Q120" s="208">
        <f t="shared" si="162"/>
        <v>-0.81877579092159558</v>
      </c>
      <c r="R120" s="208">
        <f t="shared" si="162"/>
        <v>0</v>
      </c>
      <c r="S120" s="208">
        <f t="shared" si="162"/>
        <v>-0.77864798021434456</v>
      </c>
      <c r="T120" s="208">
        <f t="shared" si="162"/>
        <v>0</v>
      </c>
      <c r="U120" s="208">
        <f t="shared" si="162"/>
        <v>0</v>
      </c>
      <c r="V120" s="208">
        <f t="shared" si="162"/>
        <v>0</v>
      </c>
      <c r="W120" s="208">
        <f t="shared" si="162"/>
        <v>0</v>
      </c>
      <c r="X120" s="208">
        <f t="shared" si="162"/>
        <v>0</v>
      </c>
      <c r="Y120" s="208">
        <f t="shared" si="162"/>
        <v>0</v>
      </c>
      <c r="Z120" s="213">
        <f t="shared" si="162"/>
        <v>-0.83434601854812918</v>
      </c>
      <c r="AA120" s="212">
        <f t="shared" si="162"/>
        <v>-0.75911767087319126</v>
      </c>
      <c r="AB120" s="209">
        <f t="shared" si="162"/>
        <v>-0.76668761536215679</v>
      </c>
    </row>
    <row r="121" spans="2:28" x14ac:dyDescent="0.25">
      <c r="B121" s="159" t="s">
        <v>26</v>
      </c>
      <c r="C121" s="210">
        <f t="shared" ref="C121:AB121" si="163">IF(C31&gt;0,C92/C31,"")</f>
        <v>-0.80167695554771179</v>
      </c>
      <c r="D121" s="210">
        <f t="shared" si="163"/>
        <v>-0.81755085280479134</v>
      </c>
      <c r="E121" s="210">
        <f t="shared" si="163"/>
        <v>-0.76255613571413228</v>
      </c>
      <c r="F121" s="210">
        <f t="shared" si="163"/>
        <v>-0.72932603634384541</v>
      </c>
      <c r="G121" s="210">
        <f t="shared" si="163"/>
        <v>-0.77280405405405406</v>
      </c>
      <c r="H121" s="210">
        <f t="shared" si="163"/>
        <v>-0.72979439174223748</v>
      </c>
      <c r="I121" s="210">
        <f t="shared" si="163"/>
        <v>-0.73540737245977617</v>
      </c>
      <c r="J121" s="210">
        <f t="shared" si="163"/>
        <v>-0.79059303840534223</v>
      </c>
      <c r="K121" s="210">
        <f t="shared" si="163"/>
        <v>-0.71844637999222738</v>
      </c>
      <c r="L121" s="210">
        <f t="shared" si="163"/>
        <v>-0.80903291609560191</v>
      </c>
      <c r="M121" s="210">
        <f t="shared" si="163"/>
        <v>-0.74801819500855204</v>
      </c>
      <c r="N121" s="210">
        <f t="shared" si="163"/>
        <v>-0.69647837819451686</v>
      </c>
      <c r="O121" s="210">
        <f t="shared" si="163"/>
        <v>-0.76751816899880676</v>
      </c>
      <c r="P121" s="210">
        <f t="shared" si="163"/>
        <v>-0.74836120015016316</v>
      </c>
      <c r="Q121" s="210">
        <f t="shared" si="163"/>
        <v>-0.67262136409857265</v>
      </c>
      <c r="R121" s="210">
        <f t="shared" si="163"/>
        <v>-0.7640031221979241</v>
      </c>
      <c r="S121" s="210">
        <f t="shared" si="163"/>
        <v>-0.76318576572760011</v>
      </c>
      <c r="T121" s="210">
        <f t="shared" si="163"/>
        <v>-0.75863329183158967</v>
      </c>
      <c r="U121" s="210">
        <f t="shared" si="163"/>
        <v>-0.73878576263939855</v>
      </c>
      <c r="V121" s="210">
        <f t="shared" si="163"/>
        <v>-0.79252974461313053</v>
      </c>
      <c r="W121" s="210">
        <f t="shared" si="163"/>
        <v>-0.72770213948318974</v>
      </c>
      <c r="X121" s="210">
        <f t="shared" si="163"/>
        <v>-0.74266485707489749</v>
      </c>
      <c r="Y121" s="210">
        <f t="shared" si="163"/>
        <v>-0.74741148542855695</v>
      </c>
      <c r="Z121" s="210">
        <f t="shared" si="163"/>
        <v>-0.76620301864456941</v>
      </c>
      <c r="AA121" s="210">
        <f t="shared" si="163"/>
        <v>-0.75763031673556402</v>
      </c>
      <c r="AB121" s="211">
        <f t="shared" si="163"/>
        <v>-0.76819136638920382</v>
      </c>
    </row>
  </sheetData>
  <mergeCells count="21">
    <mergeCell ref="B94:B95"/>
    <mergeCell ref="C94:Z94"/>
    <mergeCell ref="AB94:AB95"/>
    <mergeCell ref="B4:B5"/>
    <mergeCell ref="C4:Z4"/>
    <mergeCell ref="AB4:AB5"/>
    <mergeCell ref="B35:B36"/>
    <mergeCell ref="C35:Z35"/>
    <mergeCell ref="AB35:AB36"/>
    <mergeCell ref="AD4:AD5"/>
    <mergeCell ref="AE4:BB4"/>
    <mergeCell ref="BD4:BD5"/>
    <mergeCell ref="AD35:AD36"/>
    <mergeCell ref="AE35:BB35"/>
    <mergeCell ref="BD35:BD36"/>
    <mergeCell ref="AE65:BB65"/>
    <mergeCell ref="BD65:BD66"/>
    <mergeCell ref="B65:B66"/>
    <mergeCell ref="C65:Z65"/>
    <mergeCell ref="AB65:AB66"/>
    <mergeCell ref="AD65:AD66"/>
  </mergeCells>
  <conditionalFormatting sqref="AE67:BC9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:BC61">
    <cfRule type="colorScale" priority="2">
      <colorScale>
        <cfvo type="min"/>
        <cfvo type="max"/>
        <color rgb="FFFCFCFF"/>
        <color rgb="FF63BE7B"/>
      </colorScale>
    </cfRule>
  </conditionalFormatting>
  <conditionalFormatting sqref="AE6:BC30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Index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4337" r:id="rId4" name="ComboBox1">
          <controlPr defaultSize="0" autoLine="0" linkedCell="D3" listFillRange="source" r:id="rId5">
            <anchor moveWithCells="1">
              <from>
                <xdr:col>3</xdr:col>
                <xdr:colOff>9525</xdr:colOff>
                <xdr:row>1</xdr:row>
                <xdr:rowOff>228600</xdr:rowOff>
              </from>
              <to>
                <xdr:col>4</xdr:col>
                <xdr:colOff>47625</xdr:colOff>
                <xdr:row>2</xdr:row>
                <xdr:rowOff>276225</xdr:rowOff>
              </to>
            </anchor>
          </controlPr>
        </control>
      </mc:Choice>
      <mc:Fallback>
        <control shapeId="14337" r:id="rId4" name="ComboBox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626"/>
  <sheetViews>
    <sheetView topLeftCell="A4" workbookViewId="0">
      <selection activeCell="U31" sqref="U31"/>
    </sheetView>
  </sheetViews>
  <sheetFormatPr defaultRowHeight="15" x14ac:dyDescent="0.25"/>
  <cols>
    <col min="1" max="1" width="10.42578125" bestFit="1" customWidth="1"/>
    <col min="2" max="2" width="10.7109375" bestFit="1" customWidth="1"/>
    <col min="3" max="3" width="9.5703125" style="218" bestFit="1" customWidth="1"/>
  </cols>
  <sheetData>
    <row r="1" spans="1:4" ht="18.75" x14ac:dyDescent="0.3">
      <c r="A1" s="47" t="s">
        <v>461</v>
      </c>
      <c r="B1" s="47" t="s">
        <v>462</v>
      </c>
      <c r="C1" s="225" t="s">
        <v>23</v>
      </c>
      <c r="D1" s="47" t="s">
        <v>3</v>
      </c>
    </row>
    <row r="2" spans="1:4" x14ac:dyDescent="0.25">
      <c r="A2" s="222">
        <v>1</v>
      </c>
      <c r="B2" s="220">
        <v>1</v>
      </c>
      <c r="C2" s="218">
        <f>SectorFlows!C6</f>
        <v>110153</v>
      </c>
      <c r="D2">
        <f>SectorFlows!C37</f>
        <v>35939</v>
      </c>
    </row>
    <row r="3" spans="1:4" x14ac:dyDescent="0.25">
      <c r="A3" s="223" t="s">
        <v>372</v>
      </c>
      <c r="B3" s="153">
        <v>1</v>
      </c>
      <c r="C3" s="218">
        <f>SectorFlows!C7</f>
        <v>136550</v>
      </c>
      <c r="D3">
        <f>SectorFlows!C38</f>
        <v>24663</v>
      </c>
    </row>
    <row r="4" spans="1:4" x14ac:dyDescent="0.25">
      <c r="A4" s="223" t="s">
        <v>373</v>
      </c>
      <c r="B4" s="153">
        <v>1</v>
      </c>
      <c r="C4" s="218">
        <f>SectorFlows!C8</f>
        <v>52109</v>
      </c>
      <c r="D4">
        <f>SectorFlows!C39</f>
        <v>10682</v>
      </c>
    </row>
    <row r="5" spans="1:4" x14ac:dyDescent="0.25">
      <c r="A5" s="223" t="s">
        <v>374</v>
      </c>
      <c r="B5" s="153">
        <v>1</v>
      </c>
      <c r="C5" s="218">
        <f>SectorFlows!C9</f>
        <v>23067</v>
      </c>
      <c r="D5">
        <f>SectorFlows!C40</f>
        <v>5068</v>
      </c>
    </row>
    <row r="6" spans="1:4" x14ac:dyDescent="0.25">
      <c r="A6" s="223" t="s">
        <v>44</v>
      </c>
      <c r="B6" s="153">
        <v>1</v>
      </c>
      <c r="C6" s="218">
        <f>SectorFlows!C10</f>
        <v>31349</v>
      </c>
      <c r="D6">
        <f>SectorFlows!C41</f>
        <v>6542</v>
      </c>
    </row>
    <row r="7" spans="1:4" x14ac:dyDescent="0.25">
      <c r="A7" s="223" t="s">
        <v>375</v>
      </c>
      <c r="B7" s="153">
        <v>1</v>
      </c>
      <c r="C7" s="218">
        <f>SectorFlows!C11</f>
        <v>23457</v>
      </c>
      <c r="D7">
        <f>SectorFlows!C42</f>
        <v>6338</v>
      </c>
    </row>
    <row r="8" spans="1:4" x14ac:dyDescent="0.25">
      <c r="A8" s="223" t="s">
        <v>376</v>
      </c>
      <c r="B8" s="153">
        <v>1</v>
      </c>
      <c r="C8" s="218">
        <f>SectorFlows!C12</f>
        <v>48823</v>
      </c>
      <c r="D8">
        <f>SectorFlows!C43</f>
        <v>8969</v>
      </c>
    </row>
    <row r="9" spans="1:4" x14ac:dyDescent="0.25">
      <c r="A9" s="223" t="s">
        <v>46</v>
      </c>
      <c r="B9" s="153">
        <v>1</v>
      </c>
      <c r="C9" s="218">
        <f>SectorFlows!C13</f>
        <v>88924</v>
      </c>
      <c r="D9">
        <f>SectorFlows!C44</f>
        <v>20007</v>
      </c>
    </row>
    <row r="10" spans="1:4" x14ac:dyDescent="0.25">
      <c r="A10" s="223" t="s">
        <v>377</v>
      </c>
      <c r="B10" s="153">
        <v>1</v>
      </c>
      <c r="C10" s="218">
        <f>SectorFlows!C14</f>
        <v>13535</v>
      </c>
      <c r="D10">
        <f>SectorFlows!C45</f>
        <v>908</v>
      </c>
    </row>
    <row r="11" spans="1:4" x14ac:dyDescent="0.25">
      <c r="A11" s="223" t="s">
        <v>378</v>
      </c>
      <c r="B11" s="153">
        <v>1</v>
      </c>
      <c r="C11" s="218">
        <f>SectorFlows!C15</f>
        <v>14155</v>
      </c>
      <c r="D11">
        <f>SectorFlows!C46</f>
        <v>707</v>
      </c>
    </row>
    <row r="12" spans="1:4" x14ac:dyDescent="0.25">
      <c r="A12" s="223" t="s">
        <v>379</v>
      </c>
      <c r="B12" s="153">
        <v>1</v>
      </c>
      <c r="C12" s="218">
        <f>SectorFlows!C16</f>
        <v>10669</v>
      </c>
      <c r="D12">
        <f>SectorFlows!C47</f>
        <v>1025</v>
      </c>
    </row>
    <row r="13" spans="1:4" x14ac:dyDescent="0.25">
      <c r="A13" s="223" t="s">
        <v>380</v>
      </c>
      <c r="B13" s="153">
        <v>1</v>
      </c>
      <c r="C13" s="218">
        <f>SectorFlows!C17</f>
        <v>12839</v>
      </c>
      <c r="D13">
        <f>SectorFlows!C48</f>
        <v>1710</v>
      </c>
    </row>
    <row r="14" spans="1:4" x14ac:dyDescent="0.25">
      <c r="A14" s="223" t="s">
        <v>381</v>
      </c>
      <c r="B14" s="153">
        <v>1</v>
      </c>
      <c r="C14" s="218">
        <f>SectorFlows!C18</f>
        <v>29728</v>
      </c>
      <c r="D14">
        <f>SectorFlows!C49</f>
        <v>2799</v>
      </c>
    </row>
    <row r="15" spans="1:4" x14ac:dyDescent="0.25">
      <c r="A15" s="223" t="s">
        <v>382</v>
      </c>
      <c r="B15" s="153">
        <v>1</v>
      </c>
      <c r="C15" s="218">
        <f>SectorFlows!C19</f>
        <v>22483</v>
      </c>
      <c r="D15">
        <f>SectorFlows!C50</f>
        <v>2957</v>
      </c>
    </row>
    <row r="16" spans="1:4" x14ac:dyDescent="0.25">
      <c r="A16" s="223" t="s">
        <v>383</v>
      </c>
      <c r="B16" s="153">
        <v>1</v>
      </c>
      <c r="C16" s="218">
        <f>SectorFlows!C20</f>
        <v>15061</v>
      </c>
      <c r="D16">
        <f>SectorFlows!C51</f>
        <v>2153</v>
      </c>
    </row>
    <row r="17" spans="1:4" x14ac:dyDescent="0.25">
      <c r="A17" s="223" t="s">
        <v>384</v>
      </c>
      <c r="B17" s="153">
        <v>1</v>
      </c>
      <c r="C17" s="218">
        <f>SectorFlows!C21</f>
        <v>991</v>
      </c>
      <c r="D17">
        <f>SectorFlows!C52</f>
        <v>35</v>
      </c>
    </row>
    <row r="18" spans="1:4" x14ac:dyDescent="0.25">
      <c r="A18" s="223" t="s">
        <v>385</v>
      </c>
      <c r="B18" s="153">
        <v>1</v>
      </c>
      <c r="C18" s="218">
        <f>SectorFlows!C22</f>
        <v>2475</v>
      </c>
      <c r="D18">
        <f>SectorFlows!C53</f>
        <v>50</v>
      </c>
    </row>
    <row r="19" spans="1:4" x14ac:dyDescent="0.25">
      <c r="A19" s="223" t="s">
        <v>386</v>
      </c>
      <c r="B19" s="153">
        <v>1</v>
      </c>
      <c r="C19" s="218">
        <f>SectorFlows!C23</f>
        <v>9932</v>
      </c>
      <c r="D19">
        <f>SectorFlows!C54</f>
        <v>2794</v>
      </c>
    </row>
    <row r="20" spans="1:4" x14ac:dyDescent="0.25">
      <c r="A20" s="223" t="s">
        <v>387</v>
      </c>
      <c r="B20" s="153">
        <v>1</v>
      </c>
      <c r="C20" s="218">
        <f>SectorFlows!C24</f>
        <v>4193</v>
      </c>
      <c r="D20">
        <f>SectorFlows!C55</f>
        <v>347</v>
      </c>
    </row>
    <row r="21" spans="1:4" x14ac:dyDescent="0.25">
      <c r="A21" s="223" t="s">
        <v>388</v>
      </c>
      <c r="B21" s="153">
        <v>1</v>
      </c>
      <c r="C21" s="218">
        <f>SectorFlows!C25</f>
        <v>14193</v>
      </c>
      <c r="D21">
        <f>SectorFlows!C56</f>
        <v>595</v>
      </c>
    </row>
    <row r="22" spans="1:4" x14ac:dyDescent="0.25">
      <c r="A22" s="223" t="s">
        <v>389</v>
      </c>
      <c r="B22" s="153">
        <v>1</v>
      </c>
      <c r="C22" s="218">
        <f>SectorFlows!C26</f>
        <v>6673</v>
      </c>
      <c r="D22">
        <f>SectorFlows!C57</f>
        <v>494</v>
      </c>
    </row>
    <row r="23" spans="1:4" x14ac:dyDescent="0.25">
      <c r="A23" s="223" t="s">
        <v>390</v>
      </c>
      <c r="B23" s="153">
        <v>1</v>
      </c>
      <c r="C23" s="218">
        <f>SectorFlows!C27</f>
        <v>2681</v>
      </c>
      <c r="D23">
        <f>SectorFlows!C58</f>
        <v>100</v>
      </c>
    </row>
    <row r="24" spans="1:4" x14ac:dyDescent="0.25">
      <c r="A24" s="223" t="s">
        <v>391</v>
      </c>
      <c r="B24" s="153">
        <v>1</v>
      </c>
      <c r="C24" s="218">
        <f>SectorFlows!C28</f>
        <v>2509</v>
      </c>
      <c r="D24">
        <f>SectorFlows!C59</f>
        <v>178</v>
      </c>
    </row>
    <row r="25" spans="1:4" x14ac:dyDescent="0.25">
      <c r="A25" s="223" t="s">
        <v>392</v>
      </c>
      <c r="B25" s="153">
        <v>1</v>
      </c>
      <c r="C25" s="218">
        <f>SectorFlows!C29</f>
        <v>4522</v>
      </c>
      <c r="D25">
        <f>SectorFlows!C60</f>
        <v>276</v>
      </c>
    </row>
    <row r="26" spans="1:4" x14ac:dyDescent="0.25">
      <c r="A26" s="224" t="s">
        <v>393</v>
      </c>
      <c r="B26" s="221">
        <v>1</v>
      </c>
      <c r="C26" s="218">
        <f>SectorFlows!C30</f>
        <v>13044</v>
      </c>
      <c r="D26">
        <f>SectorFlows!C61</f>
        <v>1367</v>
      </c>
    </row>
    <row r="27" spans="1:4" x14ac:dyDescent="0.25">
      <c r="A27" s="220">
        <v>1</v>
      </c>
      <c r="B27" s="153" t="s">
        <v>372</v>
      </c>
      <c r="C27" s="218">
        <f>SectorFlows!D6</f>
        <v>17573</v>
      </c>
      <c r="D27">
        <f>SectorFlows!D37</f>
        <v>1164</v>
      </c>
    </row>
    <row r="28" spans="1:4" x14ac:dyDescent="0.25">
      <c r="A28" s="153" t="s">
        <v>372</v>
      </c>
      <c r="B28" s="153" t="s">
        <v>372</v>
      </c>
      <c r="C28" s="218">
        <f>SectorFlows!D7</f>
        <v>115562</v>
      </c>
      <c r="D28">
        <f>SectorFlows!D38</f>
        <v>36551</v>
      </c>
    </row>
    <row r="29" spans="1:4" x14ac:dyDescent="0.25">
      <c r="A29" s="153" t="s">
        <v>373</v>
      </c>
      <c r="B29" s="153" t="s">
        <v>372</v>
      </c>
      <c r="C29" s="218">
        <f>SectorFlows!D8</f>
        <v>38388</v>
      </c>
      <c r="D29">
        <f>SectorFlows!D39</f>
        <v>5834</v>
      </c>
    </row>
    <row r="30" spans="1:4" x14ac:dyDescent="0.25">
      <c r="A30" s="153" t="s">
        <v>374</v>
      </c>
      <c r="B30" s="153" t="s">
        <v>372</v>
      </c>
      <c r="C30" s="218">
        <f>SectorFlows!D9</f>
        <v>16634</v>
      </c>
      <c r="D30">
        <f>SectorFlows!D40</f>
        <v>1462</v>
      </c>
    </row>
    <row r="31" spans="1:4" x14ac:dyDescent="0.25">
      <c r="A31" s="153" t="s">
        <v>44</v>
      </c>
      <c r="B31" s="153" t="s">
        <v>372</v>
      </c>
      <c r="C31" s="218">
        <f>SectorFlows!D10</f>
        <v>10193</v>
      </c>
      <c r="D31">
        <f>SectorFlows!D41</f>
        <v>520</v>
      </c>
    </row>
    <row r="32" spans="1:4" x14ac:dyDescent="0.25">
      <c r="A32" s="153" t="s">
        <v>375</v>
      </c>
      <c r="B32" s="153" t="s">
        <v>372</v>
      </c>
      <c r="C32" s="218">
        <f>SectorFlows!D11</f>
        <v>8002</v>
      </c>
      <c r="D32">
        <f>SectorFlows!D42</f>
        <v>250</v>
      </c>
    </row>
    <row r="33" spans="1:4" x14ac:dyDescent="0.25">
      <c r="A33" s="153" t="s">
        <v>376</v>
      </c>
      <c r="B33" s="153" t="s">
        <v>372</v>
      </c>
      <c r="C33" s="218">
        <f>SectorFlows!D12</f>
        <v>14111</v>
      </c>
      <c r="D33">
        <f>SectorFlows!D43</f>
        <v>368</v>
      </c>
    </row>
    <row r="34" spans="1:4" x14ac:dyDescent="0.25">
      <c r="A34" s="153" t="s">
        <v>46</v>
      </c>
      <c r="B34" s="153" t="s">
        <v>372</v>
      </c>
      <c r="C34" s="218">
        <f>SectorFlows!D13</f>
        <v>23264</v>
      </c>
      <c r="D34">
        <f>SectorFlows!D44</f>
        <v>626</v>
      </c>
    </row>
    <row r="35" spans="1:4" x14ac:dyDescent="0.25">
      <c r="A35" s="153" t="s">
        <v>377</v>
      </c>
      <c r="B35" s="153" t="s">
        <v>372</v>
      </c>
      <c r="C35" s="218">
        <f>SectorFlows!D14</f>
        <v>7801</v>
      </c>
      <c r="D35">
        <f>SectorFlows!D45</f>
        <v>2028</v>
      </c>
    </row>
    <row r="36" spans="1:4" x14ac:dyDescent="0.25">
      <c r="A36" s="153" t="s">
        <v>378</v>
      </c>
      <c r="B36" s="153" t="s">
        <v>372</v>
      </c>
      <c r="C36" s="218">
        <f>SectorFlows!D15</f>
        <v>8899</v>
      </c>
      <c r="D36">
        <f>SectorFlows!D46</f>
        <v>851</v>
      </c>
    </row>
    <row r="37" spans="1:4" x14ac:dyDescent="0.25">
      <c r="A37" s="153" t="s">
        <v>379</v>
      </c>
      <c r="B37" s="153" t="s">
        <v>372</v>
      </c>
      <c r="C37" s="218">
        <f>SectorFlows!D16</f>
        <v>5044</v>
      </c>
      <c r="D37">
        <f>SectorFlows!D47</f>
        <v>454</v>
      </c>
    </row>
    <row r="38" spans="1:4" x14ac:dyDescent="0.25">
      <c r="A38" s="153" t="s">
        <v>380</v>
      </c>
      <c r="B38" s="153" t="s">
        <v>372</v>
      </c>
      <c r="C38" s="218">
        <f>SectorFlows!D17</f>
        <v>2149</v>
      </c>
      <c r="D38">
        <f>SectorFlows!D48</f>
        <v>98</v>
      </c>
    </row>
    <row r="39" spans="1:4" x14ac:dyDescent="0.25">
      <c r="A39" s="153" t="s">
        <v>381</v>
      </c>
      <c r="B39" s="153" t="s">
        <v>372</v>
      </c>
      <c r="C39" s="218">
        <f>SectorFlows!D18</f>
        <v>3646</v>
      </c>
      <c r="D39">
        <f>SectorFlows!D49</f>
        <v>48</v>
      </c>
    </row>
    <row r="40" spans="1:4" x14ac:dyDescent="0.25">
      <c r="A40" s="153" t="s">
        <v>382</v>
      </c>
      <c r="B40" s="153" t="s">
        <v>372</v>
      </c>
      <c r="C40" s="218">
        <f>SectorFlows!D19</f>
        <v>5264</v>
      </c>
      <c r="D40">
        <f>SectorFlows!D50</f>
        <v>86</v>
      </c>
    </row>
    <row r="41" spans="1:4" x14ac:dyDescent="0.25">
      <c r="A41" s="153" t="s">
        <v>383</v>
      </c>
      <c r="B41" s="153" t="s">
        <v>372</v>
      </c>
      <c r="C41" s="218">
        <f>SectorFlows!D20</f>
        <v>3063</v>
      </c>
      <c r="D41">
        <f>SectorFlows!D51</f>
        <v>72</v>
      </c>
    </row>
    <row r="42" spans="1:4" x14ac:dyDescent="0.25">
      <c r="A42" s="153" t="s">
        <v>384</v>
      </c>
      <c r="B42" s="153" t="s">
        <v>372</v>
      </c>
      <c r="C42" s="218">
        <f>SectorFlows!D21</f>
        <v>601</v>
      </c>
      <c r="D42">
        <f>SectorFlows!D52</f>
        <v>46</v>
      </c>
    </row>
    <row r="43" spans="1:4" x14ac:dyDescent="0.25">
      <c r="A43" s="153" t="s">
        <v>385</v>
      </c>
      <c r="B43" s="153" t="s">
        <v>372</v>
      </c>
      <c r="C43" s="218">
        <f>SectorFlows!D22</f>
        <v>527</v>
      </c>
      <c r="D43">
        <f>SectorFlows!D53</f>
        <v>1</v>
      </c>
    </row>
    <row r="44" spans="1:4" x14ac:dyDescent="0.25">
      <c r="A44" s="153" t="s">
        <v>386</v>
      </c>
      <c r="B44" s="153" t="s">
        <v>372</v>
      </c>
      <c r="C44" s="218">
        <f>SectorFlows!D23</f>
        <v>1906</v>
      </c>
      <c r="D44">
        <f>SectorFlows!D54</f>
        <v>88</v>
      </c>
    </row>
    <row r="45" spans="1:4" x14ac:dyDescent="0.25">
      <c r="A45" s="153" t="s">
        <v>387</v>
      </c>
      <c r="B45" s="153" t="s">
        <v>372</v>
      </c>
      <c r="C45" s="218">
        <f>SectorFlows!D24</f>
        <v>531</v>
      </c>
      <c r="D45">
        <f>SectorFlows!D55</f>
        <v>2</v>
      </c>
    </row>
    <row r="46" spans="1:4" x14ac:dyDescent="0.25">
      <c r="A46" s="153" t="s">
        <v>388</v>
      </c>
      <c r="B46" s="153" t="s">
        <v>372</v>
      </c>
      <c r="C46" s="218">
        <f>SectorFlows!D25</f>
        <v>7915</v>
      </c>
      <c r="D46">
        <f>SectorFlows!D56</f>
        <v>599</v>
      </c>
    </row>
    <row r="47" spans="1:4" x14ac:dyDescent="0.25">
      <c r="A47" s="153" t="s">
        <v>389</v>
      </c>
      <c r="B47" s="153" t="s">
        <v>372</v>
      </c>
      <c r="C47" s="218">
        <f>SectorFlows!D26</f>
        <v>3424</v>
      </c>
      <c r="D47">
        <f>SectorFlows!D57</f>
        <v>480</v>
      </c>
    </row>
    <row r="48" spans="1:4" x14ac:dyDescent="0.25">
      <c r="A48" s="153" t="s">
        <v>390</v>
      </c>
      <c r="B48" s="153" t="s">
        <v>372</v>
      </c>
      <c r="C48" s="218">
        <f>SectorFlows!D27</f>
        <v>1430</v>
      </c>
      <c r="D48">
        <f>SectorFlows!D58</f>
        <v>64</v>
      </c>
    </row>
    <row r="49" spans="1:4" x14ac:dyDescent="0.25">
      <c r="A49" s="153" t="s">
        <v>391</v>
      </c>
      <c r="B49" s="153" t="s">
        <v>372</v>
      </c>
      <c r="C49" s="218">
        <f>SectorFlows!D28</f>
        <v>533</v>
      </c>
      <c r="D49">
        <f>SectorFlows!D59</f>
        <v>15</v>
      </c>
    </row>
    <row r="50" spans="1:4" x14ac:dyDescent="0.25">
      <c r="A50" s="153" t="s">
        <v>392</v>
      </c>
      <c r="B50" s="153" t="s">
        <v>372</v>
      </c>
      <c r="C50" s="218">
        <f>SectorFlows!D29</f>
        <v>795</v>
      </c>
      <c r="D50">
        <f>SectorFlows!D60</f>
        <v>4</v>
      </c>
    </row>
    <row r="51" spans="1:4" x14ac:dyDescent="0.25">
      <c r="A51" s="221" t="s">
        <v>393</v>
      </c>
      <c r="B51" s="153" t="s">
        <v>372</v>
      </c>
      <c r="C51" s="218">
        <f>SectorFlows!D30</f>
        <v>2286</v>
      </c>
      <c r="D51">
        <f>SectorFlows!D61</f>
        <v>21</v>
      </c>
    </row>
    <row r="52" spans="1:4" x14ac:dyDescent="0.25">
      <c r="A52" s="220">
        <v>1</v>
      </c>
      <c r="B52" s="153" t="s">
        <v>373</v>
      </c>
      <c r="C52" s="218">
        <f>SectorFlows!E6</f>
        <v>8045</v>
      </c>
      <c r="D52">
        <f>SectorFlows!E37</f>
        <v>781</v>
      </c>
    </row>
    <row r="53" spans="1:4" x14ac:dyDescent="0.25">
      <c r="A53" s="153" t="s">
        <v>372</v>
      </c>
      <c r="B53" s="153" t="s">
        <v>373</v>
      </c>
      <c r="C53" s="218">
        <f>SectorFlows!E7</f>
        <v>29402</v>
      </c>
      <c r="D53">
        <f>SectorFlows!E38</f>
        <v>7207</v>
      </c>
    </row>
    <row r="54" spans="1:4" x14ac:dyDescent="0.25">
      <c r="A54" s="153" t="s">
        <v>373</v>
      </c>
      <c r="B54" s="153" t="s">
        <v>373</v>
      </c>
      <c r="C54" s="218">
        <f>SectorFlows!E8</f>
        <v>64171</v>
      </c>
      <c r="D54">
        <f>SectorFlows!E39</f>
        <v>19523</v>
      </c>
    </row>
    <row r="55" spans="1:4" x14ac:dyDescent="0.25">
      <c r="A55" s="153" t="s">
        <v>374</v>
      </c>
      <c r="B55" s="153" t="s">
        <v>373</v>
      </c>
      <c r="C55" s="218">
        <f>SectorFlows!E9</f>
        <v>19299</v>
      </c>
      <c r="D55">
        <f>SectorFlows!E40</f>
        <v>4684</v>
      </c>
    </row>
    <row r="56" spans="1:4" x14ac:dyDescent="0.25">
      <c r="A56" s="153" t="s">
        <v>44</v>
      </c>
      <c r="B56" s="153" t="s">
        <v>373</v>
      </c>
      <c r="C56" s="218">
        <f>SectorFlows!E10</f>
        <v>9659</v>
      </c>
      <c r="D56">
        <f>SectorFlows!E41</f>
        <v>2606</v>
      </c>
    </row>
    <row r="57" spans="1:4" x14ac:dyDescent="0.25">
      <c r="A57" s="153" t="s">
        <v>375</v>
      </c>
      <c r="B57" s="153" t="s">
        <v>373</v>
      </c>
      <c r="C57" s="218">
        <f>SectorFlows!E11</f>
        <v>6576</v>
      </c>
      <c r="D57">
        <f>SectorFlows!E42</f>
        <v>1091</v>
      </c>
    </row>
    <row r="58" spans="1:4" x14ac:dyDescent="0.25">
      <c r="A58" s="153" t="s">
        <v>376</v>
      </c>
      <c r="B58" s="153" t="s">
        <v>373</v>
      </c>
      <c r="C58" s="218">
        <f>SectorFlows!E12</f>
        <v>10205</v>
      </c>
      <c r="D58">
        <f>SectorFlows!E43</f>
        <v>578</v>
      </c>
    </row>
    <row r="59" spans="1:4" x14ac:dyDescent="0.25">
      <c r="A59" s="153" t="s">
        <v>46</v>
      </c>
      <c r="B59" s="153" t="s">
        <v>373</v>
      </c>
      <c r="C59" s="218">
        <f>SectorFlows!E13</f>
        <v>11647</v>
      </c>
      <c r="D59">
        <f>SectorFlows!E44</f>
        <v>1320</v>
      </c>
    </row>
    <row r="60" spans="1:4" x14ac:dyDescent="0.25">
      <c r="A60" s="153" t="s">
        <v>377</v>
      </c>
      <c r="B60" s="153" t="s">
        <v>373</v>
      </c>
      <c r="C60" s="218">
        <f>SectorFlows!E14</f>
        <v>4046</v>
      </c>
      <c r="D60">
        <f>SectorFlows!E45</f>
        <v>1136</v>
      </c>
    </row>
    <row r="61" spans="1:4" x14ac:dyDescent="0.25">
      <c r="A61" s="153" t="s">
        <v>378</v>
      </c>
      <c r="B61" s="153" t="s">
        <v>373</v>
      </c>
      <c r="C61" s="218">
        <f>SectorFlows!E15</f>
        <v>15990</v>
      </c>
      <c r="D61">
        <f>SectorFlows!E46</f>
        <v>4051</v>
      </c>
    </row>
    <row r="62" spans="1:4" x14ac:dyDescent="0.25">
      <c r="A62" s="153" t="s">
        <v>379</v>
      </c>
      <c r="B62" s="153" t="s">
        <v>373</v>
      </c>
      <c r="C62" s="218">
        <f>SectorFlows!E16</f>
        <v>12520</v>
      </c>
      <c r="D62">
        <f>SectorFlows!E47</f>
        <v>3111</v>
      </c>
    </row>
    <row r="63" spans="1:4" x14ac:dyDescent="0.25">
      <c r="A63" s="153" t="s">
        <v>380</v>
      </c>
      <c r="B63" s="153" t="s">
        <v>373</v>
      </c>
      <c r="C63" s="218">
        <f>SectorFlows!E17</f>
        <v>4743</v>
      </c>
      <c r="D63">
        <f>SectorFlows!E48</f>
        <v>1123</v>
      </c>
    </row>
    <row r="64" spans="1:4" x14ac:dyDescent="0.25">
      <c r="A64" s="153" t="s">
        <v>381</v>
      </c>
      <c r="B64" s="153" t="s">
        <v>373</v>
      </c>
      <c r="C64" s="218">
        <f>SectorFlows!E18</f>
        <v>5515</v>
      </c>
      <c r="D64">
        <f>SectorFlows!E49</f>
        <v>748</v>
      </c>
    </row>
    <row r="65" spans="1:4" x14ac:dyDescent="0.25">
      <c r="A65" s="153" t="s">
        <v>382</v>
      </c>
      <c r="B65" s="153" t="s">
        <v>373</v>
      </c>
      <c r="C65" s="218">
        <f>SectorFlows!E19</f>
        <v>4405</v>
      </c>
      <c r="D65">
        <f>SectorFlows!E50</f>
        <v>274</v>
      </c>
    </row>
    <row r="66" spans="1:4" x14ac:dyDescent="0.25">
      <c r="A66" s="153" t="s">
        <v>383</v>
      </c>
      <c r="B66" s="153" t="s">
        <v>373</v>
      </c>
      <c r="C66" s="218">
        <f>SectorFlows!E20</f>
        <v>2113</v>
      </c>
      <c r="D66">
        <f>SectorFlows!E51</f>
        <v>114</v>
      </c>
    </row>
    <row r="67" spans="1:4" x14ac:dyDescent="0.25">
      <c r="A67" s="153" t="s">
        <v>384</v>
      </c>
      <c r="B67" s="153" t="s">
        <v>373</v>
      </c>
      <c r="C67" s="218">
        <f>SectorFlows!E21</f>
        <v>830</v>
      </c>
      <c r="D67">
        <f>SectorFlows!E52</f>
        <v>78</v>
      </c>
    </row>
    <row r="68" spans="1:4" x14ac:dyDescent="0.25">
      <c r="A68" s="153" t="s">
        <v>385</v>
      </c>
      <c r="B68" s="153" t="s">
        <v>373</v>
      </c>
      <c r="C68" s="218">
        <f>SectorFlows!E22</f>
        <v>1204</v>
      </c>
      <c r="D68">
        <f>SectorFlows!E53</f>
        <v>19</v>
      </c>
    </row>
    <row r="69" spans="1:4" x14ac:dyDescent="0.25">
      <c r="A69" s="153" t="s">
        <v>386</v>
      </c>
      <c r="B69" s="153" t="s">
        <v>373</v>
      </c>
      <c r="C69" s="218">
        <f>SectorFlows!E23</f>
        <v>1734</v>
      </c>
      <c r="D69">
        <f>SectorFlows!E54</f>
        <v>87</v>
      </c>
    </row>
    <row r="70" spans="1:4" x14ac:dyDescent="0.25">
      <c r="A70" s="153" t="s">
        <v>387</v>
      </c>
      <c r="B70" s="153" t="s">
        <v>373</v>
      </c>
      <c r="C70" s="218">
        <f>SectorFlows!E24</f>
        <v>478</v>
      </c>
      <c r="D70">
        <f>SectorFlows!E55</f>
        <v>8</v>
      </c>
    </row>
    <row r="71" spans="1:4" x14ac:dyDescent="0.25">
      <c r="A71" s="153" t="s">
        <v>388</v>
      </c>
      <c r="B71" s="153" t="s">
        <v>373</v>
      </c>
      <c r="C71" s="218">
        <f>SectorFlows!E25</f>
        <v>10499</v>
      </c>
      <c r="D71">
        <f>SectorFlows!E56</f>
        <v>2255</v>
      </c>
    </row>
    <row r="72" spans="1:4" x14ac:dyDescent="0.25">
      <c r="A72" s="153" t="s">
        <v>389</v>
      </c>
      <c r="B72" s="153" t="s">
        <v>373</v>
      </c>
      <c r="C72" s="218">
        <f>SectorFlows!E26</f>
        <v>2177</v>
      </c>
      <c r="D72">
        <f>SectorFlows!E57</f>
        <v>341</v>
      </c>
    </row>
    <row r="73" spans="1:4" x14ac:dyDescent="0.25">
      <c r="A73" s="153" t="s">
        <v>390</v>
      </c>
      <c r="B73" s="153" t="s">
        <v>373</v>
      </c>
      <c r="C73" s="218">
        <f>SectorFlows!E27</f>
        <v>2508</v>
      </c>
      <c r="D73">
        <f>SectorFlows!E58</f>
        <v>569</v>
      </c>
    </row>
    <row r="74" spans="1:4" x14ac:dyDescent="0.25">
      <c r="A74" s="153" t="s">
        <v>391</v>
      </c>
      <c r="B74" s="153" t="s">
        <v>373</v>
      </c>
      <c r="C74" s="218">
        <f>SectorFlows!E28</f>
        <v>1099</v>
      </c>
      <c r="D74">
        <f>SectorFlows!E59</f>
        <v>170</v>
      </c>
    </row>
    <row r="75" spans="1:4" x14ac:dyDescent="0.25">
      <c r="A75" s="153" t="s">
        <v>392</v>
      </c>
      <c r="B75" s="153" t="s">
        <v>373</v>
      </c>
      <c r="C75" s="218">
        <f>SectorFlows!E29</f>
        <v>1053</v>
      </c>
      <c r="D75">
        <f>SectorFlows!E60</f>
        <v>90</v>
      </c>
    </row>
    <row r="76" spans="1:4" x14ac:dyDescent="0.25">
      <c r="A76" s="221" t="s">
        <v>393</v>
      </c>
      <c r="B76" s="153" t="s">
        <v>373</v>
      </c>
      <c r="C76" s="218">
        <f>SectorFlows!E30</f>
        <v>2777</v>
      </c>
      <c r="D76">
        <f>SectorFlows!E61</f>
        <v>174</v>
      </c>
    </row>
    <row r="77" spans="1:4" x14ac:dyDescent="0.25">
      <c r="A77" s="220">
        <v>1</v>
      </c>
      <c r="B77" s="153" t="s">
        <v>374</v>
      </c>
      <c r="C77" s="218">
        <f>SectorFlows!F6</f>
        <v>2211</v>
      </c>
      <c r="D77">
        <f>SectorFlows!F37</f>
        <v>278</v>
      </c>
    </row>
    <row r="78" spans="1:4" x14ac:dyDescent="0.25">
      <c r="A78" s="153" t="s">
        <v>372</v>
      </c>
      <c r="B78" s="153" t="s">
        <v>374</v>
      </c>
      <c r="C78" s="218">
        <f>SectorFlows!F7</f>
        <v>4892</v>
      </c>
      <c r="D78">
        <f>SectorFlows!F38</f>
        <v>998</v>
      </c>
    </row>
    <row r="79" spans="1:4" x14ac:dyDescent="0.25">
      <c r="A79" s="153" t="s">
        <v>373</v>
      </c>
      <c r="B79" s="153" t="s">
        <v>374</v>
      </c>
      <c r="C79" s="218">
        <f>SectorFlows!F8</f>
        <v>9816</v>
      </c>
      <c r="D79">
        <f>SectorFlows!F39</f>
        <v>2377</v>
      </c>
    </row>
    <row r="80" spans="1:4" x14ac:dyDescent="0.25">
      <c r="A80" s="153" t="s">
        <v>374</v>
      </c>
      <c r="B80" s="153" t="s">
        <v>374</v>
      </c>
      <c r="C80" s="218">
        <f>SectorFlows!F9</f>
        <v>16358</v>
      </c>
      <c r="D80">
        <f>SectorFlows!F40</f>
        <v>5380</v>
      </c>
    </row>
    <row r="81" spans="1:4" x14ac:dyDescent="0.25">
      <c r="A81" s="153" t="s">
        <v>44</v>
      </c>
      <c r="B81" s="153" t="s">
        <v>374</v>
      </c>
      <c r="C81" s="218">
        <f>SectorFlows!F10</f>
        <v>6209</v>
      </c>
      <c r="D81">
        <f>SectorFlows!F41</f>
        <v>1802</v>
      </c>
    </row>
    <row r="82" spans="1:4" x14ac:dyDescent="0.25">
      <c r="A82" s="153" t="s">
        <v>375</v>
      </c>
      <c r="B82" s="153" t="s">
        <v>374</v>
      </c>
      <c r="C82" s="218">
        <f>SectorFlows!F11</f>
        <v>3541</v>
      </c>
      <c r="D82">
        <f>SectorFlows!F42</f>
        <v>590</v>
      </c>
    </row>
    <row r="83" spans="1:4" x14ac:dyDescent="0.25">
      <c r="A83" s="153" t="s">
        <v>376</v>
      </c>
      <c r="B83" s="153" t="s">
        <v>374</v>
      </c>
      <c r="C83" s="218">
        <f>SectorFlows!F12</f>
        <v>4249</v>
      </c>
      <c r="D83">
        <f>SectorFlows!F43</f>
        <v>343</v>
      </c>
    </row>
    <row r="84" spans="1:4" x14ac:dyDescent="0.25">
      <c r="A84" s="153" t="s">
        <v>46</v>
      </c>
      <c r="B84" s="153" t="s">
        <v>374</v>
      </c>
      <c r="C84" s="218">
        <f>SectorFlows!F13</f>
        <v>4403</v>
      </c>
      <c r="D84">
        <f>SectorFlows!F44</f>
        <v>218</v>
      </c>
    </row>
    <row r="85" spans="1:4" x14ac:dyDescent="0.25">
      <c r="A85" s="153" t="s">
        <v>377</v>
      </c>
      <c r="B85" s="153" t="s">
        <v>374</v>
      </c>
      <c r="C85" s="218">
        <f>SectorFlows!F14</f>
        <v>461</v>
      </c>
      <c r="D85">
        <f>SectorFlows!F45</f>
        <v>64</v>
      </c>
    </row>
    <row r="86" spans="1:4" x14ac:dyDescent="0.25">
      <c r="A86" s="153" t="s">
        <v>378</v>
      </c>
      <c r="B86" s="153" t="s">
        <v>374</v>
      </c>
      <c r="C86" s="218">
        <f>SectorFlows!F15</f>
        <v>1580</v>
      </c>
      <c r="D86">
        <f>SectorFlows!F46</f>
        <v>213</v>
      </c>
    </row>
    <row r="87" spans="1:4" x14ac:dyDescent="0.25">
      <c r="A87" s="153" t="s">
        <v>379</v>
      </c>
      <c r="B87" s="153" t="s">
        <v>374</v>
      </c>
      <c r="C87" s="218">
        <f>SectorFlows!F16</f>
        <v>2850</v>
      </c>
      <c r="D87">
        <f>SectorFlows!F47</f>
        <v>583</v>
      </c>
    </row>
    <row r="88" spans="1:4" x14ac:dyDescent="0.25">
      <c r="A88" s="153" t="s">
        <v>380</v>
      </c>
      <c r="B88" s="153" t="s">
        <v>374</v>
      </c>
      <c r="C88" s="218">
        <f>SectorFlows!F17</f>
        <v>1595</v>
      </c>
      <c r="D88">
        <f>SectorFlows!F48</f>
        <v>518</v>
      </c>
    </row>
    <row r="89" spans="1:4" x14ac:dyDescent="0.25">
      <c r="A89" s="153" t="s">
        <v>381</v>
      </c>
      <c r="B89" s="153" t="s">
        <v>374</v>
      </c>
      <c r="C89" s="218">
        <f>SectorFlows!F18</f>
        <v>1331</v>
      </c>
      <c r="D89">
        <f>SectorFlows!F49</f>
        <v>264</v>
      </c>
    </row>
    <row r="90" spans="1:4" x14ac:dyDescent="0.25">
      <c r="A90" s="153" t="s">
        <v>382</v>
      </c>
      <c r="B90" s="153" t="s">
        <v>374</v>
      </c>
      <c r="C90" s="218">
        <f>SectorFlows!F19</f>
        <v>1609</v>
      </c>
      <c r="D90">
        <f>SectorFlows!F50</f>
        <v>207</v>
      </c>
    </row>
    <row r="91" spans="1:4" x14ac:dyDescent="0.25">
      <c r="A91" s="153" t="s">
        <v>383</v>
      </c>
      <c r="B91" s="153" t="s">
        <v>374</v>
      </c>
      <c r="C91" s="218">
        <f>SectorFlows!F20</f>
        <v>478</v>
      </c>
      <c r="D91">
        <f>SectorFlows!F51</f>
        <v>21</v>
      </c>
    </row>
    <row r="92" spans="1:4" x14ac:dyDescent="0.25">
      <c r="A92" s="153" t="s">
        <v>384</v>
      </c>
      <c r="B92" s="153" t="s">
        <v>374</v>
      </c>
      <c r="C92" s="218">
        <f>SectorFlows!F21</f>
        <v>110</v>
      </c>
      <c r="D92">
        <f>SectorFlows!F52</f>
        <v>2</v>
      </c>
    </row>
    <row r="93" spans="1:4" x14ac:dyDescent="0.25">
      <c r="A93" s="153" t="s">
        <v>385</v>
      </c>
      <c r="B93" s="153" t="s">
        <v>374</v>
      </c>
      <c r="C93" s="218">
        <f>SectorFlows!F22</f>
        <v>304</v>
      </c>
      <c r="D93">
        <f>SectorFlows!F53</f>
        <v>3</v>
      </c>
    </row>
    <row r="94" spans="1:4" x14ac:dyDescent="0.25">
      <c r="A94" s="153" t="s">
        <v>386</v>
      </c>
      <c r="B94" s="153" t="s">
        <v>374</v>
      </c>
      <c r="C94" s="218">
        <f>SectorFlows!F23</f>
        <v>412</v>
      </c>
      <c r="D94">
        <f>SectorFlows!F54</f>
        <v>18</v>
      </c>
    </row>
    <row r="95" spans="1:4" x14ac:dyDescent="0.25">
      <c r="A95" s="153" t="s">
        <v>387</v>
      </c>
      <c r="B95" s="153" t="s">
        <v>374</v>
      </c>
      <c r="C95" s="218">
        <f>SectorFlows!F24</f>
        <v>100</v>
      </c>
      <c r="D95">
        <f>SectorFlows!F55</f>
        <v>0</v>
      </c>
    </row>
    <row r="96" spans="1:4" x14ac:dyDescent="0.25">
      <c r="A96" s="153" t="s">
        <v>388</v>
      </c>
      <c r="B96" s="153" t="s">
        <v>374</v>
      </c>
      <c r="C96" s="218">
        <f>SectorFlows!F25</f>
        <v>1451</v>
      </c>
      <c r="D96">
        <f>SectorFlows!F56</f>
        <v>82</v>
      </c>
    </row>
    <row r="97" spans="1:4" x14ac:dyDescent="0.25">
      <c r="A97" s="153" t="s">
        <v>389</v>
      </c>
      <c r="B97" s="153" t="s">
        <v>374</v>
      </c>
      <c r="C97" s="218">
        <f>SectorFlows!F26</f>
        <v>258</v>
      </c>
      <c r="D97">
        <f>SectorFlows!F57</f>
        <v>20</v>
      </c>
    </row>
    <row r="98" spans="1:4" x14ac:dyDescent="0.25">
      <c r="A98" s="153" t="s">
        <v>390</v>
      </c>
      <c r="B98" s="153" t="s">
        <v>374</v>
      </c>
      <c r="C98" s="218">
        <f>SectorFlows!F27</f>
        <v>383</v>
      </c>
      <c r="D98">
        <f>SectorFlows!F58</f>
        <v>88</v>
      </c>
    </row>
    <row r="99" spans="1:4" x14ac:dyDescent="0.25">
      <c r="A99" s="153" t="s">
        <v>391</v>
      </c>
      <c r="B99" s="153" t="s">
        <v>374</v>
      </c>
      <c r="C99" s="218">
        <f>SectorFlows!F28</f>
        <v>146</v>
      </c>
      <c r="D99">
        <f>SectorFlows!F59</f>
        <v>46</v>
      </c>
    </row>
    <row r="100" spans="1:4" x14ac:dyDescent="0.25">
      <c r="A100" s="153" t="s">
        <v>392</v>
      </c>
      <c r="B100" s="153" t="s">
        <v>374</v>
      </c>
      <c r="C100" s="218">
        <f>SectorFlows!F29</f>
        <v>424</v>
      </c>
      <c r="D100">
        <f>SectorFlows!F60</f>
        <v>40</v>
      </c>
    </row>
    <row r="101" spans="1:4" x14ac:dyDescent="0.25">
      <c r="A101" s="221" t="s">
        <v>393</v>
      </c>
      <c r="B101" s="153" t="s">
        <v>374</v>
      </c>
      <c r="C101" s="218">
        <f>SectorFlows!F30</f>
        <v>975</v>
      </c>
      <c r="D101">
        <f>SectorFlows!F61</f>
        <v>71</v>
      </c>
    </row>
    <row r="102" spans="1:4" x14ac:dyDescent="0.25">
      <c r="A102" s="220">
        <v>1</v>
      </c>
      <c r="B102" s="153" t="s">
        <v>44</v>
      </c>
      <c r="C102" s="218">
        <f>SectorFlows!G6</f>
        <v>4299</v>
      </c>
      <c r="D102">
        <f>SectorFlows!G37</f>
        <v>363</v>
      </c>
    </row>
    <row r="103" spans="1:4" x14ac:dyDescent="0.25">
      <c r="A103" s="153" t="s">
        <v>372</v>
      </c>
      <c r="B103" s="153" t="s">
        <v>44</v>
      </c>
      <c r="C103" s="218">
        <f>SectorFlows!G7</f>
        <v>6464</v>
      </c>
      <c r="D103">
        <f>SectorFlows!G38</f>
        <v>709</v>
      </c>
    </row>
    <row r="104" spans="1:4" x14ac:dyDescent="0.25">
      <c r="A104" s="153" t="s">
        <v>373</v>
      </c>
      <c r="B104" s="153" t="s">
        <v>44</v>
      </c>
      <c r="C104" s="218">
        <f>SectorFlows!G8</f>
        <v>8328</v>
      </c>
      <c r="D104">
        <f>SectorFlows!G39</f>
        <v>1664</v>
      </c>
    </row>
    <row r="105" spans="1:4" x14ac:dyDescent="0.25">
      <c r="A105" s="153" t="s">
        <v>374</v>
      </c>
      <c r="B105" s="153" t="s">
        <v>44</v>
      </c>
      <c r="C105" s="218">
        <f>SectorFlows!G9</f>
        <v>9508</v>
      </c>
      <c r="D105">
        <f>SectorFlows!G40</f>
        <v>2722</v>
      </c>
    </row>
    <row r="106" spans="1:4" x14ac:dyDescent="0.25">
      <c r="A106" s="153" t="s">
        <v>44</v>
      </c>
      <c r="B106" s="153" t="s">
        <v>44</v>
      </c>
      <c r="C106" s="218">
        <f>SectorFlows!G10</f>
        <v>35268</v>
      </c>
      <c r="D106">
        <f>SectorFlows!G41</f>
        <v>9493</v>
      </c>
    </row>
    <row r="107" spans="1:4" x14ac:dyDescent="0.25">
      <c r="A107" s="153" t="s">
        <v>375</v>
      </c>
      <c r="B107" s="153" t="s">
        <v>44</v>
      </c>
      <c r="C107" s="218">
        <f>SectorFlows!G11</f>
        <v>12871</v>
      </c>
      <c r="D107">
        <f>SectorFlows!G42</f>
        <v>3186</v>
      </c>
    </row>
    <row r="108" spans="1:4" x14ac:dyDescent="0.25">
      <c r="A108" s="153" t="s">
        <v>376</v>
      </c>
      <c r="B108" s="153" t="s">
        <v>44</v>
      </c>
      <c r="C108" s="218">
        <f>SectorFlows!G12</f>
        <v>8388</v>
      </c>
      <c r="D108">
        <f>SectorFlows!G43</f>
        <v>1608</v>
      </c>
    </row>
    <row r="109" spans="1:4" x14ac:dyDescent="0.25">
      <c r="A109" s="153" t="s">
        <v>46</v>
      </c>
      <c r="B109" s="153" t="s">
        <v>44</v>
      </c>
      <c r="C109" s="218">
        <f>SectorFlows!G13</f>
        <v>9046</v>
      </c>
      <c r="D109">
        <f>SectorFlows!G44</f>
        <v>630</v>
      </c>
    </row>
    <row r="110" spans="1:4" x14ac:dyDescent="0.25">
      <c r="A110" s="153" t="s">
        <v>377</v>
      </c>
      <c r="B110" s="153" t="s">
        <v>44</v>
      </c>
      <c r="C110" s="218">
        <f>SectorFlows!G14</f>
        <v>611</v>
      </c>
      <c r="D110">
        <f>SectorFlows!G45</f>
        <v>54</v>
      </c>
    </row>
    <row r="111" spans="1:4" x14ac:dyDescent="0.25">
      <c r="A111" s="153" t="s">
        <v>378</v>
      </c>
      <c r="B111" s="153" t="s">
        <v>44</v>
      </c>
      <c r="C111" s="218">
        <f>SectorFlows!G15</f>
        <v>2463</v>
      </c>
      <c r="D111">
        <f>SectorFlows!G46</f>
        <v>207</v>
      </c>
    </row>
    <row r="112" spans="1:4" x14ac:dyDescent="0.25">
      <c r="A112" s="153" t="s">
        <v>379</v>
      </c>
      <c r="B112" s="153" t="s">
        <v>44</v>
      </c>
      <c r="C112" s="218">
        <f>SectorFlows!G16</f>
        <v>4631</v>
      </c>
      <c r="D112">
        <f>SectorFlows!G47</f>
        <v>639</v>
      </c>
    </row>
    <row r="113" spans="1:4" x14ac:dyDescent="0.25">
      <c r="A113" s="153" t="s">
        <v>380</v>
      </c>
      <c r="B113" s="153" t="s">
        <v>44</v>
      </c>
      <c r="C113" s="218">
        <f>SectorFlows!G17</f>
        <v>6296</v>
      </c>
      <c r="D113">
        <f>SectorFlows!G48</f>
        <v>1297</v>
      </c>
    </row>
    <row r="114" spans="1:4" x14ac:dyDescent="0.25">
      <c r="A114" s="153" t="s">
        <v>381</v>
      </c>
      <c r="B114" s="153" t="s">
        <v>44</v>
      </c>
      <c r="C114" s="218">
        <f>SectorFlows!G18</f>
        <v>8046</v>
      </c>
      <c r="D114">
        <f>SectorFlows!G49</f>
        <v>1083</v>
      </c>
    </row>
    <row r="115" spans="1:4" x14ac:dyDescent="0.25">
      <c r="A115" s="153" t="s">
        <v>382</v>
      </c>
      <c r="B115" s="153" t="s">
        <v>44</v>
      </c>
      <c r="C115" s="218">
        <f>SectorFlows!G19</f>
        <v>4331</v>
      </c>
      <c r="D115">
        <f>SectorFlows!G50</f>
        <v>940</v>
      </c>
    </row>
    <row r="116" spans="1:4" x14ac:dyDescent="0.25">
      <c r="A116" s="153" t="s">
        <v>383</v>
      </c>
      <c r="B116" s="153" t="s">
        <v>44</v>
      </c>
      <c r="C116" s="218">
        <f>SectorFlows!G20</f>
        <v>1904</v>
      </c>
      <c r="D116">
        <f>SectorFlows!G51</f>
        <v>40</v>
      </c>
    </row>
    <row r="117" spans="1:4" x14ac:dyDescent="0.25">
      <c r="A117" s="153" t="s">
        <v>384</v>
      </c>
      <c r="B117" s="153" t="s">
        <v>44</v>
      </c>
      <c r="C117" s="218">
        <f>SectorFlows!G21</f>
        <v>165</v>
      </c>
      <c r="D117">
        <f>SectorFlows!G52</f>
        <v>0</v>
      </c>
    </row>
    <row r="118" spans="1:4" x14ac:dyDescent="0.25">
      <c r="A118" s="153" t="s">
        <v>385</v>
      </c>
      <c r="B118" s="153" t="s">
        <v>44</v>
      </c>
      <c r="C118" s="218">
        <f>SectorFlows!G22</f>
        <v>705</v>
      </c>
      <c r="D118">
        <f>SectorFlows!G53</f>
        <v>16</v>
      </c>
    </row>
    <row r="119" spans="1:4" x14ac:dyDescent="0.25">
      <c r="A119" s="153" t="s">
        <v>386</v>
      </c>
      <c r="B119" s="153" t="s">
        <v>44</v>
      </c>
      <c r="C119" s="218">
        <f>SectorFlows!G23</f>
        <v>1005</v>
      </c>
      <c r="D119">
        <f>SectorFlows!G54</f>
        <v>57</v>
      </c>
    </row>
    <row r="120" spans="1:4" x14ac:dyDescent="0.25">
      <c r="A120" s="153" t="s">
        <v>387</v>
      </c>
      <c r="B120" s="153" t="s">
        <v>44</v>
      </c>
      <c r="C120" s="218">
        <f>SectorFlows!G24</f>
        <v>298</v>
      </c>
      <c r="D120">
        <f>SectorFlows!G55</f>
        <v>2</v>
      </c>
    </row>
    <row r="121" spans="1:4" x14ac:dyDescent="0.25">
      <c r="A121" s="153" t="s">
        <v>388</v>
      </c>
      <c r="B121" s="153" t="s">
        <v>44</v>
      </c>
      <c r="C121" s="218">
        <f>SectorFlows!G25</f>
        <v>1776</v>
      </c>
      <c r="D121">
        <f>SectorFlows!G56</f>
        <v>86</v>
      </c>
    </row>
    <row r="122" spans="1:4" x14ac:dyDescent="0.25">
      <c r="A122" s="153" t="s">
        <v>389</v>
      </c>
      <c r="B122" s="153" t="s">
        <v>44</v>
      </c>
      <c r="C122" s="218">
        <f>SectorFlows!G26</f>
        <v>415</v>
      </c>
      <c r="D122">
        <f>SectorFlows!G57</f>
        <v>15</v>
      </c>
    </row>
    <row r="123" spans="1:4" x14ac:dyDescent="0.25">
      <c r="A123" s="153" t="s">
        <v>390</v>
      </c>
      <c r="B123" s="153" t="s">
        <v>44</v>
      </c>
      <c r="C123" s="218">
        <f>SectorFlows!G27</f>
        <v>1056</v>
      </c>
      <c r="D123">
        <f>SectorFlows!G58</f>
        <v>84</v>
      </c>
    </row>
    <row r="124" spans="1:4" x14ac:dyDescent="0.25">
      <c r="A124" s="153" t="s">
        <v>391</v>
      </c>
      <c r="B124" s="153" t="s">
        <v>44</v>
      </c>
      <c r="C124" s="218">
        <f>SectorFlows!G28</f>
        <v>571</v>
      </c>
      <c r="D124">
        <f>SectorFlows!G59</f>
        <v>90</v>
      </c>
    </row>
    <row r="125" spans="1:4" x14ac:dyDescent="0.25">
      <c r="A125" s="153" t="s">
        <v>392</v>
      </c>
      <c r="B125" s="153" t="s">
        <v>44</v>
      </c>
      <c r="C125" s="218">
        <f>SectorFlows!G29</f>
        <v>1211</v>
      </c>
      <c r="D125">
        <f>SectorFlows!G60</f>
        <v>175</v>
      </c>
    </row>
    <row r="126" spans="1:4" x14ac:dyDescent="0.25">
      <c r="A126" s="221" t="s">
        <v>393</v>
      </c>
      <c r="B126" s="153" t="s">
        <v>44</v>
      </c>
      <c r="C126" s="218">
        <f>SectorFlows!G30</f>
        <v>2952</v>
      </c>
      <c r="D126">
        <f>SectorFlows!G61</f>
        <v>460</v>
      </c>
    </row>
    <row r="127" spans="1:4" x14ac:dyDescent="0.25">
      <c r="A127" s="220">
        <v>1</v>
      </c>
      <c r="B127" s="153" t="s">
        <v>375</v>
      </c>
      <c r="C127" s="218">
        <f>SectorFlows!H6</f>
        <v>3575</v>
      </c>
      <c r="D127">
        <f>SectorFlows!H37</f>
        <v>563</v>
      </c>
    </row>
    <row r="128" spans="1:4" x14ac:dyDescent="0.25">
      <c r="A128" s="153" t="s">
        <v>372</v>
      </c>
      <c r="B128" s="153" t="s">
        <v>375</v>
      </c>
      <c r="C128" s="218">
        <f>SectorFlows!H7</f>
        <v>3616</v>
      </c>
      <c r="D128">
        <f>SectorFlows!H38</f>
        <v>296</v>
      </c>
    </row>
    <row r="129" spans="1:4" x14ac:dyDescent="0.25">
      <c r="A129" s="153" t="s">
        <v>373</v>
      </c>
      <c r="B129" s="153" t="s">
        <v>375</v>
      </c>
      <c r="C129" s="218">
        <f>SectorFlows!H8</f>
        <v>3180</v>
      </c>
      <c r="D129">
        <f>SectorFlows!H39</f>
        <v>405</v>
      </c>
    </row>
    <row r="130" spans="1:4" x14ac:dyDescent="0.25">
      <c r="A130" s="153" t="s">
        <v>374</v>
      </c>
      <c r="B130" s="153" t="s">
        <v>375</v>
      </c>
      <c r="C130" s="218">
        <f>SectorFlows!H9</f>
        <v>2627</v>
      </c>
      <c r="D130">
        <f>SectorFlows!H40</f>
        <v>573</v>
      </c>
    </row>
    <row r="131" spans="1:4" x14ac:dyDescent="0.25">
      <c r="A131" s="153" t="s">
        <v>44</v>
      </c>
      <c r="B131" s="153" t="s">
        <v>375</v>
      </c>
      <c r="C131" s="218">
        <f>SectorFlows!H10</f>
        <v>7345</v>
      </c>
      <c r="D131">
        <f>SectorFlows!H41</f>
        <v>1943</v>
      </c>
    </row>
    <row r="132" spans="1:4" x14ac:dyDescent="0.25">
      <c r="A132" s="153" t="s">
        <v>375</v>
      </c>
      <c r="B132" s="153" t="s">
        <v>375</v>
      </c>
      <c r="C132" s="218">
        <f>SectorFlows!H11</f>
        <v>28181</v>
      </c>
      <c r="D132">
        <f>SectorFlows!H42</f>
        <v>8824</v>
      </c>
    </row>
    <row r="133" spans="1:4" x14ac:dyDescent="0.25">
      <c r="A133" s="153" t="s">
        <v>376</v>
      </c>
      <c r="B133" s="153" t="s">
        <v>375</v>
      </c>
      <c r="C133" s="218">
        <f>SectorFlows!H12</f>
        <v>12387</v>
      </c>
      <c r="D133">
        <f>SectorFlows!H43</f>
        <v>2780</v>
      </c>
    </row>
    <row r="134" spans="1:4" x14ac:dyDescent="0.25">
      <c r="A134" s="153" t="s">
        <v>46</v>
      </c>
      <c r="B134" s="153" t="s">
        <v>375</v>
      </c>
      <c r="C134" s="218">
        <f>SectorFlows!H13</f>
        <v>6965</v>
      </c>
      <c r="D134">
        <f>SectorFlows!H44</f>
        <v>978</v>
      </c>
    </row>
    <row r="135" spans="1:4" x14ac:dyDescent="0.25">
      <c r="A135" s="153" t="s">
        <v>377</v>
      </c>
      <c r="B135" s="153" t="s">
        <v>375</v>
      </c>
      <c r="C135" s="218">
        <f>SectorFlows!H14</f>
        <v>232</v>
      </c>
      <c r="D135">
        <f>SectorFlows!H45</f>
        <v>12</v>
      </c>
    </row>
    <row r="136" spans="1:4" x14ac:dyDescent="0.25">
      <c r="A136" s="153" t="s">
        <v>378</v>
      </c>
      <c r="B136" s="153" t="s">
        <v>375</v>
      </c>
      <c r="C136" s="218">
        <f>SectorFlows!H15</f>
        <v>876</v>
      </c>
      <c r="D136">
        <f>SectorFlows!H46</f>
        <v>39</v>
      </c>
    </row>
    <row r="137" spans="1:4" x14ac:dyDescent="0.25">
      <c r="A137" s="153" t="s">
        <v>379</v>
      </c>
      <c r="B137" s="153" t="s">
        <v>375</v>
      </c>
      <c r="C137" s="218">
        <f>SectorFlows!H16</f>
        <v>1301</v>
      </c>
      <c r="D137">
        <f>SectorFlows!H47</f>
        <v>162</v>
      </c>
    </row>
    <row r="138" spans="1:4" x14ac:dyDescent="0.25">
      <c r="A138" s="153" t="s">
        <v>380</v>
      </c>
      <c r="B138" s="153" t="s">
        <v>375</v>
      </c>
      <c r="C138" s="218">
        <f>SectorFlows!H17</f>
        <v>2282</v>
      </c>
      <c r="D138">
        <f>SectorFlows!H48</f>
        <v>468</v>
      </c>
    </row>
    <row r="139" spans="1:4" x14ac:dyDescent="0.25">
      <c r="A139" s="153" t="s">
        <v>381</v>
      </c>
      <c r="B139" s="153" t="s">
        <v>375</v>
      </c>
      <c r="C139" s="218">
        <f>SectorFlows!H18</f>
        <v>6325</v>
      </c>
      <c r="D139">
        <f>SectorFlows!H49</f>
        <v>1841</v>
      </c>
    </row>
    <row r="140" spans="1:4" x14ac:dyDescent="0.25">
      <c r="A140" s="153" t="s">
        <v>382</v>
      </c>
      <c r="B140" s="153" t="s">
        <v>375</v>
      </c>
      <c r="C140" s="218">
        <f>SectorFlows!H19</f>
        <v>7281</v>
      </c>
      <c r="D140">
        <f>SectorFlows!H50</f>
        <v>1862</v>
      </c>
    </row>
    <row r="141" spans="1:4" x14ac:dyDescent="0.25">
      <c r="A141" s="153" t="s">
        <v>383</v>
      </c>
      <c r="B141" s="153" t="s">
        <v>375</v>
      </c>
      <c r="C141" s="218">
        <f>SectorFlows!H20</f>
        <v>1371</v>
      </c>
      <c r="D141">
        <f>SectorFlows!H51</f>
        <v>118</v>
      </c>
    </row>
    <row r="142" spans="1:4" x14ac:dyDescent="0.25">
      <c r="A142" s="153" t="s">
        <v>384</v>
      </c>
      <c r="B142" s="153" t="s">
        <v>375</v>
      </c>
      <c r="C142" s="218">
        <f>SectorFlows!H21</f>
        <v>63</v>
      </c>
      <c r="D142">
        <f>SectorFlows!H52</f>
        <v>0</v>
      </c>
    </row>
    <row r="143" spans="1:4" x14ac:dyDescent="0.25">
      <c r="A143" s="153" t="s">
        <v>385</v>
      </c>
      <c r="B143" s="153" t="s">
        <v>375</v>
      </c>
      <c r="C143" s="218">
        <f>SectorFlows!H22</f>
        <v>410</v>
      </c>
      <c r="D143">
        <f>SectorFlows!H53</f>
        <v>15</v>
      </c>
    </row>
    <row r="144" spans="1:4" x14ac:dyDescent="0.25">
      <c r="A144" s="153" t="s">
        <v>386</v>
      </c>
      <c r="B144" s="153" t="s">
        <v>375</v>
      </c>
      <c r="C144" s="218">
        <f>SectorFlows!H23</f>
        <v>1087</v>
      </c>
      <c r="D144">
        <f>SectorFlows!H54</f>
        <v>66</v>
      </c>
    </row>
    <row r="145" spans="1:4" x14ac:dyDescent="0.25">
      <c r="A145" s="153" t="s">
        <v>387</v>
      </c>
      <c r="B145" s="153" t="s">
        <v>375</v>
      </c>
      <c r="C145" s="218">
        <f>SectorFlows!H24</f>
        <v>286</v>
      </c>
      <c r="D145">
        <f>SectorFlows!H55</f>
        <v>5</v>
      </c>
    </row>
    <row r="146" spans="1:4" x14ac:dyDescent="0.25">
      <c r="A146" s="153" t="s">
        <v>388</v>
      </c>
      <c r="B146" s="153" t="s">
        <v>375</v>
      </c>
      <c r="C146" s="218">
        <f>SectorFlows!H25</f>
        <v>591</v>
      </c>
      <c r="D146">
        <f>SectorFlows!H56</f>
        <v>19</v>
      </c>
    </row>
    <row r="147" spans="1:4" x14ac:dyDescent="0.25">
      <c r="A147" s="153" t="s">
        <v>389</v>
      </c>
      <c r="B147" s="153" t="s">
        <v>375</v>
      </c>
      <c r="C147" s="218">
        <f>SectorFlows!H26</f>
        <v>200</v>
      </c>
      <c r="D147">
        <f>SectorFlows!H57</f>
        <v>3</v>
      </c>
    </row>
    <row r="148" spans="1:4" x14ac:dyDescent="0.25">
      <c r="A148" s="153" t="s">
        <v>390</v>
      </c>
      <c r="B148" s="153" t="s">
        <v>375</v>
      </c>
      <c r="C148" s="218">
        <f>SectorFlows!H27</f>
        <v>200</v>
      </c>
      <c r="D148">
        <f>SectorFlows!H58</f>
        <v>17</v>
      </c>
    </row>
    <row r="149" spans="1:4" x14ac:dyDescent="0.25">
      <c r="A149" s="153" t="s">
        <v>391</v>
      </c>
      <c r="B149" s="153" t="s">
        <v>375</v>
      </c>
      <c r="C149" s="218">
        <f>SectorFlows!H28</f>
        <v>229</v>
      </c>
      <c r="D149">
        <f>SectorFlows!H59</f>
        <v>28</v>
      </c>
    </row>
    <row r="150" spans="1:4" x14ac:dyDescent="0.25">
      <c r="A150" s="153" t="s">
        <v>392</v>
      </c>
      <c r="B150" s="153" t="s">
        <v>375</v>
      </c>
      <c r="C150" s="218">
        <f>SectorFlows!H29</f>
        <v>965</v>
      </c>
      <c r="D150">
        <f>SectorFlows!H60</f>
        <v>165</v>
      </c>
    </row>
    <row r="151" spans="1:4" x14ac:dyDescent="0.25">
      <c r="A151" s="221" t="s">
        <v>393</v>
      </c>
      <c r="B151" s="153" t="s">
        <v>375</v>
      </c>
      <c r="C151" s="218">
        <f>SectorFlows!H30</f>
        <v>4141</v>
      </c>
      <c r="D151">
        <f>SectorFlows!H61</f>
        <v>932</v>
      </c>
    </row>
    <row r="152" spans="1:4" x14ac:dyDescent="0.25">
      <c r="A152" s="220">
        <v>1</v>
      </c>
      <c r="B152" s="153" t="s">
        <v>376</v>
      </c>
      <c r="C152" s="218">
        <f>SectorFlows!I6</f>
        <v>4513</v>
      </c>
      <c r="D152">
        <f>SectorFlows!I37</f>
        <v>730</v>
      </c>
    </row>
    <row r="153" spans="1:4" x14ac:dyDescent="0.25">
      <c r="A153" s="153" t="s">
        <v>372</v>
      </c>
      <c r="B153" s="153" t="s">
        <v>376</v>
      </c>
      <c r="C153" s="218">
        <f>SectorFlows!I7</f>
        <v>5233</v>
      </c>
      <c r="D153">
        <f>SectorFlows!I38</f>
        <v>267</v>
      </c>
    </row>
    <row r="154" spans="1:4" x14ac:dyDescent="0.25">
      <c r="A154" s="153" t="s">
        <v>373</v>
      </c>
      <c r="B154" s="153" t="s">
        <v>376</v>
      </c>
      <c r="C154" s="218">
        <f>SectorFlows!I8</f>
        <v>4442</v>
      </c>
      <c r="D154">
        <f>SectorFlows!I39</f>
        <v>155</v>
      </c>
    </row>
    <row r="155" spans="1:4" x14ac:dyDescent="0.25">
      <c r="A155" s="153" t="s">
        <v>374</v>
      </c>
      <c r="B155" s="153" t="s">
        <v>376</v>
      </c>
      <c r="C155" s="218">
        <f>SectorFlows!I9</f>
        <v>3830</v>
      </c>
      <c r="D155">
        <f>SectorFlows!I40</f>
        <v>245</v>
      </c>
    </row>
    <row r="156" spans="1:4" x14ac:dyDescent="0.25">
      <c r="A156" s="153" t="s">
        <v>44</v>
      </c>
      <c r="B156" s="153" t="s">
        <v>376</v>
      </c>
      <c r="C156" s="218">
        <f>SectorFlows!I10</f>
        <v>3783</v>
      </c>
      <c r="D156">
        <f>SectorFlows!I41</f>
        <v>556</v>
      </c>
    </row>
    <row r="157" spans="1:4" x14ac:dyDescent="0.25">
      <c r="A157" s="153" t="s">
        <v>375</v>
      </c>
      <c r="B157" s="153" t="s">
        <v>376</v>
      </c>
      <c r="C157" s="218">
        <f>SectorFlows!I11</f>
        <v>8117</v>
      </c>
      <c r="D157">
        <f>SectorFlows!I42</f>
        <v>1873</v>
      </c>
    </row>
    <row r="158" spans="1:4" x14ac:dyDescent="0.25">
      <c r="A158" s="153" t="s">
        <v>376</v>
      </c>
      <c r="B158" s="153" t="s">
        <v>376</v>
      </c>
      <c r="C158" s="218">
        <f>SectorFlows!I12</f>
        <v>49295</v>
      </c>
      <c r="D158">
        <f>SectorFlows!I43</f>
        <v>16810</v>
      </c>
    </row>
    <row r="159" spans="1:4" x14ac:dyDescent="0.25">
      <c r="A159" s="153" t="s">
        <v>46</v>
      </c>
      <c r="B159" s="153" t="s">
        <v>376</v>
      </c>
      <c r="C159" s="218">
        <f>SectorFlows!I13</f>
        <v>21204</v>
      </c>
      <c r="D159">
        <f>SectorFlows!I44</f>
        <v>6637</v>
      </c>
    </row>
    <row r="160" spans="1:4" x14ac:dyDescent="0.25">
      <c r="A160" s="153" t="s">
        <v>377</v>
      </c>
      <c r="B160" s="153" t="s">
        <v>376</v>
      </c>
      <c r="C160" s="218">
        <f>SectorFlows!I14</f>
        <v>233</v>
      </c>
      <c r="D160">
        <f>SectorFlows!I45</f>
        <v>8</v>
      </c>
    </row>
    <row r="161" spans="1:4" x14ac:dyDescent="0.25">
      <c r="A161" s="153" t="s">
        <v>378</v>
      </c>
      <c r="B161" s="153" t="s">
        <v>376</v>
      </c>
      <c r="C161" s="218">
        <f>SectorFlows!I15</f>
        <v>1244</v>
      </c>
      <c r="D161">
        <f>SectorFlows!I46</f>
        <v>8</v>
      </c>
    </row>
    <row r="162" spans="1:4" x14ac:dyDescent="0.25">
      <c r="A162" s="153" t="s">
        <v>379</v>
      </c>
      <c r="B162" s="153" t="s">
        <v>376</v>
      </c>
      <c r="C162" s="218">
        <f>SectorFlows!I16</f>
        <v>1647</v>
      </c>
      <c r="D162">
        <f>SectorFlows!I47</f>
        <v>35</v>
      </c>
    </row>
    <row r="163" spans="1:4" x14ac:dyDescent="0.25">
      <c r="A163" s="153" t="s">
        <v>380</v>
      </c>
      <c r="B163" s="153" t="s">
        <v>376</v>
      </c>
      <c r="C163" s="218">
        <f>SectorFlows!I17</f>
        <v>1164</v>
      </c>
      <c r="D163">
        <f>SectorFlows!I48</f>
        <v>76</v>
      </c>
    </row>
    <row r="164" spans="1:4" x14ac:dyDescent="0.25">
      <c r="A164" s="153" t="s">
        <v>381</v>
      </c>
      <c r="B164" s="153" t="s">
        <v>376</v>
      </c>
      <c r="C164" s="218">
        <f>SectorFlows!I18</f>
        <v>4785</v>
      </c>
      <c r="D164">
        <f>SectorFlows!I49</f>
        <v>459</v>
      </c>
    </row>
    <row r="165" spans="1:4" x14ac:dyDescent="0.25">
      <c r="A165" s="153" t="s">
        <v>382</v>
      </c>
      <c r="B165" s="153" t="s">
        <v>376</v>
      </c>
      <c r="C165" s="218">
        <f>SectorFlows!I19</f>
        <v>18265</v>
      </c>
      <c r="D165">
        <f>SectorFlows!I50</f>
        <v>4114</v>
      </c>
    </row>
    <row r="166" spans="1:4" x14ac:dyDescent="0.25">
      <c r="A166" s="153" t="s">
        <v>383</v>
      </c>
      <c r="B166" s="153" t="s">
        <v>376</v>
      </c>
      <c r="C166" s="218">
        <f>SectorFlows!I20</f>
        <v>3544</v>
      </c>
      <c r="D166">
        <f>SectorFlows!I51</f>
        <v>945</v>
      </c>
    </row>
    <row r="167" spans="1:4" x14ac:dyDescent="0.25">
      <c r="A167" s="153" t="s">
        <v>384</v>
      </c>
      <c r="B167" s="153" t="s">
        <v>376</v>
      </c>
      <c r="C167" s="218">
        <f>SectorFlows!I21</f>
        <v>87</v>
      </c>
      <c r="D167">
        <f>SectorFlows!I52</f>
        <v>1</v>
      </c>
    </row>
    <row r="168" spans="1:4" x14ac:dyDescent="0.25">
      <c r="A168" s="153" t="s">
        <v>385</v>
      </c>
      <c r="B168" s="153" t="s">
        <v>376</v>
      </c>
      <c r="C168" s="218">
        <f>SectorFlows!I22</f>
        <v>930</v>
      </c>
      <c r="D168">
        <f>SectorFlows!I53</f>
        <v>61</v>
      </c>
    </row>
    <row r="169" spans="1:4" x14ac:dyDescent="0.25">
      <c r="A169" s="153" t="s">
        <v>386</v>
      </c>
      <c r="B169" s="153" t="s">
        <v>376</v>
      </c>
      <c r="C169" s="218">
        <f>SectorFlows!I23</f>
        <v>1973</v>
      </c>
      <c r="D169">
        <f>SectorFlows!I54</f>
        <v>617</v>
      </c>
    </row>
    <row r="170" spans="1:4" x14ac:dyDescent="0.25">
      <c r="A170" s="153" t="s">
        <v>387</v>
      </c>
      <c r="B170" s="153" t="s">
        <v>376</v>
      </c>
      <c r="C170" s="218">
        <f>SectorFlows!I24</f>
        <v>809</v>
      </c>
      <c r="D170">
        <f>SectorFlows!I55</f>
        <v>47</v>
      </c>
    </row>
    <row r="171" spans="1:4" x14ac:dyDescent="0.25">
      <c r="A171" s="153" t="s">
        <v>388</v>
      </c>
      <c r="B171" s="153" t="s">
        <v>376</v>
      </c>
      <c r="C171" s="218">
        <f>SectorFlows!I25</f>
        <v>1141</v>
      </c>
      <c r="D171">
        <f>SectorFlows!I56</f>
        <v>5</v>
      </c>
    </row>
    <row r="172" spans="1:4" x14ac:dyDescent="0.25">
      <c r="A172" s="153" t="s">
        <v>389</v>
      </c>
      <c r="B172" s="153" t="s">
        <v>376</v>
      </c>
      <c r="C172" s="218">
        <f>SectorFlows!I26</f>
        <v>174</v>
      </c>
      <c r="D172">
        <f>SectorFlows!I57</f>
        <v>2</v>
      </c>
    </row>
    <row r="173" spans="1:4" x14ac:dyDescent="0.25">
      <c r="A173" s="153" t="s">
        <v>390</v>
      </c>
      <c r="B173" s="153" t="s">
        <v>376</v>
      </c>
      <c r="C173" s="218">
        <f>SectorFlows!I27</f>
        <v>317</v>
      </c>
      <c r="D173">
        <f>SectorFlows!I58</f>
        <v>1</v>
      </c>
    </row>
    <row r="174" spans="1:4" x14ac:dyDescent="0.25">
      <c r="A174" s="153" t="s">
        <v>391</v>
      </c>
      <c r="B174" s="153" t="s">
        <v>376</v>
      </c>
      <c r="C174" s="218">
        <f>SectorFlows!I28</f>
        <v>318</v>
      </c>
      <c r="D174">
        <f>SectorFlows!I59</f>
        <v>4</v>
      </c>
    </row>
    <row r="175" spans="1:4" x14ac:dyDescent="0.25">
      <c r="A175" s="153" t="s">
        <v>392</v>
      </c>
      <c r="B175" s="153" t="s">
        <v>376</v>
      </c>
      <c r="C175" s="218">
        <f>SectorFlows!I29</f>
        <v>801</v>
      </c>
      <c r="D175">
        <f>SectorFlows!I60</f>
        <v>53</v>
      </c>
    </row>
    <row r="176" spans="1:4" x14ac:dyDescent="0.25">
      <c r="A176" s="221" t="s">
        <v>393</v>
      </c>
      <c r="B176" s="153" t="s">
        <v>376</v>
      </c>
      <c r="C176" s="218">
        <f>SectorFlows!I30</f>
        <v>6282</v>
      </c>
      <c r="D176">
        <f>SectorFlows!I61</f>
        <v>935</v>
      </c>
    </row>
    <row r="177" spans="1:4" x14ac:dyDescent="0.25">
      <c r="A177" s="220">
        <v>1</v>
      </c>
      <c r="B177" s="153" t="s">
        <v>46</v>
      </c>
      <c r="C177" s="218">
        <f>SectorFlows!J6</f>
        <v>7293</v>
      </c>
      <c r="D177">
        <f>SectorFlows!J37</f>
        <v>381</v>
      </c>
    </row>
    <row r="178" spans="1:4" x14ac:dyDescent="0.25">
      <c r="A178" s="153" t="s">
        <v>372</v>
      </c>
      <c r="B178" s="153" t="s">
        <v>46</v>
      </c>
      <c r="C178" s="218">
        <f>SectorFlows!J7</f>
        <v>8369</v>
      </c>
      <c r="D178">
        <f>SectorFlows!J38</f>
        <v>391</v>
      </c>
    </row>
    <row r="179" spans="1:4" x14ac:dyDescent="0.25">
      <c r="A179" s="153" t="s">
        <v>373</v>
      </c>
      <c r="B179" s="153" t="s">
        <v>46</v>
      </c>
      <c r="C179" s="218">
        <f>SectorFlows!J8</f>
        <v>4817</v>
      </c>
      <c r="D179">
        <f>SectorFlows!J39</f>
        <v>136</v>
      </c>
    </row>
    <row r="180" spans="1:4" x14ac:dyDescent="0.25">
      <c r="A180" s="153" t="s">
        <v>374</v>
      </c>
      <c r="B180" s="153" t="s">
        <v>46</v>
      </c>
      <c r="C180" s="218">
        <f>SectorFlows!J9</f>
        <v>3281</v>
      </c>
      <c r="D180">
        <f>SectorFlows!J40</f>
        <v>69</v>
      </c>
    </row>
    <row r="181" spans="1:4" x14ac:dyDescent="0.25">
      <c r="A181" s="153" t="s">
        <v>44</v>
      </c>
      <c r="B181" s="153" t="s">
        <v>46</v>
      </c>
      <c r="C181" s="218">
        <f>SectorFlows!J10</f>
        <v>4108</v>
      </c>
      <c r="D181">
        <f>SectorFlows!J41</f>
        <v>108</v>
      </c>
    </row>
    <row r="182" spans="1:4" x14ac:dyDescent="0.25">
      <c r="A182" s="153" t="s">
        <v>375</v>
      </c>
      <c r="B182" s="153" t="s">
        <v>46</v>
      </c>
      <c r="C182" s="218">
        <f>SectorFlows!J11</f>
        <v>3728</v>
      </c>
      <c r="D182">
        <f>SectorFlows!J42</f>
        <v>193</v>
      </c>
    </row>
    <row r="183" spans="1:4" x14ac:dyDescent="0.25">
      <c r="A183" s="153" t="s">
        <v>376</v>
      </c>
      <c r="B183" s="153" t="s">
        <v>46</v>
      </c>
      <c r="C183" s="218">
        <f>SectorFlows!J12</f>
        <v>16477</v>
      </c>
      <c r="D183">
        <f>SectorFlows!J43</f>
        <v>2787</v>
      </c>
    </row>
    <row r="184" spans="1:4" x14ac:dyDescent="0.25">
      <c r="A184" s="153" t="s">
        <v>46</v>
      </c>
      <c r="B184" s="153" t="s">
        <v>46</v>
      </c>
      <c r="C184" s="218">
        <f>SectorFlows!J13</f>
        <v>86862</v>
      </c>
      <c r="D184">
        <f>SectorFlows!J44</f>
        <v>22251</v>
      </c>
    </row>
    <row r="185" spans="1:4" x14ac:dyDescent="0.25">
      <c r="A185" s="153" t="s">
        <v>377</v>
      </c>
      <c r="B185" s="153" t="s">
        <v>46</v>
      </c>
      <c r="C185" s="218">
        <f>SectorFlows!J14</f>
        <v>525</v>
      </c>
      <c r="D185">
        <f>SectorFlows!J45</f>
        <v>6</v>
      </c>
    </row>
    <row r="186" spans="1:4" x14ac:dyDescent="0.25">
      <c r="A186" s="153" t="s">
        <v>378</v>
      </c>
      <c r="B186" s="153" t="s">
        <v>46</v>
      </c>
      <c r="C186" s="218">
        <f>SectorFlows!J15</f>
        <v>1021</v>
      </c>
      <c r="D186">
        <f>SectorFlows!J46</f>
        <v>8</v>
      </c>
    </row>
    <row r="187" spans="1:4" x14ac:dyDescent="0.25">
      <c r="A187" s="153" t="s">
        <v>379</v>
      </c>
      <c r="B187" s="153" t="s">
        <v>46</v>
      </c>
      <c r="C187" s="218">
        <f>SectorFlows!J16</f>
        <v>1226</v>
      </c>
      <c r="D187">
        <f>SectorFlows!J47</f>
        <v>8</v>
      </c>
    </row>
    <row r="188" spans="1:4" x14ac:dyDescent="0.25">
      <c r="A188" s="153" t="s">
        <v>380</v>
      </c>
      <c r="B188" s="153" t="s">
        <v>46</v>
      </c>
      <c r="C188" s="218">
        <f>SectorFlows!J17</f>
        <v>998</v>
      </c>
      <c r="D188">
        <f>SectorFlows!J48</f>
        <v>18</v>
      </c>
    </row>
    <row r="189" spans="1:4" x14ac:dyDescent="0.25">
      <c r="A189" s="153" t="s">
        <v>381</v>
      </c>
      <c r="B189" s="153" t="s">
        <v>46</v>
      </c>
      <c r="C189" s="218">
        <f>SectorFlows!J18</f>
        <v>2985</v>
      </c>
      <c r="D189">
        <f>SectorFlows!J49</f>
        <v>85</v>
      </c>
    </row>
    <row r="190" spans="1:4" x14ac:dyDescent="0.25">
      <c r="A190" s="153" t="s">
        <v>382</v>
      </c>
      <c r="B190" s="153" t="s">
        <v>46</v>
      </c>
      <c r="C190" s="218">
        <f>SectorFlows!J19</f>
        <v>11477</v>
      </c>
      <c r="D190">
        <f>SectorFlows!J50</f>
        <v>1656</v>
      </c>
    </row>
    <row r="191" spans="1:4" x14ac:dyDescent="0.25">
      <c r="A191" s="153" t="s">
        <v>383</v>
      </c>
      <c r="B191" s="153" t="s">
        <v>46</v>
      </c>
      <c r="C191" s="218">
        <f>SectorFlows!J20</f>
        <v>14548</v>
      </c>
      <c r="D191">
        <f>SectorFlows!J51</f>
        <v>2741</v>
      </c>
    </row>
    <row r="192" spans="1:4" x14ac:dyDescent="0.25">
      <c r="A192" s="153" t="s">
        <v>384</v>
      </c>
      <c r="B192" s="153" t="s">
        <v>46</v>
      </c>
      <c r="C192" s="218">
        <f>SectorFlows!J21</f>
        <v>47</v>
      </c>
      <c r="D192">
        <f>SectorFlows!J52</f>
        <v>0</v>
      </c>
    </row>
    <row r="193" spans="1:4" x14ac:dyDescent="0.25">
      <c r="A193" s="153" t="s">
        <v>385</v>
      </c>
      <c r="B193" s="153" t="s">
        <v>46</v>
      </c>
      <c r="C193" s="218">
        <f>SectorFlows!J22</f>
        <v>855</v>
      </c>
      <c r="D193">
        <f>SectorFlows!J53</f>
        <v>89</v>
      </c>
    </row>
    <row r="194" spans="1:4" x14ac:dyDescent="0.25">
      <c r="A194" s="153" t="s">
        <v>386</v>
      </c>
      <c r="B194" s="153" t="s">
        <v>46</v>
      </c>
      <c r="C194" s="218">
        <f>SectorFlows!J23</f>
        <v>11244</v>
      </c>
      <c r="D194">
        <f>SectorFlows!J54</f>
        <v>3360</v>
      </c>
    </row>
    <row r="195" spans="1:4" x14ac:dyDescent="0.25">
      <c r="A195" s="153" t="s">
        <v>387</v>
      </c>
      <c r="B195" s="153" t="s">
        <v>46</v>
      </c>
      <c r="C195" s="218">
        <f>SectorFlows!J24</f>
        <v>2669</v>
      </c>
      <c r="D195">
        <f>SectorFlows!J55</f>
        <v>341</v>
      </c>
    </row>
    <row r="196" spans="1:4" x14ac:dyDescent="0.25">
      <c r="A196" s="153" t="s">
        <v>388</v>
      </c>
      <c r="B196" s="153" t="s">
        <v>46</v>
      </c>
      <c r="C196" s="218">
        <f>SectorFlows!J25</f>
        <v>962</v>
      </c>
      <c r="D196">
        <f>SectorFlows!J56</f>
        <v>6</v>
      </c>
    </row>
    <row r="197" spans="1:4" x14ac:dyDescent="0.25">
      <c r="A197" s="153" t="s">
        <v>389</v>
      </c>
      <c r="B197" s="153" t="s">
        <v>46</v>
      </c>
      <c r="C197" s="218">
        <f>SectorFlows!J26</f>
        <v>506</v>
      </c>
      <c r="D197">
        <f>SectorFlows!J57</f>
        <v>4</v>
      </c>
    </row>
    <row r="198" spans="1:4" x14ac:dyDescent="0.25">
      <c r="A198" s="153" t="s">
        <v>390</v>
      </c>
      <c r="B198" s="153" t="s">
        <v>46</v>
      </c>
      <c r="C198" s="218">
        <f>SectorFlows!J27</f>
        <v>207</v>
      </c>
      <c r="D198">
        <f>SectorFlows!J58</f>
        <v>1</v>
      </c>
    </row>
    <row r="199" spans="1:4" x14ac:dyDescent="0.25">
      <c r="A199" s="153" t="s">
        <v>391</v>
      </c>
      <c r="B199" s="153" t="s">
        <v>46</v>
      </c>
      <c r="C199" s="218">
        <f>SectorFlows!J28</f>
        <v>99</v>
      </c>
      <c r="D199">
        <f>SectorFlows!J59</f>
        <v>0</v>
      </c>
    </row>
    <row r="200" spans="1:4" x14ac:dyDescent="0.25">
      <c r="A200" s="153" t="s">
        <v>392</v>
      </c>
      <c r="B200" s="153" t="s">
        <v>46</v>
      </c>
      <c r="C200" s="218">
        <f>SectorFlows!J29</f>
        <v>562</v>
      </c>
      <c r="D200">
        <f>SectorFlows!J60</f>
        <v>4</v>
      </c>
    </row>
    <row r="201" spans="1:4" x14ac:dyDescent="0.25">
      <c r="A201" s="221" t="s">
        <v>393</v>
      </c>
      <c r="B201" s="153" t="s">
        <v>46</v>
      </c>
      <c r="C201" s="218">
        <f>SectorFlows!J30</f>
        <v>4717</v>
      </c>
      <c r="D201">
        <f>SectorFlows!J61</f>
        <v>424</v>
      </c>
    </row>
    <row r="202" spans="1:4" x14ac:dyDescent="0.25">
      <c r="A202" s="220">
        <v>1</v>
      </c>
      <c r="B202" s="153" t="s">
        <v>377</v>
      </c>
      <c r="C202" s="218">
        <f>SectorFlows!K6</f>
        <v>3028</v>
      </c>
      <c r="D202">
        <f>SectorFlows!K37</f>
        <v>93</v>
      </c>
    </row>
    <row r="203" spans="1:4" x14ac:dyDescent="0.25">
      <c r="A203" s="153" t="s">
        <v>372</v>
      </c>
      <c r="B203" s="153" t="s">
        <v>377</v>
      </c>
      <c r="C203" s="218">
        <f>SectorFlows!K7</f>
        <v>16073</v>
      </c>
      <c r="D203">
        <f>SectorFlows!K38</f>
        <v>3037</v>
      </c>
    </row>
    <row r="204" spans="1:4" x14ac:dyDescent="0.25">
      <c r="A204" s="153" t="s">
        <v>373</v>
      </c>
      <c r="B204" s="153" t="s">
        <v>377</v>
      </c>
      <c r="C204" s="218">
        <f>SectorFlows!K8</f>
        <v>8714</v>
      </c>
      <c r="D204">
        <f>SectorFlows!K39</f>
        <v>1863</v>
      </c>
    </row>
    <row r="205" spans="1:4" x14ac:dyDescent="0.25">
      <c r="A205" s="153" t="s">
        <v>374</v>
      </c>
      <c r="B205" s="153" t="s">
        <v>377</v>
      </c>
      <c r="C205" s="218">
        <f>SectorFlows!K9</f>
        <v>1972</v>
      </c>
      <c r="D205">
        <f>SectorFlows!K40</f>
        <v>361</v>
      </c>
    </row>
    <row r="206" spans="1:4" x14ac:dyDescent="0.25">
      <c r="A206" s="153" t="s">
        <v>44</v>
      </c>
      <c r="B206" s="153" t="s">
        <v>377</v>
      </c>
      <c r="C206" s="218">
        <f>SectorFlows!K10</f>
        <v>1389</v>
      </c>
      <c r="D206">
        <f>SectorFlows!K41</f>
        <v>139</v>
      </c>
    </row>
    <row r="207" spans="1:4" x14ac:dyDescent="0.25">
      <c r="A207" s="153" t="s">
        <v>375</v>
      </c>
      <c r="B207" s="153" t="s">
        <v>377</v>
      </c>
      <c r="C207" s="218">
        <f>SectorFlows!K11</f>
        <v>1270</v>
      </c>
      <c r="D207">
        <f>SectorFlows!K42</f>
        <v>45</v>
      </c>
    </row>
    <row r="208" spans="1:4" x14ac:dyDescent="0.25">
      <c r="A208" s="153" t="s">
        <v>376</v>
      </c>
      <c r="B208" s="153" t="s">
        <v>377</v>
      </c>
      <c r="C208" s="218">
        <f>SectorFlows!K12</f>
        <v>1598</v>
      </c>
      <c r="D208">
        <f>SectorFlows!K43</f>
        <v>61</v>
      </c>
    </row>
    <row r="209" spans="1:4" x14ac:dyDescent="0.25">
      <c r="A209" s="153" t="s">
        <v>46</v>
      </c>
      <c r="B209" s="153" t="s">
        <v>377</v>
      </c>
      <c r="C209" s="218">
        <f>SectorFlows!K13</f>
        <v>1612</v>
      </c>
      <c r="D209">
        <f>SectorFlows!K44</f>
        <v>109</v>
      </c>
    </row>
    <row r="210" spans="1:4" x14ac:dyDescent="0.25">
      <c r="A210" s="153" t="s">
        <v>377</v>
      </c>
      <c r="B210" s="153" t="s">
        <v>377</v>
      </c>
      <c r="C210" s="218">
        <f>SectorFlows!K14</f>
        <v>14449</v>
      </c>
      <c r="D210">
        <f>SectorFlows!K45</f>
        <v>5608</v>
      </c>
    </row>
    <row r="211" spans="1:4" x14ac:dyDescent="0.25">
      <c r="A211" s="153" t="s">
        <v>378</v>
      </c>
      <c r="B211" s="153" t="s">
        <v>377</v>
      </c>
      <c r="C211" s="218">
        <f>SectorFlows!K15</f>
        <v>11302</v>
      </c>
      <c r="D211">
        <f>SectorFlows!K46</f>
        <v>2733</v>
      </c>
    </row>
    <row r="212" spans="1:4" x14ac:dyDescent="0.25">
      <c r="A212" s="153" t="s">
        <v>379</v>
      </c>
      <c r="B212" s="153" t="s">
        <v>377</v>
      </c>
      <c r="C212" s="218">
        <f>SectorFlows!K16</f>
        <v>2337</v>
      </c>
      <c r="D212">
        <f>SectorFlows!K47</f>
        <v>452</v>
      </c>
    </row>
    <row r="213" spans="1:4" x14ac:dyDescent="0.25">
      <c r="A213" s="153" t="s">
        <v>380</v>
      </c>
      <c r="B213" s="153" t="s">
        <v>377</v>
      </c>
      <c r="C213" s="218">
        <f>SectorFlows!K17</f>
        <v>925</v>
      </c>
      <c r="D213">
        <f>SectorFlows!K48</f>
        <v>79</v>
      </c>
    </row>
    <row r="214" spans="1:4" x14ac:dyDescent="0.25">
      <c r="A214" s="153" t="s">
        <v>381</v>
      </c>
      <c r="B214" s="153" t="s">
        <v>377</v>
      </c>
      <c r="C214" s="218">
        <f>SectorFlows!K18</f>
        <v>1121</v>
      </c>
      <c r="D214">
        <f>SectorFlows!K49</f>
        <v>30</v>
      </c>
    </row>
    <row r="215" spans="1:4" x14ac:dyDescent="0.25">
      <c r="A215" s="153" t="s">
        <v>382</v>
      </c>
      <c r="B215" s="153" t="s">
        <v>377</v>
      </c>
      <c r="C215" s="218">
        <f>SectorFlows!K19</f>
        <v>914</v>
      </c>
      <c r="D215">
        <f>SectorFlows!K50</f>
        <v>9</v>
      </c>
    </row>
    <row r="216" spans="1:4" x14ac:dyDescent="0.25">
      <c r="A216" s="153" t="s">
        <v>383</v>
      </c>
      <c r="B216" s="153" t="s">
        <v>377</v>
      </c>
      <c r="C216" s="218">
        <f>SectorFlows!K20</f>
        <v>799</v>
      </c>
      <c r="D216">
        <f>SectorFlows!K51</f>
        <v>11</v>
      </c>
    </row>
    <row r="217" spans="1:4" x14ac:dyDescent="0.25">
      <c r="A217" s="153" t="s">
        <v>384</v>
      </c>
      <c r="B217" s="153" t="s">
        <v>377</v>
      </c>
      <c r="C217" s="218">
        <f>SectorFlows!K21</f>
        <v>789</v>
      </c>
      <c r="D217">
        <f>SectorFlows!K52</f>
        <v>207</v>
      </c>
    </row>
    <row r="218" spans="1:4" x14ac:dyDescent="0.25">
      <c r="A218" s="153" t="s">
        <v>385</v>
      </c>
      <c r="B218" s="153" t="s">
        <v>377</v>
      </c>
      <c r="C218" s="218">
        <f>SectorFlows!K22</f>
        <v>172</v>
      </c>
      <c r="D218">
        <f>SectorFlows!K53</f>
        <v>5</v>
      </c>
    </row>
    <row r="219" spans="1:4" x14ac:dyDescent="0.25">
      <c r="A219" s="153" t="s">
        <v>386</v>
      </c>
      <c r="B219" s="153" t="s">
        <v>377</v>
      </c>
      <c r="C219" s="218">
        <f>SectorFlows!K23</f>
        <v>290</v>
      </c>
      <c r="D219">
        <f>SectorFlows!K54</f>
        <v>11</v>
      </c>
    </row>
    <row r="220" spans="1:4" x14ac:dyDescent="0.25">
      <c r="A220" s="153" t="s">
        <v>387</v>
      </c>
      <c r="B220" s="153" t="s">
        <v>377</v>
      </c>
      <c r="C220" s="218">
        <f>SectorFlows!K24</f>
        <v>20</v>
      </c>
      <c r="D220">
        <f>SectorFlows!K55</f>
        <v>0</v>
      </c>
    </row>
    <row r="221" spans="1:4" x14ac:dyDescent="0.25">
      <c r="A221" s="153" t="s">
        <v>388</v>
      </c>
      <c r="B221" s="153" t="s">
        <v>377</v>
      </c>
      <c r="C221" s="218">
        <f>SectorFlows!K25</f>
        <v>12230</v>
      </c>
      <c r="D221">
        <f>SectorFlows!K56</f>
        <v>3066</v>
      </c>
    </row>
    <row r="222" spans="1:4" x14ac:dyDescent="0.25">
      <c r="A222" s="153" t="s">
        <v>389</v>
      </c>
      <c r="B222" s="153" t="s">
        <v>377</v>
      </c>
      <c r="C222" s="218">
        <f>SectorFlows!K26</f>
        <v>5249</v>
      </c>
      <c r="D222">
        <f>SectorFlows!K57</f>
        <v>1893</v>
      </c>
    </row>
    <row r="223" spans="1:4" x14ac:dyDescent="0.25">
      <c r="A223" s="153" t="s">
        <v>390</v>
      </c>
      <c r="B223" s="153" t="s">
        <v>377</v>
      </c>
      <c r="C223" s="218">
        <f>SectorFlows!K27</f>
        <v>621</v>
      </c>
      <c r="D223">
        <f>SectorFlows!K58</f>
        <v>162</v>
      </c>
    </row>
    <row r="224" spans="1:4" x14ac:dyDescent="0.25">
      <c r="A224" s="153" t="s">
        <v>391</v>
      </c>
      <c r="B224" s="153" t="s">
        <v>377</v>
      </c>
      <c r="C224" s="218">
        <f>SectorFlows!K28</f>
        <v>123</v>
      </c>
      <c r="D224">
        <f>SectorFlows!K59</f>
        <v>12</v>
      </c>
    </row>
    <row r="225" spans="1:4" x14ac:dyDescent="0.25">
      <c r="A225" s="153" t="s">
        <v>392</v>
      </c>
      <c r="B225" s="153" t="s">
        <v>377</v>
      </c>
      <c r="C225" s="218">
        <f>SectorFlows!K29</f>
        <v>167</v>
      </c>
      <c r="D225">
        <f>SectorFlows!K60</f>
        <v>1</v>
      </c>
    </row>
    <row r="226" spans="1:4" x14ac:dyDescent="0.25">
      <c r="A226" s="221" t="s">
        <v>393</v>
      </c>
      <c r="B226" s="153" t="s">
        <v>377</v>
      </c>
      <c r="C226" s="218">
        <f>SectorFlows!K30</f>
        <v>322</v>
      </c>
      <c r="D226">
        <f>SectorFlows!K61</f>
        <v>2</v>
      </c>
    </row>
    <row r="227" spans="1:4" x14ac:dyDescent="0.25">
      <c r="A227" s="220">
        <v>1</v>
      </c>
      <c r="B227" s="153" t="s">
        <v>378</v>
      </c>
      <c r="C227" s="218">
        <f>SectorFlows!L6</f>
        <v>3698</v>
      </c>
      <c r="D227">
        <f>SectorFlows!L37</f>
        <v>54</v>
      </c>
    </row>
    <row r="228" spans="1:4" x14ac:dyDescent="0.25">
      <c r="A228" s="153" t="s">
        <v>372</v>
      </c>
      <c r="B228" s="153" t="s">
        <v>378</v>
      </c>
      <c r="C228" s="218">
        <f>SectorFlows!L7</f>
        <v>9869</v>
      </c>
      <c r="D228">
        <f>SectorFlows!L38</f>
        <v>743</v>
      </c>
    </row>
    <row r="229" spans="1:4" x14ac:dyDescent="0.25">
      <c r="A229" s="153" t="s">
        <v>373</v>
      </c>
      <c r="B229" s="153" t="s">
        <v>378</v>
      </c>
      <c r="C229" s="218">
        <f>SectorFlows!L8</f>
        <v>14381</v>
      </c>
      <c r="D229">
        <f>SectorFlows!L39</f>
        <v>2173</v>
      </c>
    </row>
    <row r="230" spans="1:4" x14ac:dyDescent="0.25">
      <c r="A230" s="153" t="s">
        <v>374</v>
      </c>
      <c r="B230" s="153" t="s">
        <v>378</v>
      </c>
      <c r="C230" s="218">
        <f>SectorFlows!L9</f>
        <v>3370</v>
      </c>
      <c r="D230">
        <f>SectorFlows!L40</f>
        <v>273</v>
      </c>
    </row>
    <row r="231" spans="1:4" x14ac:dyDescent="0.25">
      <c r="A231" s="153" t="s">
        <v>44</v>
      </c>
      <c r="B231" s="153" t="s">
        <v>378</v>
      </c>
      <c r="C231" s="218">
        <f>SectorFlows!L10</f>
        <v>4566</v>
      </c>
      <c r="D231">
        <f>SectorFlows!L41</f>
        <v>223</v>
      </c>
    </row>
    <row r="232" spans="1:4" x14ac:dyDescent="0.25">
      <c r="A232" s="153" t="s">
        <v>375</v>
      </c>
      <c r="B232" s="153" t="s">
        <v>378</v>
      </c>
      <c r="C232" s="218">
        <f>SectorFlows!L11</f>
        <v>2618</v>
      </c>
      <c r="D232">
        <f>SectorFlows!L42</f>
        <v>120</v>
      </c>
    </row>
    <row r="233" spans="1:4" x14ac:dyDescent="0.25">
      <c r="A233" s="153" t="s">
        <v>376</v>
      </c>
      <c r="B233" s="153" t="s">
        <v>378</v>
      </c>
      <c r="C233" s="218">
        <f>SectorFlows!L12</f>
        <v>3145</v>
      </c>
      <c r="D233">
        <f>SectorFlows!L43</f>
        <v>54</v>
      </c>
    </row>
    <row r="234" spans="1:4" x14ac:dyDescent="0.25">
      <c r="A234" s="153" t="s">
        <v>46</v>
      </c>
      <c r="B234" s="153" t="s">
        <v>378</v>
      </c>
      <c r="C234" s="218">
        <f>SectorFlows!L13</f>
        <v>4413</v>
      </c>
      <c r="D234">
        <f>SectorFlows!L44</f>
        <v>29</v>
      </c>
    </row>
    <row r="235" spans="1:4" x14ac:dyDescent="0.25">
      <c r="A235" s="153" t="s">
        <v>377</v>
      </c>
      <c r="B235" s="153" t="s">
        <v>378</v>
      </c>
      <c r="C235" s="218">
        <f>SectorFlows!L14</f>
        <v>2803</v>
      </c>
      <c r="D235">
        <f>SectorFlows!L45</f>
        <v>816</v>
      </c>
    </row>
    <row r="236" spans="1:4" x14ac:dyDescent="0.25">
      <c r="A236" s="153" t="s">
        <v>378</v>
      </c>
      <c r="B236" s="153" t="s">
        <v>378</v>
      </c>
      <c r="C236" s="218">
        <f>SectorFlows!L15</f>
        <v>63559</v>
      </c>
      <c r="D236">
        <f>SectorFlows!L46</f>
        <v>17463</v>
      </c>
    </row>
    <row r="237" spans="1:4" x14ac:dyDescent="0.25">
      <c r="A237" s="153" t="s">
        <v>379</v>
      </c>
      <c r="B237" s="153" t="s">
        <v>378</v>
      </c>
      <c r="C237" s="218">
        <f>SectorFlows!L16</f>
        <v>34781</v>
      </c>
      <c r="D237">
        <f>SectorFlows!L47</f>
        <v>4868</v>
      </c>
    </row>
    <row r="238" spans="1:4" x14ac:dyDescent="0.25">
      <c r="A238" s="153" t="s">
        <v>380</v>
      </c>
      <c r="B238" s="153" t="s">
        <v>378</v>
      </c>
      <c r="C238" s="218">
        <f>SectorFlows!L17</f>
        <v>7696</v>
      </c>
      <c r="D238">
        <f>SectorFlows!L48</f>
        <v>840</v>
      </c>
    </row>
    <row r="239" spans="1:4" x14ac:dyDescent="0.25">
      <c r="A239" s="153" t="s">
        <v>381</v>
      </c>
      <c r="B239" s="153" t="s">
        <v>378</v>
      </c>
      <c r="C239" s="218">
        <f>SectorFlows!L18</f>
        <v>6170</v>
      </c>
      <c r="D239">
        <f>SectorFlows!L49</f>
        <v>345</v>
      </c>
    </row>
    <row r="240" spans="1:4" x14ac:dyDescent="0.25">
      <c r="A240" s="153" t="s">
        <v>382</v>
      </c>
      <c r="B240" s="153" t="s">
        <v>378</v>
      </c>
      <c r="C240" s="218">
        <f>SectorFlows!L19</f>
        <v>2687</v>
      </c>
      <c r="D240">
        <f>SectorFlows!L50</f>
        <v>44</v>
      </c>
    </row>
    <row r="241" spans="1:4" x14ac:dyDescent="0.25">
      <c r="A241" s="153" t="s">
        <v>383</v>
      </c>
      <c r="B241" s="153" t="s">
        <v>378</v>
      </c>
      <c r="C241" s="218">
        <f>SectorFlows!L20</f>
        <v>1648</v>
      </c>
      <c r="D241">
        <f>SectorFlows!L51</f>
        <v>0</v>
      </c>
    </row>
    <row r="242" spans="1:4" x14ac:dyDescent="0.25">
      <c r="A242" s="153" t="s">
        <v>384</v>
      </c>
      <c r="B242" s="153" t="s">
        <v>378</v>
      </c>
      <c r="C242" s="218">
        <f>SectorFlows!L21</f>
        <v>940</v>
      </c>
      <c r="D242">
        <f>SectorFlows!L52</f>
        <v>341</v>
      </c>
    </row>
    <row r="243" spans="1:4" x14ac:dyDescent="0.25">
      <c r="A243" s="153" t="s">
        <v>385</v>
      </c>
      <c r="B243" s="153" t="s">
        <v>378</v>
      </c>
      <c r="C243" s="218">
        <f>SectorFlows!L22</f>
        <v>2570</v>
      </c>
      <c r="D243">
        <f>SectorFlows!L53</f>
        <v>122</v>
      </c>
    </row>
    <row r="244" spans="1:4" x14ac:dyDescent="0.25">
      <c r="A244" s="153" t="s">
        <v>386</v>
      </c>
      <c r="B244" s="153" t="s">
        <v>378</v>
      </c>
      <c r="C244" s="218">
        <f>SectorFlows!L23</f>
        <v>569</v>
      </c>
      <c r="D244">
        <f>SectorFlows!L54</f>
        <v>5</v>
      </c>
    </row>
    <row r="245" spans="1:4" x14ac:dyDescent="0.25">
      <c r="A245" s="153" t="s">
        <v>387</v>
      </c>
      <c r="B245" s="153" t="s">
        <v>378</v>
      </c>
      <c r="C245" s="218">
        <f>SectorFlows!L24</f>
        <v>205</v>
      </c>
      <c r="D245">
        <f>SectorFlows!L55</f>
        <v>0</v>
      </c>
    </row>
    <row r="246" spans="1:4" x14ac:dyDescent="0.25">
      <c r="A246" s="153" t="s">
        <v>388</v>
      </c>
      <c r="B246" s="153" t="s">
        <v>378</v>
      </c>
      <c r="C246" s="218">
        <f>SectorFlows!L25</f>
        <v>32066</v>
      </c>
      <c r="D246">
        <f>SectorFlows!L56</f>
        <v>8992</v>
      </c>
    </row>
    <row r="247" spans="1:4" x14ac:dyDescent="0.25">
      <c r="A247" s="153" t="s">
        <v>389</v>
      </c>
      <c r="B247" s="153" t="s">
        <v>378</v>
      </c>
      <c r="C247" s="218">
        <f>SectorFlows!L26</f>
        <v>2320</v>
      </c>
      <c r="D247">
        <f>SectorFlows!L57</f>
        <v>562</v>
      </c>
    </row>
    <row r="248" spans="1:4" x14ac:dyDescent="0.25">
      <c r="A248" s="153" t="s">
        <v>390</v>
      </c>
      <c r="B248" s="153" t="s">
        <v>378</v>
      </c>
      <c r="C248" s="218">
        <f>SectorFlows!L27</f>
        <v>9666</v>
      </c>
      <c r="D248">
        <f>SectorFlows!L58</f>
        <v>2130</v>
      </c>
    </row>
    <row r="249" spans="1:4" x14ac:dyDescent="0.25">
      <c r="A249" s="153" t="s">
        <v>391</v>
      </c>
      <c r="B249" s="153" t="s">
        <v>378</v>
      </c>
      <c r="C249" s="218">
        <f>SectorFlows!L28</f>
        <v>2303</v>
      </c>
      <c r="D249">
        <f>SectorFlows!L59</f>
        <v>269</v>
      </c>
    </row>
    <row r="250" spans="1:4" x14ac:dyDescent="0.25">
      <c r="A250" s="153" t="s">
        <v>392</v>
      </c>
      <c r="B250" s="153" t="s">
        <v>378</v>
      </c>
      <c r="C250" s="218">
        <f>SectorFlows!L29</f>
        <v>1457</v>
      </c>
      <c r="D250">
        <f>SectorFlows!L60</f>
        <v>67</v>
      </c>
    </row>
    <row r="251" spans="1:4" x14ac:dyDescent="0.25">
      <c r="A251" s="221" t="s">
        <v>393</v>
      </c>
      <c r="B251" s="153" t="s">
        <v>378</v>
      </c>
      <c r="C251" s="218">
        <f>SectorFlows!L30</f>
        <v>2119</v>
      </c>
      <c r="D251">
        <f>SectorFlows!L61</f>
        <v>39</v>
      </c>
    </row>
    <row r="252" spans="1:4" x14ac:dyDescent="0.25">
      <c r="A252" s="220">
        <v>1</v>
      </c>
      <c r="B252" s="153" t="s">
        <v>379</v>
      </c>
      <c r="C252" s="218">
        <f>SectorFlows!M6</f>
        <v>1978</v>
      </c>
      <c r="D252">
        <f>SectorFlows!M37</f>
        <v>91</v>
      </c>
    </row>
    <row r="253" spans="1:4" x14ac:dyDescent="0.25">
      <c r="A253" s="153" t="s">
        <v>372</v>
      </c>
      <c r="B253" s="153" t="s">
        <v>379</v>
      </c>
      <c r="C253" s="218">
        <f>SectorFlows!M7</f>
        <v>5418</v>
      </c>
      <c r="D253">
        <f>SectorFlows!M38</f>
        <v>781</v>
      </c>
    </row>
    <row r="254" spans="1:4" x14ac:dyDescent="0.25">
      <c r="A254" s="153" t="s">
        <v>373</v>
      </c>
      <c r="B254" s="153" t="s">
        <v>379</v>
      </c>
      <c r="C254" s="218">
        <f>SectorFlows!M8</f>
        <v>10360</v>
      </c>
      <c r="D254">
        <f>SectorFlows!M39</f>
        <v>1864</v>
      </c>
    </row>
    <row r="255" spans="1:4" x14ac:dyDescent="0.25">
      <c r="A255" s="153" t="s">
        <v>374</v>
      </c>
      <c r="B255" s="153" t="s">
        <v>379</v>
      </c>
      <c r="C255" s="218">
        <f>SectorFlows!M9</f>
        <v>5394</v>
      </c>
      <c r="D255">
        <f>SectorFlows!M40</f>
        <v>683</v>
      </c>
    </row>
    <row r="256" spans="1:4" x14ac:dyDescent="0.25">
      <c r="A256" s="153" t="s">
        <v>44</v>
      </c>
      <c r="B256" s="153" t="s">
        <v>379</v>
      </c>
      <c r="C256" s="218">
        <f>SectorFlows!M10</f>
        <v>6452</v>
      </c>
      <c r="D256">
        <f>SectorFlows!M41</f>
        <v>603</v>
      </c>
    </row>
    <row r="257" spans="1:4" x14ac:dyDescent="0.25">
      <c r="A257" s="153" t="s">
        <v>375</v>
      </c>
      <c r="B257" s="153" t="s">
        <v>379</v>
      </c>
      <c r="C257" s="218">
        <f>SectorFlows!M11</f>
        <v>3998</v>
      </c>
      <c r="D257">
        <f>SectorFlows!M42</f>
        <v>468</v>
      </c>
    </row>
    <row r="258" spans="1:4" x14ac:dyDescent="0.25">
      <c r="A258" s="153" t="s">
        <v>376</v>
      </c>
      <c r="B258" s="153" t="s">
        <v>379</v>
      </c>
      <c r="C258" s="218">
        <f>SectorFlows!M12</f>
        <v>3232</v>
      </c>
      <c r="D258">
        <f>SectorFlows!M43</f>
        <v>221</v>
      </c>
    </row>
    <row r="259" spans="1:4" x14ac:dyDescent="0.25">
      <c r="A259" s="153" t="s">
        <v>46</v>
      </c>
      <c r="B259" s="153" t="s">
        <v>379</v>
      </c>
      <c r="C259" s="218">
        <f>SectorFlows!M13</f>
        <v>2594</v>
      </c>
      <c r="D259">
        <f>SectorFlows!M44</f>
        <v>96</v>
      </c>
    </row>
    <row r="260" spans="1:4" x14ac:dyDescent="0.25">
      <c r="A260" s="153" t="s">
        <v>377</v>
      </c>
      <c r="B260" s="153" t="s">
        <v>379</v>
      </c>
      <c r="C260" s="218">
        <f>SectorFlows!M14</f>
        <v>906</v>
      </c>
      <c r="D260">
        <f>SectorFlows!M45</f>
        <v>185</v>
      </c>
    </row>
    <row r="261" spans="1:4" x14ac:dyDescent="0.25">
      <c r="A261" s="153" t="s">
        <v>378</v>
      </c>
      <c r="B261" s="153" t="s">
        <v>379</v>
      </c>
      <c r="C261" s="218">
        <f>SectorFlows!M15</f>
        <v>17233</v>
      </c>
      <c r="D261">
        <f>SectorFlows!M46</f>
        <v>4395</v>
      </c>
    </row>
    <row r="262" spans="1:4" x14ac:dyDescent="0.25">
      <c r="A262" s="153" t="s">
        <v>379</v>
      </c>
      <c r="B262" s="153" t="s">
        <v>379</v>
      </c>
      <c r="C262" s="218">
        <f>SectorFlows!M16</f>
        <v>62132</v>
      </c>
      <c r="D262">
        <f>SectorFlows!M47</f>
        <v>19825</v>
      </c>
    </row>
    <row r="263" spans="1:4" x14ac:dyDescent="0.25">
      <c r="A263" s="153" t="s">
        <v>380</v>
      </c>
      <c r="B263" s="153" t="s">
        <v>379</v>
      </c>
      <c r="C263" s="218">
        <f>SectorFlows!M17</f>
        <v>18715</v>
      </c>
      <c r="D263">
        <f>SectorFlows!M48</f>
        <v>4226</v>
      </c>
    </row>
    <row r="264" spans="1:4" x14ac:dyDescent="0.25">
      <c r="A264" s="153" t="s">
        <v>381</v>
      </c>
      <c r="B264" s="153" t="s">
        <v>379</v>
      </c>
      <c r="C264" s="218">
        <f>SectorFlows!M18</f>
        <v>9355</v>
      </c>
      <c r="D264">
        <f>SectorFlows!M49</f>
        <v>1658</v>
      </c>
    </row>
    <row r="265" spans="1:4" x14ac:dyDescent="0.25">
      <c r="A265" s="153" t="s">
        <v>382</v>
      </c>
      <c r="B265" s="153" t="s">
        <v>379</v>
      </c>
      <c r="C265" s="218">
        <f>SectorFlows!M19</f>
        <v>3469</v>
      </c>
      <c r="D265">
        <f>SectorFlows!M50</f>
        <v>258</v>
      </c>
    </row>
    <row r="266" spans="1:4" x14ac:dyDescent="0.25">
      <c r="A266" s="153" t="s">
        <v>383</v>
      </c>
      <c r="B266" s="153" t="s">
        <v>379</v>
      </c>
      <c r="C266" s="218">
        <f>SectorFlows!M20</f>
        <v>1015</v>
      </c>
      <c r="D266">
        <f>SectorFlows!M51</f>
        <v>12</v>
      </c>
    </row>
    <row r="267" spans="1:4" x14ac:dyDescent="0.25">
      <c r="A267" s="153" t="s">
        <v>384</v>
      </c>
      <c r="B267" s="153" t="s">
        <v>379</v>
      </c>
      <c r="C267" s="218">
        <f>SectorFlows!M21</f>
        <v>297</v>
      </c>
      <c r="D267">
        <f>SectorFlows!M52</f>
        <v>109</v>
      </c>
    </row>
    <row r="268" spans="1:4" x14ac:dyDescent="0.25">
      <c r="A268" s="153" t="s">
        <v>385</v>
      </c>
      <c r="B268" s="153" t="s">
        <v>379</v>
      </c>
      <c r="C268" s="218">
        <f>SectorFlows!M22</f>
        <v>2675</v>
      </c>
      <c r="D268">
        <f>SectorFlows!M53</f>
        <v>365</v>
      </c>
    </row>
    <row r="269" spans="1:4" x14ac:dyDescent="0.25">
      <c r="A269" s="153" t="s">
        <v>386</v>
      </c>
      <c r="B269" s="153" t="s">
        <v>379</v>
      </c>
      <c r="C269" s="218">
        <f>SectorFlows!M23</f>
        <v>509</v>
      </c>
      <c r="D269">
        <f>SectorFlows!M54</f>
        <v>3</v>
      </c>
    </row>
    <row r="270" spans="1:4" x14ac:dyDescent="0.25">
      <c r="A270" s="153" t="s">
        <v>387</v>
      </c>
      <c r="B270" s="153" t="s">
        <v>379</v>
      </c>
      <c r="C270" s="218">
        <f>SectorFlows!M24</f>
        <v>222</v>
      </c>
      <c r="D270">
        <f>SectorFlows!M55</f>
        <v>0</v>
      </c>
    </row>
    <row r="271" spans="1:4" x14ac:dyDescent="0.25">
      <c r="A271" s="153" t="s">
        <v>388</v>
      </c>
      <c r="B271" s="153" t="s">
        <v>379</v>
      </c>
      <c r="C271" s="218">
        <f>SectorFlows!M25</f>
        <v>12142</v>
      </c>
      <c r="D271">
        <f>SectorFlows!M56</f>
        <v>3705</v>
      </c>
    </row>
    <row r="272" spans="1:4" x14ac:dyDescent="0.25">
      <c r="A272" s="153" t="s">
        <v>389</v>
      </c>
      <c r="B272" s="153" t="s">
        <v>379</v>
      </c>
      <c r="C272" s="218">
        <f>SectorFlows!M26</f>
        <v>769</v>
      </c>
      <c r="D272">
        <f>SectorFlows!M57</f>
        <v>98</v>
      </c>
    </row>
    <row r="273" spans="1:4" x14ac:dyDescent="0.25">
      <c r="A273" s="153" t="s">
        <v>390</v>
      </c>
      <c r="B273" s="153" t="s">
        <v>379</v>
      </c>
      <c r="C273" s="218">
        <f>SectorFlows!M27</f>
        <v>11080</v>
      </c>
      <c r="D273">
        <f>SectorFlows!M58</f>
        <v>3761</v>
      </c>
    </row>
    <row r="274" spans="1:4" x14ac:dyDescent="0.25">
      <c r="A274" s="153" t="s">
        <v>391</v>
      </c>
      <c r="B274" s="153" t="s">
        <v>379</v>
      </c>
      <c r="C274" s="218">
        <f>SectorFlows!M28</f>
        <v>3408</v>
      </c>
      <c r="D274">
        <f>SectorFlows!M59</f>
        <v>1127</v>
      </c>
    </row>
    <row r="275" spans="1:4" x14ac:dyDescent="0.25">
      <c r="A275" s="153" t="s">
        <v>392</v>
      </c>
      <c r="B275" s="153" t="s">
        <v>379</v>
      </c>
      <c r="C275" s="218">
        <f>SectorFlows!M29</f>
        <v>2547</v>
      </c>
      <c r="D275">
        <f>SectorFlows!M60</f>
        <v>451</v>
      </c>
    </row>
    <row r="276" spans="1:4" x14ac:dyDescent="0.25">
      <c r="A276" s="221" t="s">
        <v>393</v>
      </c>
      <c r="B276" s="153" t="s">
        <v>379</v>
      </c>
      <c r="C276" s="218">
        <f>SectorFlows!M30</f>
        <v>2943</v>
      </c>
      <c r="D276">
        <f>SectorFlows!M61</f>
        <v>292</v>
      </c>
    </row>
    <row r="277" spans="1:4" x14ac:dyDescent="0.25">
      <c r="A277" s="220">
        <v>1</v>
      </c>
      <c r="B277" s="153" t="s">
        <v>380</v>
      </c>
      <c r="C277" s="218">
        <f>SectorFlows!N6</f>
        <v>2140</v>
      </c>
      <c r="D277">
        <f>SectorFlows!N37</f>
        <v>157</v>
      </c>
    </row>
    <row r="278" spans="1:4" x14ac:dyDescent="0.25">
      <c r="A278" s="153" t="s">
        <v>372</v>
      </c>
      <c r="B278" s="153" t="s">
        <v>380</v>
      </c>
      <c r="C278" s="218">
        <f>SectorFlows!N7</f>
        <v>2189</v>
      </c>
      <c r="D278">
        <f>SectorFlows!N38</f>
        <v>329</v>
      </c>
    </row>
    <row r="279" spans="1:4" x14ac:dyDescent="0.25">
      <c r="A279" s="153" t="s">
        <v>373</v>
      </c>
      <c r="B279" s="153" t="s">
        <v>380</v>
      </c>
      <c r="C279" s="218">
        <f>SectorFlows!N8</f>
        <v>4124</v>
      </c>
      <c r="D279">
        <f>SectorFlows!N39</f>
        <v>865</v>
      </c>
    </row>
    <row r="280" spans="1:4" x14ac:dyDescent="0.25">
      <c r="A280" s="153" t="s">
        <v>374</v>
      </c>
      <c r="B280" s="153" t="s">
        <v>380</v>
      </c>
      <c r="C280" s="218">
        <f>SectorFlows!N9</f>
        <v>3114</v>
      </c>
      <c r="D280">
        <f>SectorFlows!N40</f>
        <v>977</v>
      </c>
    </row>
    <row r="281" spans="1:4" x14ac:dyDescent="0.25">
      <c r="A281" s="153" t="s">
        <v>44</v>
      </c>
      <c r="B281" s="153" t="s">
        <v>380</v>
      </c>
      <c r="C281" s="218">
        <f>SectorFlows!N10</f>
        <v>7837</v>
      </c>
      <c r="D281">
        <f>SectorFlows!N41</f>
        <v>2299</v>
      </c>
    </row>
    <row r="282" spans="1:4" x14ac:dyDescent="0.25">
      <c r="A282" s="153" t="s">
        <v>375</v>
      </c>
      <c r="B282" s="153" t="s">
        <v>380</v>
      </c>
      <c r="C282" s="218">
        <f>SectorFlows!N11</f>
        <v>4895</v>
      </c>
      <c r="D282">
        <f>SectorFlows!N42</f>
        <v>2250</v>
      </c>
    </row>
    <row r="283" spans="1:4" x14ac:dyDescent="0.25">
      <c r="A283" s="153" t="s">
        <v>376</v>
      </c>
      <c r="B283" s="153" t="s">
        <v>380</v>
      </c>
      <c r="C283" s="218">
        <f>SectorFlows!N12</f>
        <v>3186</v>
      </c>
      <c r="D283">
        <f>SectorFlows!N43</f>
        <v>700</v>
      </c>
    </row>
    <row r="284" spans="1:4" x14ac:dyDescent="0.25">
      <c r="A284" s="153" t="s">
        <v>46</v>
      </c>
      <c r="B284" s="153" t="s">
        <v>380</v>
      </c>
      <c r="C284" s="218">
        <f>SectorFlows!N13</f>
        <v>2131</v>
      </c>
      <c r="D284">
        <f>SectorFlows!N44</f>
        <v>283</v>
      </c>
    </row>
    <row r="285" spans="1:4" x14ac:dyDescent="0.25">
      <c r="A285" s="153" t="s">
        <v>377</v>
      </c>
      <c r="B285" s="153" t="s">
        <v>380</v>
      </c>
      <c r="C285" s="218">
        <f>SectorFlows!N14</f>
        <v>301</v>
      </c>
      <c r="D285">
        <f>SectorFlows!N45</f>
        <v>41</v>
      </c>
    </row>
    <row r="286" spans="1:4" x14ac:dyDescent="0.25">
      <c r="A286" s="153" t="s">
        <v>378</v>
      </c>
      <c r="B286" s="153" t="s">
        <v>380</v>
      </c>
      <c r="C286" s="218">
        <f>SectorFlows!N15</f>
        <v>4226</v>
      </c>
      <c r="D286">
        <f>SectorFlows!N46</f>
        <v>871</v>
      </c>
    </row>
    <row r="287" spans="1:4" x14ac:dyDescent="0.25">
      <c r="A287" s="153" t="s">
        <v>379</v>
      </c>
      <c r="B287" s="153" t="s">
        <v>380</v>
      </c>
      <c r="C287" s="218">
        <f>SectorFlows!N16</f>
        <v>19085</v>
      </c>
      <c r="D287">
        <f>SectorFlows!N47</f>
        <v>5697</v>
      </c>
    </row>
    <row r="288" spans="1:4" x14ac:dyDescent="0.25">
      <c r="A288" s="153" t="s">
        <v>380</v>
      </c>
      <c r="B288" s="153" t="s">
        <v>380</v>
      </c>
      <c r="C288" s="218">
        <f>SectorFlows!N17</f>
        <v>60972</v>
      </c>
      <c r="D288">
        <f>SectorFlows!N48</f>
        <v>17567</v>
      </c>
    </row>
    <row r="289" spans="1:4" x14ac:dyDescent="0.25">
      <c r="A289" s="153" t="s">
        <v>381</v>
      </c>
      <c r="B289" s="153" t="s">
        <v>380</v>
      </c>
      <c r="C289" s="218">
        <f>SectorFlows!N18</f>
        <v>26775</v>
      </c>
      <c r="D289">
        <f>SectorFlows!N49</f>
        <v>8985</v>
      </c>
    </row>
    <row r="290" spans="1:4" x14ac:dyDescent="0.25">
      <c r="A290" s="153" t="s">
        <v>382</v>
      </c>
      <c r="B290" s="153" t="s">
        <v>380</v>
      </c>
      <c r="C290" s="218">
        <f>SectorFlows!N19</f>
        <v>3997</v>
      </c>
      <c r="D290">
        <f>SectorFlows!N50</f>
        <v>1531</v>
      </c>
    </row>
    <row r="291" spans="1:4" x14ac:dyDescent="0.25">
      <c r="A291" s="153" t="s">
        <v>383</v>
      </c>
      <c r="B291" s="153" t="s">
        <v>380</v>
      </c>
      <c r="C291" s="218">
        <f>SectorFlows!N20</f>
        <v>802</v>
      </c>
      <c r="D291">
        <f>SectorFlows!N51</f>
        <v>49</v>
      </c>
    </row>
    <row r="292" spans="1:4" x14ac:dyDescent="0.25">
      <c r="A292" s="153" t="s">
        <v>384</v>
      </c>
      <c r="B292" s="153" t="s">
        <v>380</v>
      </c>
      <c r="C292" s="218">
        <f>SectorFlows!N21</f>
        <v>213</v>
      </c>
      <c r="D292">
        <f>SectorFlows!N52</f>
        <v>6</v>
      </c>
    </row>
    <row r="293" spans="1:4" x14ac:dyDescent="0.25">
      <c r="A293" s="153" t="s">
        <v>385</v>
      </c>
      <c r="B293" s="153" t="s">
        <v>380</v>
      </c>
      <c r="C293" s="218">
        <f>SectorFlows!N22</f>
        <v>2553</v>
      </c>
      <c r="D293">
        <f>SectorFlows!N53</f>
        <v>536</v>
      </c>
    </row>
    <row r="294" spans="1:4" x14ac:dyDescent="0.25">
      <c r="A294" s="153" t="s">
        <v>386</v>
      </c>
      <c r="B294" s="153" t="s">
        <v>380</v>
      </c>
      <c r="C294" s="218">
        <f>SectorFlows!N23</f>
        <v>472</v>
      </c>
      <c r="D294">
        <f>SectorFlows!N54</f>
        <v>17</v>
      </c>
    </row>
    <row r="295" spans="1:4" x14ac:dyDescent="0.25">
      <c r="A295" s="153" t="s">
        <v>387</v>
      </c>
      <c r="B295" s="153" t="s">
        <v>380</v>
      </c>
      <c r="C295" s="218">
        <f>SectorFlows!N24</f>
        <v>94</v>
      </c>
      <c r="D295">
        <f>SectorFlows!N55</f>
        <v>0</v>
      </c>
    </row>
    <row r="296" spans="1:4" x14ac:dyDescent="0.25">
      <c r="A296" s="153" t="s">
        <v>388</v>
      </c>
      <c r="B296" s="153" t="s">
        <v>380</v>
      </c>
      <c r="C296" s="218">
        <f>SectorFlows!N25</f>
        <v>3932</v>
      </c>
      <c r="D296">
        <f>SectorFlows!N56</f>
        <v>732</v>
      </c>
    </row>
    <row r="297" spans="1:4" x14ac:dyDescent="0.25">
      <c r="A297" s="153" t="s">
        <v>389</v>
      </c>
      <c r="B297" s="153" t="s">
        <v>380</v>
      </c>
      <c r="C297" s="218">
        <f>SectorFlows!N26</f>
        <v>283</v>
      </c>
      <c r="D297">
        <f>SectorFlows!N57</f>
        <v>19</v>
      </c>
    </row>
    <row r="298" spans="1:4" x14ac:dyDescent="0.25">
      <c r="A298" s="153" t="s">
        <v>390</v>
      </c>
      <c r="B298" s="153" t="s">
        <v>380</v>
      </c>
      <c r="C298" s="218">
        <f>SectorFlows!N27</f>
        <v>3738</v>
      </c>
      <c r="D298">
        <f>SectorFlows!N58</f>
        <v>1085</v>
      </c>
    </row>
    <row r="299" spans="1:4" x14ac:dyDescent="0.25">
      <c r="A299" s="153" t="s">
        <v>391</v>
      </c>
      <c r="B299" s="153" t="s">
        <v>380</v>
      </c>
      <c r="C299" s="218">
        <f>SectorFlows!N28</f>
        <v>5844</v>
      </c>
      <c r="D299">
        <f>SectorFlows!N59</f>
        <v>2079</v>
      </c>
    </row>
    <row r="300" spans="1:4" x14ac:dyDescent="0.25">
      <c r="A300" s="153" t="s">
        <v>392</v>
      </c>
      <c r="B300" s="153" t="s">
        <v>380</v>
      </c>
      <c r="C300" s="218">
        <f>SectorFlows!N29</f>
        <v>8544</v>
      </c>
      <c r="D300">
        <f>SectorFlows!N60</f>
        <v>2505</v>
      </c>
    </row>
    <row r="301" spans="1:4" x14ac:dyDescent="0.25">
      <c r="A301" s="221" t="s">
        <v>393</v>
      </c>
      <c r="B301" s="153" t="s">
        <v>380</v>
      </c>
      <c r="C301" s="218">
        <f>SectorFlows!N30</f>
        <v>4949</v>
      </c>
      <c r="D301">
        <f>SectorFlows!N61</f>
        <v>1927</v>
      </c>
    </row>
    <row r="302" spans="1:4" x14ac:dyDescent="0.25">
      <c r="A302" s="220">
        <v>1</v>
      </c>
      <c r="B302" s="153" t="s">
        <v>381</v>
      </c>
      <c r="C302" s="218">
        <f>SectorFlows!O6</f>
        <v>4130</v>
      </c>
      <c r="D302">
        <f>SectorFlows!O37</f>
        <v>51</v>
      </c>
    </row>
    <row r="303" spans="1:4" x14ac:dyDescent="0.25">
      <c r="A303" s="153" t="s">
        <v>372</v>
      </c>
      <c r="B303" s="153" t="s">
        <v>381</v>
      </c>
      <c r="C303" s="218">
        <f>SectorFlows!O7</f>
        <v>3851</v>
      </c>
      <c r="D303">
        <f>SectorFlows!O38</f>
        <v>94</v>
      </c>
    </row>
    <row r="304" spans="1:4" x14ac:dyDescent="0.25">
      <c r="A304" s="153" t="s">
        <v>373</v>
      </c>
      <c r="B304" s="153" t="s">
        <v>381</v>
      </c>
      <c r="C304" s="218">
        <f>SectorFlows!O8</f>
        <v>3465</v>
      </c>
      <c r="D304">
        <f>SectorFlows!O39</f>
        <v>218</v>
      </c>
    </row>
    <row r="305" spans="1:4" x14ac:dyDescent="0.25">
      <c r="A305" s="153" t="s">
        <v>374</v>
      </c>
      <c r="B305" s="153" t="s">
        <v>381</v>
      </c>
      <c r="C305" s="218">
        <f>SectorFlows!O9</f>
        <v>2422</v>
      </c>
      <c r="D305">
        <f>SectorFlows!O40</f>
        <v>225</v>
      </c>
    </row>
    <row r="306" spans="1:4" x14ac:dyDescent="0.25">
      <c r="A306" s="153" t="s">
        <v>44</v>
      </c>
      <c r="B306" s="153" t="s">
        <v>381</v>
      </c>
      <c r="C306" s="218">
        <f>SectorFlows!O10</f>
        <v>6492</v>
      </c>
      <c r="D306">
        <f>SectorFlows!O41</f>
        <v>796</v>
      </c>
    </row>
    <row r="307" spans="1:4" x14ac:dyDescent="0.25">
      <c r="A307" s="153" t="s">
        <v>375</v>
      </c>
      <c r="B307" s="153" t="s">
        <v>381</v>
      </c>
      <c r="C307" s="218">
        <f>SectorFlows!O11</f>
        <v>9654</v>
      </c>
      <c r="D307">
        <f>SectorFlows!O42</f>
        <v>1464</v>
      </c>
    </row>
    <row r="308" spans="1:4" x14ac:dyDescent="0.25">
      <c r="A308" s="153" t="s">
        <v>376</v>
      </c>
      <c r="B308" s="153" t="s">
        <v>381</v>
      </c>
      <c r="C308" s="218">
        <f>SectorFlows!O12</f>
        <v>6035</v>
      </c>
      <c r="D308">
        <f>SectorFlows!O43</f>
        <v>761</v>
      </c>
    </row>
    <row r="309" spans="1:4" x14ac:dyDescent="0.25">
      <c r="A309" s="153" t="s">
        <v>46</v>
      </c>
      <c r="B309" s="153" t="s">
        <v>381</v>
      </c>
      <c r="C309" s="218">
        <f>SectorFlows!O13</f>
        <v>3684</v>
      </c>
      <c r="D309">
        <f>SectorFlows!O44</f>
        <v>294</v>
      </c>
    </row>
    <row r="310" spans="1:4" x14ac:dyDescent="0.25">
      <c r="A310" s="153" t="s">
        <v>377</v>
      </c>
      <c r="B310" s="153" t="s">
        <v>381</v>
      </c>
      <c r="C310" s="218">
        <f>SectorFlows!O14</f>
        <v>610</v>
      </c>
      <c r="D310">
        <f>SectorFlows!O45</f>
        <v>11</v>
      </c>
    </row>
    <row r="311" spans="1:4" x14ac:dyDescent="0.25">
      <c r="A311" s="153" t="s">
        <v>378</v>
      </c>
      <c r="B311" s="153" t="s">
        <v>381</v>
      </c>
      <c r="C311" s="218">
        <f>SectorFlows!O15</f>
        <v>3377</v>
      </c>
      <c r="D311">
        <f>SectorFlows!O46</f>
        <v>200</v>
      </c>
    </row>
    <row r="312" spans="1:4" x14ac:dyDescent="0.25">
      <c r="A312" s="153" t="s">
        <v>379</v>
      </c>
      <c r="B312" s="153" t="s">
        <v>381</v>
      </c>
      <c r="C312" s="218">
        <f>SectorFlows!O16</f>
        <v>11048</v>
      </c>
      <c r="D312">
        <f>SectorFlows!O47</f>
        <v>1281</v>
      </c>
    </row>
    <row r="313" spans="1:4" x14ac:dyDescent="0.25">
      <c r="A313" s="153" t="s">
        <v>380</v>
      </c>
      <c r="B313" s="153" t="s">
        <v>381</v>
      </c>
      <c r="C313" s="218">
        <f>SectorFlows!O17</f>
        <v>25876</v>
      </c>
      <c r="D313">
        <f>SectorFlows!O48</f>
        <v>5191</v>
      </c>
    </row>
    <row r="314" spans="1:4" x14ac:dyDescent="0.25">
      <c r="A314" s="153" t="s">
        <v>381</v>
      </c>
      <c r="B314" s="153" t="s">
        <v>381</v>
      </c>
      <c r="C314" s="218">
        <f>SectorFlows!O18</f>
        <v>122139</v>
      </c>
      <c r="D314">
        <f>SectorFlows!O49</f>
        <v>33531</v>
      </c>
    </row>
    <row r="315" spans="1:4" x14ac:dyDescent="0.25">
      <c r="A315" s="153" t="s">
        <v>382</v>
      </c>
      <c r="B315" s="153" t="s">
        <v>381</v>
      </c>
      <c r="C315" s="218">
        <f>SectorFlows!O19</f>
        <v>12854</v>
      </c>
      <c r="D315">
        <f>SectorFlows!O50</f>
        <v>2654</v>
      </c>
    </row>
    <row r="316" spans="1:4" x14ac:dyDescent="0.25">
      <c r="A316" s="153" t="s">
        <v>383</v>
      </c>
      <c r="B316" s="153" t="s">
        <v>381</v>
      </c>
      <c r="C316" s="218">
        <f>SectorFlows!O20</f>
        <v>2667</v>
      </c>
      <c r="D316">
        <f>SectorFlows!O51</f>
        <v>97</v>
      </c>
    </row>
    <row r="317" spans="1:4" x14ac:dyDescent="0.25">
      <c r="A317" s="153" t="s">
        <v>384</v>
      </c>
      <c r="B317" s="153" t="s">
        <v>381</v>
      </c>
      <c r="C317" s="218">
        <f>SectorFlows!O21</f>
        <v>176</v>
      </c>
      <c r="D317">
        <f>SectorFlows!O52</f>
        <v>1</v>
      </c>
    </row>
    <row r="318" spans="1:4" x14ac:dyDescent="0.25">
      <c r="A318" s="153" t="s">
        <v>385</v>
      </c>
      <c r="B318" s="153" t="s">
        <v>381</v>
      </c>
      <c r="C318" s="218">
        <f>SectorFlows!O22</f>
        <v>5804</v>
      </c>
      <c r="D318">
        <f>SectorFlows!O53</f>
        <v>1057</v>
      </c>
    </row>
    <row r="319" spans="1:4" x14ac:dyDescent="0.25">
      <c r="A319" s="153" t="s">
        <v>386</v>
      </c>
      <c r="B319" s="153" t="s">
        <v>381</v>
      </c>
      <c r="C319" s="218">
        <f>SectorFlows!O23</f>
        <v>979</v>
      </c>
      <c r="D319">
        <f>SectorFlows!O54</f>
        <v>8</v>
      </c>
    </row>
    <row r="320" spans="1:4" x14ac:dyDescent="0.25">
      <c r="A320" s="153" t="s">
        <v>387</v>
      </c>
      <c r="B320" s="153" t="s">
        <v>381</v>
      </c>
      <c r="C320" s="218">
        <f>SectorFlows!O24</f>
        <v>558</v>
      </c>
      <c r="D320">
        <f>SectorFlows!O55</f>
        <v>0</v>
      </c>
    </row>
    <row r="321" spans="1:4" x14ac:dyDescent="0.25">
      <c r="A321" s="153" t="s">
        <v>388</v>
      </c>
      <c r="B321" s="153" t="s">
        <v>381</v>
      </c>
      <c r="C321" s="218">
        <f>SectorFlows!O25</f>
        <v>3712</v>
      </c>
      <c r="D321">
        <f>SectorFlows!O56</f>
        <v>133</v>
      </c>
    </row>
    <row r="322" spans="1:4" x14ac:dyDescent="0.25">
      <c r="A322" s="153" t="s">
        <v>389</v>
      </c>
      <c r="B322" s="153" t="s">
        <v>381</v>
      </c>
      <c r="C322" s="218">
        <f>SectorFlows!O26</f>
        <v>561</v>
      </c>
      <c r="D322">
        <f>SectorFlows!O57</f>
        <v>2</v>
      </c>
    </row>
    <row r="323" spans="1:4" x14ac:dyDescent="0.25">
      <c r="A323" s="153" t="s">
        <v>390</v>
      </c>
      <c r="B323" s="153" t="s">
        <v>381</v>
      </c>
      <c r="C323" s="218">
        <f>SectorFlows!O27</f>
        <v>2335</v>
      </c>
      <c r="D323">
        <f>SectorFlows!O58</f>
        <v>345</v>
      </c>
    </row>
    <row r="324" spans="1:4" x14ac:dyDescent="0.25">
      <c r="A324" s="153" t="s">
        <v>391</v>
      </c>
      <c r="B324" s="153" t="s">
        <v>381</v>
      </c>
      <c r="C324" s="218">
        <f>SectorFlows!O28</f>
        <v>5211</v>
      </c>
      <c r="D324">
        <f>SectorFlows!O59</f>
        <v>1278</v>
      </c>
    </row>
    <row r="325" spans="1:4" x14ac:dyDescent="0.25">
      <c r="A325" s="153" t="s">
        <v>392</v>
      </c>
      <c r="B325" s="153" t="s">
        <v>381</v>
      </c>
      <c r="C325" s="218">
        <f>SectorFlows!O29</f>
        <v>27188</v>
      </c>
      <c r="D325">
        <f>SectorFlows!O60</f>
        <v>8587</v>
      </c>
    </row>
    <row r="326" spans="1:4" x14ac:dyDescent="0.25">
      <c r="A326" s="221" t="s">
        <v>393</v>
      </c>
      <c r="B326" s="153" t="s">
        <v>381</v>
      </c>
      <c r="C326" s="218">
        <f>SectorFlows!O30</f>
        <v>30180</v>
      </c>
      <c r="D326">
        <f>SectorFlows!O61</f>
        <v>7443</v>
      </c>
    </row>
    <row r="327" spans="1:4" x14ac:dyDescent="0.25">
      <c r="A327" s="220">
        <v>1</v>
      </c>
      <c r="B327" s="153" t="s">
        <v>382</v>
      </c>
      <c r="C327" s="218">
        <f>SectorFlows!P6</f>
        <v>1715</v>
      </c>
      <c r="D327">
        <f>SectorFlows!P37</f>
        <v>17</v>
      </c>
    </row>
    <row r="328" spans="1:4" x14ac:dyDescent="0.25">
      <c r="A328" s="153" t="s">
        <v>372</v>
      </c>
      <c r="B328" s="153" t="s">
        <v>382</v>
      </c>
      <c r="C328" s="218">
        <f>SectorFlows!P7</f>
        <v>1795</v>
      </c>
      <c r="D328">
        <f>SectorFlows!P38</f>
        <v>23</v>
      </c>
    </row>
    <row r="329" spans="1:4" x14ac:dyDescent="0.25">
      <c r="A329" s="153" t="s">
        <v>373</v>
      </c>
      <c r="B329" s="153" t="s">
        <v>382</v>
      </c>
      <c r="C329" s="218">
        <f>SectorFlows!P8</f>
        <v>1391</v>
      </c>
      <c r="D329">
        <f>SectorFlows!P39</f>
        <v>30</v>
      </c>
    </row>
    <row r="330" spans="1:4" x14ac:dyDescent="0.25">
      <c r="A330" s="153" t="s">
        <v>374</v>
      </c>
      <c r="B330" s="153" t="s">
        <v>382</v>
      </c>
      <c r="C330" s="218">
        <f>SectorFlows!P9</f>
        <v>1241</v>
      </c>
      <c r="D330">
        <f>SectorFlows!P40</f>
        <v>58</v>
      </c>
    </row>
    <row r="331" spans="1:4" x14ac:dyDescent="0.25">
      <c r="A331" s="153" t="s">
        <v>44</v>
      </c>
      <c r="B331" s="153" t="s">
        <v>382</v>
      </c>
      <c r="C331" s="218">
        <f>SectorFlows!P10</f>
        <v>1530</v>
      </c>
      <c r="D331">
        <f>SectorFlows!P41</f>
        <v>149</v>
      </c>
    </row>
    <row r="332" spans="1:4" x14ac:dyDescent="0.25">
      <c r="A332" s="153" t="s">
        <v>375</v>
      </c>
      <c r="B332" s="153" t="s">
        <v>382</v>
      </c>
      <c r="C332" s="218">
        <f>SectorFlows!P11</f>
        <v>3870</v>
      </c>
      <c r="D332">
        <f>SectorFlows!P42</f>
        <v>559</v>
      </c>
    </row>
    <row r="333" spans="1:4" x14ac:dyDescent="0.25">
      <c r="A333" s="153" t="s">
        <v>376</v>
      </c>
      <c r="B333" s="153" t="s">
        <v>382</v>
      </c>
      <c r="C333" s="218">
        <f>SectorFlows!P12</f>
        <v>14652</v>
      </c>
      <c r="D333">
        <f>SectorFlows!P43</f>
        <v>2688</v>
      </c>
    </row>
    <row r="334" spans="1:4" x14ac:dyDescent="0.25">
      <c r="A334" s="153" t="s">
        <v>46</v>
      </c>
      <c r="B334" s="153" t="s">
        <v>382</v>
      </c>
      <c r="C334" s="218">
        <f>SectorFlows!P13</f>
        <v>11725</v>
      </c>
      <c r="D334">
        <f>SectorFlows!P44</f>
        <v>2451</v>
      </c>
    </row>
    <row r="335" spans="1:4" x14ac:dyDescent="0.25">
      <c r="A335" s="153" t="s">
        <v>377</v>
      </c>
      <c r="B335" s="153" t="s">
        <v>382</v>
      </c>
      <c r="C335" s="218">
        <f>SectorFlows!P14</f>
        <v>304</v>
      </c>
      <c r="D335">
        <f>SectorFlows!P45</f>
        <v>0</v>
      </c>
    </row>
    <row r="336" spans="1:4" x14ac:dyDescent="0.25">
      <c r="A336" s="153" t="s">
        <v>378</v>
      </c>
      <c r="B336" s="153" t="s">
        <v>382</v>
      </c>
      <c r="C336" s="218">
        <f>SectorFlows!P15</f>
        <v>942</v>
      </c>
      <c r="D336">
        <f>SectorFlows!P46</f>
        <v>12</v>
      </c>
    </row>
    <row r="337" spans="1:4" x14ac:dyDescent="0.25">
      <c r="A337" s="153" t="s">
        <v>379</v>
      </c>
      <c r="B337" s="153" t="s">
        <v>382</v>
      </c>
      <c r="C337" s="218">
        <f>SectorFlows!P16</f>
        <v>1458</v>
      </c>
      <c r="D337">
        <f>SectorFlows!P47</f>
        <v>51</v>
      </c>
    </row>
    <row r="338" spans="1:4" x14ac:dyDescent="0.25">
      <c r="A338" s="153" t="s">
        <v>380</v>
      </c>
      <c r="B338" s="153" t="s">
        <v>382</v>
      </c>
      <c r="C338" s="218">
        <f>SectorFlows!P17</f>
        <v>1707</v>
      </c>
      <c r="D338">
        <f>SectorFlows!P48</f>
        <v>128</v>
      </c>
    </row>
    <row r="339" spans="1:4" x14ac:dyDescent="0.25">
      <c r="A339" s="153" t="s">
        <v>381</v>
      </c>
      <c r="B339" s="153" t="s">
        <v>382</v>
      </c>
      <c r="C339" s="218">
        <f>SectorFlows!P18</f>
        <v>9768</v>
      </c>
      <c r="D339">
        <f>SectorFlows!P49</f>
        <v>2326</v>
      </c>
    </row>
    <row r="340" spans="1:4" x14ac:dyDescent="0.25">
      <c r="A340" s="153" t="s">
        <v>382</v>
      </c>
      <c r="B340" s="153" t="s">
        <v>382</v>
      </c>
      <c r="C340" s="218">
        <f>SectorFlows!P19</f>
        <v>48918</v>
      </c>
      <c r="D340">
        <f>SectorFlows!P50</f>
        <v>13978</v>
      </c>
    </row>
    <row r="341" spans="1:4" x14ac:dyDescent="0.25">
      <c r="A341" s="153" t="s">
        <v>383</v>
      </c>
      <c r="B341" s="153" t="s">
        <v>382</v>
      </c>
      <c r="C341" s="218">
        <f>SectorFlows!P20</f>
        <v>7907</v>
      </c>
      <c r="D341">
        <f>SectorFlows!P51</f>
        <v>2129</v>
      </c>
    </row>
    <row r="342" spans="1:4" x14ac:dyDescent="0.25">
      <c r="A342" s="153" t="s">
        <v>384</v>
      </c>
      <c r="B342" s="153" t="s">
        <v>382</v>
      </c>
      <c r="C342" s="218">
        <f>SectorFlows!P21</f>
        <v>87</v>
      </c>
      <c r="D342">
        <f>SectorFlows!P52</f>
        <v>0</v>
      </c>
    </row>
    <row r="343" spans="1:4" x14ac:dyDescent="0.25">
      <c r="A343" s="153" t="s">
        <v>385</v>
      </c>
      <c r="B343" s="153" t="s">
        <v>382</v>
      </c>
      <c r="C343" s="218">
        <f>SectorFlows!P22</f>
        <v>2253</v>
      </c>
      <c r="D343">
        <f>SectorFlows!P53</f>
        <v>328</v>
      </c>
    </row>
    <row r="344" spans="1:4" x14ac:dyDescent="0.25">
      <c r="A344" s="153" t="s">
        <v>386</v>
      </c>
      <c r="B344" s="153" t="s">
        <v>382</v>
      </c>
      <c r="C344" s="218">
        <f>SectorFlows!P23</f>
        <v>2178</v>
      </c>
      <c r="D344">
        <f>SectorFlows!P54</f>
        <v>529</v>
      </c>
    </row>
    <row r="345" spans="1:4" x14ac:dyDescent="0.25">
      <c r="A345" s="153" t="s">
        <v>387</v>
      </c>
      <c r="B345" s="153" t="s">
        <v>382</v>
      </c>
      <c r="C345" s="218">
        <f>SectorFlows!P24</f>
        <v>793</v>
      </c>
      <c r="D345">
        <f>SectorFlows!P55</f>
        <v>57</v>
      </c>
    </row>
    <row r="346" spans="1:4" x14ac:dyDescent="0.25">
      <c r="A346" s="153" t="s">
        <v>388</v>
      </c>
      <c r="B346" s="153" t="s">
        <v>382</v>
      </c>
      <c r="C346" s="218">
        <f>SectorFlows!P25</f>
        <v>879</v>
      </c>
      <c r="D346">
        <f>SectorFlows!P56</f>
        <v>4</v>
      </c>
    </row>
    <row r="347" spans="1:4" x14ac:dyDescent="0.25">
      <c r="A347" s="153" t="s">
        <v>389</v>
      </c>
      <c r="B347" s="153" t="s">
        <v>382</v>
      </c>
      <c r="C347" s="218">
        <f>SectorFlows!P26</f>
        <v>198</v>
      </c>
      <c r="D347">
        <f>SectorFlows!P57</f>
        <v>0</v>
      </c>
    </row>
    <row r="348" spans="1:4" x14ac:dyDescent="0.25">
      <c r="A348" s="153" t="s">
        <v>390</v>
      </c>
      <c r="B348" s="153" t="s">
        <v>382</v>
      </c>
      <c r="C348" s="218">
        <f>SectorFlows!P27</f>
        <v>424</v>
      </c>
      <c r="D348">
        <f>SectorFlows!P58</f>
        <v>4</v>
      </c>
    </row>
    <row r="349" spans="1:4" x14ac:dyDescent="0.25">
      <c r="A349" s="153" t="s">
        <v>391</v>
      </c>
      <c r="B349" s="153" t="s">
        <v>382</v>
      </c>
      <c r="C349" s="218">
        <f>SectorFlows!P28</f>
        <v>189</v>
      </c>
      <c r="D349">
        <f>SectorFlows!P59</f>
        <v>12</v>
      </c>
    </row>
    <row r="350" spans="1:4" x14ac:dyDescent="0.25">
      <c r="A350" s="153" t="s">
        <v>392</v>
      </c>
      <c r="B350" s="153" t="s">
        <v>382</v>
      </c>
      <c r="C350" s="218">
        <f>SectorFlows!P29</f>
        <v>1568</v>
      </c>
      <c r="D350">
        <f>SectorFlows!P60</f>
        <v>352</v>
      </c>
    </row>
    <row r="351" spans="1:4" x14ac:dyDescent="0.25">
      <c r="A351" s="221" t="s">
        <v>393</v>
      </c>
      <c r="B351" s="153" t="s">
        <v>382</v>
      </c>
      <c r="C351" s="218">
        <f>SectorFlows!P30</f>
        <v>21024</v>
      </c>
      <c r="D351">
        <f>SectorFlows!P61</f>
        <v>5244</v>
      </c>
    </row>
    <row r="352" spans="1:4" x14ac:dyDescent="0.25">
      <c r="A352" s="220">
        <v>1</v>
      </c>
      <c r="B352" s="153" t="s">
        <v>383</v>
      </c>
      <c r="C352" s="218">
        <f>SectorFlows!Q6</f>
        <v>598</v>
      </c>
      <c r="D352">
        <f>SectorFlows!Q37</f>
        <v>0</v>
      </c>
    </row>
    <row r="353" spans="1:4" x14ac:dyDescent="0.25">
      <c r="A353" s="153" t="s">
        <v>372</v>
      </c>
      <c r="B353" s="153" t="s">
        <v>383</v>
      </c>
      <c r="C353" s="218">
        <f>SectorFlows!Q7</f>
        <v>665</v>
      </c>
      <c r="D353">
        <f>SectorFlows!Q38</f>
        <v>5</v>
      </c>
    </row>
    <row r="354" spans="1:4" x14ac:dyDescent="0.25">
      <c r="A354" s="153" t="s">
        <v>373</v>
      </c>
      <c r="B354" s="153" t="s">
        <v>383</v>
      </c>
      <c r="C354" s="218">
        <f>SectorFlows!Q8</f>
        <v>913</v>
      </c>
      <c r="D354">
        <f>SectorFlows!Q39</f>
        <v>0</v>
      </c>
    </row>
    <row r="355" spans="1:4" x14ac:dyDescent="0.25">
      <c r="A355" s="153" t="s">
        <v>374</v>
      </c>
      <c r="B355" s="153" t="s">
        <v>383</v>
      </c>
      <c r="C355" s="218">
        <f>SectorFlows!Q9</f>
        <v>676</v>
      </c>
      <c r="D355">
        <f>SectorFlows!Q40</f>
        <v>0</v>
      </c>
    </row>
    <row r="356" spans="1:4" x14ac:dyDescent="0.25">
      <c r="A356" s="153" t="s">
        <v>44</v>
      </c>
      <c r="B356" s="153" t="s">
        <v>383</v>
      </c>
      <c r="C356" s="218">
        <f>SectorFlows!Q10</f>
        <v>965</v>
      </c>
      <c r="D356">
        <f>SectorFlows!Q41</f>
        <v>1</v>
      </c>
    </row>
    <row r="357" spans="1:4" x14ac:dyDescent="0.25">
      <c r="A357" s="153" t="s">
        <v>375</v>
      </c>
      <c r="B357" s="153" t="s">
        <v>383</v>
      </c>
      <c r="C357" s="218">
        <f>SectorFlows!Q11</f>
        <v>625</v>
      </c>
      <c r="D357">
        <f>SectorFlows!Q42</f>
        <v>3</v>
      </c>
    </row>
    <row r="358" spans="1:4" x14ac:dyDescent="0.25">
      <c r="A358" s="153" t="s">
        <v>376</v>
      </c>
      <c r="B358" s="153" t="s">
        <v>383</v>
      </c>
      <c r="C358" s="218">
        <f>SectorFlows!Q12</f>
        <v>2357</v>
      </c>
      <c r="D358">
        <f>SectorFlows!Q43</f>
        <v>113</v>
      </c>
    </row>
    <row r="359" spans="1:4" x14ac:dyDescent="0.25">
      <c r="A359" s="153" t="s">
        <v>46</v>
      </c>
      <c r="B359" s="153" t="s">
        <v>383</v>
      </c>
      <c r="C359" s="218">
        <f>SectorFlows!Q13</f>
        <v>9846</v>
      </c>
      <c r="D359">
        <f>SectorFlows!Q44</f>
        <v>1362</v>
      </c>
    </row>
    <row r="360" spans="1:4" x14ac:dyDescent="0.25">
      <c r="A360" s="153" t="s">
        <v>377</v>
      </c>
      <c r="B360" s="153" t="s">
        <v>383</v>
      </c>
      <c r="C360" s="218">
        <f>SectorFlows!Q14</f>
        <v>155</v>
      </c>
      <c r="D360">
        <f>SectorFlows!Q45</f>
        <v>0</v>
      </c>
    </row>
    <row r="361" spans="1:4" x14ac:dyDescent="0.25">
      <c r="A361" s="153" t="s">
        <v>378</v>
      </c>
      <c r="B361" s="153" t="s">
        <v>383</v>
      </c>
      <c r="C361" s="218">
        <f>SectorFlows!Q15</f>
        <v>593</v>
      </c>
      <c r="D361">
        <f>SectorFlows!Q46</f>
        <v>0</v>
      </c>
    </row>
    <row r="362" spans="1:4" x14ac:dyDescent="0.25">
      <c r="A362" s="153" t="s">
        <v>379</v>
      </c>
      <c r="B362" s="153" t="s">
        <v>383</v>
      </c>
      <c r="C362" s="218">
        <f>SectorFlows!Q16</f>
        <v>629</v>
      </c>
      <c r="D362">
        <f>SectorFlows!Q47</f>
        <v>0</v>
      </c>
    </row>
    <row r="363" spans="1:4" x14ac:dyDescent="0.25">
      <c r="A363" s="153" t="s">
        <v>380</v>
      </c>
      <c r="B363" s="153" t="s">
        <v>383</v>
      </c>
      <c r="C363" s="218">
        <f>SectorFlows!Q17</f>
        <v>164</v>
      </c>
      <c r="D363">
        <f>SectorFlows!Q48</f>
        <v>0</v>
      </c>
    </row>
    <row r="364" spans="1:4" x14ac:dyDescent="0.25">
      <c r="A364" s="153" t="s">
        <v>381</v>
      </c>
      <c r="B364" s="153" t="s">
        <v>383</v>
      </c>
      <c r="C364" s="218">
        <f>SectorFlows!Q18</f>
        <v>726</v>
      </c>
      <c r="D364">
        <f>SectorFlows!Q49</f>
        <v>6</v>
      </c>
    </row>
    <row r="365" spans="1:4" x14ac:dyDescent="0.25">
      <c r="A365" s="153" t="s">
        <v>382</v>
      </c>
      <c r="B365" s="153" t="s">
        <v>383</v>
      </c>
      <c r="C365" s="218">
        <f>SectorFlows!Q19</f>
        <v>7026</v>
      </c>
      <c r="D365">
        <f>SectorFlows!Q50</f>
        <v>1358</v>
      </c>
    </row>
    <row r="366" spans="1:4" x14ac:dyDescent="0.25">
      <c r="A366" s="153" t="s">
        <v>383</v>
      </c>
      <c r="B366" s="153" t="s">
        <v>383</v>
      </c>
      <c r="C366" s="218">
        <f>SectorFlows!Q20</f>
        <v>33223</v>
      </c>
      <c r="D366">
        <f>SectorFlows!Q51</f>
        <v>10941</v>
      </c>
    </row>
    <row r="367" spans="1:4" x14ac:dyDescent="0.25">
      <c r="A367" s="153" t="s">
        <v>384</v>
      </c>
      <c r="B367" s="153" t="s">
        <v>383</v>
      </c>
      <c r="C367" s="218">
        <f>SectorFlows!Q21</f>
        <v>32</v>
      </c>
      <c r="D367">
        <f>SectorFlows!Q52</f>
        <v>0</v>
      </c>
    </row>
    <row r="368" spans="1:4" x14ac:dyDescent="0.25">
      <c r="A368" s="153" t="s">
        <v>385</v>
      </c>
      <c r="B368" s="153" t="s">
        <v>383</v>
      </c>
      <c r="C368" s="218">
        <f>SectorFlows!Q22</f>
        <v>2834</v>
      </c>
      <c r="D368">
        <f>SectorFlows!Q53</f>
        <v>609</v>
      </c>
    </row>
    <row r="369" spans="1:4" x14ac:dyDescent="0.25">
      <c r="A369" s="153" t="s">
        <v>386</v>
      </c>
      <c r="B369" s="153" t="s">
        <v>383</v>
      </c>
      <c r="C369" s="218">
        <f>SectorFlows!Q23</f>
        <v>8225</v>
      </c>
      <c r="D369">
        <f>SectorFlows!Q54</f>
        <v>2263</v>
      </c>
    </row>
    <row r="370" spans="1:4" x14ac:dyDescent="0.25">
      <c r="A370" s="153" t="s">
        <v>387</v>
      </c>
      <c r="B370" s="153" t="s">
        <v>383</v>
      </c>
      <c r="C370" s="218">
        <f>SectorFlows!Q24</f>
        <v>2593</v>
      </c>
      <c r="D370">
        <f>SectorFlows!Q55</f>
        <v>641</v>
      </c>
    </row>
    <row r="371" spans="1:4" x14ac:dyDescent="0.25">
      <c r="A371" s="153" t="s">
        <v>388</v>
      </c>
      <c r="B371" s="153" t="s">
        <v>383</v>
      </c>
      <c r="C371" s="218">
        <f>SectorFlows!Q25</f>
        <v>441</v>
      </c>
      <c r="D371">
        <f>SectorFlows!Q56</f>
        <v>0</v>
      </c>
    </row>
    <row r="372" spans="1:4" x14ac:dyDescent="0.25">
      <c r="A372" s="153" t="s">
        <v>389</v>
      </c>
      <c r="B372" s="153" t="s">
        <v>383</v>
      </c>
      <c r="C372" s="218">
        <f>SectorFlows!Q26</f>
        <v>60</v>
      </c>
      <c r="D372">
        <f>SectorFlows!Q57</f>
        <v>0</v>
      </c>
    </row>
    <row r="373" spans="1:4" x14ac:dyDescent="0.25">
      <c r="A373" s="153" t="s">
        <v>390</v>
      </c>
      <c r="B373" s="153" t="s">
        <v>383</v>
      </c>
      <c r="C373" s="218">
        <f>SectorFlows!Q27</f>
        <v>84</v>
      </c>
      <c r="D373">
        <f>SectorFlows!Q58</f>
        <v>0</v>
      </c>
    </row>
    <row r="374" spans="1:4" x14ac:dyDescent="0.25">
      <c r="A374" s="153" t="s">
        <v>391</v>
      </c>
      <c r="B374" s="153" t="s">
        <v>383</v>
      </c>
      <c r="C374" s="218">
        <f>SectorFlows!Q28</f>
        <v>79</v>
      </c>
      <c r="D374">
        <f>SectorFlows!Q59</f>
        <v>0</v>
      </c>
    </row>
    <row r="375" spans="1:4" x14ac:dyDescent="0.25">
      <c r="A375" s="153" t="s">
        <v>392</v>
      </c>
      <c r="B375" s="153" t="s">
        <v>383</v>
      </c>
      <c r="C375" s="218">
        <f>SectorFlows!Q29</f>
        <v>332</v>
      </c>
      <c r="D375">
        <f>SectorFlows!Q60</f>
        <v>1</v>
      </c>
    </row>
    <row r="376" spans="1:4" x14ac:dyDescent="0.25">
      <c r="A376" s="221" t="s">
        <v>393</v>
      </c>
      <c r="B376" s="153" t="s">
        <v>383</v>
      </c>
      <c r="C376" s="218">
        <f>SectorFlows!Q30</f>
        <v>5816</v>
      </c>
      <c r="D376">
        <f>SectorFlows!Q61</f>
        <v>1054</v>
      </c>
    </row>
    <row r="377" spans="1:4" x14ac:dyDescent="0.25">
      <c r="A377" s="220">
        <v>1</v>
      </c>
      <c r="B377" s="153" t="s">
        <v>384</v>
      </c>
      <c r="C377" s="218">
        <f>SectorFlows!R6</f>
        <v>25</v>
      </c>
      <c r="D377">
        <f>SectorFlows!R37</f>
        <v>0</v>
      </c>
    </row>
    <row r="378" spans="1:4" x14ac:dyDescent="0.25">
      <c r="A378" s="153" t="s">
        <v>372</v>
      </c>
      <c r="B378" s="153" t="s">
        <v>384</v>
      </c>
      <c r="C378" s="218">
        <f>SectorFlows!R7</f>
        <v>94</v>
      </c>
      <c r="D378">
        <f>SectorFlows!R38</f>
        <v>0</v>
      </c>
    </row>
    <row r="379" spans="1:4" x14ac:dyDescent="0.25">
      <c r="A379" s="153" t="s">
        <v>373</v>
      </c>
      <c r="B379" s="153" t="s">
        <v>384</v>
      </c>
      <c r="C379" s="218">
        <f>SectorFlows!R8</f>
        <v>115</v>
      </c>
      <c r="D379">
        <f>SectorFlows!R39</f>
        <v>0</v>
      </c>
    </row>
    <row r="380" spans="1:4" x14ac:dyDescent="0.25">
      <c r="A380" s="153" t="s">
        <v>374</v>
      </c>
      <c r="B380" s="153" t="s">
        <v>384</v>
      </c>
      <c r="C380" s="218">
        <f>SectorFlows!R9</f>
        <v>40</v>
      </c>
      <c r="D380">
        <f>SectorFlows!R40</f>
        <v>0</v>
      </c>
    </row>
    <row r="381" spans="1:4" x14ac:dyDescent="0.25">
      <c r="A381" s="153" t="s">
        <v>44</v>
      </c>
      <c r="B381" s="153" t="s">
        <v>384</v>
      </c>
      <c r="C381" s="218">
        <f>SectorFlows!R10</f>
        <v>14</v>
      </c>
      <c r="D381">
        <f>SectorFlows!R41</f>
        <v>0</v>
      </c>
    </row>
    <row r="382" spans="1:4" x14ac:dyDescent="0.25">
      <c r="A382" s="153" t="s">
        <v>375</v>
      </c>
      <c r="B382" s="153" t="s">
        <v>384</v>
      </c>
      <c r="C382" s="218">
        <f>SectorFlows!R11</f>
        <v>90</v>
      </c>
      <c r="D382">
        <f>SectorFlows!R42</f>
        <v>0</v>
      </c>
    </row>
    <row r="383" spans="1:4" x14ac:dyDescent="0.25">
      <c r="A383" s="153" t="s">
        <v>376</v>
      </c>
      <c r="B383" s="153" t="s">
        <v>384</v>
      </c>
      <c r="C383" s="218">
        <f>SectorFlows!R12</f>
        <v>39</v>
      </c>
      <c r="D383">
        <f>SectorFlows!R43</f>
        <v>0</v>
      </c>
    </row>
    <row r="384" spans="1:4" x14ac:dyDescent="0.25">
      <c r="A384" s="153" t="s">
        <v>46</v>
      </c>
      <c r="B384" s="153" t="s">
        <v>384</v>
      </c>
      <c r="C384" s="218">
        <f>SectorFlows!R13</f>
        <v>45</v>
      </c>
      <c r="D384">
        <f>SectorFlows!R44</f>
        <v>0</v>
      </c>
    </row>
    <row r="385" spans="1:4" x14ac:dyDescent="0.25">
      <c r="A385" s="153" t="s">
        <v>377</v>
      </c>
      <c r="B385" s="153" t="s">
        <v>384</v>
      </c>
      <c r="C385" s="218">
        <f>SectorFlows!R14</f>
        <v>90</v>
      </c>
      <c r="D385">
        <f>SectorFlows!R45</f>
        <v>0</v>
      </c>
    </row>
    <row r="386" spans="1:4" x14ac:dyDescent="0.25">
      <c r="A386" s="153" t="s">
        <v>378</v>
      </c>
      <c r="B386" s="153" t="s">
        <v>384</v>
      </c>
      <c r="C386" s="218">
        <f>SectorFlows!R15</f>
        <v>225</v>
      </c>
      <c r="D386">
        <f>SectorFlows!R46</f>
        <v>0</v>
      </c>
    </row>
    <row r="387" spans="1:4" x14ac:dyDescent="0.25">
      <c r="A387" s="153" t="s">
        <v>379</v>
      </c>
      <c r="B387" s="153" t="s">
        <v>384</v>
      </c>
      <c r="C387" s="218">
        <f>SectorFlows!R16</f>
        <v>40</v>
      </c>
      <c r="D387">
        <f>SectorFlows!R47</f>
        <v>3</v>
      </c>
    </row>
    <row r="388" spans="1:4" x14ac:dyDescent="0.25">
      <c r="A388" s="153" t="s">
        <v>380</v>
      </c>
      <c r="B388" s="153" t="s">
        <v>384</v>
      </c>
      <c r="C388" s="218">
        <f>SectorFlows!R17</f>
        <v>20</v>
      </c>
      <c r="D388">
        <f>SectorFlows!R48</f>
        <v>0</v>
      </c>
    </row>
    <row r="389" spans="1:4" x14ac:dyDescent="0.25">
      <c r="A389" s="153" t="s">
        <v>381</v>
      </c>
      <c r="B389" s="153" t="s">
        <v>384</v>
      </c>
      <c r="C389" s="218">
        <f>SectorFlows!R18</f>
        <v>55</v>
      </c>
      <c r="D389">
        <f>SectorFlows!R49</f>
        <v>0</v>
      </c>
    </row>
    <row r="390" spans="1:4" x14ac:dyDescent="0.25">
      <c r="A390" s="153" t="s">
        <v>382</v>
      </c>
      <c r="B390" s="153" t="s">
        <v>384</v>
      </c>
      <c r="C390" s="218">
        <f>SectorFlows!R19</f>
        <v>0</v>
      </c>
      <c r="D390">
        <f>SectorFlows!R50</f>
        <v>0</v>
      </c>
    </row>
    <row r="391" spans="1:4" x14ac:dyDescent="0.25">
      <c r="A391" s="153" t="s">
        <v>383</v>
      </c>
      <c r="B391" s="153" t="s">
        <v>384</v>
      </c>
      <c r="C391" s="218">
        <f>SectorFlows!R20</f>
        <v>0</v>
      </c>
      <c r="D391">
        <f>SectorFlows!R51</f>
        <v>0</v>
      </c>
    </row>
    <row r="392" spans="1:4" x14ac:dyDescent="0.25">
      <c r="A392" s="153" t="s">
        <v>384</v>
      </c>
      <c r="B392" s="153" t="s">
        <v>384</v>
      </c>
      <c r="C392" s="218">
        <f>SectorFlows!R21</f>
        <v>146809</v>
      </c>
      <c r="D392">
        <f>SectorFlows!R52</f>
        <v>33560</v>
      </c>
    </row>
    <row r="393" spans="1:4" x14ac:dyDescent="0.25">
      <c r="A393" s="153" t="s">
        <v>385</v>
      </c>
      <c r="B393" s="153" t="s">
        <v>384</v>
      </c>
      <c r="C393" s="218">
        <f>SectorFlows!R22</f>
        <v>562</v>
      </c>
      <c r="D393">
        <f>SectorFlows!R53</f>
        <v>58</v>
      </c>
    </row>
    <row r="394" spans="1:4" x14ac:dyDescent="0.25">
      <c r="A394" s="153" t="s">
        <v>386</v>
      </c>
      <c r="B394" s="153" t="s">
        <v>384</v>
      </c>
      <c r="C394" s="218">
        <f>SectorFlows!R23</f>
        <v>0</v>
      </c>
      <c r="D394">
        <f>SectorFlows!R54</f>
        <v>0</v>
      </c>
    </row>
    <row r="395" spans="1:4" x14ac:dyDescent="0.25">
      <c r="A395" s="153" t="s">
        <v>387</v>
      </c>
      <c r="B395" s="153" t="s">
        <v>384</v>
      </c>
      <c r="C395" s="218">
        <f>SectorFlows!R24</f>
        <v>0</v>
      </c>
      <c r="D395">
        <f>SectorFlows!R55</f>
        <v>0</v>
      </c>
    </row>
    <row r="396" spans="1:4" x14ac:dyDescent="0.25">
      <c r="A396" s="153" t="s">
        <v>388</v>
      </c>
      <c r="B396" s="153" t="s">
        <v>384</v>
      </c>
      <c r="C396" s="218">
        <f>SectorFlows!R25</f>
        <v>4085</v>
      </c>
      <c r="D396">
        <f>SectorFlows!R56</f>
        <v>977</v>
      </c>
    </row>
    <row r="397" spans="1:4" x14ac:dyDescent="0.25">
      <c r="A397" s="153" t="s">
        <v>389</v>
      </c>
      <c r="B397" s="153" t="s">
        <v>384</v>
      </c>
      <c r="C397" s="218">
        <f>SectorFlows!R26</f>
        <v>2576</v>
      </c>
      <c r="D397">
        <f>SectorFlows!R57</f>
        <v>498</v>
      </c>
    </row>
    <row r="398" spans="1:4" x14ac:dyDescent="0.25">
      <c r="A398" s="153" t="s">
        <v>390</v>
      </c>
      <c r="B398" s="153" t="s">
        <v>384</v>
      </c>
      <c r="C398" s="218">
        <f>SectorFlows!R27</f>
        <v>60</v>
      </c>
      <c r="D398">
        <f>SectorFlows!R58</f>
        <v>1</v>
      </c>
    </row>
    <row r="399" spans="1:4" x14ac:dyDescent="0.25">
      <c r="A399" s="153" t="s">
        <v>391</v>
      </c>
      <c r="B399" s="153" t="s">
        <v>384</v>
      </c>
      <c r="C399" s="218">
        <f>SectorFlows!R28</f>
        <v>0</v>
      </c>
      <c r="D399">
        <f>SectorFlows!R59</f>
        <v>0</v>
      </c>
    </row>
    <row r="400" spans="1:4" x14ac:dyDescent="0.25">
      <c r="A400" s="153" t="s">
        <v>392</v>
      </c>
      <c r="B400" s="153" t="s">
        <v>384</v>
      </c>
      <c r="C400" s="218">
        <f>SectorFlows!R29</f>
        <v>20</v>
      </c>
      <c r="D400">
        <f>SectorFlows!R60</f>
        <v>0</v>
      </c>
    </row>
    <row r="401" spans="1:4" x14ac:dyDescent="0.25">
      <c r="A401" s="221" t="s">
        <v>393</v>
      </c>
      <c r="B401" s="153" t="s">
        <v>384</v>
      </c>
      <c r="C401" s="218">
        <f>SectorFlows!R30</f>
        <v>15</v>
      </c>
      <c r="D401">
        <f>SectorFlows!R61</f>
        <v>0</v>
      </c>
    </row>
    <row r="402" spans="1:4" x14ac:dyDescent="0.25">
      <c r="A402" s="220">
        <v>1</v>
      </c>
      <c r="B402" s="153" t="s">
        <v>385</v>
      </c>
      <c r="C402" s="218">
        <f>SectorFlows!S6</f>
        <v>333</v>
      </c>
      <c r="D402">
        <f>SectorFlows!S37</f>
        <v>0</v>
      </c>
    </row>
    <row r="403" spans="1:4" x14ac:dyDescent="0.25">
      <c r="A403" s="153" t="s">
        <v>372</v>
      </c>
      <c r="B403" s="153" t="s">
        <v>385</v>
      </c>
      <c r="C403" s="218">
        <f>SectorFlows!S7</f>
        <v>200</v>
      </c>
      <c r="D403">
        <f>SectorFlows!S38</f>
        <v>0</v>
      </c>
    </row>
    <row r="404" spans="1:4" x14ac:dyDescent="0.25">
      <c r="A404" s="153" t="s">
        <v>373</v>
      </c>
      <c r="B404" s="153" t="s">
        <v>385</v>
      </c>
      <c r="C404" s="218">
        <f>SectorFlows!S8</f>
        <v>253</v>
      </c>
      <c r="D404">
        <f>SectorFlows!S39</f>
        <v>0</v>
      </c>
    </row>
    <row r="405" spans="1:4" x14ac:dyDescent="0.25">
      <c r="A405" s="153" t="s">
        <v>374</v>
      </c>
      <c r="B405" s="153" t="s">
        <v>385</v>
      </c>
      <c r="C405" s="218">
        <f>SectorFlows!S9</f>
        <v>100</v>
      </c>
      <c r="D405">
        <f>SectorFlows!S40</f>
        <v>0</v>
      </c>
    </row>
    <row r="406" spans="1:4" x14ac:dyDescent="0.25">
      <c r="A406" s="153" t="s">
        <v>44</v>
      </c>
      <c r="B406" s="153" t="s">
        <v>385</v>
      </c>
      <c r="C406" s="218">
        <f>SectorFlows!S10</f>
        <v>237</v>
      </c>
      <c r="D406">
        <f>SectorFlows!S41</f>
        <v>0</v>
      </c>
    </row>
    <row r="407" spans="1:4" x14ac:dyDescent="0.25">
      <c r="A407" s="153" t="s">
        <v>375</v>
      </c>
      <c r="B407" s="153" t="s">
        <v>385</v>
      </c>
      <c r="C407" s="218">
        <f>SectorFlows!S11</f>
        <v>104</v>
      </c>
      <c r="D407">
        <f>SectorFlows!S42</f>
        <v>0</v>
      </c>
    </row>
    <row r="408" spans="1:4" x14ac:dyDescent="0.25">
      <c r="A408" s="153" t="s">
        <v>376</v>
      </c>
      <c r="B408" s="153" t="s">
        <v>385</v>
      </c>
      <c r="C408" s="218">
        <f>SectorFlows!S12</f>
        <v>335</v>
      </c>
      <c r="D408">
        <f>SectorFlows!S43</f>
        <v>0</v>
      </c>
    </row>
    <row r="409" spans="1:4" x14ac:dyDescent="0.25">
      <c r="A409" s="153" t="s">
        <v>46</v>
      </c>
      <c r="B409" s="153" t="s">
        <v>385</v>
      </c>
      <c r="C409" s="218">
        <f>SectorFlows!S13</f>
        <v>261</v>
      </c>
      <c r="D409">
        <f>SectorFlows!S44</f>
        <v>8</v>
      </c>
    </row>
    <row r="410" spans="1:4" x14ac:dyDescent="0.25">
      <c r="A410" s="153" t="s">
        <v>377</v>
      </c>
      <c r="B410" s="153" t="s">
        <v>385</v>
      </c>
      <c r="C410" s="218">
        <f>SectorFlows!S14</f>
        <v>10</v>
      </c>
      <c r="D410">
        <f>SectorFlows!S45</f>
        <v>0</v>
      </c>
    </row>
    <row r="411" spans="1:4" x14ac:dyDescent="0.25">
      <c r="A411" s="153" t="s">
        <v>378</v>
      </c>
      <c r="B411" s="153" t="s">
        <v>385</v>
      </c>
      <c r="C411" s="218">
        <f>SectorFlows!S15</f>
        <v>220</v>
      </c>
      <c r="D411">
        <f>SectorFlows!S46</f>
        <v>0</v>
      </c>
    </row>
    <row r="412" spans="1:4" x14ac:dyDescent="0.25">
      <c r="A412" s="153" t="s">
        <v>379</v>
      </c>
      <c r="B412" s="153" t="s">
        <v>385</v>
      </c>
      <c r="C412" s="218">
        <f>SectorFlows!S16</f>
        <v>379</v>
      </c>
      <c r="D412">
        <f>SectorFlows!S47</f>
        <v>3</v>
      </c>
    </row>
    <row r="413" spans="1:4" x14ac:dyDescent="0.25">
      <c r="A413" s="153" t="s">
        <v>380</v>
      </c>
      <c r="B413" s="153" t="s">
        <v>385</v>
      </c>
      <c r="C413" s="218">
        <f>SectorFlows!S17</f>
        <v>442</v>
      </c>
      <c r="D413">
        <f>SectorFlows!S48</f>
        <v>2</v>
      </c>
    </row>
    <row r="414" spans="1:4" x14ac:dyDescent="0.25">
      <c r="A414" s="153" t="s">
        <v>381</v>
      </c>
      <c r="B414" s="153" t="s">
        <v>385</v>
      </c>
      <c r="C414" s="218">
        <f>SectorFlows!S18</f>
        <v>1112</v>
      </c>
      <c r="D414">
        <f>SectorFlows!S49</f>
        <v>9</v>
      </c>
    </row>
    <row r="415" spans="1:4" x14ac:dyDescent="0.25">
      <c r="A415" s="153" t="s">
        <v>382</v>
      </c>
      <c r="B415" s="153" t="s">
        <v>385</v>
      </c>
      <c r="C415" s="218">
        <f>SectorFlows!S19</f>
        <v>535</v>
      </c>
      <c r="D415">
        <f>SectorFlows!S50</f>
        <v>19</v>
      </c>
    </row>
    <row r="416" spans="1:4" x14ac:dyDescent="0.25">
      <c r="A416" s="153" t="s">
        <v>383</v>
      </c>
      <c r="B416" s="153" t="s">
        <v>385</v>
      </c>
      <c r="C416" s="218">
        <f>SectorFlows!S20</f>
        <v>798</v>
      </c>
      <c r="D416">
        <f>SectorFlows!S51</f>
        <v>223</v>
      </c>
    </row>
    <row r="417" spans="1:4" x14ac:dyDescent="0.25">
      <c r="A417" s="153" t="s">
        <v>384</v>
      </c>
      <c r="B417" s="153" t="s">
        <v>385</v>
      </c>
      <c r="C417" s="218">
        <f>SectorFlows!S21</f>
        <v>468</v>
      </c>
      <c r="D417">
        <f>SectorFlows!S52</f>
        <v>291</v>
      </c>
    </row>
    <row r="418" spans="1:4" x14ac:dyDescent="0.25">
      <c r="A418" s="153" t="s">
        <v>385</v>
      </c>
      <c r="B418" s="153" t="s">
        <v>385</v>
      </c>
      <c r="C418" s="218">
        <f>SectorFlows!S22</f>
        <v>251516</v>
      </c>
      <c r="D418">
        <f>SectorFlows!S53</f>
        <v>55561</v>
      </c>
    </row>
    <row r="419" spans="1:4" x14ac:dyDescent="0.25">
      <c r="A419" s="153" t="s">
        <v>386</v>
      </c>
      <c r="B419" s="153" t="s">
        <v>385</v>
      </c>
      <c r="C419" s="218">
        <f>SectorFlows!S23</f>
        <v>164</v>
      </c>
      <c r="D419">
        <f>SectorFlows!S54</f>
        <v>12</v>
      </c>
    </row>
    <row r="420" spans="1:4" x14ac:dyDescent="0.25">
      <c r="A420" s="153" t="s">
        <v>387</v>
      </c>
      <c r="B420" s="153" t="s">
        <v>385</v>
      </c>
      <c r="C420" s="218">
        <f>SectorFlows!S24</f>
        <v>235</v>
      </c>
      <c r="D420">
        <f>SectorFlows!S55</f>
        <v>145</v>
      </c>
    </row>
    <row r="421" spans="1:4" x14ac:dyDescent="0.25">
      <c r="A421" s="153" t="s">
        <v>388</v>
      </c>
      <c r="B421" s="153" t="s">
        <v>385</v>
      </c>
      <c r="C421" s="218">
        <f>SectorFlows!S25</f>
        <v>1779</v>
      </c>
      <c r="D421">
        <f>SectorFlows!S56</f>
        <v>662</v>
      </c>
    </row>
    <row r="422" spans="1:4" x14ac:dyDescent="0.25">
      <c r="A422" s="153" t="s">
        <v>389</v>
      </c>
      <c r="B422" s="153" t="s">
        <v>385</v>
      </c>
      <c r="C422" s="218">
        <f>SectorFlows!S26</f>
        <v>80</v>
      </c>
      <c r="D422">
        <f>SectorFlows!S57</f>
        <v>0</v>
      </c>
    </row>
    <row r="423" spans="1:4" x14ac:dyDescent="0.25">
      <c r="A423" s="153" t="s">
        <v>390</v>
      </c>
      <c r="B423" s="153" t="s">
        <v>385</v>
      </c>
      <c r="C423" s="218">
        <f>SectorFlows!S27</f>
        <v>884</v>
      </c>
      <c r="D423">
        <f>SectorFlows!S58</f>
        <v>75</v>
      </c>
    </row>
    <row r="424" spans="1:4" x14ac:dyDescent="0.25">
      <c r="A424" s="153" t="s">
        <v>391</v>
      </c>
      <c r="B424" s="153" t="s">
        <v>385</v>
      </c>
      <c r="C424" s="218">
        <f>SectorFlows!S28</f>
        <v>1191</v>
      </c>
      <c r="D424">
        <f>SectorFlows!S59</f>
        <v>106</v>
      </c>
    </row>
    <row r="425" spans="1:4" x14ac:dyDescent="0.25">
      <c r="A425" s="153" t="s">
        <v>392</v>
      </c>
      <c r="B425" s="153" t="s">
        <v>385</v>
      </c>
      <c r="C425" s="218">
        <f>SectorFlows!S29</f>
        <v>2609</v>
      </c>
      <c r="D425">
        <f>SectorFlows!S60</f>
        <v>276</v>
      </c>
    </row>
    <row r="426" spans="1:4" x14ac:dyDescent="0.25">
      <c r="A426" s="221" t="s">
        <v>393</v>
      </c>
      <c r="B426" s="153" t="s">
        <v>385</v>
      </c>
      <c r="C426" s="218">
        <f>SectorFlows!S30</f>
        <v>4852</v>
      </c>
      <c r="D426">
        <f>SectorFlows!S61</f>
        <v>1074</v>
      </c>
    </row>
    <row r="427" spans="1:4" x14ac:dyDescent="0.25">
      <c r="A427" s="220">
        <v>1</v>
      </c>
      <c r="B427" s="153" t="s">
        <v>386</v>
      </c>
      <c r="C427" s="218">
        <f>SectorFlows!T6</f>
        <v>847</v>
      </c>
      <c r="D427">
        <f>SectorFlows!T37</f>
        <v>7</v>
      </c>
    </row>
    <row r="428" spans="1:4" x14ac:dyDescent="0.25">
      <c r="A428" s="153" t="s">
        <v>372</v>
      </c>
      <c r="B428" s="153" t="s">
        <v>386</v>
      </c>
      <c r="C428" s="218">
        <f>SectorFlows!T7</f>
        <v>322</v>
      </c>
      <c r="D428">
        <f>SectorFlows!T38</f>
        <v>9</v>
      </c>
    </row>
    <row r="429" spans="1:4" x14ac:dyDescent="0.25">
      <c r="A429" s="153" t="s">
        <v>373</v>
      </c>
      <c r="B429" s="153" t="s">
        <v>386</v>
      </c>
      <c r="C429" s="218">
        <f>SectorFlows!T8</f>
        <v>158</v>
      </c>
      <c r="D429">
        <f>SectorFlows!T39</f>
        <v>7</v>
      </c>
    </row>
    <row r="430" spans="1:4" x14ac:dyDescent="0.25">
      <c r="A430" s="153" t="s">
        <v>374</v>
      </c>
      <c r="B430" s="153" t="s">
        <v>386</v>
      </c>
      <c r="C430" s="218">
        <f>SectorFlows!T9</f>
        <v>85</v>
      </c>
      <c r="D430">
        <f>SectorFlows!T40</f>
        <v>1</v>
      </c>
    </row>
    <row r="431" spans="1:4" x14ac:dyDescent="0.25">
      <c r="A431" s="153" t="s">
        <v>44</v>
      </c>
      <c r="B431" s="153" t="s">
        <v>386</v>
      </c>
      <c r="C431" s="218">
        <f>SectorFlows!T10</f>
        <v>100</v>
      </c>
      <c r="D431">
        <f>SectorFlows!T41</f>
        <v>5</v>
      </c>
    </row>
    <row r="432" spans="1:4" x14ac:dyDescent="0.25">
      <c r="A432" s="153" t="s">
        <v>375</v>
      </c>
      <c r="B432" s="153" t="s">
        <v>386</v>
      </c>
      <c r="C432" s="218">
        <f>SectorFlows!T11</f>
        <v>309</v>
      </c>
      <c r="D432">
        <f>SectorFlows!T42</f>
        <v>7</v>
      </c>
    </row>
    <row r="433" spans="1:4" x14ac:dyDescent="0.25">
      <c r="A433" s="153" t="s">
        <v>376</v>
      </c>
      <c r="B433" s="153" t="s">
        <v>386</v>
      </c>
      <c r="C433" s="218">
        <f>SectorFlows!T12</f>
        <v>742</v>
      </c>
      <c r="D433">
        <f>SectorFlows!T43</f>
        <v>93</v>
      </c>
    </row>
    <row r="434" spans="1:4" x14ac:dyDescent="0.25">
      <c r="A434" s="153" t="s">
        <v>46</v>
      </c>
      <c r="B434" s="153" t="s">
        <v>386</v>
      </c>
      <c r="C434" s="218">
        <f>SectorFlows!T13</f>
        <v>3840</v>
      </c>
      <c r="D434">
        <f>SectorFlows!T44</f>
        <v>2080</v>
      </c>
    </row>
    <row r="435" spans="1:4" x14ac:dyDescent="0.25">
      <c r="A435" s="153" t="s">
        <v>377</v>
      </c>
      <c r="B435" s="153" t="s">
        <v>386</v>
      </c>
      <c r="C435" s="218">
        <f>SectorFlows!T14</f>
        <v>35</v>
      </c>
      <c r="D435">
        <f>SectorFlows!T45</f>
        <v>0</v>
      </c>
    </row>
    <row r="436" spans="1:4" x14ac:dyDescent="0.25">
      <c r="A436" s="153" t="s">
        <v>378</v>
      </c>
      <c r="B436" s="153" t="s">
        <v>386</v>
      </c>
      <c r="C436" s="218">
        <f>SectorFlows!T15</f>
        <v>40</v>
      </c>
      <c r="D436">
        <f>SectorFlows!T46</f>
        <v>0</v>
      </c>
    </row>
    <row r="437" spans="1:4" x14ac:dyDescent="0.25">
      <c r="A437" s="153" t="s">
        <v>379</v>
      </c>
      <c r="B437" s="153" t="s">
        <v>386</v>
      </c>
      <c r="C437" s="218">
        <f>SectorFlows!T16</f>
        <v>135</v>
      </c>
      <c r="D437">
        <f>SectorFlows!T47</f>
        <v>0</v>
      </c>
    </row>
    <row r="438" spans="1:4" x14ac:dyDescent="0.25">
      <c r="A438" s="153" t="s">
        <v>380</v>
      </c>
      <c r="B438" s="153" t="s">
        <v>386</v>
      </c>
      <c r="C438" s="218">
        <f>SectorFlows!T17</f>
        <v>58</v>
      </c>
      <c r="D438">
        <f>SectorFlows!T48</f>
        <v>1</v>
      </c>
    </row>
    <row r="439" spans="1:4" x14ac:dyDescent="0.25">
      <c r="A439" s="153" t="s">
        <v>381</v>
      </c>
      <c r="B439" s="153" t="s">
        <v>386</v>
      </c>
      <c r="C439" s="218">
        <f>SectorFlows!T18</f>
        <v>278</v>
      </c>
      <c r="D439">
        <f>SectorFlows!T49</f>
        <v>1</v>
      </c>
    </row>
    <row r="440" spans="1:4" x14ac:dyDescent="0.25">
      <c r="A440" s="153" t="s">
        <v>382</v>
      </c>
      <c r="B440" s="153" t="s">
        <v>386</v>
      </c>
      <c r="C440" s="218">
        <f>SectorFlows!T19</f>
        <v>1309</v>
      </c>
      <c r="D440">
        <f>SectorFlows!T50</f>
        <v>226</v>
      </c>
    </row>
    <row r="441" spans="1:4" x14ac:dyDescent="0.25">
      <c r="A441" s="153" t="s">
        <v>383</v>
      </c>
      <c r="B441" s="153" t="s">
        <v>386</v>
      </c>
      <c r="C441" s="218">
        <f>SectorFlows!T20</f>
        <v>4680</v>
      </c>
      <c r="D441">
        <f>SectorFlows!T51</f>
        <v>2282</v>
      </c>
    </row>
    <row r="442" spans="1:4" x14ac:dyDescent="0.25">
      <c r="A442" s="153" t="s">
        <v>384</v>
      </c>
      <c r="B442" s="153" t="s">
        <v>386</v>
      </c>
      <c r="C442" s="218">
        <f>SectorFlows!T21</f>
        <v>14</v>
      </c>
      <c r="D442">
        <f>SectorFlows!T52</f>
        <v>0</v>
      </c>
    </row>
    <row r="443" spans="1:4" x14ac:dyDescent="0.25">
      <c r="A443" s="153" t="s">
        <v>385</v>
      </c>
      <c r="B443" s="153" t="s">
        <v>386</v>
      </c>
      <c r="C443" s="218">
        <f>SectorFlows!T22</f>
        <v>444</v>
      </c>
      <c r="D443">
        <f>SectorFlows!T53</f>
        <v>89</v>
      </c>
    </row>
    <row r="444" spans="1:4" x14ac:dyDescent="0.25">
      <c r="A444" s="153" t="s">
        <v>386</v>
      </c>
      <c r="B444" s="153" t="s">
        <v>386</v>
      </c>
      <c r="C444" s="218">
        <f>SectorFlows!T23</f>
        <v>108004</v>
      </c>
      <c r="D444">
        <f>SectorFlows!T54</f>
        <v>22502</v>
      </c>
    </row>
    <row r="445" spans="1:4" x14ac:dyDescent="0.25">
      <c r="A445" s="153" t="s">
        <v>387</v>
      </c>
      <c r="B445" s="153" t="s">
        <v>386</v>
      </c>
      <c r="C445" s="218">
        <f>SectorFlows!T24</f>
        <v>38708</v>
      </c>
      <c r="D445">
        <f>SectorFlows!T55</f>
        <v>6978</v>
      </c>
    </row>
    <row r="446" spans="1:4" x14ac:dyDescent="0.25">
      <c r="A446" s="153" t="s">
        <v>388</v>
      </c>
      <c r="B446" s="153" t="s">
        <v>386</v>
      </c>
      <c r="C446" s="218">
        <f>SectorFlows!T25</f>
        <v>130</v>
      </c>
      <c r="D446">
        <f>SectorFlows!T56</f>
        <v>0</v>
      </c>
    </row>
    <row r="447" spans="1:4" x14ac:dyDescent="0.25">
      <c r="A447" s="153" t="s">
        <v>389</v>
      </c>
      <c r="B447" s="153" t="s">
        <v>386</v>
      </c>
      <c r="C447" s="218">
        <f>SectorFlows!T26</f>
        <v>10</v>
      </c>
      <c r="D447">
        <f>SectorFlows!T57</f>
        <v>0</v>
      </c>
    </row>
    <row r="448" spans="1:4" x14ac:dyDescent="0.25">
      <c r="A448" s="153" t="s">
        <v>390</v>
      </c>
      <c r="B448" s="153" t="s">
        <v>386</v>
      </c>
      <c r="C448" s="218">
        <f>SectorFlows!T27</f>
        <v>10</v>
      </c>
      <c r="D448">
        <f>SectorFlows!T58</f>
        <v>0</v>
      </c>
    </row>
    <row r="449" spans="1:4" x14ac:dyDescent="0.25">
      <c r="A449" s="153" t="s">
        <v>391</v>
      </c>
      <c r="B449" s="153" t="s">
        <v>386</v>
      </c>
      <c r="C449" s="218">
        <f>SectorFlows!T28</f>
        <v>30</v>
      </c>
      <c r="D449">
        <f>SectorFlows!T59</f>
        <v>0</v>
      </c>
    </row>
    <row r="450" spans="1:4" x14ac:dyDescent="0.25">
      <c r="A450" s="153" t="s">
        <v>392</v>
      </c>
      <c r="B450" s="153" t="s">
        <v>386</v>
      </c>
      <c r="C450" s="218">
        <f>SectorFlows!T29</f>
        <v>50</v>
      </c>
      <c r="D450">
        <f>SectorFlows!T60</f>
        <v>0</v>
      </c>
    </row>
    <row r="451" spans="1:4" x14ac:dyDescent="0.25">
      <c r="A451" s="221" t="s">
        <v>393</v>
      </c>
      <c r="B451" s="153" t="s">
        <v>386</v>
      </c>
      <c r="C451" s="218">
        <f>SectorFlows!T30</f>
        <v>1101</v>
      </c>
      <c r="D451">
        <f>SectorFlows!T61</f>
        <v>115</v>
      </c>
    </row>
    <row r="452" spans="1:4" x14ac:dyDescent="0.25">
      <c r="A452" s="220">
        <v>1</v>
      </c>
      <c r="B452" s="153" t="s">
        <v>387</v>
      </c>
      <c r="C452" s="218">
        <f>SectorFlows!U6</f>
        <v>94</v>
      </c>
      <c r="D452">
        <f>SectorFlows!U37</f>
        <v>0</v>
      </c>
    </row>
    <row r="453" spans="1:4" x14ac:dyDescent="0.25">
      <c r="A453" s="153" t="s">
        <v>372</v>
      </c>
      <c r="B453" s="153" t="s">
        <v>387</v>
      </c>
      <c r="C453" s="218">
        <f>SectorFlows!U7</f>
        <v>84</v>
      </c>
      <c r="D453">
        <f>SectorFlows!U38</f>
        <v>0</v>
      </c>
    </row>
    <row r="454" spans="1:4" x14ac:dyDescent="0.25">
      <c r="A454" s="153" t="s">
        <v>373</v>
      </c>
      <c r="B454" s="153" t="s">
        <v>387</v>
      </c>
      <c r="C454" s="218">
        <f>SectorFlows!U8</f>
        <v>80</v>
      </c>
      <c r="D454">
        <f>SectorFlows!U39</f>
        <v>0</v>
      </c>
    </row>
    <row r="455" spans="1:4" x14ac:dyDescent="0.25">
      <c r="A455" s="153" t="s">
        <v>374</v>
      </c>
      <c r="B455" s="153" t="s">
        <v>387</v>
      </c>
      <c r="C455" s="218">
        <f>SectorFlows!U9</f>
        <v>0</v>
      </c>
      <c r="D455">
        <f>SectorFlows!U40</f>
        <v>0</v>
      </c>
    </row>
    <row r="456" spans="1:4" x14ac:dyDescent="0.25">
      <c r="A456" s="153" t="s">
        <v>44</v>
      </c>
      <c r="B456" s="153" t="s">
        <v>387</v>
      </c>
      <c r="C456" s="218">
        <f>SectorFlows!U10</f>
        <v>35</v>
      </c>
      <c r="D456">
        <f>SectorFlows!U41</f>
        <v>0</v>
      </c>
    </row>
    <row r="457" spans="1:4" x14ac:dyDescent="0.25">
      <c r="A457" s="153" t="s">
        <v>375</v>
      </c>
      <c r="B457" s="153" t="s">
        <v>387</v>
      </c>
      <c r="C457" s="218">
        <f>SectorFlows!U11</f>
        <v>40</v>
      </c>
      <c r="D457">
        <f>SectorFlows!U42</f>
        <v>0</v>
      </c>
    </row>
    <row r="458" spans="1:4" x14ac:dyDescent="0.25">
      <c r="A458" s="153" t="s">
        <v>376</v>
      </c>
      <c r="B458" s="153" t="s">
        <v>387</v>
      </c>
      <c r="C458" s="218">
        <f>SectorFlows!U12</f>
        <v>140</v>
      </c>
      <c r="D458">
        <f>SectorFlows!U43</f>
        <v>0</v>
      </c>
    </row>
    <row r="459" spans="1:4" x14ac:dyDescent="0.25">
      <c r="A459" s="153" t="s">
        <v>46</v>
      </c>
      <c r="B459" s="153" t="s">
        <v>387</v>
      </c>
      <c r="C459" s="218">
        <f>SectorFlows!U13</f>
        <v>468</v>
      </c>
      <c r="D459">
        <f>SectorFlows!U44</f>
        <v>30</v>
      </c>
    </row>
    <row r="460" spans="1:4" x14ac:dyDescent="0.25">
      <c r="A460" s="153" t="s">
        <v>377</v>
      </c>
      <c r="B460" s="153" t="s">
        <v>387</v>
      </c>
      <c r="C460" s="218">
        <f>SectorFlows!U14</f>
        <v>0</v>
      </c>
      <c r="D460">
        <f>SectorFlows!U45</f>
        <v>0</v>
      </c>
    </row>
    <row r="461" spans="1:4" x14ac:dyDescent="0.25">
      <c r="A461" s="153" t="s">
        <v>378</v>
      </c>
      <c r="B461" s="153" t="s">
        <v>387</v>
      </c>
      <c r="C461" s="218">
        <f>SectorFlows!U15</f>
        <v>40</v>
      </c>
      <c r="D461">
        <f>SectorFlows!U46</f>
        <v>0</v>
      </c>
    </row>
    <row r="462" spans="1:4" x14ac:dyDescent="0.25">
      <c r="A462" s="153" t="s">
        <v>379</v>
      </c>
      <c r="B462" s="153" t="s">
        <v>387</v>
      </c>
      <c r="C462" s="218">
        <f>SectorFlows!U16</f>
        <v>15</v>
      </c>
      <c r="D462">
        <f>SectorFlows!U47</f>
        <v>0</v>
      </c>
    </row>
    <row r="463" spans="1:4" x14ac:dyDescent="0.25">
      <c r="A463" s="153" t="s">
        <v>380</v>
      </c>
      <c r="B463" s="153" t="s">
        <v>387</v>
      </c>
      <c r="C463" s="218">
        <f>SectorFlows!U17</f>
        <v>54</v>
      </c>
      <c r="D463">
        <f>SectorFlows!U48</f>
        <v>0</v>
      </c>
    </row>
    <row r="464" spans="1:4" x14ac:dyDescent="0.25">
      <c r="A464" s="153" t="s">
        <v>381</v>
      </c>
      <c r="B464" s="153" t="s">
        <v>387</v>
      </c>
      <c r="C464" s="218">
        <f>SectorFlows!U18</f>
        <v>25</v>
      </c>
      <c r="D464">
        <f>SectorFlows!U49</f>
        <v>0</v>
      </c>
    </row>
    <row r="465" spans="1:4" x14ac:dyDescent="0.25">
      <c r="A465" s="153" t="s">
        <v>382</v>
      </c>
      <c r="B465" s="153" t="s">
        <v>387</v>
      </c>
      <c r="C465" s="218">
        <f>SectorFlows!U19</f>
        <v>120</v>
      </c>
      <c r="D465">
        <f>SectorFlows!U50</f>
        <v>5</v>
      </c>
    </row>
    <row r="466" spans="1:4" x14ac:dyDescent="0.25">
      <c r="A466" s="153" t="s">
        <v>383</v>
      </c>
      <c r="B466" s="153" t="s">
        <v>387</v>
      </c>
      <c r="C466" s="218">
        <f>SectorFlows!U20</f>
        <v>568</v>
      </c>
      <c r="D466">
        <f>SectorFlows!U51</f>
        <v>174</v>
      </c>
    </row>
    <row r="467" spans="1:4" x14ac:dyDescent="0.25">
      <c r="A467" s="153" t="s">
        <v>384</v>
      </c>
      <c r="B467" s="153" t="s">
        <v>387</v>
      </c>
      <c r="C467" s="218">
        <f>SectorFlows!U21</f>
        <v>30</v>
      </c>
      <c r="D467">
        <f>SectorFlows!U52</f>
        <v>0</v>
      </c>
    </row>
    <row r="468" spans="1:4" x14ac:dyDescent="0.25">
      <c r="A468" s="153" t="s">
        <v>385</v>
      </c>
      <c r="B468" s="153" t="s">
        <v>387</v>
      </c>
      <c r="C468" s="218">
        <f>SectorFlows!U22</f>
        <v>77</v>
      </c>
      <c r="D468">
        <f>SectorFlows!U53</f>
        <v>180</v>
      </c>
    </row>
    <row r="469" spans="1:4" x14ac:dyDescent="0.25">
      <c r="A469" s="153" t="s">
        <v>386</v>
      </c>
      <c r="B469" s="153" t="s">
        <v>387</v>
      </c>
      <c r="C469" s="218">
        <f>SectorFlows!U23</f>
        <v>17226</v>
      </c>
      <c r="D469">
        <f>SectorFlows!U54</f>
        <v>2994</v>
      </c>
    </row>
    <row r="470" spans="1:4" x14ac:dyDescent="0.25">
      <c r="A470" s="153" t="s">
        <v>387</v>
      </c>
      <c r="B470" s="153" t="s">
        <v>387</v>
      </c>
      <c r="C470" s="218">
        <f>SectorFlows!U24</f>
        <v>92947</v>
      </c>
      <c r="D470">
        <f>SectorFlows!U55</f>
        <v>24237</v>
      </c>
    </row>
    <row r="471" spans="1:4" x14ac:dyDescent="0.25">
      <c r="A471" s="153" t="s">
        <v>388</v>
      </c>
      <c r="B471" s="153" t="s">
        <v>387</v>
      </c>
      <c r="C471" s="218">
        <f>SectorFlows!U25</f>
        <v>35</v>
      </c>
      <c r="D471">
        <f>SectorFlows!U56</f>
        <v>0</v>
      </c>
    </row>
    <row r="472" spans="1:4" x14ac:dyDescent="0.25">
      <c r="A472" s="153" t="s">
        <v>389</v>
      </c>
      <c r="B472" s="153" t="s">
        <v>387</v>
      </c>
      <c r="C472" s="218">
        <f>SectorFlows!U26</f>
        <v>0</v>
      </c>
      <c r="D472">
        <f>SectorFlows!U57</f>
        <v>0</v>
      </c>
    </row>
    <row r="473" spans="1:4" x14ac:dyDescent="0.25">
      <c r="A473" s="153" t="s">
        <v>390</v>
      </c>
      <c r="B473" s="153" t="s">
        <v>387</v>
      </c>
      <c r="C473" s="218">
        <f>SectorFlows!U27</f>
        <v>0</v>
      </c>
      <c r="D473">
        <f>SectorFlows!U58</f>
        <v>0</v>
      </c>
    </row>
    <row r="474" spans="1:4" x14ac:dyDescent="0.25">
      <c r="A474" s="153" t="s">
        <v>391</v>
      </c>
      <c r="B474" s="153" t="s">
        <v>387</v>
      </c>
      <c r="C474" s="218">
        <f>SectorFlows!U28</f>
        <v>0</v>
      </c>
      <c r="D474">
        <f>SectorFlows!U59</f>
        <v>0</v>
      </c>
    </row>
    <row r="475" spans="1:4" x14ac:dyDescent="0.25">
      <c r="A475" s="153" t="s">
        <v>392</v>
      </c>
      <c r="B475" s="153" t="s">
        <v>387</v>
      </c>
      <c r="C475" s="218">
        <f>SectorFlows!U29</f>
        <v>15</v>
      </c>
      <c r="D475">
        <f>SectorFlows!U60</f>
        <v>0</v>
      </c>
    </row>
    <row r="476" spans="1:4" x14ac:dyDescent="0.25">
      <c r="A476" s="221" t="s">
        <v>393</v>
      </c>
      <c r="B476" s="153" t="s">
        <v>387</v>
      </c>
      <c r="C476" s="218">
        <f>SectorFlows!U30</f>
        <v>175</v>
      </c>
      <c r="D476">
        <f>SectorFlows!U61</f>
        <v>4</v>
      </c>
    </row>
    <row r="477" spans="1:4" x14ac:dyDescent="0.25">
      <c r="A477" s="220">
        <v>1</v>
      </c>
      <c r="B477" s="153" t="s">
        <v>388</v>
      </c>
      <c r="C477" s="218">
        <f>SectorFlows!V6</f>
        <v>2271</v>
      </c>
      <c r="D477">
        <f>SectorFlows!V37</f>
        <v>18</v>
      </c>
    </row>
    <row r="478" spans="1:4" x14ac:dyDescent="0.25">
      <c r="A478" s="153" t="s">
        <v>372</v>
      </c>
      <c r="B478" s="153" t="s">
        <v>388</v>
      </c>
      <c r="C478" s="218">
        <f>SectorFlows!V7</f>
        <v>6530</v>
      </c>
      <c r="D478">
        <f>SectorFlows!V38</f>
        <v>225</v>
      </c>
    </row>
    <row r="479" spans="1:4" x14ac:dyDescent="0.25">
      <c r="A479" s="153" t="s">
        <v>373</v>
      </c>
      <c r="B479" s="153" t="s">
        <v>388</v>
      </c>
      <c r="C479" s="218">
        <f>SectorFlows!V8</f>
        <v>4983</v>
      </c>
      <c r="D479">
        <f>SectorFlows!V39</f>
        <v>343</v>
      </c>
    </row>
    <row r="480" spans="1:4" x14ac:dyDescent="0.25">
      <c r="A480" s="153" t="s">
        <v>374</v>
      </c>
      <c r="B480" s="153" t="s">
        <v>388</v>
      </c>
      <c r="C480" s="218">
        <f>SectorFlows!V9</f>
        <v>1665</v>
      </c>
      <c r="D480">
        <f>SectorFlows!V40</f>
        <v>60</v>
      </c>
    </row>
    <row r="481" spans="1:4" x14ac:dyDescent="0.25">
      <c r="A481" s="153" t="s">
        <v>44</v>
      </c>
      <c r="B481" s="153" t="s">
        <v>388</v>
      </c>
      <c r="C481" s="218">
        <f>SectorFlows!V10</f>
        <v>1401</v>
      </c>
      <c r="D481">
        <f>SectorFlows!V41</f>
        <v>19</v>
      </c>
    </row>
    <row r="482" spans="1:4" x14ac:dyDescent="0.25">
      <c r="A482" s="153" t="s">
        <v>375</v>
      </c>
      <c r="B482" s="153" t="s">
        <v>388</v>
      </c>
      <c r="C482" s="218">
        <f>SectorFlows!V11</f>
        <v>822</v>
      </c>
      <c r="D482">
        <f>SectorFlows!V42</f>
        <v>8</v>
      </c>
    </row>
    <row r="483" spans="1:4" x14ac:dyDescent="0.25">
      <c r="A483" s="153" t="s">
        <v>376</v>
      </c>
      <c r="B483" s="153" t="s">
        <v>388</v>
      </c>
      <c r="C483" s="218">
        <f>SectorFlows!V12</f>
        <v>1069</v>
      </c>
      <c r="D483">
        <f>SectorFlows!V43</f>
        <v>3</v>
      </c>
    </row>
    <row r="484" spans="1:4" x14ac:dyDescent="0.25">
      <c r="A484" s="153" t="s">
        <v>46</v>
      </c>
      <c r="B484" s="153" t="s">
        <v>388</v>
      </c>
      <c r="C484" s="218">
        <f>SectorFlows!V13</f>
        <v>1114</v>
      </c>
      <c r="D484">
        <f>SectorFlows!V44</f>
        <v>5</v>
      </c>
    </row>
    <row r="485" spans="1:4" x14ac:dyDescent="0.25">
      <c r="A485" s="153" t="s">
        <v>377</v>
      </c>
      <c r="B485" s="153" t="s">
        <v>388</v>
      </c>
      <c r="C485" s="218">
        <f>SectorFlows!V14</f>
        <v>2738</v>
      </c>
      <c r="D485">
        <f>SectorFlows!V45</f>
        <v>476</v>
      </c>
    </row>
    <row r="486" spans="1:4" x14ac:dyDescent="0.25">
      <c r="A486" s="153" t="s">
        <v>378</v>
      </c>
      <c r="B486" s="153" t="s">
        <v>388</v>
      </c>
      <c r="C486" s="218">
        <f>SectorFlows!V15</f>
        <v>18242</v>
      </c>
      <c r="D486">
        <f>SectorFlows!V46</f>
        <v>2390</v>
      </c>
    </row>
    <row r="487" spans="1:4" x14ac:dyDescent="0.25">
      <c r="A487" s="153" t="s">
        <v>379</v>
      </c>
      <c r="B487" s="153" t="s">
        <v>388</v>
      </c>
      <c r="C487" s="218">
        <f>SectorFlows!V16</f>
        <v>7005</v>
      </c>
      <c r="D487">
        <f>SectorFlows!V47</f>
        <v>523</v>
      </c>
    </row>
    <row r="488" spans="1:4" x14ac:dyDescent="0.25">
      <c r="A488" s="153" t="s">
        <v>380</v>
      </c>
      <c r="B488" s="153" t="s">
        <v>388</v>
      </c>
      <c r="C488" s="218">
        <f>SectorFlows!V17</f>
        <v>2682</v>
      </c>
      <c r="D488">
        <f>SectorFlows!V48</f>
        <v>82</v>
      </c>
    </row>
    <row r="489" spans="1:4" x14ac:dyDescent="0.25">
      <c r="A489" s="153" t="s">
        <v>381</v>
      </c>
      <c r="B489" s="153" t="s">
        <v>388</v>
      </c>
      <c r="C489" s="218">
        <f>SectorFlows!V18</f>
        <v>2218</v>
      </c>
      <c r="D489">
        <f>SectorFlows!V49</f>
        <v>33</v>
      </c>
    </row>
    <row r="490" spans="1:4" x14ac:dyDescent="0.25">
      <c r="A490" s="153" t="s">
        <v>382</v>
      </c>
      <c r="B490" s="153" t="s">
        <v>388</v>
      </c>
      <c r="C490" s="218">
        <f>SectorFlows!V19</f>
        <v>692</v>
      </c>
      <c r="D490">
        <f>SectorFlows!V50</f>
        <v>3</v>
      </c>
    </row>
    <row r="491" spans="1:4" x14ac:dyDescent="0.25">
      <c r="A491" s="153" t="s">
        <v>383</v>
      </c>
      <c r="B491" s="153" t="s">
        <v>388</v>
      </c>
      <c r="C491" s="218">
        <f>SectorFlows!V20</f>
        <v>273</v>
      </c>
      <c r="D491">
        <f>SectorFlows!V51</f>
        <v>0</v>
      </c>
    </row>
    <row r="492" spans="1:4" x14ac:dyDescent="0.25">
      <c r="A492" s="153" t="s">
        <v>384</v>
      </c>
      <c r="B492" s="153" t="s">
        <v>388</v>
      </c>
      <c r="C492" s="218">
        <f>SectorFlows!V21</f>
        <v>16781</v>
      </c>
      <c r="D492">
        <f>SectorFlows!V52</f>
        <v>5724</v>
      </c>
    </row>
    <row r="493" spans="1:4" x14ac:dyDescent="0.25">
      <c r="A493" s="153" t="s">
        <v>385</v>
      </c>
      <c r="B493" s="153" t="s">
        <v>388</v>
      </c>
      <c r="C493" s="218">
        <f>SectorFlows!V22</f>
        <v>5697</v>
      </c>
      <c r="D493">
        <f>SectorFlows!V53</f>
        <v>1939</v>
      </c>
    </row>
    <row r="494" spans="1:4" x14ac:dyDescent="0.25">
      <c r="A494" s="153" t="s">
        <v>386</v>
      </c>
      <c r="B494" s="153" t="s">
        <v>388</v>
      </c>
      <c r="C494" s="218">
        <f>SectorFlows!V23</f>
        <v>219</v>
      </c>
      <c r="D494">
        <f>SectorFlows!V54</f>
        <v>1</v>
      </c>
    </row>
    <row r="495" spans="1:4" x14ac:dyDescent="0.25">
      <c r="A495" s="153" t="s">
        <v>387</v>
      </c>
      <c r="B495" s="153" t="s">
        <v>388</v>
      </c>
      <c r="C495" s="218">
        <f>SectorFlows!V24</f>
        <v>79</v>
      </c>
      <c r="D495">
        <f>SectorFlows!V55</f>
        <v>0</v>
      </c>
    </row>
    <row r="496" spans="1:4" x14ac:dyDescent="0.25">
      <c r="A496" s="153" t="s">
        <v>388</v>
      </c>
      <c r="B496" s="153" t="s">
        <v>388</v>
      </c>
      <c r="C496" s="218">
        <f>SectorFlows!V25</f>
        <v>200728</v>
      </c>
      <c r="D496">
        <f>SectorFlows!V56</f>
        <v>45028</v>
      </c>
    </row>
    <row r="497" spans="1:4" x14ac:dyDescent="0.25">
      <c r="A497" s="153" t="s">
        <v>389</v>
      </c>
      <c r="B497" s="153" t="s">
        <v>388</v>
      </c>
      <c r="C497" s="218">
        <f>SectorFlows!V26</f>
        <v>28506</v>
      </c>
      <c r="D497">
        <f>SectorFlows!V57</f>
        <v>3891</v>
      </c>
    </row>
    <row r="498" spans="1:4" x14ac:dyDescent="0.25">
      <c r="A498" s="153" t="s">
        <v>390</v>
      </c>
      <c r="B498" s="153" t="s">
        <v>388</v>
      </c>
      <c r="C498" s="218">
        <f>SectorFlows!V27</f>
        <v>8376</v>
      </c>
      <c r="D498">
        <f>SectorFlows!V58</f>
        <v>1323</v>
      </c>
    </row>
    <row r="499" spans="1:4" x14ac:dyDescent="0.25">
      <c r="A499" s="153" t="s">
        <v>391</v>
      </c>
      <c r="B499" s="153" t="s">
        <v>388</v>
      </c>
      <c r="C499" s="218">
        <f>SectorFlows!V28</f>
        <v>950</v>
      </c>
      <c r="D499">
        <f>SectorFlows!V59</f>
        <v>82</v>
      </c>
    </row>
    <row r="500" spans="1:4" x14ac:dyDescent="0.25">
      <c r="A500" s="153" t="s">
        <v>392</v>
      </c>
      <c r="B500" s="153" t="s">
        <v>388</v>
      </c>
      <c r="C500" s="218">
        <f>SectorFlows!V29</f>
        <v>1079</v>
      </c>
      <c r="D500">
        <f>SectorFlows!V60</f>
        <v>12</v>
      </c>
    </row>
    <row r="501" spans="1:4" x14ac:dyDescent="0.25">
      <c r="A501" s="221" t="s">
        <v>393</v>
      </c>
      <c r="B501" s="153" t="s">
        <v>388</v>
      </c>
      <c r="C501" s="218">
        <f>SectorFlows!V30</f>
        <v>576</v>
      </c>
      <c r="D501">
        <f>SectorFlows!V61</f>
        <v>2</v>
      </c>
    </row>
    <row r="502" spans="1:4" x14ac:dyDescent="0.25">
      <c r="A502" s="220">
        <v>1</v>
      </c>
      <c r="B502" s="153" t="s">
        <v>389</v>
      </c>
      <c r="C502" s="218">
        <f>SectorFlows!W6</f>
        <v>1547</v>
      </c>
      <c r="D502">
        <f>SectorFlows!W37</f>
        <v>28</v>
      </c>
    </row>
    <row r="503" spans="1:4" x14ac:dyDescent="0.25">
      <c r="A503" s="153" t="s">
        <v>372</v>
      </c>
      <c r="B503" s="153" t="s">
        <v>389</v>
      </c>
      <c r="C503" s="218">
        <f>SectorFlows!W7</f>
        <v>5588</v>
      </c>
      <c r="D503">
        <f>SectorFlows!W38</f>
        <v>500</v>
      </c>
    </row>
    <row r="504" spans="1:4" x14ac:dyDescent="0.25">
      <c r="A504" s="153" t="s">
        <v>373</v>
      </c>
      <c r="B504" s="153" t="s">
        <v>389</v>
      </c>
      <c r="C504" s="218">
        <f>SectorFlows!W8</f>
        <v>2827</v>
      </c>
      <c r="D504">
        <f>SectorFlows!W39</f>
        <v>439</v>
      </c>
    </row>
    <row r="505" spans="1:4" x14ac:dyDescent="0.25">
      <c r="A505" s="153" t="s">
        <v>374</v>
      </c>
      <c r="B505" s="153" t="s">
        <v>389</v>
      </c>
      <c r="C505" s="218">
        <f>SectorFlows!W9</f>
        <v>699</v>
      </c>
      <c r="D505">
        <f>SectorFlows!W40</f>
        <v>79</v>
      </c>
    </row>
    <row r="506" spans="1:4" x14ac:dyDescent="0.25">
      <c r="A506" s="153" t="s">
        <v>44</v>
      </c>
      <c r="B506" s="153" t="s">
        <v>389</v>
      </c>
      <c r="C506" s="218">
        <f>SectorFlows!W10</f>
        <v>619</v>
      </c>
      <c r="D506">
        <f>SectorFlows!W41</f>
        <v>36</v>
      </c>
    </row>
    <row r="507" spans="1:4" x14ac:dyDescent="0.25">
      <c r="A507" s="153" t="s">
        <v>375</v>
      </c>
      <c r="B507" s="153" t="s">
        <v>389</v>
      </c>
      <c r="C507" s="218">
        <f>SectorFlows!W11</f>
        <v>337</v>
      </c>
      <c r="D507">
        <f>SectorFlows!W42</f>
        <v>12</v>
      </c>
    </row>
    <row r="508" spans="1:4" x14ac:dyDescent="0.25">
      <c r="A508" s="153" t="s">
        <v>376</v>
      </c>
      <c r="B508" s="153" t="s">
        <v>389</v>
      </c>
      <c r="C508" s="218">
        <f>SectorFlows!W12</f>
        <v>379</v>
      </c>
      <c r="D508">
        <f>SectorFlows!W43</f>
        <v>12</v>
      </c>
    </row>
    <row r="509" spans="1:4" x14ac:dyDescent="0.25">
      <c r="A509" s="153" t="s">
        <v>46</v>
      </c>
      <c r="B509" s="153" t="s">
        <v>389</v>
      </c>
      <c r="C509" s="218">
        <f>SectorFlows!W13</f>
        <v>642</v>
      </c>
      <c r="D509">
        <f>SectorFlows!W44</f>
        <v>22</v>
      </c>
    </row>
    <row r="510" spans="1:4" x14ac:dyDescent="0.25">
      <c r="A510" s="153" t="s">
        <v>377</v>
      </c>
      <c r="B510" s="153" t="s">
        <v>389</v>
      </c>
      <c r="C510" s="218">
        <f>SectorFlows!W14</f>
        <v>2387</v>
      </c>
      <c r="D510">
        <f>SectorFlows!W45</f>
        <v>840</v>
      </c>
    </row>
    <row r="511" spans="1:4" x14ac:dyDescent="0.25">
      <c r="A511" s="153" t="s">
        <v>378</v>
      </c>
      <c r="B511" s="153" t="s">
        <v>389</v>
      </c>
      <c r="C511" s="218">
        <f>SectorFlows!W15</f>
        <v>4936</v>
      </c>
      <c r="D511">
        <f>SectorFlows!W46</f>
        <v>1154</v>
      </c>
    </row>
    <row r="512" spans="1:4" x14ac:dyDescent="0.25">
      <c r="A512" s="153" t="s">
        <v>379</v>
      </c>
      <c r="B512" s="153" t="s">
        <v>389</v>
      </c>
      <c r="C512" s="218">
        <f>SectorFlows!W16</f>
        <v>1288</v>
      </c>
      <c r="D512">
        <f>SectorFlows!W47</f>
        <v>180</v>
      </c>
    </row>
    <row r="513" spans="1:4" x14ac:dyDescent="0.25">
      <c r="A513" s="153" t="s">
        <v>380</v>
      </c>
      <c r="B513" s="153" t="s">
        <v>389</v>
      </c>
      <c r="C513" s="218">
        <f>SectorFlows!W17</f>
        <v>805</v>
      </c>
      <c r="D513">
        <f>SectorFlows!W48</f>
        <v>20</v>
      </c>
    </row>
    <row r="514" spans="1:4" x14ac:dyDescent="0.25">
      <c r="A514" s="153" t="s">
        <v>381</v>
      </c>
      <c r="B514" s="153" t="s">
        <v>389</v>
      </c>
      <c r="C514" s="218">
        <f>SectorFlows!W18</f>
        <v>563</v>
      </c>
      <c r="D514">
        <f>SectorFlows!W49</f>
        <v>10</v>
      </c>
    </row>
    <row r="515" spans="1:4" x14ac:dyDescent="0.25">
      <c r="A515" s="153" t="s">
        <v>382</v>
      </c>
      <c r="B515" s="153" t="s">
        <v>389</v>
      </c>
      <c r="C515" s="218">
        <f>SectorFlows!W19</f>
        <v>254</v>
      </c>
      <c r="D515">
        <f>SectorFlows!W50</f>
        <v>2</v>
      </c>
    </row>
    <row r="516" spans="1:4" x14ac:dyDescent="0.25">
      <c r="A516" s="153" t="s">
        <v>383</v>
      </c>
      <c r="B516" s="153" t="s">
        <v>389</v>
      </c>
      <c r="C516" s="218">
        <f>SectorFlows!W20</f>
        <v>123</v>
      </c>
      <c r="D516">
        <f>SectorFlows!W51</f>
        <v>0</v>
      </c>
    </row>
    <row r="517" spans="1:4" x14ac:dyDescent="0.25">
      <c r="A517" s="153" t="s">
        <v>384</v>
      </c>
      <c r="B517" s="153" t="s">
        <v>389</v>
      </c>
      <c r="C517" s="218">
        <f>SectorFlows!W21</f>
        <v>6858</v>
      </c>
      <c r="D517">
        <f>SectorFlows!W52</f>
        <v>2880</v>
      </c>
    </row>
    <row r="518" spans="1:4" x14ac:dyDescent="0.25">
      <c r="A518" s="153" t="s">
        <v>385</v>
      </c>
      <c r="B518" s="153" t="s">
        <v>389</v>
      </c>
      <c r="C518" s="218">
        <f>SectorFlows!W22</f>
        <v>195</v>
      </c>
      <c r="D518">
        <f>SectorFlows!W53</f>
        <v>6</v>
      </c>
    </row>
    <row r="519" spans="1:4" x14ac:dyDescent="0.25">
      <c r="A519" s="153" t="s">
        <v>386</v>
      </c>
      <c r="B519" s="153" t="s">
        <v>389</v>
      </c>
      <c r="C519" s="218">
        <f>SectorFlows!W23</f>
        <v>134</v>
      </c>
      <c r="D519">
        <f>SectorFlows!W54</f>
        <v>1</v>
      </c>
    </row>
    <row r="520" spans="1:4" x14ac:dyDescent="0.25">
      <c r="A520" s="153" t="s">
        <v>387</v>
      </c>
      <c r="B520" s="153" t="s">
        <v>389</v>
      </c>
      <c r="C520" s="218">
        <f>SectorFlows!W24</f>
        <v>25</v>
      </c>
      <c r="D520">
        <f>SectorFlows!W55</f>
        <v>0</v>
      </c>
    </row>
    <row r="521" spans="1:4" x14ac:dyDescent="0.25">
      <c r="A521" s="153" t="s">
        <v>388</v>
      </c>
      <c r="B521" s="153" t="s">
        <v>389</v>
      </c>
      <c r="C521" s="218">
        <f>SectorFlows!W25</f>
        <v>29703</v>
      </c>
      <c r="D521">
        <f>SectorFlows!W56</f>
        <v>6906</v>
      </c>
    </row>
    <row r="522" spans="1:4" x14ac:dyDescent="0.25">
      <c r="A522" s="153" t="s">
        <v>389</v>
      </c>
      <c r="B522" s="153" t="s">
        <v>389</v>
      </c>
      <c r="C522" s="218">
        <f>SectorFlows!W26</f>
        <v>47244</v>
      </c>
      <c r="D522">
        <f>SectorFlows!W57</f>
        <v>10881</v>
      </c>
    </row>
    <row r="523" spans="1:4" x14ac:dyDescent="0.25">
      <c r="A523" s="153" t="s">
        <v>390</v>
      </c>
      <c r="B523" s="153" t="s">
        <v>389</v>
      </c>
      <c r="C523" s="218">
        <f>SectorFlows!W27</f>
        <v>325</v>
      </c>
      <c r="D523">
        <f>SectorFlows!W58</f>
        <v>123</v>
      </c>
    </row>
    <row r="524" spans="1:4" x14ac:dyDescent="0.25">
      <c r="A524" s="153" t="s">
        <v>391</v>
      </c>
      <c r="B524" s="153" t="s">
        <v>389</v>
      </c>
      <c r="C524" s="218">
        <f>SectorFlows!W28</f>
        <v>59</v>
      </c>
      <c r="D524">
        <f>SectorFlows!W59</f>
        <v>3</v>
      </c>
    </row>
    <row r="525" spans="1:4" x14ac:dyDescent="0.25">
      <c r="A525" s="153" t="s">
        <v>392</v>
      </c>
      <c r="B525" s="153" t="s">
        <v>389</v>
      </c>
      <c r="C525" s="218">
        <f>SectorFlows!W29</f>
        <v>228</v>
      </c>
      <c r="D525">
        <f>SectorFlows!W60</f>
        <v>0</v>
      </c>
    </row>
    <row r="526" spans="1:4" x14ac:dyDescent="0.25">
      <c r="A526" s="221" t="s">
        <v>393</v>
      </c>
      <c r="B526" s="153" t="s">
        <v>389</v>
      </c>
      <c r="C526" s="218">
        <f>SectorFlows!W30</f>
        <v>205</v>
      </c>
      <c r="D526">
        <f>SectorFlows!W61</f>
        <v>0</v>
      </c>
    </row>
    <row r="527" spans="1:4" x14ac:dyDescent="0.25">
      <c r="A527" s="220">
        <v>1</v>
      </c>
      <c r="B527" s="153" t="s">
        <v>390</v>
      </c>
      <c r="C527" s="218">
        <f>SectorFlows!X6</f>
        <v>159</v>
      </c>
      <c r="D527">
        <f>SectorFlows!X37</f>
        <v>0</v>
      </c>
    </row>
    <row r="528" spans="1:4" x14ac:dyDescent="0.25">
      <c r="A528" s="153" t="s">
        <v>372</v>
      </c>
      <c r="B528" s="153" t="s">
        <v>390</v>
      </c>
      <c r="C528" s="218">
        <f>SectorFlows!X7</f>
        <v>203</v>
      </c>
      <c r="D528">
        <f>SectorFlows!X38</f>
        <v>1</v>
      </c>
    </row>
    <row r="529" spans="1:4" x14ac:dyDescent="0.25">
      <c r="A529" s="153" t="s">
        <v>373</v>
      </c>
      <c r="B529" s="153" t="s">
        <v>390</v>
      </c>
      <c r="C529" s="218">
        <f>SectorFlows!X8</f>
        <v>582</v>
      </c>
      <c r="D529">
        <f>SectorFlows!X39</f>
        <v>10</v>
      </c>
    </row>
    <row r="530" spans="1:4" x14ac:dyDescent="0.25">
      <c r="A530" s="153" t="s">
        <v>374</v>
      </c>
      <c r="B530" s="153" t="s">
        <v>390</v>
      </c>
      <c r="C530" s="218">
        <f>SectorFlows!X9</f>
        <v>333</v>
      </c>
      <c r="D530">
        <f>SectorFlows!X40</f>
        <v>1</v>
      </c>
    </row>
    <row r="531" spans="1:4" x14ac:dyDescent="0.25">
      <c r="A531" s="153" t="s">
        <v>44</v>
      </c>
      <c r="B531" s="153" t="s">
        <v>390</v>
      </c>
      <c r="C531" s="218">
        <f>SectorFlows!X10</f>
        <v>233</v>
      </c>
      <c r="D531">
        <f>SectorFlows!X41</f>
        <v>2</v>
      </c>
    </row>
    <row r="532" spans="1:4" x14ac:dyDescent="0.25">
      <c r="A532" s="153" t="s">
        <v>375</v>
      </c>
      <c r="B532" s="153" t="s">
        <v>390</v>
      </c>
      <c r="C532" s="218">
        <f>SectorFlows!X11</f>
        <v>232</v>
      </c>
      <c r="D532">
        <f>SectorFlows!X42</f>
        <v>1</v>
      </c>
    </row>
    <row r="533" spans="1:4" x14ac:dyDescent="0.25">
      <c r="A533" s="153" t="s">
        <v>376</v>
      </c>
      <c r="B533" s="153" t="s">
        <v>390</v>
      </c>
      <c r="C533" s="218">
        <f>SectorFlows!X12</f>
        <v>262</v>
      </c>
      <c r="D533">
        <f>SectorFlows!X43</f>
        <v>3</v>
      </c>
    </row>
    <row r="534" spans="1:4" x14ac:dyDescent="0.25">
      <c r="A534" s="153" t="s">
        <v>46</v>
      </c>
      <c r="B534" s="153" t="s">
        <v>390</v>
      </c>
      <c r="C534" s="218">
        <f>SectorFlows!X13</f>
        <v>243</v>
      </c>
      <c r="D534">
        <f>SectorFlows!X44</f>
        <v>0</v>
      </c>
    </row>
    <row r="535" spans="1:4" x14ac:dyDescent="0.25">
      <c r="A535" s="153" t="s">
        <v>377</v>
      </c>
      <c r="B535" s="153" t="s">
        <v>390</v>
      </c>
      <c r="C535" s="218">
        <f>SectorFlows!X14</f>
        <v>60</v>
      </c>
      <c r="D535">
        <f>SectorFlows!X45</f>
        <v>1</v>
      </c>
    </row>
    <row r="536" spans="1:4" x14ac:dyDescent="0.25">
      <c r="A536" s="153" t="s">
        <v>378</v>
      </c>
      <c r="B536" s="153" t="s">
        <v>390</v>
      </c>
      <c r="C536" s="218">
        <f>SectorFlows!X15</f>
        <v>2132</v>
      </c>
      <c r="D536">
        <f>SectorFlows!X46</f>
        <v>164</v>
      </c>
    </row>
    <row r="537" spans="1:4" x14ac:dyDescent="0.25">
      <c r="A537" s="153" t="s">
        <v>379</v>
      </c>
      <c r="B537" s="153" t="s">
        <v>390</v>
      </c>
      <c r="C537" s="218">
        <f>SectorFlows!X16</f>
        <v>7250</v>
      </c>
      <c r="D537">
        <f>SectorFlows!X47</f>
        <v>1120</v>
      </c>
    </row>
    <row r="538" spans="1:4" x14ac:dyDescent="0.25">
      <c r="A538" s="153" t="s">
        <v>380</v>
      </c>
      <c r="B538" s="153" t="s">
        <v>390</v>
      </c>
      <c r="C538" s="218">
        <f>SectorFlows!X17</f>
        <v>2179</v>
      </c>
      <c r="D538">
        <f>SectorFlows!X48</f>
        <v>147</v>
      </c>
    </row>
    <row r="539" spans="1:4" x14ac:dyDescent="0.25">
      <c r="A539" s="153" t="s">
        <v>381</v>
      </c>
      <c r="B539" s="153" t="s">
        <v>390</v>
      </c>
      <c r="C539" s="218">
        <f>SectorFlows!X18</f>
        <v>1819</v>
      </c>
      <c r="D539">
        <f>SectorFlows!X49</f>
        <v>63</v>
      </c>
    </row>
    <row r="540" spans="1:4" x14ac:dyDescent="0.25">
      <c r="A540" s="153" t="s">
        <v>382</v>
      </c>
      <c r="B540" s="153" t="s">
        <v>390</v>
      </c>
      <c r="C540" s="218">
        <f>SectorFlows!X19</f>
        <v>265</v>
      </c>
      <c r="D540">
        <f>SectorFlows!X50</f>
        <v>0</v>
      </c>
    </row>
    <row r="541" spans="1:4" x14ac:dyDescent="0.25">
      <c r="A541" s="153" t="s">
        <v>383</v>
      </c>
      <c r="B541" s="153" t="s">
        <v>390</v>
      </c>
      <c r="C541" s="218">
        <f>SectorFlows!X20</f>
        <v>90</v>
      </c>
      <c r="D541">
        <f>SectorFlows!X51</f>
        <v>0</v>
      </c>
    </row>
    <row r="542" spans="1:4" x14ac:dyDescent="0.25">
      <c r="A542" s="153" t="s">
        <v>384</v>
      </c>
      <c r="B542" s="153" t="s">
        <v>390</v>
      </c>
      <c r="C542" s="218">
        <f>SectorFlows!X21</f>
        <v>160</v>
      </c>
      <c r="D542">
        <f>SectorFlows!X52</f>
        <v>102</v>
      </c>
    </row>
    <row r="543" spans="1:4" x14ac:dyDescent="0.25">
      <c r="A543" s="153" t="s">
        <v>385</v>
      </c>
      <c r="B543" s="153" t="s">
        <v>390</v>
      </c>
      <c r="C543" s="218">
        <f>SectorFlows!X22</f>
        <v>4558</v>
      </c>
      <c r="D543">
        <f>SectorFlows!X53</f>
        <v>1002</v>
      </c>
    </row>
    <row r="544" spans="1:4" x14ac:dyDescent="0.25">
      <c r="A544" s="153" t="s">
        <v>386</v>
      </c>
      <c r="B544" s="153" t="s">
        <v>390</v>
      </c>
      <c r="C544" s="218">
        <f>SectorFlows!X23</f>
        <v>90</v>
      </c>
      <c r="D544">
        <f>SectorFlows!X54</f>
        <v>0</v>
      </c>
    </row>
    <row r="545" spans="1:4" x14ac:dyDescent="0.25">
      <c r="A545" s="153" t="s">
        <v>387</v>
      </c>
      <c r="B545" s="153" t="s">
        <v>390</v>
      </c>
      <c r="C545" s="218">
        <f>SectorFlows!X24</f>
        <v>22</v>
      </c>
      <c r="D545">
        <f>SectorFlows!X55</f>
        <v>0</v>
      </c>
    </row>
    <row r="546" spans="1:4" x14ac:dyDescent="0.25">
      <c r="A546" s="153" t="s">
        <v>388</v>
      </c>
      <c r="B546" s="153" t="s">
        <v>390</v>
      </c>
      <c r="C546" s="218">
        <f>SectorFlows!X25</f>
        <v>9270</v>
      </c>
      <c r="D546">
        <f>SectorFlows!X56</f>
        <v>3103</v>
      </c>
    </row>
    <row r="547" spans="1:4" x14ac:dyDescent="0.25">
      <c r="A547" s="153" t="s">
        <v>389</v>
      </c>
      <c r="B547" s="153" t="s">
        <v>390</v>
      </c>
      <c r="C547" s="218">
        <f>SectorFlows!X26</f>
        <v>95</v>
      </c>
      <c r="D547">
        <f>SectorFlows!X57</f>
        <v>5</v>
      </c>
    </row>
    <row r="548" spans="1:4" x14ac:dyDescent="0.25">
      <c r="A548" s="153" t="s">
        <v>390</v>
      </c>
      <c r="B548" s="153" t="s">
        <v>390</v>
      </c>
      <c r="C548" s="218">
        <f>SectorFlows!X27</f>
        <v>33466</v>
      </c>
      <c r="D548">
        <f>SectorFlows!X58</f>
        <v>8241</v>
      </c>
    </row>
    <row r="549" spans="1:4" x14ac:dyDescent="0.25">
      <c r="A549" s="153" t="s">
        <v>391</v>
      </c>
      <c r="B549" s="153" t="s">
        <v>390</v>
      </c>
      <c r="C549" s="218">
        <f>SectorFlows!X28</f>
        <v>4318</v>
      </c>
      <c r="D549">
        <f>SectorFlows!X59</f>
        <v>900</v>
      </c>
    </row>
    <row r="550" spans="1:4" x14ac:dyDescent="0.25">
      <c r="A550" s="153" t="s">
        <v>392</v>
      </c>
      <c r="B550" s="153" t="s">
        <v>390</v>
      </c>
      <c r="C550" s="218">
        <f>SectorFlows!X29</f>
        <v>3047</v>
      </c>
      <c r="D550">
        <f>SectorFlows!X60</f>
        <v>220</v>
      </c>
    </row>
    <row r="551" spans="1:4" x14ac:dyDescent="0.25">
      <c r="A551" s="221" t="s">
        <v>393</v>
      </c>
      <c r="B551" s="153" t="s">
        <v>390</v>
      </c>
      <c r="C551" s="218">
        <f>SectorFlows!X30</f>
        <v>403</v>
      </c>
      <c r="D551">
        <f>SectorFlows!X61</f>
        <v>7</v>
      </c>
    </row>
    <row r="552" spans="1:4" x14ac:dyDescent="0.25">
      <c r="A552" s="220">
        <v>1</v>
      </c>
      <c r="B552" s="153" t="s">
        <v>391</v>
      </c>
      <c r="C552" s="218">
        <f>SectorFlows!Y6</f>
        <v>209</v>
      </c>
      <c r="D552">
        <f>SectorFlows!Y37</f>
        <v>0</v>
      </c>
    </row>
    <row r="553" spans="1:4" x14ac:dyDescent="0.25">
      <c r="A553" s="153" t="s">
        <v>372</v>
      </c>
      <c r="B553" s="153" t="s">
        <v>391</v>
      </c>
      <c r="C553" s="218">
        <f>SectorFlows!Y7</f>
        <v>219</v>
      </c>
      <c r="D553">
        <f>SectorFlows!Y38</f>
        <v>0</v>
      </c>
    </row>
    <row r="554" spans="1:4" x14ac:dyDescent="0.25">
      <c r="A554" s="153" t="s">
        <v>373</v>
      </c>
      <c r="B554" s="153" t="s">
        <v>391</v>
      </c>
      <c r="C554" s="218">
        <f>SectorFlows!Y8</f>
        <v>183</v>
      </c>
      <c r="D554">
        <f>SectorFlows!Y39</f>
        <v>3</v>
      </c>
    </row>
    <row r="555" spans="1:4" x14ac:dyDescent="0.25">
      <c r="A555" s="153" t="s">
        <v>374</v>
      </c>
      <c r="B555" s="153" t="s">
        <v>391</v>
      </c>
      <c r="C555" s="218">
        <f>SectorFlows!Y9</f>
        <v>145</v>
      </c>
      <c r="D555">
        <f>SectorFlows!Y40</f>
        <v>6</v>
      </c>
    </row>
    <row r="556" spans="1:4" x14ac:dyDescent="0.25">
      <c r="A556" s="153" t="s">
        <v>44</v>
      </c>
      <c r="B556" s="153" t="s">
        <v>391</v>
      </c>
      <c r="C556" s="218">
        <f>SectorFlows!Y10</f>
        <v>331</v>
      </c>
      <c r="D556">
        <f>SectorFlows!Y41</f>
        <v>8</v>
      </c>
    </row>
    <row r="557" spans="1:4" x14ac:dyDescent="0.25">
      <c r="A557" s="153" t="s">
        <v>375</v>
      </c>
      <c r="B557" s="153" t="s">
        <v>391</v>
      </c>
      <c r="C557" s="218">
        <f>SectorFlows!Y11</f>
        <v>293</v>
      </c>
      <c r="D557">
        <f>SectorFlows!Y42</f>
        <v>4</v>
      </c>
    </row>
    <row r="558" spans="1:4" x14ac:dyDescent="0.25">
      <c r="A558" s="153" t="s">
        <v>376</v>
      </c>
      <c r="B558" s="153" t="s">
        <v>391</v>
      </c>
      <c r="C558" s="218">
        <f>SectorFlows!Y12</f>
        <v>196</v>
      </c>
      <c r="D558">
        <f>SectorFlows!Y43</f>
        <v>0</v>
      </c>
    </row>
    <row r="559" spans="1:4" x14ac:dyDescent="0.25">
      <c r="A559" s="153" t="s">
        <v>46</v>
      </c>
      <c r="B559" s="153" t="s">
        <v>391</v>
      </c>
      <c r="C559" s="218">
        <f>SectorFlows!Y13</f>
        <v>270</v>
      </c>
      <c r="D559">
        <f>SectorFlows!Y44</f>
        <v>0</v>
      </c>
    </row>
    <row r="560" spans="1:4" x14ac:dyDescent="0.25">
      <c r="A560" s="153" t="s">
        <v>377</v>
      </c>
      <c r="B560" s="153" t="s">
        <v>391</v>
      </c>
      <c r="C560" s="218">
        <f>SectorFlows!Y14</f>
        <v>85</v>
      </c>
      <c r="D560">
        <f>SectorFlows!Y45</f>
        <v>0</v>
      </c>
    </row>
    <row r="561" spans="1:4" x14ac:dyDescent="0.25">
      <c r="A561" s="153" t="s">
        <v>378</v>
      </c>
      <c r="B561" s="153" t="s">
        <v>391</v>
      </c>
      <c r="C561" s="218">
        <f>SectorFlows!Y15</f>
        <v>414</v>
      </c>
      <c r="D561">
        <f>SectorFlows!Y46</f>
        <v>13</v>
      </c>
    </row>
    <row r="562" spans="1:4" x14ac:dyDescent="0.25">
      <c r="A562" s="153" t="s">
        <v>379</v>
      </c>
      <c r="B562" s="153" t="s">
        <v>391</v>
      </c>
      <c r="C562" s="218">
        <f>SectorFlows!Y16</f>
        <v>2700</v>
      </c>
      <c r="D562">
        <f>SectorFlows!Y47</f>
        <v>373</v>
      </c>
    </row>
    <row r="563" spans="1:4" x14ac:dyDescent="0.25">
      <c r="A563" s="153" t="s">
        <v>380</v>
      </c>
      <c r="B563" s="153" t="s">
        <v>391</v>
      </c>
      <c r="C563" s="218">
        <f>SectorFlows!Y17</f>
        <v>3974</v>
      </c>
      <c r="D563">
        <f>SectorFlows!Y48</f>
        <v>538</v>
      </c>
    </row>
    <row r="564" spans="1:4" x14ac:dyDescent="0.25">
      <c r="A564" s="153" t="s">
        <v>381</v>
      </c>
      <c r="B564" s="153" t="s">
        <v>391</v>
      </c>
      <c r="C564" s="218">
        <f>SectorFlows!Y18</f>
        <v>2798</v>
      </c>
      <c r="D564">
        <f>SectorFlows!Y49</f>
        <v>564</v>
      </c>
    </row>
    <row r="565" spans="1:4" x14ac:dyDescent="0.25">
      <c r="A565" s="153" t="s">
        <v>382</v>
      </c>
      <c r="B565" s="153" t="s">
        <v>391</v>
      </c>
      <c r="C565" s="218">
        <f>SectorFlows!Y19</f>
        <v>200</v>
      </c>
      <c r="D565">
        <f>SectorFlows!Y50</f>
        <v>5</v>
      </c>
    </row>
    <row r="566" spans="1:4" x14ac:dyDescent="0.25">
      <c r="A566" s="153" t="s">
        <v>383</v>
      </c>
      <c r="B566" s="153" t="s">
        <v>391</v>
      </c>
      <c r="C566" s="218">
        <f>SectorFlows!Y20</f>
        <v>20</v>
      </c>
      <c r="D566">
        <f>SectorFlows!Y51</f>
        <v>0</v>
      </c>
    </row>
    <row r="567" spans="1:4" x14ac:dyDescent="0.25">
      <c r="A567" s="153" t="s">
        <v>384</v>
      </c>
      <c r="B567" s="153" t="s">
        <v>391</v>
      </c>
      <c r="C567" s="218">
        <f>SectorFlows!Y21</f>
        <v>61</v>
      </c>
      <c r="D567">
        <f>SectorFlows!Y52</f>
        <v>1</v>
      </c>
    </row>
    <row r="568" spans="1:4" x14ac:dyDescent="0.25">
      <c r="A568" s="153" t="s">
        <v>385</v>
      </c>
      <c r="B568" s="153" t="s">
        <v>391</v>
      </c>
      <c r="C568" s="218">
        <f>SectorFlows!Y22</f>
        <v>4790</v>
      </c>
      <c r="D568">
        <f>SectorFlows!Y53</f>
        <v>1296</v>
      </c>
    </row>
    <row r="569" spans="1:4" x14ac:dyDescent="0.25">
      <c r="A569" s="153" t="s">
        <v>386</v>
      </c>
      <c r="B569" s="153" t="s">
        <v>391</v>
      </c>
      <c r="C569" s="218">
        <f>SectorFlows!Y23</f>
        <v>60</v>
      </c>
      <c r="D569">
        <f>SectorFlows!Y54</f>
        <v>0</v>
      </c>
    </row>
    <row r="570" spans="1:4" x14ac:dyDescent="0.25">
      <c r="A570" s="153" t="s">
        <v>387</v>
      </c>
      <c r="B570" s="153" t="s">
        <v>391</v>
      </c>
      <c r="C570" s="218">
        <f>SectorFlows!Y24</f>
        <v>4</v>
      </c>
      <c r="D570">
        <f>SectorFlows!Y55</f>
        <v>0</v>
      </c>
    </row>
    <row r="571" spans="1:4" x14ac:dyDescent="0.25">
      <c r="A571" s="153" t="s">
        <v>388</v>
      </c>
      <c r="B571" s="153" t="s">
        <v>391</v>
      </c>
      <c r="C571" s="218">
        <f>SectorFlows!Y25</f>
        <v>1539</v>
      </c>
      <c r="D571">
        <f>SectorFlows!Y56</f>
        <v>213</v>
      </c>
    </row>
    <row r="572" spans="1:4" x14ac:dyDescent="0.25">
      <c r="A572" s="153" t="s">
        <v>389</v>
      </c>
      <c r="B572" s="153" t="s">
        <v>391</v>
      </c>
      <c r="C572" s="218">
        <f>SectorFlows!Y26</f>
        <v>10</v>
      </c>
      <c r="D572">
        <f>SectorFlows!Y57</f>
        <v>0</v>
      </c>
    </row>
    <row r="573" spans="1:4" x14ac:dyDescent="0.25">
      <c r="A573" s="153" t="s">
        <v>390</v>
      </c>
      <c r="B573" s="153" t="s">
        <v>391</v>
      </c>
      <c r="C573" s="218">
        <f>SectorFlows!Y27</f>
        <v>6134</v>
      </c>
      <c r="D573">
        <f>SectorFlows!Y58</f>
        <v>841</v>
      </c>
    </row>
    <row r="574" spans="1:4" x14ac:dyDescent="0.25">
      <c r="A574" s="153" t="s">
        <v>391</v>
      </c>
      <c r="B574" s="153" t="s">
        <v>391</v>
      </c>
      <c r="C574" s="218">
        <f>SectorFlows!Y28</f>
        <v>21259</v>
      </c>
      <c r="D574">
        <f>SectorFlows!Y59</f>
        <v>5552</v>
      </c>
    </row>
    <row r="575" spans="1:4" x14ac:dyDescent="0.25">
      <c r="A575" s="153" t="s">
        <v>392</v>
      </c>
      <c r="B575" s="153" t="s">
        <v>391</v>
      </c>
      <c r="C575" s="218">
        <f>SectorFlows!Y29</f>
        <v>12856</v>
      </c>
      <c r="D575">
        <f>SectorFlows!Y60</f>
        <v>2279</v>
      </c>
    </row>
    <row r="576" spans="1:4" x14ac:dyDescent="0.25">
      <c r="A576" s="221" t="s">
        <v>393</v>
      </c>
      <c r="B576" s="153" t="s">
        <v>391</v>
      </c>
      <c r="C576" s="218">
        <f>SectorFlows!Y30</f>
        <v>647</v>
      </c>
      <c r="D576">
        <f>SectorFlows!Y61</f>
        <v>154</v>
      </c>
    </row>
    <row r="577" spans="1:4" x14ac:dyDescent="0.25">
      <c r="A577" s="220">
        <v>1</v>
      </c>
      <c r="B577" s="153" t="s">
        <v>392</v>
      </c>
      <c r="C577" s="218">
        <f>SectorFlows!Z6</f>
        <v>329</v>
      </c>
      <c r="D577">
        <f>SectorFlows!Z37</f>
        <v>0</v>
      </c>
    </row>
    <row r="578" spans="1:4" x14ac:dyDescent="0.25">
      <c r="A578" s="153" t="s">
        <v>372</v>
      </c>
      <c r="B578" s="153" t="s">
        <v>392</v>
      </c>
      <c r="C578" s="218">
        <f>SectorFlows!Z7</f>
        <v>364</v>
      </c>
      <c r="D578">
        <f>SectorFlows!Z38</f>
        <v>0</v>
      </c>
    </row>
    <row r="579" spans="1:4" x14ac:dyDescent="0.25">
      <c r="A579" s="153" t="s">
        <v>373</v>
      </c>
      <c r="B579" s="153" t="s">
        <v>392</v>
      </c>
      <c r="C579" s="218">
        <f>SectorFlows!Z8</f>
        <v>210</v>
      </c>
      <c r="D579">
        <f>SectorFlows!Z39</f>
        <v>0</v>
      </c>
    </row>
    <row r="580" spans="1:4" x14ac:dyDescent="0.25">
      <c r="A580" s="153" t="s">
        <v>374</v>
      </c>
      <c r="B580" s="153" t="s">
        <v>392</v>
      </c>
      <c r="C580" s="218">
        <f>SectorFlows!Z9</f>
        <v>234</v>
      </c>
      <c r="D580">
        <f>SectorFlows!Z40</f>
        <v>2</v>
      </c>
    </row>
    <row r="581" spans="1:4" x14ac:dyDescent="0.25">
      <c r="A581" s="153" t="s">
        <v>44</v>
      </c>
      <c r="B581" s="153" t="s">
        <v>392</v>
      </c>
      <c r="C581" s="218">
        <f>SectorFlows!Z10</f>
        <v>492</v>
      </c>
      <c r="D581">
        <f>SectorFlows!Z41</f>
        <v>2</v>
      </c>
    </row>
    <row r="582" spans="1:4" x14ac:dyDescent="0.25">
      <c r="A582" s="153" t="s">
        <v>375</v>
      </c>
      <c r="B582" s="153" t="s">
        <v>392</v>
      </c>
      <c r="C582" s="218">
        <f>SectorFlows!Z11</f>
        <v>505</v>
      </c>
      <c r="D582">
        <f>SectorFlows!Z42</f>
        <v>1</v>
      </c>
    </row>
    <row r="583" spans="1:4" x14ac:dyDescent="0.25">
      <c r="A583" s="153" t="s">
        <v>376</v>
      </c>
      <c r="B583" s="153" t="s">
        <v>392</v>
      </c>
      <c r="C583" s="218">
        <f>SectorFlows!Z12</f>
        <v>576</v>
      </c>
      <c r="D583">
        <f>SectorFlows!Z43</f>
        <v>3</v>
      </c>
    </row>
    <row r="584" spans="1:4" x14ac:dyDescent="0.25">
      <c r="A584" s="153" t="s">
        <v>46</v>
      </c>
      <c r="B584" s="153" t="s">
        <v>392</v>
      </c>
      <c r="C584" s="218">
        <f>SectorFlows!Z13</f>
        <v>315</v>
      </c>
      <c r="D584">
        <f>SectorFlows!Z44</f>
        <v>0</v>
      </c>
    </row>
    <row r="585" spans="1:4" x14ac:dyDescent="0.25">
      <c r="A585" s="153" t="s">
        <v>377</v>
      </c>
      <c r="B585" s="153" t="s">
        <v>392</v>
      </c>
      <c r="C585" s="218">
        <f>SectorFlows!Z14</f>
        <v>35</v>
      </c>
      <c r="D585">
        <f>SectorFlows!Z45</f>
        <v>0</v>
      </c>
    </row>
    <row r="586" spans="1:4" x14ac:dyDescent="0.25">
      <c r="A586" s="153" t="s">
        <v>378</v>
      </c>
      <c r="B586" s="153" t="s">
        <v>392</v>
      </c>
      <c r="C586" s="218">
        <f>SectorFlows!Z15</f>
        <v>357</v>
      </c>
      <c r="D586">
        <f>SectorFlows!Z46</f>
        <v>0</v>
      </c>
    </row>
    <row r="587" spans="1:4" x14ac:dyDescent="0.25">
      <c r="A587" s="153" t="s">
        <v>379</v>
      </c>
      <c r="B587" s="153" t="s">
        <v>392</v>
      </c>
      <c r="C587" s="218">
        <f>SectorFlows!Z16</f>
        <v>1124</v>
      </c>
      <c r="D587">
        <f>SectorFlows!Z47</f>
        <v>40</v>
      </c>
    </row>
    <row r="588" spans="1:4" x14ac:dyDescent="0.25">
      <c r="A588" s="153" t="s">
        <v>380</v>
      </c>
      <c r="B588" s="153" t="s">
        <v>392</v>
      </c>
      <c r="C588" s="218">
        <f>SectorFlows!Z17</f>
        <v>1864</v>
      </c>
      <c r="D588">
        <f>SectorFlows!Z48</f>
        <v>99</v>
      </c>
    </row>
    <row r="589" spans="1:4" x14ac:dyDescent="0.25">
      <c r="A589" s="153" t="s">
        <v>381</v>
      </c>
      <c r="B589" s="153" t="s">
        <v>392</v>
      </c>
      <c r="C589" s="218">
        <f>SectorFlows!Z18</f>
        <v>7187</v>
      </c>
      <c r="D589">
        <f>SectorFlows!Z49</f>
        <v>1392</v>
      </c>
    </row>
    <row r="590" spans="1:4" x14ac:dyDescent="0.25">
      <c r="A590" s="153" t="s">
        <v>382</v>
      </c>
      <c r="B590" s="153" t="s">
        <v>392</v>
      </c>
      <c r="C590" s="218">
        <f>SectorFlows!Z19</f>
        <v>480</v>
      </c>
      <c r="D590">
        <f>SectorFlows!Z50</f>
        <v>15</v>
      </c>
    </row>
    <row r="591" spans="1:4" x14ac:dyDescent="0.25">
      <c r="A591" s="153" t="s">
        <v>383</v>
      </c>
      <c r="B591" s="153" t="s">
        <v>392</v>
      </c>
      <c r="C591" s="218">
        <f>SectorFlows!Z20</f>
        <v>184</v>
      </c>
      <c r="D591">
        <f>SectorFlows!Z51</f>
        <v>0</v>
      </c>
    </row>
    <row r="592" spans="1:4" x14ac:dyDescent="0.25">
      <c r="A592" s="153" t="s">
        <v>384</v>
      </c>
      <c r="B592" s="153" t="s">
        <v>392</v>
      </c>
      <c r="C592" s="218">
        <f>SectorFlows!Z21</f>
        <v>47</v>
      </c>
      <c r="D592">
        <f>SectorFlows!Z52</f>
        <v>0</v>
      </c>
    </row>
    <row r="593" spans="1:4" x14ac:dyDescent="0.25">
      <c r="A593" s="153" t="s">
        <v>385</v>
      </c>
      <c r="B593" s="153" t="s">
        <v>392</v>
      </c>
      <c r="C593" s="218">
        <f>SectorFlows!Z22</f>
        <v>8712</v>
      </c>
      <c r="D593">
        <f>SectorFlows!Z53</f>
        <v>1772</v>
      </c>
    </row>
    <row r="594" spans="1:4" x14ac:dyDescent="0.25">
      <c r="A594" s="153" t="s">
        <v>386</v>
      </c>
      <c r="B594" s="153" t="s">
        <v>392</v>
      </c>
      <c r="C594" s="218">
        <f>SectorFlows!Z23</f>
        <v>69</v>
      </c>
      <c r="D594">
        <f>SectorFlows!Z54</f>
        <v>0</v>
      </c>
    </row>
    <row r="595" spans="1:4" x14ac:dyDescent="0.25">
      <c r="A595" s="153" t="s">
        <v>387</v>
      </c>
      <c r="B595" s="153" t="s">
        <v>392</v>
      </c>
      <c r="C595" s="218">
        <f>SectorFlows!Z24</f>
        <v>23</v>
      </c>
      <c r="D595">
        <f>SectorFlows!Z55</f>
        <v>0</v>
      </c>
    </row>
    <row r="596" spans="1:4" x14ac:dyDescent="0.25">
      <c r="A596" s="153" t="s">
        <v>388</v>
      </c>
      <c r="B596" s="153" t="s">
        <v>392</v>
      </c>
      <c r="C596" s="218">
        <f>SectorFlows!Z25</f>
        <v>567</v>
      </c>
      <c r="D596">
        <f>SectorFlows!Z56</f>
        <v>22</v>
      </c>
    </row>
    <row r="597" spans="1:4" x14ac:dyDescent="0.25">
      <c r="A597" s="153" t="s">
        <v>389</v>
      </c>
      <c r="B597" s="153" t="s">
        <v>392</v>
      </c>
      <c r="C597" s="218">
        <f>SectorFlows!Z26</f>
        <v>34</v>
      </c>
      <c r="D597">
        <f>SectorFlows!Z57</f>
        <v>0</v>
      </c>
    </row>
    <row r="598" spans="1:4" x14ac:dyDescent="0.25">
      <c r="A598" s="153" t="s">
        <v>390</v>
      </c>
      <c r="B598" s="153" t="s">
        <v>392</v>
      </c>
      <c r="C598" s="218">
        <f>SectorFlows!Z27</f>
        <v>2382</v>
      </c>
      <c r="D598">
        <f>SectorFlows!Z58</f>
        <v>91</v>
      </c>
    </row>
    <row r="599" spans="1:4" x14ac:dyDescent="0.25">
      <c r="A599" s="153" t="s">
        <v>391</v>
      </c>
      <c r="B599" s="153" t="s">
        <v>392</v>
      </c>
      <c r="C599" s="218">
        <f>SectorFlows!Z28</f>
        <v>4567</v>
      </c>
      <c r="D599">
        <f>SectorFlows!Z59</f>
        <v>741</v>
      </c>
    </row>
    <row r="600" spans="1:4" x14ac:dyDescent="0.25">
      <c r="A600" s="153" t="s">
        <v>392</v>
      </c>
      <c r="B600" s="153" t="s">
        <v>392</v>
      </c>
      <c r="C600" s="218">
        <f>SectorFlows!Z29</f>
        <v>54070</v>
      </c>
      <c r="D600">
        <f>SectorFlows!Z60</f>
        <v>11066</v>
      </c>
    </row>
    <row r="601" spans="1:4" x14ac:dyDescent="0.25">
      <c r="A601" s="221" t="s">
        <v>393</v>
      </c>
      <c r="B601" s="153" t="s">
        <v>392</v>
      </c>
      <c r="C601" s="218">
        <f>SectorFlows!Z30</f>
        <v>3127</v>
      </c>
      <c r="D601">
        <f>SectorFlows!Z61</f>
        <v>518</v>
      </c>
    </row>
    <row r="602" spans="1:4" x14ac:dyDescent="0.25">
      <c r="A602" s="220">
        <v>1</v>
      </c>
      <c r="B602" s="221" t="s">
        <v>393</v>
      </c>
      <c r="C602" s="218">
        <f>SectorFlows!AA6</f>
        <v>906</v>
      </c>
      <c r="D602">
        <f>SectorFlows!AA37</f>
        <v>1</v>
      </c>
    </row>
    <row r="603" spans="1:4" x14ac:dyDescent="0.25">
      <c r="A603" s="153" t="s">
        <v>372</v>
      </c>
      <c r="B603" s="221" t="s">
        <v>393</v>
      </c>
      <c r="C603" s="218">
        <f>SectorFlows!AA7</f>
        <v>432</v>
      </c>
      <c r="D603">
        <f>SectorFlows!AA38</f>
        <v>0</v>
      </c>
    </row>
    <row r="604" spans="1:4" x14ac:dyDescent="0.25">
      <c r="A604" s="153" t="s">
        <v>373</v>
      </c>
      <c r="B604" s="221" t="s">
        <v>393</v>
      </c>
      <c r="C604" s="218">
        <f>SectorFlows!AA8</f>
        <v>487</v>
      </c>
      <c r="D604">
        <f>SectorFlows!AA39</f>
        <v>0</v>
      </c>
    </row>
    <row r="605" spans="1:4" x14ac:dyDescent="0.25">
      <c r="A605" s="153" t="s">
        <v>374</v>
      </c>
      <c r="B605" s="221" t="s">
        <v>393</v>
      </c>
      <c r="C605" s="218">
        <f>SectorFlows!AA9</f>
        <v>269</v>
      </c>
      <c r="D605">
        <f>SectorFlows!AA40</f>
        <v>3</v>
      </c>
    </row>
    <row r="606" spans="1:4" x14ac:dyDescent="0.25">
      <c r="A606" s="153" t="s">
        <v>44</v>
      </c>
      <c r="B606" s="221" t="s">
        <v>393</v>
      </c>
      <c r="C606" s="218">
        <f>SectorFlows!AA10</f>
        <v>516</v>
      </c>
      <c r="D606">
        <f>SectorFlows!AA41</f>
        <v>3</v>
      </c>
    </row>
    <row r="607" spans="1:4" x14ac:dyDescent="0.25">
      <c r="A607" s="153" t="s">
        <v>375</v>
      </c>
      <c r="B607" s="221" t="s">
        <v>393</v>
      </c>
      <c r="C607" s="218">
        <f>SectorFlows!AA11</f>
        <v>1241</v>
      </c>
      <c r="D607">
        <f>SectorFlows!AA42</f>
        <v>20</v>
      </c>
    </row>
    <row r="608" spans="1:4" x14ac:dyDescent="0.25">
      <c r="A608" s="153" t="s">
        <v>376</v>
      </c>
      <c r="B608" s="221" t="s">
        <v>393</v>
      </c>
      <c r="C608" s="218">
        <f>SectorFlows!AA12</f>
        <v>2682</v>
      </c>
      <c r="D608">
        <f>SectorFlows!AA43</f>
        <v>55</v>
      </c>
    </row>
    <row r="609" spans="1:4" x14ac:dyDescent="0.25">
      <c r="A609" s="153" t="s">
        <v>46</v>
      </c>
      <c r="B609" s="221" t="s">
        <v>393</v>
      </c>
      <c r="C609" s="218">
        <f>SectorFlows!AA13</f>
        <v>2884</v>
      </c>
      <c r="D609">
        <f>SectorFlows!AA44</f>
        <v>183</v>
      </c>
    </row>
    <row r="610" spans="1:4" x14ac:dyDescent="0.25">
      <c r="A610" s="153" t="s">
        <v>377</v>
      </c>
      <c r="B610" s="221" t="s">
        <v>393</v>
      </c>
      <c r="C610" s="218">
        <f>SectorFlows!AA14</f>
        <v>25</v>
      </c>
      <c r="D610">
        <f>SectorFlows!AA45</f>
        <v>0</v>
      </c>
    </row>
    <row r="611" spans="1:4" x14ac:dyDescent="0.25">
      <c r="A611" s="153" t="s">
        <v>378</v>
      </c>
      <c r="B611" s="221" t="s">
        <v>393</v>
      </c>
      <c r="C611" s="218">
        <f>SectorFlows!AA15</f>
        <v>154</v>
      </c>
      <c r="D611">
        <f>SectorFlows!AA46</f>
        <v>1</v>
      </c>
    </row>
    <row r="612" spans="1:4" x14ac:dyDescent="0.25">
      <c r="A612" s="153" t="s">
        <v>379</v>
      </c>
      <c r="B612" s="221" t="s">
        <v>393</v>
      </c>
      <c r="C612" s="218">
        <f>SectorFlows!AA16</f>
        <v>706</v>
      </c>
      <c r="D612">
        <f>SectorFlows!AA47</f>
        <v>1</v>
      </c>
    </row>
    <row r="613" spans="1:4" x14ac:dyDescent="0.25">
      <c r="A613" s="153" t="s">
        <v>380</v>
      </c>
      <c r="B613" s="221" t="s">
        <v>393</v>
      </c>
      <c r="C613" s="218">
        <f>SectorFlows!AA17</f>
        <v>669</v>
      </c>
      <c r="D613">
        <f>SectorFlows!AA48</f>
        <v>18</v>
      </c>
    </row>
    <row r="614" spans="1:4" x14ac:dyDescent="0.25">
      <c r="A614" s="153" t="s">
        <v>381</v>
      </c>
      <c r="B614" s="221" t="s">
        <v>393</v>
      </c>
      <c r="C614" s="218">
        <f>SectorFlows!AA18</f>
        <v>7955</v>
      </c>
      <c r="D614">
        <f>SectorFlows!AA49</f>
        <v>837</v>
      </c>
    </row>
    <row r="615" spans="1:4" x14ac:dyDescent="0.25">
      <c r="A615" s="153" t="s">
        <v>382</v>
      </c>
      <c r="B615" s="221" t="s">
        <v>393</v>
      </c>
      <c r="C615" s="218">
        <f>SectorFlows!AA19</f>
        <v>10259</v>
      </c>
      <c r="D615">
        <f>SectorFlows!AA50</f>
        <v>1985</v>
      </c>
    </row>
    <row r="616" spans="1:4" x14ac:dyDescent="0.25">
      <c r="A616" s="153" t="s">
        <v>383</v>
      </c>
      <c r="B616" s="221" t="s">
        <v>393</v>
      </c>
      <c r="C616" s="218">
        <f>SectorFlows!AA20</f>
        <v>5751</v>
      </c>
      <c r="D616">
        <f>SectorFlows!AA51</f>
        <v>894</v>
      </c>
    </row>
    <row r="617" spans="1:4" x14ac:dyDescent="0.25">
      <c r="A617" s="153" t="s">
        <v>384</v>
      </c>
      <c r="B617" s="221" t="s">
        <v>393</v>
      </c>
      <c r="C617" s="218">
        <f>SectorFlows!AA21</f>
        <v>89</v>
      </c>
      <c r="D617">
        <f>SectorFlows!AA52</f>
        <v>0</v>
      </c>
    </row>
    <row r="618" spans="1:4" x14ac:dyDescent="0.25">
      <c r="A618" s="153" t="s">
        <v>385</v>
      </c>
      <c r="B618" s="221" t="s">
        <v>393</v>
      </c>
      <c r="C618" s="218">
        <f>SectorFlows!AA22</f>
        <v>10710</v>
      </c>
      <c r="D618">
        <f>SectorFlows!AA53</f>
        <v>2442</v>
      </c>
    </row>
    <row r="619" spans="1:4" x14ac:dyDescent="0.25">
      <c r="A619" s="153" t="s">
        <v>386</v>
      </c>
      <c r="B619" s="221" t="s">
        <v>393</v>
      </c>
      <c r="C619" s="218">
        <f>SectorFlows!AA23</f>
        <v>1682</v>
      </c>
      <c r="D619">
        <f>SectorFlows!AA54</f>
        <v>148</v>
      </c>
    </row>
    <row r="620" spans="1:4" x14ac:dyDescent="0.25">
      <c r="A620" s="153" t="s">
        <v>387</v>
      </c>
      <c r="B620" s="221" t="s">
        <v>393</v>
      </c>
      <c r="C620" s="218">
        <f>SectorFlows!AA24</f>
        <v>678</v>
      </c>
      <c r="D620">
        <f>SectorFlows!AA55</f>
        <v>44</v>
      </c>
    </row>
    <row r="621" spans="1:4" x14ac:dyDescent="0.25">
      <c r="A621" s="153" t="s">
        <v>388</v>
      </c>
      <c r="B621" s="221" t="s">
        <v>393</v>
      </c>
      <c r="C621" s="218">
        <f>SectorFlows!AA25</f>
        <v>271</v>
      </c>
      <c r="D621">
        <f>SectorFlows!AA56</f>
        <v>0</v>
      </c>
    </row>
    <row r="622" spans="1:4" x14ac:dyDescent="0.25">
      <c r="A622" s="153" t="s">
        <v>389</v>
      </c>
      <c r="B622" s="221" t="s">
        <v>393</v>
      </c>
      <c r="C622" s="218">
        <f>SectorFlows!AA26</f>
        <v>119</v>
      </c>
      <c r="D622">
        <f>SectorFlows!AA57</f>
        <v>0</v>
      </c>
    </row>
    <row r="623" spans="1:4" x14ac:dyDescent="0.25">
      <c r="A623" s="153" t="s">
        <v>390</v>
      </c>
      <c r="B623" s="221" t="s">
        <v>393</v>
      </c>
      <c r="C623" s="218">
        <f>SectorFlows!AA27</f>
        <v>155</v>
      </c>
      <c r="D623">
        <f>SectorFlows!AA58</f>
        <v>1</v>
      </c>
    </row>
    <row r="624" spans="1:4" x14ac:dyDescent="0.25">
      <c r="A624" s="153" t="s">
        <v>391</v>
      </c>
      <c r="B624" s="221" t="s">
        <v>393</v>
      </c>
      <c r="C624" s="218">
        <f>SectorFlows!AA28</f>
        <v>262</v>
      </c>
      <c r="D624">
        <f>SectorFlows!AA59</f>
        <v>12</v>
      </c>
    </row>
    <row r="625" spans="1:4" x14ac:dyDescent="0.25">
      <c r="A625" s="153" t="s">
        <v>392</v>
      </c>
      <c r="B625" s="221" t="s">
        <v>393</v>
      </c>
      <c r="C625" s="218">
        <f>SectorFlows!AA29</f>
        <v>3499</v>
      </c>
      <c r="D625">
        <f>SectorFlows!AA60</f>
        <v>527</v>
      </c>
    </row>
    <row r="626" spans="1:4" x14ac:dyDescent="0.25">
      <c r="A626" s="221" t="s">
        <v>393</v>
      </c>
      <c r="B626" s="221" t="s">
        <v>393</v>
      </c>
      <c r="C626" s="218">
        <f>SectorFlows!AA30</f>
        <v>86453</v>
      </c>
      <c r="D626">
        <f>SectorFlows!AA61</f>
        <v>20825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81"/>
  <sheetViews>
    <sheetView topLeftCell="C49" workbookViewId="0">
      <selection activeCell="B56" sqref="B56:Z56"/>
    </sheetView>
  </sheetViews>
  <sheetFormatPr defaultRowHeight="15" x14ac:dyDescent="0.25"/>
  <sheetData>
    <row r="1" spans="1:26" x14ac:dyDescent="0.25">
      <c r="A1" t="s">
        <v>394</v>
      </c>
    </row>
    <row r="2" spans="1:26" x14ac:dyDescent="0.25">
      <c r="B2" t="s">
        <v>345</v>
      </c>
      <c r="C2" t="s">
        <v>346</v>
      </c>
      <c r="D2" t="s">
        <v>347</v>
      </c>
      <c r="E2" t="s">
        <v>348</v>
      </c>
      <c r="F2" t="s">
        <v>349</v>
      </c>
      <c r="G2" t="s">
        <v>350</v>
      </c>
      <c r="H2" t="s">
        <v>351</v>
      </c>
      <c r="I2" t="s">
        <v>352</v>
      </c>
      <c r="J2" t="s">
        <v>353</v>
      </c>
      <c r="K2" t="s">
        <v>354</v>
      </c>
      <c r="L2" t="s">
        <v>355</v>
      </c>
      <c r="M2" t="s">
        <v>356</v>
      </c>
      <c r="N2" t="s">
        <v>357</v>
      </c>
      <c r="O2" t="s">
        <v>358</v>
      </c>
      <c r="P2" t="s">
        <v>359</v>
      </c>
      <c r="Q2" t="s">
        <v>360</v>
      </c>
      <c r="R2" t="s">
        <v>361</v>
      </c>
      <c r="S2" t="s">
        <v>362</v>
      </c>
      <c r="T2" t="s">
        <v>363</v>
      </c>
      <c r="U2" t="s">
        <v>364</v>
      </c>
      <c r="V2" t="s">
        <v>365</v>
      </c>
      <c r="W2" t="s">
        <v>366</v>
      </c>
      <c r="X2" t="s">
        <v>367</v>
      </c>
      <c r="Y2" t="s">
        <v>368</v>
      </c>
      <c r="Z2" t="s">
        <v>369</v>
      </c>
    </row>
    <row r="3" spans="1:26" x14ac:dyDescent="0.25">
      <c r="A3">
        <v>1</v>
      </c>
      <c r="B3">
        <v>141775.75143</v>
      </c>
      <c r="C3">
        <v>8665.8315500000008</v>
      </c>
      <c r="D3">
        <v>6564.2337600000001</v>
      </c>
      <c r="E3">
        <v>1623.8534500000001</v>
      </c>
      <c r="F3">
        <v>5071.4169700000002</v>
      </c>
      <c r="G3">
        <v>3372.8537200000001</v>
      </c>
      <c r="H3">
        <v>2637.6067499999999</v>
      </c>
      <c r="I3">
        <v>6862.4659300000003</v>
      </c>
      <c r="J3">
        <v>304.80705999999998</v>
      </c>
      <c r="K3">
        <v>1078.4147599999999</v>
      </c>
      <c r="L3">
        <v>2384.55348</v>
      </c>
      <c r="M3">
        <v>3891.4321399999999</v>
      </c>
      <c r="N3">
        <v>3489.2725300000002</v>
      </c>
      <c r="O3">
        <v>0</v>
      </c>
      <c r="P3">
        <v>1222.97694</v>
      </c>
      <c r="Q3">
        <v>0</v>
      </c>
      <c r="R3">
        <v>0</v>
      </c>
      <c r="S3">
        <v>561.24841000000004</v>
      </c>
      <c r="T3">
        <v>58.180639999999997</v>
      </c>
      <c r="U3">
        <v>57.149360000000001</v>
      </c>
      <c r="V3">
        <v>2197.6058800000001</v>
      </c>
      <c r="W3">
        <v>0</v>
      </c>
      <c r="X3">
        <v>0</v>
      </c>
      <c r="Y3">
        <v>0</v>
      </c>
      <c r="Z3">
        <v>0</v>
      </c>
    </row>
    <row r="4" spans="1:26" x14ac:dyDescent="0.25">
      <c r="A4">
        <v>2</v>
      </c>
      <c r="B4">
        <v>146290.32728</v>
      </c>
      <c r="C4">
        <v>171096.29831000001</v>
      </c>
      <c r="D4">
        <v>20420.614549999998</v>
      </c>
      <c r="E4">
        <v>4223.8536999999997</v>
      </c>
      <c r="F4">
        <v>2442.6974799999998</v>
      </c>
      <c r="G4">
        <v>2053.5897399999999</v>
      </c>
      <c r="H4">
        <v>2597.4354600000001</v>
      </c>
      <c r="I4">
        <v>12243.460429999999</v>
      </c>
      <c r="J4">
        <v>28118.93535</v>
      </c>
      <c r="K4">
        <v>3143.67094</v>
      </c>
      <c r="L4">
        <v>3284.08142</v>
      </c>
      <c r="M4">
        <v>4865.7033499999998</v>
      </c>
      <c r="N4">
        <v>2641.7361299999998</v>
      </c>
      <c r="O4">
        <v>2695.0778300000002</v>
      </c>
      <c r="P4">
        <v>278.49356</v>
      </c>
      <c r="Q4">
        <v>0</v>
      </c>
      <c r="R4">
        <v>0</v>
      </c>
      <c r="S4">
        <v>216.66977</v>
      </c>
      <c r="T4">
        <v>0</v>
      </c>
      <c r="U4">
        <v>5871.9014299999999</v>
      </c>
      <c r="V4">
        <v>6976.2120299999997</v>
      </c>
      <c r="W4">
        <v>52.289619999999999</v>
      </c>
      <c r="X4">
        <v>0</v>
      </c>
      <c r="Y4">
        <v>325.29937999999999</v>
      </c>
      <c r="Z4">
        <v>52.289619999999999</v>
      </c>
    </row>
    <row r="5" spans="1:26" x14ac:dyDescent="0.25">
      <c r="A5">
        <v>3</v>
      </c>
      <c r="B5">
        <v>62728.804799999998</v>
      </c>
      <c r="C5">
        <v>20921.248159999999</v>
      </c>
      <c r="D5">
        <v>78061.247669999997</v>
      </c>
      <c r="E5">
        <v>8172.0591400000003</v>
      </c>
      <c r="F5">
        <v>5367.2052700000004</v>
      </c>
      <c r="G5">
        <v>1685.25126</v>
      </c>
      <c r="H5">
        <v>2995.2418499999999</v>
      </c>
      <c r="I5">
        <v>2612.7740600000002</v>
      </c>
      <c r="J5">
        <v>7274.7333900000003</v>
      </c>
      <c r="K5">
        <v>16972.87239</v>
      </c>
      <c r="L5">
        <v>8064.2715799999996</v>
      </c>
      <c r="M5">
        <v>5140.4125199999999</v>
      </c>
      <c r="N5">
        <v>2252.154</v>
      </c>
      <c r="O5">
        <v>1494.24134</v>
      </c>
      <c r="P5">
        <v>168.20352</v>
      </c>
      <c r="Q5">
        <v>0</v>
      </c>
      <c r="R5">
        <v>0</v>
      </c>
      <c r="S5">
        <v>0</v>
      </c>
      <c r="T5">
        <v>0</v>
      </c>
      <c r="U5">
        <v>6185.7256699999998</v>
      </c>
      <c r="V5">
        <v>1728.9119900000001</v>
      </c>
      <c r="W5">
        <v>287.97487000000001</v>
      </c>
      <c r="X5">
        <v>928.16704000000004</v>
      </c>
      <c r="Y5">
        <v>182.81926000000001</v>
      </c>
      <c r="Z5">
        <v>182.81926000000001</v>
      </c>
    </row>
    <row r="6" spans="1:26" x14ac:dyDescent="0.25">
      <c r="A6">
        <v>4</v>
      </c>
      <c r="B6">
        <v>23028.084480000001</v>
      </c>
      <c r="C6">
        <v>5841.0793700000004</v>
      </c>
      <c r="D6">
        <v>10186.633760000001</v>
      </c>
      <c r="E6">
        <v>29203.59779</v>
      </c>
      <c r="F6">
        <v>9332.7150999999994</v>
      </c>
      <c r="G6">
        <v>1107.43379</v>
      </c>
      <c r="H6">
        <v>1736.23541</v>
      </c>
      <c r="I6">
        <v>1273.55313</v>
      </c>
      <c r="J6">
        <v>98.316800000000001</v>
      </c>
      <c r="K6">
        <v>1409.4248</v>
      </c>
      <c r="L6">
        <v>7160.0081</v>
      </c>
      <c r="M6">
        <v>1648.1849099999999</v>
      </c>
      <c r="N6">
        <v>1410.25342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2740.0340200000001</v>
      </c>
      <c r="V6">
        <v>0</v>
      </c>
      <c r="W6">
        <v>481.39607000000001</v>
      </c>
      <c r="X6">
        <v>0</v>
      </c>
      <c r="Y6">
        <v>9275.8083800000004</v>
      </c>
      <c r="Z6">
        <v>0</v>
      </c>
    </row>
    <row r="7" spans="1:26" x14ac:dyDescent="0.25">
      <c r="A7">
        <v>5</v>
      </c>
      <c r="B7">
        <v>47596.249210000002</v>
      </c>
      <c r="C7">
        <v>4862.5777600000001</v>
      </c>
      <c r="D7">
        <v>6407.0901899999999</v>
      </c>
      <c r="E7">
        <v>15739.32194</v>
      </c>
      <c r="F7">
        <v>68169.924849999996</v>
      </c>
      <c r="G7">
        <v>8353.5024699999994</v>
      </c>
      <c r="H7">
        <v>3456.0358999999999</v>
      </c>
      <c r="I7">
        <v>3007.0177100000001</v>
      </c>
      <c r="J7">
        <v>1062.94803</v>
      </c>
      <c r="K7">
        <v>821.90876000000003</v>
      </c>
      <c r="L7">
        <v>5072.9963900000002</v>
      </c>
      <c r="M7">
        <v>6025.08403</v>
      </c>
      <c r="N7">
        <v>8207.6421300000002</v>
      </c>
      <c r="O7">
        <v>1090.2156199999999</v>
      </c>
      <c r="P7">
        <v>0</v>
      </c>
      <c r="Q7">
        <v>0</v>
      </c>
      <c r="R7">
        <v>0</v>
      </c>
      <c r="S7">
        <v>0</v>
      </c>
      <c r="T7">
        <v>0</v>
      </c>
      <c r="U7">
        <v>442.50040000000001</v>
      </c>
      <c r="V7">
        <v>0</v>
      </c>
      <c r="W7">
        <v>177.0444</v>
      </c>
      <c r="X7">
        <v>64.845560000000006</v>
      </c>
      <c r="Y7">
        <v>0</v>
      </c>
      <c r="Z7">
        <v>64.845560000000006</v>
      </c>
    </row>
    <row r="8" spans="1:26" x14ac:dyDescent="0.25">
      <c r="A8">
        <v>6</v>
      </c>
      <c r="B8">
        <v>40986.392509999998</v>
      </c>
      <c r="C8">
        <v>14174.660529999999</v>
      </c>
      <c r="D8">
        <v>4327.55782</v>
      </c>
      <c r="E8">
        <v>4807.24179</v>
      </c>
      <c r="F8">
        <v>15755.19333</v>
      </c>
      <c r="G8">
        <v>47505.058360000003</v>
      </c>
      <c r="H8">
        <v>9892.4749100000008</v>
      </c>
      <c r="I8">
        <v>6753.1355800000001</v>
      </c>
      <c r="J8">
        <v>205.47314</v>
      </c>
      <c r="K8">
        <v>1367.9559400000001</v>
      </c>
      <c r="L8">
        <v>6040.3453900000004</v>
      </c>
      <c r="M8">
        <v>4049.3041600000001</v>
      </c>
      <c r="N8">
        <v>14086.22885</v>
      </c>
      <c r="O8">
        <v>6707.3399799999997</v>
      </c>
      <c r="P8">
        <v>0</v>
      </c>
      <c r="Q8">
        <v>0</v>
      </c>
      <c r="R8">
        <v>0</v>
      </c>
      <c r="S8">
        <v>0</v>
      </c>
      <c r="T8">
        <v>0</v>
      </c>
      <c r="U8">
        <v>786.16880000000003</v>
      </c>
      <c r="V8">
        <v>0</v>
      </c>
      <c r="W8">
        <v>194.23652999999999</v>
      </c>
      <c r="X8">
        <v>0</v>
      </c>
      <c r="Y8">
        <v>0</v>
      </c>
      <c r="Z8">
        <v>1179.2757099999999</v>
      </c>
    </row>
    <row r="9" spans="1:26" x14ac:dyDescent="0.25">
      <c r="A9">
        <v>7</v>
      </c>
      <c r="B9">
        <v>41172.970569999998</v>
      </c>
      <c r="C9">
        <v>3336.41563</v>
      </c>
      <c r="D9">
        <v>11611.1981</v>
      </c>
      <c r="E9">
        <v>725.95609999999999</v>
      </c>
      <c r="F9">
        <v>9310.3865000000005</v>
      </c>
      <c r="G9">
        <v>9223.2879900000007</v>
      </c>
      <c r="H9">
        <v>60716.15943</v>
      </c>
      <c r="I9">
        <v>16679.913779999999</v>
      </c>
      <c r="J9">
        <v>789.88940000000002</v>
      </c>
      <c r="K9">
        <v>853.53390000000002</v>
      </c>
      <c r="L9">
        <v>3321.3642599999998</v>
      </c>
      <c r="M9">
        <v>1583.9913200000001</v>
      </c>
      <c r="N9">
        <v>4739.59746</v>
      </c>
      <c r="O9">
        <v>12855.68303</v>
      </c>
      <c r="P9">
        <v>2260.30188</v>
      </c>
      <c r="Q9">
        <v>0</v>
      </c>
      <c r="R9">
        <v>0</v>
      </c>
      <c r="S9">
        <v>285.85570999999999</v>
      </c>
      <c r="T9">
        <v>0</v>
      </c>
      <c r="U9">
        <v>68.564959999999999</v>
      </c>
      <c r="V9">
        <v>0</v>
      </c>
      <c r="W9">
        <v>0</v>
      </c>
      <c r="X9">
        <v>0</v>
      </c>
      <c r="Y9">
        <v>0</v>
      </c>
      <c r="Z9">
        <v>2459.2177900000002</v>
      </c>
    </row>
    <row r="10" spans="1:26" x14ac:dyDescent="0.25">
      <c r="A10">
        <v>8</v>
      </c>
      <c r="B10">
        <v>108754.42074</v>
      </c>
      <c r="C10">
        <v>14853.178309999999</v>
      </c>
      <c r="D10">
        <v>3788.9563699999999</v>
      </c>
      <c r="E10">
        <v>1651.26845</v>
      </c>
      <c r="F10">
        <v>14379.846729999999</v>
      </c>
      <c r="G10">
        <v>7085.8641900000002</v>
      </c>
      <c r="H10">
        <v>27749.260610000001</v>
      </c>
      <c r="I10">
        <v>194651.66516999999</v>
      </c>
      <c r="J10">
        <v>1353.49396</v>
      </c>
      <c r="K10">
        <v>3198.83725</v>
      </c>
      <c r="L10">
        <v>3365.9747699999998</v>
      </c>
      <c r="M10">
        <v>1962.9582700000001</v>
      </c>
      <c r="N10">
        <v>5331.26062</v>
      </c>
      <c r="O10">
        <v>11203.14522</v>
      </c>
      <c r="P10">
        <v>7249.4938199999997</v>
      </c>
      <c r="Q10">
        <v>0</v>
      </c>
      <c r="R10">
        <v>0</v>
      </c>
      <c r="S10">
        <v>6900.0820800000001</v>
      </c>
      <c r="T10">
        <v>305.72534000000002</v>
      </c>
      <c r="U10">
        <v>1007.83156</v>
      </c>
      <c r="V10">
        <v>1158.54636</v>
      </c>
      <c r="W10">
        <v>0</v>
      </c>
      <c r="X10">
        <v>68.564959999999999</v>
      </c>
      <c r="Y10">
        <v>0</v>
      </c>
      <c r="Z10">
        <v>2677.2192500000001</v>
      </c>
    </row>
    <row r="11" spans="1:26" x14ac:dyDescent="0.25">
      <c r="A11">
        <v>9</v>
      </c>
      <c r="B11">
        <v>14605.429469999999</v>
      </c>
      <c r="C11">
        <v>11181.19659</v>
      </c>
      <c r="D11">
        <v>2802.4102600000001</v>
      </c>
      <c r="E11">
        <v>684.27919999999995</v>
      </c>
      <c r="F11">
        <v>205.65724</v>
      </c>
      <c r="G11">
        <v>494.53464000000002</v>
      </c>
      <c r="H11">
        <v>361.87961000000001</v>
      </c>
      <c r="I11">
        <v>3673.8701700000001</v>
      </c>
      <c r="J11">
        <v>30029.275809999999</v>
      </c>
      <c r="K11">
        <v>2326.4863099999998</v>
      </c>
      <c r="L11">
        <v>766.59373000000005</v>
      </c>
      <c r="M11">
        <v>744.63972000000001</v>
      </c>
      <c r="N11">
        <v>851.38847999999996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2856.53917</v>
      </c>
      <c r="V11">
        <v>4755.1088799999998</v>
      </c>
      <c r="W11">
        <v>0</v>
      </c>
      <c r="X11">
        <v>75.440439999999995</v>
      </c>
      <c r="Y11">
        <v>0</v>
      </c>
      <c r="Z11">
        <v>0</v>
      </c>
    </row>
    <row r="12" spans="1:26" x14ac:dyDescent="0.25">
      <c r="A12">
        <v>10</v>
      </c>
      <c r="B12">
        <v>13494.2495</v>
      </c>
      <c r="C12">
        <v>11859.301369999999</v>
      </c>
      <c r="D12">
        <v>12199.760060000001</v>
      </c>
      <c r="E12">
        <v>549.58552999999995</v>
      </c>
      <c r="F12">
        <v>2467.2003100000002</v>
      </c>
      <c r="G12">
        <v>546.40008999999998</v>
      </c>
      <c r="H12">
        <v>0</v>
      </c>
      <c r="I12">
        <v>522.05520999999999</v>
      </c>
      <c r="J12">
        <v>9397.4624399999993</v>
      </c>
      <c r="K12">
        <v>79981.869479999994</v>
      </c>
      <c r="L12">
        <v>21180.139739999999</v>
      </c>
      <c r="M12">
        <v>2667.9131000000002</v>
      </c>
      <c r="N12">
        <v>5734.8660099999997</v>
      </c>
      <c r="O12">
        <v>482.80747000000002</v>
      </c>
      <c r="P12">
        <v>0</v>
      </c>
      <c r="Q12">
        <v>0</v>
      </c>
      <c r="R12">
        <v>0</v>
      </c>
      <c r="S12">
        <v>0</v>
      </c>
      <c r="T12">
        <v>0</v>
      </c>
      <c r="U12">
        <v>19045.773580000001</v>
      </c>
      <c r="V12">
        <v>7365.4796100000003</v>
      </c>
      <c r="W12">
        <v>4721.6805700000004</v>
      </c>
      <c r="X12">
        <v>180.60498000000001</v>
      </c>
      <c r="Y12">
        <v>0</v>
      </c>
      <c r="Z12">
        <v>777.46573999999998</v>
      </c>
    </row>
    <row r="13" spans="1:26" x14ac:dyDescent="0.25">
      <c r="A13">
        <v>11</v>
      </c>
      <c r="B13">
        <v>14870.98408</v>
      </c>
      <c r="C13">
        <v>1780.86006</v>
      </c>
      <c r="D13">
        <v>12533.71161</v>
      </c>
      <c r="E13">
        <v>3933.0091000000002</v>
      </c>
      <c r="F13">
        <v>3095.8447000000001</v>
      </c>
      <c r="G13">
        <v>0</v>
      </c>
      <c r="H13">
        <v>1721.16329</v>
      </c>
      <c r="I13">
        <v>1495.9027000000001</v>
      </c>
      <c r="J13">
        <v>185.06073000000001</v>
      </c>
      <c r="K13">
        <v>24862.003939999999</v>
      </c>
      <c r="L13">
        <v>90133.618570000006</v>
      </c>
      <c r="M13">
        <v>15200.748</v>
      </c>
      <c r="N13">
        <v>6621.2478600000004</v>
      </c>
      <c r="O13">
        <v>2212.27495</v>
      </c>
      <c r="P13">
        <v>291.34730999999999</v>
      </c>
      <c r="Q13">
        <v>0</v>
      </c>
      <c r="R13">
        <v>0</v>
      </c>
      <c r="S13">
        <v>0</v>
      </c>
      <c r="T13">
        <v>0</v>
      </c>
      <c r="U13">
        <v>6902.9075599999996</v>
      </c>
      <c r="V13">
        <v>550.56203000000005</v>
      </c>
      <c r="W13">
        <v>20764.063719999998</v>
      </c>
      <c r="X13">
        <v>1068.55728</v>
      </c>
      <c r="Y13">
        <v>562.44266000000005</v>
      </c>
      <c r="Z13">
        <v>563.25436999999999</v>
      </c>
    </row>
    <row r="14" spans="1:26" x14ac:dyDescent="0.25">
      <c r="A14">
        <v>12</v>
      </c>
      <c r="B14">
        <v>15433.65179</v>
      </c>
      <c r="C14">
        <v>2981.37138</v>
      </c>
      <c r="D14">
        <v>8918.8605499999994</v>
      </c>
      <c r="E14">
        <v>1616.2724900000001</v>
      </c>
      <c r="F14">
        <v>4610.4079199999996</v>
      </c>
      <c r="G14">
        <v>5569.93552</v>
      </c>
      <c r="H14">
        <v>709.06838000000005</v>
      </c>
      <c r="I14">
        <v>285.40640999999999</v>
      </c>
      <c r="J14">
        <v>677.90282000000002</v>
      </c>
      <c r="K14">
        <v>1634.59997</v>
      </c>
      <c r="L14">
        <v>14863.700140000001</v>
      </c>
      <c r="M14">
        <v>79303.992629999993</v>
      </c>
      <c r="N14">
        <v>32308.04768</v>
      </c>
      <c r="O14">
        <v>1570.2086099999999</v>
      </c>
      <c r="P14">
        <v>0</v>
      </c>
      <c r="Q14">
        <v>0</v>
      </c>
      <c r="R14">
        <v>0</v>
      </c>
      <c r="S14">
        <v>0</v>
      </c>
      <c r="T14">
        <v>0</v>
      </c>
      <c r="U14">
        <v>1859.9375600000001</v>
      </c>
      <c r="V14">
        <v>1588.1266000000001</v>
      </c>
      <c r="W14">
        <v>142.28896</v>
      </c>
      <c r="X14">
        <v>1497.91084</v>
      </c>
      <c r="Y14">
        <v>1177.5151000000001</v>
      </c>
      <c r="Z14">
        <v>315.97507999999999</v>
      </c>
    </row>
    <row r="15" spans="1:26" x14ac:dyDescent="0.25">
      <c r="A15">
        <v>13</v>
      </c>
      <c r="B15">
        <v>42268.851900000001</v>
      </c>
      <c r="C15">
        <v>1618.3664000000001</v>
      </c>
      <c r="D15">
        <v>6753.6547</v>
      </c>
      <c r="E15">
        <v>1524.5756699999999</v>
      </c>
      <c r="F15">
        <v>10389.002780000001</v>
      </c>
      <c r="G15">
        <v>9001.1441300000006</v>
      </c>
      <c r="H15">
        <v>4347.3654500000002</v>
      </c>
      <c r="I15">
        <v>2549.8088600000001</v>
      </c>
      <c r="J15">
        <v>1436.0070800000001</v>
      </c>
      <c r="K15">
        <v>8566.9677699999993</v>
      </c>
      <c r="L15">
        <v>16467.99727</v>
      </c>
      <c r="M15">
        <v>32816.987079999999</v>
      </c>
      <c r="N15">
        <v>184234.90388</v>
      </c>
      <c r="O15">
        <v>16284.940570000001</v>
      </c>
      <c r="P15">
        <v>673.67903000000001</v>
      </c>
      <c r="Q15">
        <v>0</v>
      </c>
      <c r="R15">
        <v>0</v>
      </c>
      <c r="S15">
        <v>919.40067999999997</v>
      </c>
      <c r="T15">
        <v>96.208209999999994</v>
      </c>
      <c r="U15">
        <v>4454.5924000000005</v>
      </c>
      <c r="V15">
        <v>515.24000999999998</v>
      </c>
      <c r="W15">
        <v>1473.38608</v>
      </c>
      <c r="X15">
        <v>5523.6361200000001</v>
      </c>
      <c r="Y15">
        <v>14382.196970000001</v>
      </c>
      <c r="Z15">
        <v>14038.01132</v>
      </c>
    </row>
    <row r="16" spans="1:26" x14ac:dyDescent="0.25">
      <c r="A16">
        <v>14</v>
      </c>
      <c r="B16">
        <v>25745.497520000001</v>
      </c>
      <c r="C16">
        <v>4125.33698</v>
      </c>
      <c r="D16">
        <v>1863.09484</v>
      </c>
      <c r="E16">
        <v>1940.4149399999999</v>
      </c>
      <c r="F16">
        <v>5289.9660299999996</v>
      </c>
      <c r="G16">
        <v>6493.7477699999999</v>
      </c>
      <c r="H16">
        <v>19664.038710000001</v>
      </c>
      <c r="I16">
        <v>6678.3436000000002</v>
      </c>
      <c r="J16">
        <v>1130.48225</v>
      </c>
      <c r="K16">
        <v>1038.4793999999999</v>
      </c>
      <c r="L16">
        <v>4056.8877499999999</v>
      </c>
      <c r="M16">
        <v>3228.6939499999999</v>
      </c>
      <c r="N16">
        <v>7347.9674199999999</v>
      </c>
      <c r="O16">
        <v>73513.501600000003</v>
      </c>
      <c r="P16">
        <v>7898.1040199999998</v>
      </c>
      <c r="Q16">
        <v>0</v>
      </c>
      <c r="R16">
        <v>0</v>
      </c>
      <c r="S16">
        <v>570.69668000000001</v>
      </c>
      <c r="T16">
        <v>353.95841999999999</v>
      </c>
      <c r="U16">
        <v>965.95884999999998</v>
      </c>
      <c r="V16">
        <v>591.44054000000006</v>
      </c>
      <c r="W16">
        <v>0</v>
      </c>
      <c r="X16">
        <v>0</v>
      </c>
      <c r="Y16">
        <v>674.34402</v>
      </c>
      <c r="Z16">
        <v>7817.5962600000003</v>
      </c>
    </row>
    <row r="17" spans="1:26" x14ac:dyDescent="0.25">
      <c r="A17">
        <v>15</v>
      </c>
      <c r="B17">
        <v>11441.750819999999</v>
      </c>
      <c r="C17">
        <v>1420.13301</v>
      </c>
      <c r="D17">
        <v>353.95841000000001</v>
      </c>
      <c r="E17">
        <v>1265.22498</v>
      </c>
      <c r="F17">
        <v>829.51441999999997</v>
      </c>
      <c r="G17">
        <v>1885.3541600000001</v>
      </c>
      <c r="H17">
        <v>10698.21449</v>
      </c>
      <c r="I17">
        <v>10806.24134</v>
      </c>
      <c r="J17">
        <v>498.31531999999999</v>
      </c>
      <c r="K17">
        <v>0</v>
      </c>
      <c r="L17">
        <v>583.10325999999998</v>
      </c>
      <c r="M17">
        <v>935.18098999999995</v>
      </c>
      <c r="N17">
        <v>3924.2743599999999</v>
      </c>
      <c r="O17">
        <v>10339.97681</v>
      </c>
      <c r="P17">
        <v>62362.850559999999</v>
      </c>
      <c r="Q17">
        <v>0</v>
      </c>
      <c r="R17">
        <v>0</v>
      </c>
      <c r="S17">
        <v>2641.6876999999999</v>
      </c>
      <c r="T17">
        <v>0</v>
      </c>
      <c r="U17">
        <v>0</v>
      </c>
      <c r="V17">
        <v>0</v>
      </c>
      <c r="W17">
        <v>0</v>
      </c>
      <c r="X17">
        <v>0</v>
      </c>
      <c r="Y17">
        <v>709.69785999999999</v>
      </c>
      <c r="Z17">
        <v>2815.43307</v>
      </c>
    </row>
    <row r="18" spans="1:26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1.3415999999999999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3817.4179399999998</v>
      </c>
      <c r="O19">
        <v>0</v>
      </c>
      <c r="P19">
        <v>0.16836000000000001</v>
      </c>
      <c r="Q19">
        <v>0</v>
      </c>
      <c r="R19">
        <v>308056.73177000001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912.44434999999999</v>
      </c>
      <c r="Y19">
        <v>0</v>
      </c>
      <c r="Z19">
        <v>41724.674919999998</v>
      </c>
    </row>
    <row r="20" spans="1:26" x14ac:dyDescent="0.25">
      <c r="A20">
        <v>18</v>
      </c>
      <c r="B20">
        <v>12546.4419</v>
      </c>
      <c r="C20">
        <v>954.85693000000003</v>
      </c>
      <c r="D20">
        <v>454.04700000000003</v>
      </c>
      <c r="E20">
        <v>277.55538000000001</v>
      </c>
      <c r="F20">
        <v>541.31167000000005</v>
      </c>
      <c r="G20">
        <v>595.39440999999999</v>
      </c>
      <c r="H20">
        <v>2266.5280200000002</v>
      </c>
      <c r="I20">
        <v>12336.38904</v>
      </c>
      <c r="J20">
        <v>0</v>
      </c>
      <c r="K20">
        <v>573.13153999999997</v>
      </c>
      <c r="L20">
        <v>368.18153999999998</v>
      </c>
      <c r="M20">
        <v>368.70863000000003</v>
      </c>
      <c r="N20">
        <v>658.90179000000001</v>
      </c>
      <c r="O20">
        <v>2262.3672200000001</v>
      </c>
      <c r="P20">
        <v>8115.7318699999996</v>
      </c>
      <c r="Q20">
        <v>0</v>
      </c>
      <c r="R20">
        <v>0</v>
      </c>
      <c r="S20">
        <v>129144.71816</v>
      </c>
      <c r="T20">
        <v>22037.737560000001</v>
      </c>
      <c r="U20">
        <v>0</v>
      </c>
      <c r="V20">
        <v>0</v>
      </c>
      <c r="W20">
        <v>0</v>
      </c>
      <c r="X20">
        <v>69.751320000000007</v>
      </c>
      <c r="Y20">
        <v>68.286749999999998</v>
      </c>
      <c r="Z20">
        <v>545.89742000000001</v>
      </c>
    </row>
    <row r="21" spans="1:26" x14ac:dyDescent="0.25">
      <c r="A21">
        <v>19</v>
      </c>
      <c r="B21">
        <v>4756.6884499999996</v>
      </c>
      <c r="C21">
        <v>346.52283</v>
      </c>
      <c r="D21">
        <v>402.10694000000001</v>
      </c>
      <c r="E21">
        <v>72.90164</v>
      </c>
      <c r="F21">
        <v>171.91886</v>
      </c>
      <c r="G21">
        <v>215.5496</v>
      </c>
      <c r="H21">
        <v>1640.77763</v>
      </c>
      <c r="I21">
        <v>2766.2772300000001</v>
      </c>
      <c r="J21">
        <v>0</v>
      </c>
      <c r="K21">
        <v>22.508510000000001</v>
      </c>
      <c r="L21">
        <v>330.15816000000001</v>
      </c>
      <c r="M21">
        <v>136.47935000000001</v>
      </c>
      <c r="N21">
        <v>370.60896000000002</v>
      </c>
      <c r="O21">
        <v>503.78160000000003</v>
      </c>
      <c r="P21">
        <v>2277.8185100000001</v>
      </c>
      <c r="Q21">
        <v>0</v>
      </c>
      <c r="R21">
        <v>30.00806</v>
      </c>
      <c r="S21">
        <v>39465.82043</v>
      </c>
      <c r="T21">
        <v>119167.29012000001</v>
      </c>
      <c r="U21">
        <v>61.131959999999999</v>
      </c>
      <c r="V21">
        <v>24.029579999999999</v>
      </c>
      <c r="W21">
        <v>0</v>
      </c>
      <c r="X21">
        <v>0</v>
      </c>
      <c r="Y21">
        <v>0</v>
      </c>
      <c r="Z21">
        <v>59.668329999999997</v>
      </c>
    </row>
    <row r="22" spans="1:26" x14ac:dyDescent="0.25">
      <c r="A22">
        <v>20</v>
      </c>
      <c r="B22">
        <v>20796.71286</v>
      </c>
      <c r="C22">
        <v>9593.9466400000001</v>
      </c>
      <c r="D22">
        <v>13885.70829</v>
      </c>
      <c r="E22">
        <v>822.88589000000002</v>
      </c>
      <c r="F22">
        <v>2137.5612500000002</v>
      </c>
      <c r="G22">
        <v>57.633000000000003</v>
      </c>
      <c r="H22">
        <v>478.05151000000001</v>
      </c>
      <c r="I22">
        <v>648.48649999999998</v>
      </c>
      <c r="J22">
        <v>13533.9972</v>
      </c>
      <c r="K22">
        <v>30292.464029999999</v>
      </c>
      <c r="L22">
        <v>15318.43405</v>
      </c>
      <c r="M22">
        <v>2374.1172799999999</v>
      </c>
      <c r="N22">
        <v>7694.0332200000003</v>
      </c>
      <c r="O22">
        <v>0</v>
      </c>
      <c r="P22">
        <v>217.97167999999999</v>
      </c>
      <c r="Q22">
        <v>0</v>
      </c>
      <c r="R22">
        <v>0</v>
      </c>
      <c r="S22">
        <v>0</v>
      </c>
      <c r="T22">
        <v>0</v>
      </c>
      <c r="U22">
        <v>288370.51681</v>
      </c>
      <c r="V22">
        <v>22284.621419999999</v>
      </c>
      <c r="W22">
        <v>8844.7898499999992</v>
      </c>
      <c r="X22">
        <v>742.50765000000001</v>
      </c>
      <c r="Y22">
        <v>868.58199999999999</v>
      </c>
      <c r="Z22">
        <v>210.99593999999999</v>
      </c>
    </row>
    <row r="23" spans="1:26" x14ac:dyDescent="0.25">
      <c r="A23">
        <v>21</v>
      </c>
      <c r="B23">
        <v>10628.02699</v>
      </c>
      <c r="C23">
        <v>3810.3730599999999</v>
      </c>
      <c r="D23">
        <v>635.45155999999997</v>
      </c>
      <c r="E23">
        <v>369.06468000000001</v>
      </c>
      <c r="F23">
        <v>1041.9447399999999</v>
      </c>
      <c r="G23">
        <v>217.97167999999999</v>
      </c>
      <c r="H23">
        <v>0</v>
      </c>
      <c r="I23">
        <v>0</v>
      </c>
      <c r="J23">
        <v>6618.4895900000001</v>
      </c>
      <c r="K23">
        <v>567.39584000000002</v>
      </c>
      <c r="L23">
        <v>1681.3317199999999</v>
      </c>
      <c r="M23">
        <v>0</v>
      </c>
      <c r="N23">
        <v>366.54090000000002</v>
      </c>
      <c r="O23">
        <v>152.93763999999999</v>
      </c>
      <c r="P23">
        <v>0</v>
      </c>
      <c r="Q23">
        <v>0</v>
      </c>
      <c r="R23">
        <v>0</v>
      </c>
      <c r="S23">
        <v>0</v>
      </c>
      <c r="T23">
        <v>0</v>
      </c>
      <c r="U23">
        <v>26906.46934</v>
      </c>
      <c r="V23">
        <v>71922.079370000007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>
        <v>22</v>
      </c>
      <c r="B24">
        <v>3029.8094999999998</v>
      </c>
      <c r="C24">
        <v>359.25195000000002</v>
      </c>
      <c r="D24">
        <v>2334.4536800000001</v>
      </c>
      <c r="E24">
        <v>94.183000000000007</v>
      </c>
      <c r="F24">
        <v>402.90512000000001</v>
      </c>
      <c r="G24">
        <v>997.54956000000004</v>
      </c>
      <c r="H24">
        <v>0</v>
      </c>
      <c r="I24">
        <v>0</v>
      </c>
      <c r="J24">
        <v>0</v>
      </c>
      <c r="K24">
        <v>7776.6177100000004</v>
      </c>
      <c r="L24">
        <v>17344.55471</v>
      </c>
      <c r="M24">
        <v>6848.1401699999997</v>
      </c>
      <c r="N24">
        <v>1439.60322</v>
      </c>
      <c r="O24">
        <v>20.368780000000001</v>
      </c>
      <c r="P24">
        <v>0</v>
      </c>
      <c r="Q24">
        <v>0</v>
      </c>
      <c r="R24">
        <v>0</v>
      </c>
      <c r="S24">
        <v>0</v>
      </c>
      <c r="T24">
        <v>0</v>
      </c>
      <c r="U24">
        <v>9301.6587899999995</v>
      </c>
      <c r="V24">
        <v>1044.6261199999999</v>
      </c>
      <c r="W24">
        <v>38467.676189999998</v>
      </c>
      <c r="X24">
        <v>5168.4202699999996</v>
      </c>
      <c r="Y24">
        <v>1404.6847399999999</v>
      </c>
      <c r="Z24">
        <v>0</v>
      </c>
    </row>
    <row r="25" spans="1:26" x14ac:dyDescent="0.25">
      <c r="A25">
        <v>23</v>
      </c>
      <c r="B25">
        <v>4444.0255200000001</v>
      </c>
      <c r="C25">
        <v>455.69385</v>
      </c>
      <c r="D25">
        <v>373.01064000000002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1504.90939</v>
      </c>
      <c r="L25">
        <v>3118.9750199999999</v>
      </c>
      <c r="M25">
        <v>6213.0068300000003</v>
      </c>
      <c r="N25">
        <v>4245.5300500000003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4335.5119199999999</v>
      </c>
      <c r="X25">
        <v>24995.616249999999</v>
      </c>
      <c r="Y25">
        <v>5193.9411200000004</v>
      </c>
      <c r="Z25">
        <v>0</v>
      </c>
    </row>
    <row r="26" spans="1:26" x14ac:dyDescent="0.25">
      <c r="A26">
        <v>24</v>
      </c>
      <c r="B26">
        <v>8354.3006800000003</v>
      </c>
      <c r="C26">
        <v>971.36503000000005</v>
      </c>
      <c r="D26">
        <v>487.05946</v>
      </c>
      <c r="E26">
        <v>0</v>
      </c>
      <c r="F26">
        <v>1634.6279999999999</v>
      </c>
      <c r="G26">
        <v>98.054599999999994</v>
      </c>
      <c r="H26">
        <v>0</v>
      </c>
      <c r="I26">
        <v>2759.5756299999998</v>
      </c>
      <c r="J26">
        <v>0</v>
      </c>
      <c r="K26">
        <v>987.96006</v>
      </c>
      <c r="L26">
        <v>4170.4161199999999</v>
      </c>
      <c r="M26">
        <v>9750.3797300000006</v>
      </c>
      <c r="N26">
        <v>34030.821580000003</v>
      </c>
      <c r="O26">
        <v>192.23759999999999</v>
      </c>
      <c r="P26">
        <v>150.86544000000001</v>
      </c>
      <c r="Q26">
        <v>0</v>
      </c>
      <c r="R26">
        <v>1315.90499</v>
      </c>
      <c r="S26">
        <v>0</v>
      </c>
      <c r="T26">
        <v>0</v>
      </c>
      <c r="U26">
        <v>2176.8851300000001</v>
      </c>
      <c r="V26">
        <v>0</v>
      </c>
      <c r="W26">
        <v>367.9787</v>
      </c>
      <c r="X26">
        <v>8421.0659199999991</v>
      </c>
      <c r="Y26">
        <v>46163.201939999999</v>
      </c>
      <c r="Z26">
        <v>9896.2384600000005</v>
      </c>
    </row>
    <row r="27" spans="1:26" x14ac:dyDescent="0.25">
      <c r="A27">
        <v>25</v>
      </c>
      <c r="B27">
        <v>15804.812830000001</v>
      </c>
      <c r="C27">
        <v>0</v>
      </c>
      <c r="D27">
        <v>2122.74584</v>
      </c>
      <c r="E27">
        <v>595.97412999999995</v>
      </c>
      <c r="F27">
        <v>3851.2912999999999</v>
      </c>
      <c r="G27">
        <v>1857.5983000000001</v>
      </c>
      <c r="H27">
        <v>7472.1879399999998</v>
      </c>
      <c r="I27">
        <v>11061.622649999999</v>
      </c>
      <c r="J27">
        <v>3417.7009400000002</v>
      </c>
      <c r="K27">
        <v>1040.03152</v>
      </c>
      <c r="L27">
        <v>3903.2856299999999</v>
      </c>
      <c r="M27">
        <v>7035.4661800000003</v>
      </c>
      <c r="N27">
        <v>40080.549460000002</v>
      </c>
      <c r="O27">
        <v>16110.063120000001</v>
      </c>
      <c r="P27">
        <v>10388.260200000001</v>
      </c>
      <c r="Q27">
        <v>0</v>
      </c>
      <c r="R27">
        <v>1107.06405</v>
      </c>
      <c r="S27">
        <v>212.09422000000001</v>
      </c>
      <c r="T27">
        <v>0</v>
      </c>
      <c r="U27">
        <v>1825.55494</v>
      </c>
      <c r="V27">
        <v>0</v>
      </c>
      <c r="W27">
        <v>0</v>
      </c>
      <c r="X27">
        <v>0</v>
      </c>
      <c r="Y27">
        <v>1986.7538999999999</v>
      </c>
      <c r="Z27">
        <v>151897.59951</v>
      </c>
    </row>
    <row r="28" spans="1:26" x14ac:dyDescent="0.25">
      <c r="A28" t="s">
        <v>395</v>
      </c>
    </row>
    <row r="29" spans="1:26" x14ac:dyDescent="0.25">
      <c r="B29" t="s">
        <v>345</v>
      </c>
      <c r="C29" t="s">
        <v>346</v>
      </c>
      <c r="D29" t="s">
        <v>347</v>
      </c>
      <c r="E29" t="s">
        <v>348</v>
      </c>
      <c r="F29" t="s">
        <v>349</v>
      </c>
      <c r="G29" t="s">
        <v>350</v>
      </c>
      <c r="H29" t="s">
        <v>351</v>
      </c>
      <c r="I29" t="s">
        <v>352</v>
      </c>
      <c r="J29" t="s">
        <v>353</v>
      </c>
      <c r="K29" t="s">
        <v>354</v>
      </c>
      <c r="L29" t="s">
        <v>355</v>
      </c>
      <c r="M29" t="s">
        <v>356</v>
      </c>
      <c r="N29" t="s">
        <v>357</v>
      </c>
      <c r="O29" t="s">
        <v>358</v>
      </c>
      <c r="P29" t="s">
        <v>359</v>
      </c>
      <c r="Q29" t="s">
        <v>360</v>
      </c>
      <c r="R29" t="s">
        <v>361</v>
      </c>
      <c r="S29" t="s">
        <v>362</v>
      </c>
      <c r="T29" t="s">
        <v>363</v>
      </c>
      <c r="U29" t="s">
        <v>364</v>
      </c>
      <c r="V29" t="s">
        <v>365</v>
      </c>
      <c r="W29" t="s">
        <v>366</v>
      </c>
      <c r="X29" t="s">
        <v>367</v>
      </c>
      <c r="Y29" t="s">
        <v>368</v>
      </c>
      <c r="Z29" t="s">
        <v>369</v>
      </c>
    </row>
    <row r="30" spans="1:26" x14ac:dyDescent="0.25">
      <c r="A30">
        <v>1</v>
      </c>
      <c r="B30">
        <v>35939</v>
      </c>
      <c r="C30">
        <v>1164</v>
      </c>
      <c r="D30">
        <v>781</v>
      </c>
      <c r="E30">
        <v>278</v>
      </c>
      <c r="F30">
        <v>363</v>
      </c>
      <c r="G30">
        <v>563</v>
      </c>
      <c r="H30">
        <v>730</v>
      </c>
      <c r="I30">
        <v>381</v>
      </c>
      <c r="J30">
        <v>93</v>
      </c>
      <c r="K30">
        <v>54</v>
      </c>
      <c r="L30">
        <v>91</v>
      </c>
      <c r="M30">
        <v>157</v>
      </c>
      <c r="N30">
        <v>51</v>
      </c>
      <c r="O30">
        <v>17</v>
      </c>
      <c r="P30">
        <v>0</v>
      </c>
      <c r="Q30">
        <v>0</v>
      </c>
      <c r="R30">
        <v>0</v>
      </c>
      <c r="S30">
        <v>7</v>
      </c>
      <c r="T30">
        <v>0</v>
      </c>
      <c r="U30">
        <v>18</v>
      </c>
      <c r="V30">
        <v>28</v>
      </c>
      <c r="W30">
        <v>0</v>
      </c>
      <c r="X30">
        <v>0</v>
      </c>
      <c r="Y30">
        <v>0</v>
      </c>
      <c r="Z30">
        <v>1</v>
      </c>
    </row>
    <row r="31" spans="1:26" x14ac:dyDescent="0.25">
      <c r="A31">
        <v>2</v>
      </c>
      <c r="B31">
        <v>24663</v>
      </c>
      <c r="C31">
        <v>36551</v>
      </c>
      <c r="D31">
        <v>7207</v>
      </c>
      <c r="E31">
        <v>998</v>
      </c>
      <c r="F31">
        <v>709</v>
      </c>
      <c r="G31">
        <v>296</v>
      </c>
      <c r="H31">
        <v>267</v>
      </c>
      <c r="I31">
        <v>391</v>
      </c>
      <c r="J31">
        <v>3037</v>
      </c>
      <c r="K31">
        <v>743</v>
      </c>
      <c r="L31">
        <v>781</v>
      </c>
      <c r="M31">
        <v>329</v>
      </c>
      <c r="N31">
        <v>94</v>
      </c>
      <c r="O31">
        <v>23</v>
      </c>
      <c r="P31">
        <v>5</v>
      </c>
      <c r="Q31">
        <v>0</v>
      </c>
      <c r="R31">
        <v>0</v>
      </c>
      <c r="S31">
        <v>9</v>
      </c>
      <c r="T31">
        <v>0</v>
      </c>
      <c r="U31">
        <v>225</v>
      </c>
      <c r="V31">
        <v>500</v>
      </c>
      <c r="W31">
        <v>1</v>
      </c>
      <c r="X31">
        <v>0</v>
      </c>
      <c r="Y31">
        <v>0</v>
      </c>
      <c r="Z31">
        <v>0</v>
      </c>
    </row>
    <row r="32" spans="1:26" x14ac:dyDescent="0.25">
      <c r="A32">
        <v>3</v>
      </c>
      <c r="B32">
        <v>10682</v>
      </c>
      <c r="C32">
        <v>5834</v>
      </c>
      <c r="D32">
        <v>19523</v>
      </c>
      <c r="E32">
        <v>2377</v>
      </c>
      <c r="F32">
        <v>1664</v>
      </c>
      <c r="G32">
        <v>405</v>
      </c>
      <c r="H32">
        <v>155</v>
      </c>
      <c r="I32">
        <v>136</v>
      </c>
      <c r="J32">
        <v>1863</v>
      </c>
      <c r="K32">
        <v>2173</v>
      </c>
      <c r="L32">
        <v>1864</v>
      </c>
      <c r="M32">
        <v>865</v>
      </c>
      <c r="N32">
        <v>218</v>
      </c>
      <c r="O32">
        <v>30</v>
      </c>
      <c r="P32">
        <v>0</v>
      </c>
      <c r="Q32">
        <v>0</v>
      </c>
      <c r="R32">
        <v>0</v>
      </c>
      <c r="S32">
        <v>7</v>
      </c>
      <c r="T32">
        <v>0</v>
      </c>
      <c r="U32">
        <v>343</v>
      </c>
      <c r="V32">
        <v>439</v>
      </c>
      <c r="W32">
        <v>10</v>
      </c>
      <c r="X32">
        <v>3</v>
      </c>
      <c r="Y32">
        <v>0</v>
      </c>
      <c r="Z32">
        <v>0</v>
      </c>
    </row>
    <row r="33" spans="1:26" x14ac:dyDescent="0.25">
      <c r="A33">
        <v>4</v>
      </c>
      <c r="B33">
        <v>5068</v>
      </c>
      <c r="C33">
        <v>1462</v>
      </c>
      <c r="D33">
        <v>4684</v>
      </c>
      <c r="E33">
        <v>5380</v>
      </c>
      <c r="F33">
        <v>2722</v>
      </c>
      <c r="G33">
        <v>573</v>
      </c>
      <c r="H33">
        <v>245</v>
      </c>
      <c r="I33">
        <v>69</v>
      </c>
      <c r="J33">
        <v>361</v>
      </c>
      <c r="K33">
        <v>273</v>
      </c>
      <c r="L33">
        <v>683</v>
      </c>
      <c r="M33">
        <v>977</v>
      </c>
      <c r="N33">
        <v>225</v>
      </c>
      <c r="O33">
        <v>58</v>
      </c>
      <c r="P33">
        <v>0</v>
      </c>
      <c r="Q33">
        <v>0</v>
      </c>
      <c r="R33">
        <v>0</v>
      </c>
      <c r="S33">
        <v>1</v>
      </c>
      <c r="T33">
        <v>0</v>
      </c>
      <c r="U33">
        <v>60</v>
      </c>
      <c r="V33">
        <v>79</v>
      </c>
      <c r="W33">
        <v>1</v>
      </c>
      <c r="X33">
        <v>6</v>
      </c>
      <c r="Y33">
        <v>2</v>
      </c>
      <c r="Z33">
        <v>3</v>
      </c>
    </row>
    <row r="34" spans="1:26" x14ac:dyDescent="0.25">
      <c r="A34">
        <v>5</v>
      </c>
      <c r="B34">
        <v>6542</v>
      </c>
      <c r="C34">
        <v>520</v>
      </c>
      <c r="D34">
        <v>2606</v>
      </c>
      <c r="E34">
        <v>1802</v>
      </c>
      <c r="F34">
        <v>9493</v>
      </c>
      <c r="G34">
        <v>1943</v>
      </c>
      <c r="H34">
        <v>556</v>
      </c>
      <c r="I34">
        <v>108</v>
      </c>
      <c r="J34">
        <v>139</v>
      </c>
      <c r="K34">
        <v>223</v>
      </c>
      <c r="L34">
        <v>603</v>
      </c>
      <c r="M34">
        <v>2299</v>
      </c>
      <c r="N34">
        <v>796</v>
      </c>
      <c r="O34">
        <v>149</v>
      </c>
      <c r="P34">
        <v>1</v>
      </c>
      <c r="Q34">
        <v>0</v>
      </c>
      <c r="R34">
        <v>0</v>
      </c>
      <c r="S34">
        <v>5</v>
      </c>
      <c r="T34">
        <v>0</v>
      </c>
      <c r="U34">
        <v>19</v>
      </c>
      <c r="V34">
        <v>36</v>
      </c>
      <c r="W34">
        <v>2</v>
      </c>
      <c r="X34">
        <v>8</v>
      </c>
      <c r="Y34">
        <v>2</v>
      </c>
      <c r="Z34">
        <v>3</v>
      </c>
    </row>
    <row r="35" spans="1:26" x14ac:dyDescent="0.25">
      <c r="A35">
        <v>6</v>
      </c>
      <c r="B35">
        <v>6338</v>
      </c>
      <c r="C35">
        <v>250</v>
      </c>
      <c r="D35">
        <v>1091</v>
      </c>
      <c r="E35">
        <v>590</v>
      </c>
      <c r="F35">
        <v>3186</v>
      </c>
      <c r="G35">
        <v>8824</v>
      </c>
      <c r="H35">
        <v>1873</v>
      </c>
      <c r="I35">
        <v>193</v>
      </c>
      <c r="J35">
        <v>45</v>
      </c>
      <c r="K35">
        <v>120</v>
      </c>
      <c r="L35">
        <v>468</v>
      </c>
      <c r="M35">
        <v>2250</v>
      </c>
      <c r="N35">
        <v>1464</v>
      </c>
      <c r="O35">
        <v>559</v>
      </c>
      <c r="P35">
        <v>3</v>
      </c>
      <c r="Q35">
        <v>0</v>
      </c>
      <c r="R35">
        <v>0</v>
      </c>
      <c r="S35">
        <v>7</v>
      </c>
      <c r="T35">
        <v>0</v>
      </c>
      <c r="U35">
        <v>8</v>
      </c>
      <c r="V35">
        <v>12</v>
      </c>
      <c r="W35">
        <v>1</v>
      </c>
      <c r="X35">
        <v>4</v>
      </c>
      <c r="Y35">
        <v>1</v>
      </c>
      <c r="Z35">
        <v>20</v>
      </c>
    </row>
    <row r="36" spans="1:26" x14ac:dyDescent="0.25">
      <c r="A36">
        <v>7</v>
      </c>
      <c r="B36">
        <v>8969</v>
      </c>
      <c r="C36">
        <v>368</v>
      </c>
      <c r="D36">
        <v>578</v>
      </c>
      <c r="E36">
        <v>343</v>
      </c>
      <c r="F36">
        <v>1608</v>
      </c>
      <c r="G36">
        <v>2780</v>
      </c>
      <c r="H36">
        <v>16810</v>
      </c>
      <c r="I36">
        <v>2787</v>
      </c>
      <c r="J36">
        <v>61</v>
      </c>
      <c r="K36">
        <v>54</v>
      </c>
      <c r="L36">
        <v>221</v>
      </c>
      <c r="M36">
        <v>700</v>
      </c>
      <c r="N36">
        <v>761</v>
      </c>
      <c r="O36">
        <v>2688</v>
      </c>
      <c r="P36">
        <v>113</v>
      </c>
      <c r="Q36">
        <v>0</v>
      </c>
      <c r="R36">
        <v>0</v>
      </c>
      <c r="S36">
        <v>93</v>
      </c>
      <c r="T36">
        <v>0</v>
      </c>
      <c r="U36">
        <v>3</v>
      </c>
      <c r="V36">
        <v>12</v>
      </c>
      <c r="W36">
        <v>3</v>
      </c>
      <c r="X36">
        <v>0</v>
      </c>
      <c r="Y36">
        <v>3</v>
      </c>
      <c r="Z36">
        <v>55</v>
      </c>
    </row>
    <row r="37" spans="1:26" x14ac:dyDescent="0.25">
      <c r="A37">
        <v>8</v>
      </c>
      <c r="B37">
        <v>20007</v>
      </c>
      <c r="C37">
        <v>626</v>
      </c>
      <c r="D37">
        <v>1320</v>
      </c>
      <c r="E37">
        <v>218</v>
      </c>
      <c r="F37">
        <v>630</v>
      </c>
      <c r="G37">
        <v>978</v>
      </c>
      <c r="H37">
        <v>6637</v>
      </c>
      <c r="I37">
        <v>22251</v>
      </c>
      <c r="J37">
        <v>109</v>
      </c>
      <c r="K37">
        <v>29</v>
      </c>
      <c r="L37">
        <v>96</v>
      </c>
      <c r="M37">
        <v>283</v>
      </c>
      <c r="N37">
        <v>294</v>
      </c>
      <c r="O37">
        <v>2451</v>
      </c>
      <c r="P37">
        <v>1362</v>
      </c>
      <c r="Q37">
        <v>0</v>
      </c>
      <c r="R37">
        <v>8</v>
      </c>
      <c r="S37">
        <v>2080</v>
      </c>
      <c r="T37">
        <v>30</v>
      </c>
      <c r="U37">
        <v>5</v>
      </c>
      <c r="V37">
        <v>22</v>
      </c>
      <c r="W37">
        <v>0</v>
      </c>
      <c r="X37">
        <v>0</v>
      </c>
      <c r="Y37">
        <v>0</v>
      </c>
      <c r="Z37">
        <v>183</v>
      </c>
    </row>
    <row r="38" spans="1:26" x14ac:dyDescent="0.25">
      <c r="A38">
        <v>9</v>
      </c>
      <c r="B38">
        <v>908</v>
      </c>
      <c r="C38">
        <v>2028</v>
      </c>
      <c r="D38">
        <v>1136</v>
      </c>
      <c r="E38">
        <v>64</v>
      </c>
      <c r="F38">
        <v>54</v>
      </c>
      <c r="G38">
        <v>12</v>
      </c>
      <c r="H38">
        <v>8</v>
      </c>
      <c r="I38">
        <v>6</v>
      </c>
      <c r="J38">
        <v>5608</v>
      </c>
      <c r="K38">
        <v>816</v>
      </c>
      <c r="L38">
        <v>185</v>
      </c>
      <c r="M38">
        <v>41</v>
      </c>
      <c r="N38">
        <v>11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476</v>
      </c>
      <c r="V38">
        <v>840</v>
      </c>
      <c r="W38">
        <v>1</v>
      </c>
      <c r="X38">
        <v>0</v>
      </c>
      <c r="Y38">
        <v>0</v>
      </c>
      <c r="Z38">
        <v>0</v>
      </c>
    </row>
    <row r="39" spans="1:26" x14ac:dyDescent="0.25">
      <c r="A39">
        <v>10</v>
      </c>
      <c r="B39">
        <v>707</v>
      </c>
      <c r="C39">
        <v>851</v>
      </c>
      <c r="D39">
        <v>4051</v>
      </c>
      <c r="E39">
        <v>213</v>
      </c>
      <c r="F39">
        <v>207</v>
      </c>
      <c r="G39">
        <v>39</v>
      </c>
      <c r="H39">
        <v>8</v>
      </c>
      <c r="I39">
        <v>8</v>
      </c>
      <c r="J39">
        <v>2733</v>
      </c>
      <c r="K39">
        <v>17463</v>
      </c>
      <c r="L39">
        <v>4395</v>
      </c>
      <c r="M39">
        <v>871</v>
      </c>
      <c r="N39">
        <v>200</v>
      </c>
      <c r="O39">
        <v>12</v>
      </c>
      <c r="P39">
        <v>0</v>
      </c>
      <c r="Q39">
        <v>0</v>
      </c>
      <c r="R39">
        <v>0</v>
      </c>
      <c r="S39">
        <v>0</v>
      </c>
      <c r="T39">
        <v>0</v>
      </c>
      <c r="U39">
        <v>2390</v>
      </c>
      <c r="V39">
        <v>1154</v>
      </c>
      <c r="W39">
        <v>164</v>
      </c>
      <c r="X39">
        <v>13</v>
      </c>
      <c r="Y39">
        <v>0</v>
      </c>
      <c r="Z39">
        <v>1</v>
      </c>
    </row>
    <row r="40" spans="1:26" x14ac:dyDescent="0.25">
      <c r="A40">
        <v>11</v>
      </c>
      <c r="B40">
        <v>1025</v>
      </c>
      <c r="C40">
        <v>454</v>
      </c>
      <c r="D40">
        <v>3111</v>
      </c>
      <c r="E40">
        <v>583</v>
      </c>
      <c r="F40">
        <v>639</v>
      </c>
      <c r="G40">
        <v>162</v>
      </c>
      <c r="H40">
        <v>35</v>
      </c>
      <c r="I40">
        <v>8</v>
      </c>
      <c r="J40">
        <v>452</v>
      </c>
      <c r="K40">
        <v>4868</v>
      </c>
      <c r="L40">
        <v>19825</v>
      </c>
      <c r="M40">
        <v>5697</v>
      </c>
      <c r="N40">
        <v>1281</v>
      </c>
      <c r="O40">
        <v>51</v>
      </c>
      <c r="P40">
        <v>0</v>
      </c>
      <c r="Q40">
        <v>3</v>
      </c>
      <c r="R40">
        <v>3</v>
      </c>
      <c r="S40">
        <v>0</v>
      </c>
      <c r="T40">
        <v>0</v>
      </c>
      <c r="U40">
        <v>523</v>
      </c>
      <c r="V40">
        <v>180</v>
      </c>
      <c r="W40">
        <v>1120</v>
      </c>
      <c r="X40">
        <v>373</v>
      </c>
      <c r="Y40">
        <v>40</v>
      </c>
      <c r="Z40">
        <v>1</v>
      </c>
    </row>
    <row r="41" spans="1:26" x14ac:dyDescent="0.25">
      <c r="A41">
        <v>12</v>
      </c>
      <c r="B41">
        <v>1710</v>
      </c>
      <c r="C41">
        <v>98</v>
      </c>
      <c r="D41">
        <v>1123</v>
      </c>
      <c r="E41">
        <v>518</v>
      </c>
      <c r="F41">
        <v>1297</v>
      </c>
      <c r="G41">
        <v>468</v>
      </c>
      <c r="H41">
        <v>76</v>
      </c>
      <c r="I41">
        <v>18</v>
      </c>
      <c r="J41">
        <v>79</v>
      </c>
      <c r="K41">
        <v>840</v>
      </c>
      <c r="L41">
        <v>4226</v>
      </c>
      <c r="M41">
        <v>17567</v>
      </c>
      <c r="N41">
        <v>5191</v>
      </c>
      <c r="O41">
        <v>128</v>
      </c>
      <c r="P41">
        <v>0</v>
      </c>
      <c r="Q41">
        <v>0</v>
      </c>
      <c r="R41">
        <v>2</v>
      </c>
      <c r="S41">
        <v>1</v>
      </c>
      <c r="T41">
        <v>0</v>
      </c>
      <c r="U41">
        <v>82</v>
      </c>
      <c r="V41">
        <v>20</v>
      </c>
      <c r="W41">
        <v>147</v>
      </c>
      <c r="X41">
        <v>538</v>
      </c>
      <c r="Y41">
        <v>99</v>
      </c>
      <c r="Z41">
        <v>18</v>
      </c>
    </row>
    <row r="42" spans="1:26" x14ac:dyDescent="0.25">
      <c r="A42">
        <v>13</v>
      </c>
      <c r="B42">
        <v>2799</v>
      </c>
      <c r="C42">
        <v>48</v>
      </c>
      <c r="D42">
        <v>748</v>
      </c>
      <c r="E42">
        <v>264</v>
      </c>
      <c r="F42">
        <v>1083</v>
      </c>
      <c r="G42">
        <v>1841</v>
      </c>
      <c r="H42">
        <v>459</v>
      </c>
      <c r="I42">
        <v>85</v>
      </c>
      <c r="J42">
        <v>30</v>
      </c>
      <c r="K42">
        <v>345</v>
      </c>
      <c r="L42">
        <v>1658</v>
      </c>
      <c r="M42">
        <v>8985</v>
      </c>
      <c r="N42">
        <v>33531</v>
      </c>
      <c r="O42">
        <v>2326</v>
      </c>
      <c r="P42">
        <v>6</v>
      </c>
      <c r="Q42">
        <v>0</v>
      </c>
      <c r="R42">
        <v>9</v>
      </c>
      <c r="S42">
        <v>1</v>
      </c>
      <c r="T42">
        <v>0</v>
      </c>
      <c r="U42">
        <v>33</v>
      </c>
      <c r="V42">
        <v>10</v>
      </c>
      <c r="W42">
        <v>63</v>
      </c>
      <c r="X42">
        <v>564</v>
      </c>
      <c r="Y42">
        <v>1392</v>
      </c>
      <c r="Z42">
        <v>837</v>
      </c>
    </row>
    <row r="43" spans="1:26" x14ac:dyDescent="0.25">
      <c r="A43">
        <v>14</v>
      </c>
      <c r="B43">
        <v>2957</v>
      </c>
      <c r="C43">
        <v>86</v>
      </c>
      <c r="D43">
        <v>274</v>
      </c>
      <c r="E43">
        <v>207</v>
      </c>
      <c r="F43">
        <v>940</v>
      </c>
      <c r="G43">
        <v>1862</v>
      </c>
      <c r="H43">
        <v>4114</v>
      </c>
      <c r="I43">
        <v>1656</v>
      </c>
      <c r="J43">
        <v>9</v>
      </c>
      <c r="K43">
        <v>44</v>
      </c>
      <c r="L43">
        <v>258</v>
      </c>
      <c r="M43">
        <v>1531</v>
      </c>
      <c r="N43">
        <v>2654</v>
      </c>
      <c r="O43">
        <v>13978</v>
      </c>
      <c r="P43">
        <v>1358</v>
      </c>
      <c r="Q43">
        <v>0</v>
      </c>
      <c r="R43">
        <v>19</v>
      </c>
      <c r="S43">
        <v>226</v>
      </c>
      <c r="T43">
        <v>5</v>
      </c>
      <c r="U43">
        <v>3</v>
      </c>
      <c r="V43">
        <v>2</v>
      </c>
      <c r="W43">
        <v>0</v>
      </c>
      <c r="X43">
        <v>5</v>
      </c>
      <c r="Y43">
        <v>15</v>
      </c>
      <c r="Z43">
        <v>1985</v>
      </c>
    </row>
    <row r="44" spans="1:26" x14ac:dyDescent="0.25">
      <c r="A44">
        <v>15</v>
      </c>
      <c r="B44">
        <v>2153</v>
      </c>
      <c r="C44">
        <v>72</v>
      </c>
      <c r="D44">
        <v>114</v>
      </c>
      <c r="E44">
        <v>21</v>
      </c>
      <c r="F44">
        <v>40</v>
      </c>
      <c r="G44">
        <v>118</v>
      </c>
      <c r="H44">
        <v>945</v>
      </c>
      <c r="I44">
        <v>2741</v>
      </c>
      <c r="J44">
        <v>11</v>
      </c>
      <c r="K44">
        <v>0</v>
      </c>
      <c r="L44">
        <v>12</v>
      </c>
      <c r="M44">
        <v>49</v>
      </c>
      <c r="N44">
        <v>97</v>
      </c>
      <c r="O44">
        <v>2129</v>
      </c>
      <c r="P44">
        <v>10941</v>
      </c>
      <c r="Q44">
        <v>0</v>
      </c>
      <c r="R44">
        <v>223</v>
      </c>
      <c r="S44">
        <v>2282</v>
      </c>
      <c r="T44">
        <v>174</v>
      </c>
      <c r="U44">
        <v>0</v>
      </c>
      <c r="V44">
        <v>0</v>
      </c>
      <c r="W44">
        <v>0</v>
      </c>
      <c r="X44">
        <v>0</v>
      </c>
      <c r="Y44">
        <v>0</v>
      </c>
      <c r="Z44">
        <v>894</v>
      </c>
    </row>
    <row r="45" spans="1:26" x14ac:dyDescent="0.25">
      <c r="A45">
        <v>16</v>
      </c>
      <c r="B45">
        <v>35</v>
      </c>
      <c r="C45">
        <v>46</v>
      </c>
      <c r="D45">
        <v>78</v>
      </c>
      <c r="E45">
        <v>2</v>
      </c>
      <c r="F45">
        <v>0</v>
      </c>
      <c r="G45">
        <v>0</v>
      </c>
      <c r="H45">
        <v>1</v>
      </c>
      <c r="I45">
        <v>0</v>
      </c>
      <c r="J45">
        <v>207</v>
      </c>
      <c r="K45">
        <v>341</v>
      </c>
      <c r="L45">
        <v>109</v>
      </c>
      <c r="M45">
        <v>6</v>
      </c>
      <c r="N45">
        <v>1</v>
      </c>
      <c r="O45">
        <v>0</v>
      </c>
      <c r="P45">
        <v>0</v>
      </c>
      <c r="Q45">
        <v>33560</v>
      </c>
      <c r="R45">
        <v>291</v>
      </c>
      <c r="S45">
        <v>0</v>
      </c>
      <c r="T45">
        <v>0</v>
      </c>
      <c r="U45">
        <v>5724</v>
      </c>
      <c r="V45">
        <v>2880</v>
      </c>
      <c r="W45">
        <v>102</v>
      </c>
      <c r="X45">
        <v>1</v>
      </c>
      <c r="Y45">
        <v>0</v>
      </c>
      <c r="Z45">
        <v>0</v>
      </c>
    </row>
    <row r="46" spans="1:26" x14ac:dyDescent="0.25">
      <c r="A46">
        <v>17</v>
      </c>
      <c r="B46">
        <v>50</v>
      </c>
      <c r="C46">
        <v>1</v>
      </c>
      <c r="D46">
        <v>19</v>
      </c>
      <c r="E46">
        <v>3</v>
      </c>
      <c r="F46">
        <v>16</v>
      </c>
      <c r="G46">
        <v>15</v>
      </c>
      <c r="H46">
        <v>61</v>
      </c>
      <c r="I46">
        <v>89</v>
      </c>
      <c r="J46">
        <v>5</v>
      </c>
      <c r="K46">
        <v>122</v>
      </c>
      <c r="L46">
        <v>365</v>
      </c>
      <c r="M46">
        <v>536</v>
      </c>
      <c r="N46">
        <v>1057</v>
      </c>
      <c r="O46">
        <v>328</v>
      </c>
      <c r="P46">
        <v>609</v>
      </c>
      <c r="Q46">
        <v>58</v>
      </c>
      <c r="R46">
        <v>55561</v>
      </c>
      <c r="S46">
        <v>89</v>
      </c>
      <c r="T46">
        <v>180</v>
      </c>
      <c r="U46">
        <v>1939</v>
      </c>
      <c r="V46">
        <v>6</v>
      </c>
      <c r="W46">
        <v>1002</v>
      </c>
      <c r="X46">
        <v>1296</v>
      </c>
      <c r="Y46">
        <v>1772</v>
      </c>
      <c r="Z46">
        <v>2442</v>
      </c>
    </row>
    <row r="47" spans="1:26" x14ac:dyDescent="0.25">
      <c r="A47">
        <v>18</v>
      </c>
      <c r="B47">
        <v>2794</v>
      </c>
      <c r="C47">
        <v>88</v>
      </c>
      <c r="D47">
        <v>87</v>
      </c>
      <c r="E47">
        <v>18</v>
      </c>
      <c r="F47">
        <v>57</v>
      </c>
      <c r="G47">
        <v>66</v>
      </c>
      <c r="H47">
        <v>617</v>
      </c>
      <c r="I47">
        <v>3360</v>
      </c>
      <c r="J47">
        <v>11</v>
      </c>
      <c r="K47">
        <v>5</v>
      </c>
      <c r="L47">
        <v>3</v>
      </c>
      <c r="M47">
        <v>17</v>
      </c>
      <c r="N47">
        <v>8</v>
      </c>
      <c r="O47">
        <v>529</v>
      </c>
      <c r="P47">
        <v>2263</v>
      </c>
      <c r="Q47">
        <v>0</v>
      </c>
      <c r="R47">
        <v>12</v>
      </c>
      <c r="S47">
        <v>22502</v>
      </c>
      <c r="T47">
        <v>2994</v>
      </c>
      <c r="U47">
        <v>1</v>
      </c>
      <c r="V47">
        <v>1</v>
      </c>
      <c r="W47">
        <v>0</v>
      </c>
      <c r="X47">
        <v>0</v>
      </c>
      <c r="Y47">
        <v>0</v>
      </c>
      <c r="Z47">
        <v>148</v>
      </c>
    </row>
    <row r="48" spans="1:26" x14ac:dyDescent="0.25">
      <c r="A48">
        <v>19</v>
      </c>
      <c r="B48">
        <v>347</v>
      </c>
      <c r="C48">
        <v>2</v>
      </c>
      <c r="D48">
        <v>8</v>
      </c>
      <c r="E48">
        <v>0</v>
      </c>
      <c r="F48">
        <v>2</v>
      </c>
      <c r="G48">
        <v>5</v>
      </c>
      <c r="H48">
        <v>47</v>
      </c>
      <c r="I48">
        <v>341</v>
      </c>
      <c r="J48">
        <v>0</v>
      </c>
      <c r="K48">
        <v>0</v>
      </c>
      <c r="L48">
        <v>0</v>
      </c>
      <c r="M48">
        <v>0</v>
      </c>
      <c r="N48">
        <v>0</v>
      </c>
      <c r="O48">
        <v>57</v>
      </c>
      <c r="P48">
        <v>641</v>
      </c>
      <c r="Q48">
        <v>0</v>
      </c>
      <c r="R48">
        <v>145</v>
      </c>
      <c r="S48">
        <v>6978</v>
      </c>
      <c r="T48">
        <v>24237</v>
      </c>
      <c r="U48">
        <v>0</v>
      </c>
      <c r="V48">
        <v>0</v>
      </c>
      <c r="W48">
        <v>0</v>
      </c>
      <c r="X48">
        <v>0</v>
      </c>
      <c r="Y48">
        <v>0</v>
      </c>
      <c r="Z48">
        <v>44</v>
      </c>
    </row>
    <row r="49" spans="1:26" x14ac:dyDescent="0.25">
      <c r="A49">
        <v>20</v>
      </c>
      <c r="B49">
        <v>595</v>
      </c>
      <c r="C49">
        <v>599</v>
      </c>
      <c r="D49">
        <v>2255</v>
      </c>
      <c r="E49">
        <v>82</v>
      </c>
      <c r="F49">
        <v>86</v>
      </c>
      <c r="G49">
        <v>19</v>
      </c>
      <c r="H49">
        <v>5</v>
      </c>
      <c r="I49">
        <v>6</v>
      </c>
      <c r="J49">
        <v>3066</v>
      </c>
      <c r="K49">
        <v>8992</v>
      </c>
      <c r="L49">
        <v>3705</v>
      </c>
      <c r="M49">
        <v>732</v>
      </c>
      <c r="N49">
        <v>133</v>
      </c>
      <c r="O49">
        <v>4</v>
      </c>
      <c r="P49">
        <v>0</v>
      </c>
      <c r="Q49">
        <v>977</v>
      </c>
      <c r="R49">
        <v>662</v>
      </c>
      <c r="S49">
        <v>0</v>
      </c>
      <c r="T49">
        <v>0</v>
      </c>
      <c r="U49">
        <v>45028</v>
      </c>
      <c r="V49">
        <v>6906</v>
      </c>
      <c r="W49">
        <v>3103</v>
      </c>
      <c r="X49">
        <v>213</v>
      </c>
      <c r="Y49">
        <v>22</v>
      </c>
      <c r="Z49">
        <v>0</v>
      </c>
    </row>
    <row r="50" spans="1:26" x14ac:dyDescent="0.25">
      <c r="A50">
        <v>21</v>
      </c>
      <c r="B50">
        <v>494</v>
      </c>
      <c r="C50">
        <v>480</v>
      </c>
      <c r="D50">
        <v>341</v>
      </c>
      <c r="E50">
        <v>20</v>
      </c>
      <c r="F50">
        <v>15</v>
      </c>
      <c r="G50">
        <v>3</v>
      </c>
      <c r="H50">
        <v>2</v>
      </c>
      <c r="I50">
        <v>4</v>
      </c>
      <c r="J50">
        <v>1893</v>
      </c>
      <c r="K50">
        <v>562</v>
      </c>
      <c r="L50">
        <v>98</v>
      </c>
      <c r="M50">
        <v>19</v>
      </c>
      <c r="N50">
        <v>2</v>
      </c>
      <c r="O50">
        <v>0</v>
      </c>
      <c r="P50">
        <v>0</v>
      </c>
      <c r="Q50">
        <v>498</v>
      </c>
      <c r="R50">
        <v>0</v>
      </c>
      <c r="S50">
        <v>0</v>
      </c>
      <c r="T50">
        <v>0</v>
      </c>
      <c r="U50">
        <v>3891</v>
      </c>
      <c r="V50">
        <v>10881</v>
      </c>
      <c r="W50">
        <v>5</v>
      </c>
      <c r="X50">
        <v>0</v>
      </c>
      <c r="Y50">
        <v>0</v>
      </c>
      <c r="Z50">
        <v>0</v>
      </c>
    </row>
    <row r="51" spans="1:26" x14ac:dyDescent="0.25">
      <c r="A51">
        <v>22</v>
      </c>
      <c r="B51">
        <v>100</v>
      </c>
      <c r="C51">
        <v>64</v>
      </c>
      <c r="D51">
        <v>569</v>
      </c>
      <c r="E51">
        <v>88</v>
      </c>
      <c r="F51">
        <v>84</v>
      </c>
      <c r="G51">
        <v>17</v>
      </c>
      <c r="H51">
        <v>1</v>
      </c>
      <c r="I51">
        <v>1</v>
      </c>
      <c r="J51">
        <v>162</v>
      </c>
      <c r="K51">
        <v>2130</v>
      </c>
      <c r="L51">
        <v>3761</v>
      </c>
      <c r="M51">
        <v>1085</v>
      </c>
      <c r="N51">
        <v>345</v>
      </c>
      <c r="O51">
        <v>4</v>
      </c>
      <c r="P51">
        <v>0</v>
      </c>
      <c r="Q51">
        <v>1</v>
      </c>
      <c r="R51">
        <v>75</v>
      </c>
      <c r="S51">
        <v>0</v>
      </c>
      <c r="T51">
        <v>0</v>
      </c>
      <c r="U51">
        <v>1323</v>
      </c>
      <c r="V51">
        <v>123</v>
      </c>
      <c r="W51">
        <v>8241</v>
      </c>
      <c r="X51">
        <v>841</v>
      </c>
      <c r="Y51">
        <v>91</v>
      </c>
      <c r="Z51">
        <v>1</v>
      </c>
    </row>
    <row r="52" spans="1:26" x14ac:dyDescent="0.25">
      <c r="A52">
        <v>23</v>
      </c>
      <c r="B52">
        <v>178</v>
      </c>
      <c r="C52">
        <v>15</v>
      </c>
      <c r="D52">
        <v>170</v>
      </c>
      <c r="E52">
        <v>46</v>
      </c>
      <c r="F52">
        <v>90</v>
      </c>
      <c r="G52">
        <v>28</v>
      </c>
      <c r="H52">
        <v>4</v>
      </c>
      <c r="I52">
        <v>0</v>
      </c>
      <c r="J52">
        <v>12</v>
      </c>
      <c r="K52">
        <v>269</v>
      </c>
      <c r="L52">
        <v>1127</v>
      </c>
      <c r="M52">
        <v>2079</v>
      </c>
      <c r="N52">
        <v>1278</v>
      </c>
      <c r="O52">
        <v>12</v>
      </c>
      <c r="P52">
        <v>0</v>
      </c>
      <c r="Q52">
        <v>0</v>
      </c>
      <c r="R52">
        <v>106</v>
      </c>
      <c r="S52">
        <v>0</v>
      </c>
      <c r="T52">
        <v>0</v>
      </c>
      <c r="U52">
        <v>82</v>
      </c>
      <c r="V52">
        <v>3</v>
      </c>
      <c r="W52">
        <v>900</v>
      </c>
      <c r="X52">
        <v>5552</v>
      </c>
      <c r="Y52">
        <v>741</v>
      </c>
      <c r="Z52">
        <v>12</v>
      </c>
    </row>
    <row r="53" spans="1:26" x14ac:dyDescent="0.25">
      <c r="A53">
        <v>24</v>
      </c>
      <c r="B53">
        <v>276</v>
      </c>
      <c r="C53">
        <v>4</v>
      </c>
      <c r="D53">
        <v>90</v>
      </c>
      <c r="E53">
        <v>40</v>
      </c>
      <c r="F53">
        <v>175</v>
      </c>
      <c r="G53">
        <v>165</v>
      </c>
      <c r="H53">
        <v>53</v>
      </c>
      <c r="I53">
        <v>4</v>
      </c>
      <c r="J53">
        <v>1</v>
      </c>
      <c r="K53">
        <v>67</v>
      </c>
      <c r="L53">
        <v>451</v>
      </c>
      <c r="M53">
        <v>2505</v>
      </c>
      <c r="N53">
        <v>8587</v>
      </c>
      <c r="O53">
        <v>352</v>
      </c>
      <c r="P53">
        <v>1</v>
      </c>
      <c r="Q53">
        <v>0</v>
      </c>
      <c r="R53">
        <v>276</v>
      </c>
      <c r="S53">
        <v>0</v>
      </c>
      <c r="T53">
        <v>0</v>
      </c>
      <c r="U53">
        <v>12</v>
      </c>
      <c r="V53">
        <v>0</v>
      </c>
      <c r="W53">
        <v>220</v>
      </c>
      <c r="X53">
        <v>2279</v>
      </c>
      <c r="Y53">
        <v>11066</v>
      </c>
      <c r="Z53">
        <v>527</v>
      </c>
    </row>
    <row r="54" spans="1:26" x14ac:dyDescent="0.25">
      <c r="A54">
        <v>25</v>
      </c>
      <c r="B54">
        <v>1367</v>
      </c>
      <c r="C54">
        <v>21</v>
      </c>
      <c r="D54">
        <v>174</v>
      </c>
      <c r="E54">
        <v>71</v>
      </c>
      <c r="F54">
        <v>460</v>
      </c>
      <c r="G54">
        <v>932</v>
      </c>
      <c r="H54">
        <v>935</v>
      </c>
      <c r="I54">
        <v>424</v>
      </c>
      <c r="J54">
        <v>2</v>
      </c>
      <c r="K54">
        <v>39</v>
      </c>
      <c r="L54">
        <v>292</v>
      </c>
      <c r="M54">
        <v>1927</v>
      </c>
      <c r="N54">
        <v>7443</v>
      </c>
      <c r="O54">
        <v>5244</v>
      </c>
      <c r="P54">
        <v>1054</v>
      </c>
      <c r="Q54">
        <v>0</v>
      </c>
      <c r="R54">
        <v>1074</v>
      </c>
      <c r="S54">
        <v>115</v>
      </c>
      <c r="T54">
        <v>4</v>
      </c>
      <c r="U54">
        <v>2</v>
      </c>
      <c r="V54">
        <v>0</v>
      </c>
      <c r="W54">
        <v>7</v>
      </c>
      <c r="X54">
        <v>154</v>
      </c>
      <c r="Y54">
        <v>518</v>
      </c>
      <c r="Z54">
        <v>20825</v>
      </c>
    </row>
    <row r="55" spans="1:26" x14ac:dyDescent="0.25">
      <c r="A55" t="s">
        <v>502</v>
      </c>
    </row>
    <row r="56" spans="1:26" x14ac:dyDescent="0.25">
      <c r="B56">
        <v>1</v>
      </c>
      <c r="C56" t="s">
        <v>372</v>
      </c>
      <c r="D56" t="s">
        <v>373</v>
      </c>
      <c r="E56" t="s">
        <v>46</v>
      </c>
      <c r="F56" t="s">
        <v>376</v>
      </c>
      <c r="G56" t="s">
        <v>44</v>
      </c>
      <c r="H56" t="s">
        <v>374</v>
      </c>
      <c r="I56" t="s">
        <v>375</v>
      </c>
      <c r="J56" t="s">
        <v>386</v>
      </c>
      <c r="K56" t="s">
        <v>377</v>
      </c>
      <c r="L56" t="s">
        <v>378</v>
      </c>
      <c r="M56" t="s">
        <v>383</v>
      </c>
      <c r="N56" t="s">
        <v>382</v>
      </c>
      <c r="O56" t="s">
        <v>380</v>
      </c>
      <c r="P56" t="s">
        <v>379</v>
      </c>
      <c r="Q56" t="s">
        <v>381</v>
      </c>
      <c r="R56" t="s">
        <v>389</v>
      </c>
      <c r="S56" t="s">
        <v>388</v>
      </c>
      <c r="T56" t="s">
        <v>393</v>
      </c>
      <c r="U56" t="s">
        <v>391</v>
      </c>
      <c r="V56" t="s">
        <v>390</v>
      </c>
      <c r="W56" t="s">
        <v>392</v>
      </c>
      <c r="X56" t="s">
        <v>385</v>
      </c>
      <c r="Y56" t="s">
        <v>387</v>
      </c>
      <c r="Z56" t="s">
        <v>384</v>
      </c>
    </row>
    <row r="57" spans="1:26" x14ac:dyDescent="0.25">
      <c r="A57">
        <v>1</v>
      </c>
      <c r="B57">
        <v>110153</v>
      </c>
      <c r="C57">
        <v>17573</v>
      </c>
      <c r="D57">
        <v>8045</v>
      </c>
      <c r="E57">
        <v>7293</v>
      </c>
      <c r="F57">
        <v>4513</v>
      </c>
      <c r="G57">
        <v>4299</v>
      </c>
      <c r="H57">
        <v>2211</v>
      </c>
      <c r="I57">
        <v>3575</v>
      </c>
      <c r="J57">
        <v>847</v>
      </c>
      <c r="K57">
        <v>3028</v>
      </c>
      <c r="L57">
        <v>3698</v>
      </c>
      <c r="M57">
        <v>598</v>
      </c>
      <c r="N57">
        <v>1715</v>
      </c>
      <c r="O57">
        <v>2140</v>
      </c>
      <c r="P57">
        <v>1978</v>
      </c>
      <c r="Q57">
        <v>4130</v>
      </c>
      <c r="R57">
        <v>1547</v>
      </c>
      <c r="S57">
        <v>2271</v>
      </c>
      <c r="T57">
        <v>906</v>
      </c>
      <c r="U57">
        <v>209</v>
      </c>
      <c r="V57">
        <v>159</v>
      </c>
      <c r="W57">
        <v>329</v>
      </c>
      <c r="X57">
        <v>333</v>
      </c>
      <c r="Y57">
        <v>94</v>
      </c>
      <c r="Z57">
        <v>25</v>
      </c>
    </row>
    <row r="58" spans="1:26" x14ac:dyDescent="0.25">
      <c r="A58" t="s">
        <v>372</v>
      </c>
      <c r="B58">
        <v>136550</v>
      </c>
      <c r="C58">
        <v>115562</v>
      </c>
      <c r="D58">
        <v>29402</v>
      </c>
      <c r="E58">
        <v>8369</v>
      </c>
      <c r="F58">
        <v>5233</v>
      </c>
      <c r="G58">
        <v>6464</v>
      </c>
      <c r="H58">
        <v>4892</v>
      </c>
      <c r="I58">
        <v>3616</v>
      </c>
      <c r="J58">
        <v>322</v>
      </c>
      <c r="K58">
        <v>16073</v>
      </c>
      <c r="L58">
        <v>9869</v>
      </c>
      <c r="M58">
        <v>665</v>
      </c>
      <c r="N58">
        <v>1795</v>
      </c>
      <c r="O58">
        <v>2189</v>
      </c>
      <c r="P58">
        <v>5418</v>
      </c>
      <c r="Q58">
        <v>3851</v>
      </c>
      <c r="R58">
        <v>5588</v>
      </c>
      <c r="S58">
        <v>6530</v>
      </c>
      <c r="T58">
        <v>432</v>
      </c>
      <c r="U58">
        <v>219</v>
      </c>
      <c r="V58">
        <v>203</v>
      </c>
      <c r="W58">
        <v>364</v>
      </c>
      <c r="X58">
        <v>200</v>
      </c>
      <c r="Y58">
        <v>84</v>
      </c>
      <c r="Z58">
        <v>94</v>
      </c>
    </row>
    <row r="59" spans="1:26" x14ac:dyDescent="0.25">
      <c r="A59" t="s">
        <v>373</v>
      </c>
      <c r="B59">
        <v>52109</v>
      </c>
      <c r="C59">
        <v>38388</v>
      </c>
      <c r="D59">
        <v>64171</v>
      </c>
      <c r="E59">
        <v>4817</v>
      </c>
      <c r="F59">
        <v>4442</v>
      </c>
      <c r="G59">
        <v>8328</v>
      </c>
      <c r="H59">
        <v>9816</v>
      </c>
      <c r="I59">
        <v>3180</v>
      </c>
      <c r="J59">
        <v>158</v>
      </c>
      <c r="K59">
        <v>8714</v>
      </c>
      <c r="L59">
        <v>14381</v>
      </c>
      <c r="M59">
        <v>913</v>
      </c>
      <c r="N59">
        <v>1391</v>
      </c>
      <c r="O59">
        <v>4124</v>
      </c>
      <c r="P59">
        <v>10360</v>
      </c>
      <c r="Q59">
        <v>3465</v>
      </c>
      <c r="R59">
        <v>2827</v>
      </c>
      <c r="S59">
        <v>4983</v>
      </c>
      <c r="T59">
        <v>487</v>
      </c>
      <c r="U59">
        <v>183</v>
      </c>
      <c r="V59">
        <v>582</v>
      </c>
      <c r="W59">
        <v>210</v>
      </c>
      <c r="X59">
        <v>253</v>
      </c>
      <c r="Y59">
        <v>80</v>
      </c>
      <c r="Z59">
        <v>115</v>
      </c>
    </row>
    <row r="60" spans="1:26" x14ac:dyDescent="0.25">
      <c r="A60" t="s">
        <v>46</v>
      </c>
      <c r="B60">
        <v>88924</v>
      </c>
      <c r="C60">
        <v>23264</v>
      </c>
      <c r="D60">
        <v>11647</v>
      </c>
      <c r="E60">
        <v>86862</v>
      </c>
      <c r="F60">
        <v>21204</v>
      </c>
      <c r="G60">
        <v>9046</v>
      </c>
      <c r="H60">
        <v>4403</v>
      </c>
      <c r="I60">
        <v>6965</v>
      </c>
      <c r="J60">
        <v>3840</v>
      </c>
      <c r="K60">
        <v>1612</v>
      </c>
      <c r="L60">
        <v>4413</v>
      </c>
      <c r="M60">
        <v>9846</v>
      </c>
      <c r="N60">
        <v>11725</v>
      </c>
      <c r="O60">
        <v>2131</v>
      </c>
      <c r="P60">
        <v>2594</v>
      </c>
      <c r="Q60">
        <v>3684</v>
      </c>
      <c r="R60">
        <v>642</v>
      </c>
      <c r="S60">
        <v>1114</v>
      </c>
      <c r="T60">
        <v>2884</v>
      </c>
      <c r="U60">
        <v>270</v>
      </c>
      <c r="V60">
        <v>243</v>
      </c>
      <c r="W60">
        <v>315</v>
      </c>
      <c r="X60">
        <v>261</v>
      </c>
      <c r="Y60">
        <v>468</v>
      </c>
      <c r="Z60">
        <v>45</v>
      </c>
    </row>
    <row r="61" spans="1:26" x14ac:dyDescent="0.25">
      <c r="A61" t="s">
        <v>376</v>
      </c>
      <c r="B61">
        <v>48823</v>
      </c>
      <c r="C61">
        <v>14111</v>
      </c>
      <c r="D61">
        <v>10205</v>
      </c>
      <c r="E61">
        <v>16477</v>
      </c>
      <c r="F61">
        <v>49295</v>
      </c>
      <c r="G61">
        <v>8388</v>
      </c>
      <c r="H61">
        <v>4249</v>
      </c>
      <c r="I61">
        <v>12387</v>
      </c>
      <c r="J61">
        <v>742</v>
      </c>
      <c r="K61">
        <v>1598</v>
      </c>
      <c r="L61">
        <v>3145</v>
      </c>
      <c r="M61">
        <v>2357</v>
      </c>
      <c r="N61">
        <v>14652</v>
      </c>
      <c r="O61">
        <v>3186</v>
      </c>
      <c r="P61">
        <v>3232</v>
      </c>
      <c r="Q61">
        <v>6035</v>
      </c>
      <c r="R61">
        <v>379</v>
      </c>
      <c r="S61">
        <v>1069</v>
      </c>
      <c r="T61">
        <v>2682</v>
      </c>
      <c r="U61">
        <v>196</v>
      </c>
      <c r="V61">
        <v>262</v>
      </c>
      <c r="W61">
        <v>576</v>
      </c>
      <c r="X61">
        <v>335</v>
      </c>
      <c r="Y61">
        <v>140</v>
      </c>
      <c r="Z61">
        <v>39</v>
      </c>
    </row>
    <row r="62" spans="1:26" x14ac:dyDescent="0.25">
      <c r="A62" t="s">
        <v>44</v>
      </c>
      <c r="B62">
        <v>31349</v>
      </c>
      <c r="C62">
        <v>10193</v>
      </c>
      <c r="D62">
        <v>9659</v>
      </c>
      <c r="E62">
        <v>4108</v>
      </c>
      <c r="F62">
        <v>3783</v>
      </c>
      <c r="G62">
        <v>35268</v>
      </c>
      <c r="H62">
        <v>6209</v>
      </c>
      <c r="I62">
        <v>7345</v>
      </c>
      <c r="J62">
        <v>100</v>
      </c>
      <c r="K62">
        <v>1389</v>
      </c>
      <c r="L62">
        <v>4566</v>
      </c>
      <c r="M62">
        <v>965</v>
      </c>
      <c r="N62">
        <v>1530</v>
      </c>
      <c r="O62">
        <v>7837</v>
      </c>
      <c r="P62">
        <v>6452</v>
      </c>
      <c r="Q62">
        <v>6492</v>
      </c>
      <c r="R62">
        <v>619</v>
      </c>
      <c r="S62">
        <v>1401</v>
      </c>
      <c r="T62">
        <v>516</v>
      </c>
      <c r="U62">
        <v>331</v>
      </c>
      <c r="V62">
        <v>233</v>
      </c>
      <c r="W62">
        <v>492</v>
      </c>
      <c r="X62">
        <v>237</v>
      </c>
      <c r="Y62">
        <v>35</v>
      </c>
      <c r="Z62">
        <v>14</v>
      </c>
    </row>
    <row r="63" spans="1:26" x14ac:dyDescent="0.25">
      <c r="A63" t="s">
        <v>374</v>
      </c>
      <c r="B63">
        <v>23067</v>
      </c>
      <c r="C63">
        <v>16634</v>
      </c>
      <c r="D63">
        <v>19299</v>
      </c>
      <c r="E63">
        <v>3281</v>
      </c>
      <c r="F63">
        <v>3830</v>
      </c>
      <c r="G63">
        <v>9508</v>
      </c>
      <c r="H63">
        <v>16358</v>
      </c>
      <c r="I63">
        <v>2627</v>
      </c>
      <c r="J63">
        <v>85</v>
      </c>
      <c r="K63">
        <v>1972</v>
      </c>
      <c r="L63">
        <v>3370</v>
      </c>
      <c r="M63">
        <v>676</v>
      </c>
      <c r="N63">
        <v>1241</v>
      </c>
      <c r="O63">
        <v>3114</v>
      </c>
      <c r="P63">
        <v>5394</v>
      </c>
      <c r="Q63">
        <v>2422</v>
      </c>
      <c r="R63">
        <v>699</v>
      </c>
      <c r="S63">
        <v>1665</v>
      </c>
      <c r="T63">
        <v>269</v>
      </c>
      <c r="U63">
        <v>145</v>
      </c>
      <c r="V63">
        <v>333</v>
      </c>
      <c r="W63">
        <v>234</v>
      </c>
      <c r="X63">
        <v>100</v>
      </c>
      <c r="Z63">
        <v>40</v>
      </c>
    </row>
    <row r="64" spans="1:26" x14ac:dyDescent="0.25">
      <c r="A64" t="s">
        <v>375</v>
      </c>
      <c r="B64">
        <v>23457</v>
      </c>
      <c r="C64">
        <v>8002</v>
      </c>
      <c r="D64">
        <v>6576</v>
      </c>
      <c r="E64">
        <v>3728</v>
      </c>
      <c r="F64">
        <v>8117</v>
      </c>
      <c r="G64">
        <v>12871</v>
      </c>
      <c r="H64">
        <v>3541</v>
      </c>
      <c r="I64">
        <v>28181</v>
      </c>
      <c r="J64">
        <v>309</v>
      </c>
      <c r="K64">
        <v>1270</v>
      </c>
      <c r="L64">
        <v>2618</v>
      </c>
      <c r="M64">
        <v>625</v>
      </c>
      <c r="N64">
        <v>3870</v>
      </c>
      <c r="O64">
        <v>4895</v>
      </c>
      <c r="P64">
        <v>3998</v>
      </c>
      <c r="Q64">
        <v>9654</v>
      </c>
      <c r="R64">
        <v>337</v>
      </c>
      <c r="S64">
        <v>822</v>
      </c>
      <c r="T64">
        <v>1241</v>
      </c>
      <c r="U64">
        <v>293</v>
      </c>
      <c r="V64">
        <v>232</v>
      </c>
      <c r="W64">
        <v>505</v>
      </c>
      <c r="X64">
        <v>104</v>
      </c>
      <c r="Y64">
        <v>40</v>
      </c>
      <c r="Z64">
        <v>90</v>
      </c>
    </row>
    <row r="65" spans="1:26" x14ac:dyDescent="0.25">
      <c r="A65" t="s">
        <v>386</v>
      </c>
      <c r="B65">
        <v>9932</v>
      </c>
      <c r="C65">
        <v>1906</v>
      </c>
      <c r="D65">
        <v>1734</v>
      </c>
      <c r="E65">
        <v>11244</v>
      </c>
      <c r="F65">
        <v>1973</v>
      </c>
      <c r="G65">
        <v>1005</v>
      </c>
      <c r="H65">
        <v>412</v>
      </c>
      <c r="I65">
        <v>1087</v>
      </c>
      <c r="J65">
        <v>108004</v>
      </c>
      <c r="K65">
        <v>290</v>
      </c>
      <c r="L65">
        <v>569</v>
      </c>
      <c r="M65">
        <v>8225</v>
      </c>
      <c r="N65">
        <v>2178</v>
      </c>
      <c r="O65">
        <v>472</v>
      </c>
      <c r="P65">
        <v>509</v>
      </c>
      <c r="Q65">
        <v>979</v>
      </c>
      <c r="R65">
        <v>134</v>
      </c>
      <c r="S65">
        <v>219</v>
      </c>
      <c r="T65">
        <v>1682</v>
      </c>
      <c r="U65">
        <v>60</v>
      </c>
      <c r="V65">
        <v>90</v>
      </c>
      <c r="W65">
        <v>69</v>
      </c>
      <c r="X65">
        <v>164</v>
      </c>
      <c r="Y65">
        <v>17226</v>
      </c>
    </row>
    <row r="66" spans="1:26" x14ac:dyDescent="0.25">
      <c r="A66" t="s">
        <v>377</v>
      </c>
      <c r="B66">
        <v>13535</v>
      </c>
      <c r="C66">
        <v>7801</v>
      </c>
      <c r="D66">
        <v>4046</v>
      </c>
      <c r="E66">
        <v>525</v>
      </c>
      <c r="F66">
        <v>233</v>
      </c>
      <c r="G66">
        <v>611</v>
      </c>
      <c r="H66">
        <v>461</v>
      </c>
      <c r="I66">
        <v>232</v>
      </c>
      <c r="J66">
        <v>35</v>
      </c>
      <c r="K66">
        <v>14449</v>
      </c>
      <c r="L66">
        <v>2803</v>
      </c>
      <c r="M66">
        <v>155</v>
      </c>
      <c r="N66">
        <v>304</v>
      </c>
      <c r="O66">
        <v>301</v>
      </c>
      <c r="P66">
        <v>906</v>
      </c>
      <c r="Q66">
        <v>610</v>
      </c>
      <c r="R66">
        <v>2387</v>
      </c>
      <c r="S66">
        <v>2738</v>
      </c>
      <c r="T66">
        <v>25</v>
      </c>
      <c r="U66">
        <v>85</v>
      </c>
      <c r="V66">
        <v>60</v>
      </c>
      <c r="W66">
        <v>35</v>
      </c>
      <c r="X66">
        <v>10</v>
      </c>
      <c r="Z66">
        <v>90</v>
      </c>
    </row>
    <row r="67" spans="1:26" x14ac:dyDescent="0.25">
      <c r="A67" t="s">
        <v>378</v>
      </c>
      <c r="B67">
        <v>14155</v>
      </c>
      <c r="C67">
        <v>8899</v>
      </c>
      <c r="D67">
        <v>15990</v>
      </c>
      <c r="E67">
        <v>1021</v>
      </c>
      <c r="F67">
        <v>1244</v>
      </c>
      <c r="G67">
        <v>2463</v>
      </c>
      <c r="H67">
        <v>1580</v>
      </c>
      <c r="I67">
        <v>876</v>
      </c>
      <c r="J67">
        <v>40</v>
      </c>
      <c r="K67">
        <v>11302</v>
      </c>
      <c r="L67">
        <v>63559</v>
      </c>
      <c r="M67">
        <v>593</v>
      </c>
      <c r="N67">
        <v>942</v>
      </c>
      <c r="O67">
        <v>4226</v>
      </c>
      <c r="P67">
        <v>17233</v>
      </c>
      <c r="Q67">
        <v>3377</v>
      </c>
      <c r="R67">
        <v>4936</v>
      </c>
      <c r="S67">
        <v>18242</v>
      </c>
      <c r="T67">
        <v>154</v>
      </c>
      <c r="U67">
        <v>414</v>
      </c>
      <c r="V67">
        <v>2132</v>
      </c>
      <c r="W67">
        <v>357</v>
      </c>
      <c r="X67">
        <v>220</v>
      </c>
      <c r="Y67">
        <v>40</v>
      </c>
      <c r="Z67">
        <v>225</v>
      </c>
    </row>
    <row r="68" spans="1:26" x14ac:dyDescent="0.25">
      <c r="A68" t="s">
        <v>383</v>
      </c>
      <c r="B68">
        <v>15061</v>
      </c>
      <c r="C68">
        <v>3063</v>
      </c>
      <c r="D68">
        <v>2113</v>
      </c>
      <c r="E68">
        <v>14548</v>
      </c>
      <c r="F68">
        <v>3544</v>
      </c>
      <c r="G68">
        <v>1904</v>
      </c>
      <c r="H68">
        <v>478</v>
      </c>
      <c r="I68">
        <v>1371</v>
      </c>
      <c r="J68">
        <v>4680</v>
      </c>
      <c r="K68">
        <v>799</v>
      </c>
      <c r="L68">
        <v>1648</v>
      </c>
      <c r="M68">
        <v>33223</v>
      </c>
      <c r="N68">
        <v>7907</v>
      </c>
      <c r="O68">
        <v>802</v>
      </c>
      <c r="P68">
        <v>1015</v>
      </c>
      <c r="Q68">
        <v>2667</v>
      </c>
      <c r="R68">
        <v>123</v>
      </c>
      <c r="S68">
        <v>273</v>
      </c>
      <c r="T68">
        <v>5751</v>
      </c>
      <c r="U68">
        <v>20</v>
      </c>
      <c r="V68">
        <v>90</v>
      </c>
      <c r="W68">
        <v>184</v>
      </c>
      <c r="X68">
        <v>798</v>
      </c>
      <c r="Y68">
        <v>568</v>
      </c>
    </row>
    <row r="69" spans="1:26" x14ac:dyDescent="0.25">
      <c r="A69" t="s">
        <v>382</v>
      </c>
      <c r="B69">
        <v>22483</v>
      </c>
      <c r="C69">
        <v>5264</v>
      </c>
      <c r="D69">
        <v>4405</v>
      </c>
      <c r="E69">
        <v>11477</v>
      </c>
      <c r="F69">
        <v>18265</v>
      </c>
      <c r="G69">
        <v>4331</v>
      </c>
      <c r="H69">
        <v>1609</v>
      </c>
      <c r="I69">
        <v>7281</v>
      </c>
      <c r="J69">
        <v>1309</v>
      </c>
      <c r="K69">
        <v>914</v>
      </c>
      <c r="L69">
        <v>2687</v>
      </c>
      <c r="M69">
        <v>7026</v>
      </c>
      <c r="N69">
        <v>48918</v>
      </c>
      <c r="O69">
        <v>3997</v>
      </c>
      <c r="P69">
        <v>3469</v>
      </c>
      <c r="Q69">
        <v>12854</v>
      </c>
      <c r="R69">
        <v>254</v>
      </c>
      <c r="S69">
        <v>692</v>
      </c>
      <c r="T69">
        <v>10259</v>
      </c>
      <c r="U69">
        <v>200</v>
      </c>
      <c r="V69">
        <v>265</v>
      </c>
      <c r="W69">
        <v>480</v>
      </c>
      <c r="X69">
        <v>535</v>
      </c>
      <c r="Y69">
        <v>120</v>
      </c>
    </row>
    <row r="70" spans="1:26" x14ac:dyDescent="0.25">
      <c r="A70" t="s">
        <v>380</v>
      </c>
      <c r="B70">
        <v>12839</v>
      </c>
      <c r="C70">
        <v>2149</v>
      </c>
      <c r="D70">
        <v>4743</v>
      </c>
      <c r="E70">
        <v>998</v>
      </c>
      <c r="F70">
        <v>1164</v>
      </c>
      <c r="G70">
        <v>6296</v>
      </c>
      <c r="H70">
        <v>1595</v>
      </c>
      <c r="I70">
        <v>2282</v>
      </c>
      <c r="J70">
        <v>58</v>
      </c>
      <c r="K70">
        <v>925</v>
      </c>
      <c r="L70">
        <v>7696</v>
      </c>
      <c r="M70">
        <v>164</v>
      </c>
      <c r="N70">
        <v>1707</v>
      </c>
      <c r="O70">
        <v>60972</v>
      </c>
      <c r="P70">
        <v>18715</v>
      </c>
      <c r="Q70">
        <v>25876</v>
      </c>
      <c r="R70">
        <v>805</v>
      </c>
      <c r="S70">
        <v>2682</v>
      </c>
      <c r="T70">
        <v>669</v>
      </c>
      <c r="U70">
        <v>3974</v>
      </c>
      <c r="V70">
        <v>2179</v>
      </c>
      <c r="W70">
        <v>1864</v>
      </c>
      <c r="X70">
        <v>442</v>
      </c>
      <c r="Y70">
        <v>54</v>
      </c>
      <c r="Z70">
        <v>20</v>
      </c>
    </row>
    <row r="71" spans="1:26" x14ac:dyDescent="0.25">
      <c r="A71" t="s">
        <v>379</v>
      </c>
      <c r="B71">
        <v>10669</v>
      </c>
      <c r="C71">
        <v>5044</v>
      </c>
      <c r="D71">
        <v>12520</v>
      </c>
      <c r="E71">
        <v>1226</v>
      </c>
      <c r="F71">
        <v>1647</v>
      </c>
      <c r="G71">
        <v>4631</v>
      </c>
      <c r="H71">
        <v>2850</v>
      </c>
      <c r="I71">
        <v>1301</v>
      </c>
      <c r="J71">
        <v>135</v>
      </c>
      <c r="K71">
        <v>2337</v>
      </c>
      <c r="L71">
        <v>34781</v>
      </c>
      <c r="M71">
        <v>629</v>
      </c>
      <c r="N71">
        <v>1458</v>
      </c>
      <c r="O71">
        <v>19085</v>
      </c>
      <c r="P71">
        <v>62132</v>
      </c>
      <c r="Q71">
        <v>11048</v>
      </c>
      <c r="R71">
        <v>1288</v>
      </c>
      <c r="S71">
        <v>7005</v>
      </c>
      <c r="T71">
        <v>706</v>
      </c>
      <c r="U71">
        <v>2700</v>
      </c>
      <c r="V71">
        <v>7250</v>
      </c>
      <c r="W71">
        <v>1124</v>
      </c>
      <c r="X71">
        <v>379</v>
      </c>
      <c r="Y71">
        <v>15</v>
      </c>
      <c r="Z71">
        <v>40</v>
      </c>
    </row>
    <row r="72" spans="1:26" x14ac:dyDescent="0.25">
      <c r="A72" t="s">
        <v>381</v>
      </c>
      <c r="B72">
        <v>29728</v>
      </c>
      <c r="C72">
        <v>3646</v>
      </c>
      <c r="D72">
        <v>5515</v>
      </c>
      <c r="E72">
        <v>2985</v>
      </c>
      <c r="F72">
        <v>4785</v>
      </c>
      <c r="G72">
        <v>8046</v>
      </c>
      <c r="H72">
        <v>1331</v>
      </c>
      <c r="I72">
        <v>6325</v>
      </c>
      <c r="J72">
        <v>278</v>
      </c>
      <c r="K72">
        <v>1121</v>
      </c>
      <c r="L72">
        <v>6170</v>
      </c>
      <c r="M72">
        <v>726</v>
      </c>
      <c r="N72">
        <v>9768</v>
      </c>
      <c r="O72">
        <v>26775</v>
      </c>
      <c r="P72">
        <v>9355</v>
      </c>
      <c r="Q72">
        <v>122139</v>
      </c>
      <c r="R72">
        <v>563</v>
      </c>
      <c r="S72">
        <v>2218</v>
      </c>
      <c r="T72">
        <v>7955</v>
      </c>
      <c r="U72">
        <v>2798</v>
      </c>
      <c r="V72">
        <v>1819</v>
      </c>
      <c r="W72">
        <v>7187</v>
      </c>
      <c r="X72">
        <v>1112</v>
      </c>
      <c r="Y72">
        <v>25</v>
      </c>
      <c r="Z72">
        <v>55</v>
      </c>
    </row>
    <row r="73" spans="1:26" x14ac:dyDescent="0.25">
      <c r="A73" t="s">
        <v>389</v>
      </c>
      <c r="B73">
        <v>6673</v>
      </c>
      <c r="C73">
        <v>3424</v>
      </c>
      <c r="D73">
        <v>2177</v>
      </c>
      <c r="E73">
        <v>506</v>
      </c>
      <c r="F73">
        <v>174</v>
      </c>
      <c r="G73">
        <v>415</v>
      </c>
      <c r="H73">
        <v>258</v>
      </c>
      <c r="I73">
        <v>200</v>
      </c>
      <c r="J73">
        <v>10</v>
      </c>
      <c r="K73">
        <v>5249</v>
      </c>
      <c r="L73">
        <v>2320</v>
      </c>
      <c r="M73">
        <v>60</v>
      </c>
      <c r="N73">
        <v>198</v>
      </c>
      <c r="O73">
        <v>283</v>
      </c>
      <c r="P73">
        <v>769</v>
      </c>
      <c r="Q73">
        <v>561</v>
      </c>
      <c r="R73">
        <v>47244</v>
      </c>
      <c r="S73">
        <v>28506</v>
      </c>
      <c r="T73">
        <v>119</v>
      </c>
      <c r="U73">
        <v>10</v>
      </c>
      <c r="V73">
        <v>95</v>
      </c>
      <c r="W73">
        <v>34</v>
      </c>
      <c r="X73">
        <v>80</v>
      </c>
      <c r="Z73">
        <v>2576</v>
      </c>
    </row>
    <row r="74" spans="1:26" x14ac:dyDescent="0.25">
      <c r="A74" t="s">
        <v>388</v>
      </c>
      <c r="B74">
        <v>14193</v>
      </c>
      <c r="C74">
        <v>7915</v>
      </c>
      <c r="D74">
        <v>10499</v>
      </c>
      <c r="E74">
        <v>962</v>
      </c>
      <c r="F74">
        <v>1141</v>
      </c>
      <c r="G74">
        <v>1776</v>
      </c>
      <c r="H74">
        <v>1451</v>
      </c>
      <c r="I74">
        <v>591</v>
      </c>
      <c r="J74">
        <v>130</v>
      </c>
      <c r="K74">
        <v>12230</v>
      </c>
      <c r="L74">
        <v>32066</v>
      </c>
      <c r="M74">
        <v>441</v>
      </c>
      <c r="N74">
        <v>879</v>
      </c>
      <c r="O74">
        <v>3932</v>
      </c>
      <c r="P74">
        <v>12142</v>
      </c>
      <c r="Q74">
        <v>3712</v>
      </c>
      <c r="R74">
        <v>29703</v>
      </c>
      <c r="S74">
        <v>200728</v>
      </c>
      <c r="T74">
        <v>271</v>
      </c>
      <c r="U74">
        <v>1539</v>
      </c>
      <c r="V74">
        <v>9270</v>
      </c>
      <c r="W74">
        <v>567</v>
      </c>
      <c r="X74">
        <v>1779</v>
      </c>
      <c r="Y74">
        <v>35</v>
      </c>
      <c r="Z74">
        <v>4085</v>
      </c>
    </row>
    <row r="75" spans="1:26" x14ac:dyDescent="0.25">
      <c r="A75" t="s">
        <v>393</v>
      </c>
      <c r="B75">
        <v>13044</v>
      </c>
      <c r="C75">
        <v>2286</v>
      </c>
      <c r="D75">
        <v>2777</v>
      </c>
      <c r="E75">
        <v>4717</v>
      </c>
      <c r="F75">
        <v>6282</v>
      </c>
      <c r="G75">
        <v>2952</v>
      </c>
      <c r="H75">
        <v>975</v>
      </c>
      <c r="I75">
        <v>4141</v>
      </c>
      <c r="J75">
        <v>1101</v>
      </c>
      <c r="K75">
        <v>322</v>
      </c>
      <c r="L75">
        <v>2119</v>
      </c>
      <c r="M75">
        <v>5816</v>
      </c>
      <c r="N75">
        <v>21024</v>
      </c>
      <c r="O75">
        <v>4949</v>
      </c>
      <c r="P75">
        <v>2943</v>
      </c>
      <c r="Q75">
        <v>30180</v>
      </c>
      <c r="R75">
        <v>205</v>
      </c>
      <c r="S75">
        <v>576</v>
      </c>
      <c r="T75">
        <v>86453</v>
      </c>
      <c r="U75">
        <v>647</v>
      </c>
      <c r="V75">
        <v>403</v>
      </c>
      <c r="W75">
        <v>3127</v>
      </c>
      <c r="X75">
        <v>4852</v>
      </c>
      <c r="Y75">
        <v>175</v>
      </c>
      <c r="Z75">
        <v>15</v>
      </c>
    </row>
    <row r="76" spans="1:26" x14ac:dyDescent="0.25">
      <c r="A76" t="s">
        <v>391</v>
      </c>
      <c r="B76">
        <v>2509</v>
      </c>
      <c r="C76">
        <v>533</v>
      </c>
      <c r="D76">
        <v>1099</v>
      </c>
      <c r="E76">
        <v>99</v>
      </c>
      <c r="F76">
        <v>318</v>
      </c>
      <c r="G76">
        <v>571</v>
      </c>
      <c r="H76">
        <v>146</v>
      </c>
      <c r="I76">
        <v>229</v>
      </c>
      <c r="J76">
        <v>30</v>
      </c>
      <c r="K76">
        <v>123</v>
      </c>
      <c r="L76">
        <v>2303</v>
      </c>
      <c r="M76">
        <v>79</v>
      </c>
      <c r="N76">
        <v>189</v>
      </c>
      <c r="O76">
        <v>5844</v>
      </c>
      <c r="P76">
        <v>3408</v>
      </c>
      <c r="Q76">
        <v>5211</v>
      </c>
      <c r="R76">
        <v>59</v>
      </c>
      <c r="S76">
        <v>950</v>
      </c>
      <c r="T76">
        <v>262</v>
      </c>
      <c r="U76">
        <v>21259</v>
      </c>
      <c r="V76">
        <v>4318</v>
      </c>
      <c r="W76">
        <v>4567</v>
      </c>
      <c r="X76">
        <v>1191</v>
      </c>
    </row>
    <row r="77" spans="1:26" x14ac:dyDescent="0.25">
      <c r="A77" t="s">
        <v>390</v>
      </c>
      <c r="B77">
        <v>2681</v>
      </c>
      <c r="C77">
        <v>1430</v>
      </c>
      <c r="D77">
        <v>2508</v>
      </c>
      <c r="E77">
        <v>207</v>
      </c>
      <c r="F77">
        <v>317</v>
      </c>
      <c r="G77">
        <v>1056</v>
      </c>
      <c r="H77">
        <v>383</v>
      </c>
      <c r="I77">
        <v>200</v>
      </c>
      <c r="J77">
        <v>10</v>
      </c>
      <c r="K77">
        <v>621</v>
      </c>
      <c r="L77">
        <v>9666</v>
      </c>
      <c r="M77">
        <v>84</v>
      </c>
      <c r="N77">
        <v>424</v>
      </c>
      <c r="O77">
        <v>3738</v>
      </c>
      <c r="P77">
        <v>11080</v>
      </c>
      <c r="Q77">
        <v>2335</v>
      </c>
      <c r="R77">
        <v>325</v>
      </c>
      <c r="S77">
        <v>8376</v>
      </c>
      <c r="T77">
        <v>155</v>
      </c>
      <c r="U77">
        <v>6134</v>
      </c>
      <c r="V77">
        <v>33466</v>
      </c>
      <c r="W77">
        <v>2382</v>
      </c>
      <c r="X77">
        <v>884</v>
      </c>
      <c r="Z77">
        <v>60</v>
      </c>
    </row>
    <row r="78" spans="1:26" x14ac:dyDescent="0.25">
      <c r="A78" t="s">
        <v>392</v>
      </c>
      <c r="B78">
        <v>4522</v>
      </c>
      <c r="C78">
        <v>795</v>
      </c>
      <c r="D78">
        <v>1053</v>
      </c>
      <c r="E78">
        <v>562</v>
      </c>
      <c r="F78">
        <v>801</v>
      </c>
      <c r="G78">
        <v>1211</v>
      </c>
      <c r="H78">
        <v>424</v>
      </c>
      <c r="I78">
        <v>965</v>
      </c>
      <c r="J78">
        <v>50</v>
      </c>
      <c r="K78">
        <v>167</v>
      </c>
      <c r="L78">
        <v>1457</v>
      </c>
      <c r="M78">
        <v>332</v>
      </c>
      <c r="N78">
        <v>1568</v>
      </c>
      <c r="O78">
        <v>8544</v>
      </c>
      <c r="P78">
        <v>2547</v>
      </c>
      <c r="Q78">
        <v>27188</v>
      </c>
      <c r="R78">
        <v>228</v>
      </c>
      <c r="S78">
        <v>1079</v>
      </c>
      <c r="T78">
        <v>3499</v>
      </c>
      <c r="U78">
        <v>12856</v>
      </c>
      <c r="V78">
        <v>3047</v>
      </c>
      <c r="W78">
        <v>54070</v>
      </c>
      <c r="X78">
        <v>2609</v>
      </c>
      <c r="Y78">
        <v>15</v>
      </c>
      <c r="Z78">
        <v>20</v>
      </c>
    </row>
    <row r="79" spans="1:26" x14ac:dyDescent="0.25">
      <c r="A79" t="s">
        <v>385</v>
      </c>
      <c r="B79">
        <v>2475</v>
      </c>
      <c r="C79">
        <v>527</v>
      </c>
      <c r="D79">
        <v>1204</v>
      </c>
      <c r="E79">
        <v>855</v>
      </c>
      <c r="F79">
        <v>930</v>
      </c>
      <c r="G79">
        <v>705</v>
      </c>
      <c r="H79">
        <v>304</v>
      </c>
      <c r="I79">
        <v>410</v>
      </c>
      <c r="J79">
        <v>444</v>
      </c>
      <c r="K79">
        <v>172</v>
      </c>
      <c r="L79">
        <v>2570</v>
      </c>
      <c r="M79">
        <v>2834</v>
      </c>
      <c r="N79">
        <v>2253</v>
      </c>
      <c r="O79">
        <v>2553</v>
      </c>
      <c r="P79">
        <v>2675</v>
      </c>
      <c r="Q79">
        <v>5804</v>
      </c>
      <c r="R79">
        <v>195</v>
      </c>
      <c r="S79">
        <v>5697</v>
      </c>
      <c r="T79">
        <v>10710</v>
      </c>
      <c r="U79">
        <v>4790</v>
      </c>
      <c r="V79">
        <v>4558</v>
      </c>
      <c r="W79">
        <v>8712</v>
      </c>
      <c r="X79">
        <v>251516</v>
      </c>
      <c r="Y79">
        <v>77</v>
      </c>
      <c r="Z79">
        <v>562</v>
      </c>
    </row>
    <row r="80" spans="1:26" x14ac:dyDescent="0.25">
      <c r="A80" t="s">
        <v>387</v>
      </c>
      <c r="B80">
        <v>4193</v>
      </c>
      <c r="C80">
        <v>531</v>
      </c>
      <c r="D80">
        <v>478</v>
      </c>
      <c r="E80">
        <v>2669</v>
      </c>
      <c r="F80">
        <v>809</v>
      </c>
      <c r="G80">
        <v>298</v>
      </c>
      <c r="H80">
        <v>100</v>
      </c>
      <c r="I80">
        <v>286</v>
      </c>
      <c r="J80">
        <v>38708</v>
      </c>
      <c r="K80">
        <v>20</v>
      </c>
      <c r="L80">
        <v>205</v>
      </c>
      <c r="M80">
        <v>2593</v>
      </c>
      <c r="N80">
        <v>793</v>
      </c>
      <c r="O80">
        <v>94</v>
      </c>
      <c r="P80">
        <v>222</v>
      </c>
      <c r="Q80">
        <v>558</v>
      </c>
      <c r="R80">
        <v>25</v>
      </c>
      <c r="S80">
        <v>79</v>
      </c>
      <c r="T80">
        <v>678</v>
      </c>
      <c r="U80">
        <v>4</v>
      </c>
      <c r="V80">
        <v>22</v>
      </c>
      <c r="W80">
        <v>23</v>
      </c>
      <c r="X80">
        <v>235</v>
      </c>
      <c r="Y80">
        <v>92947</v>
      </c>
    </row>
    <row r="81" spans="1:26" x14ac:dyDescent="0.25">
      <c r="A81" t="s">
        <v>384</v>
      </c>
      <c r="B81">
        <v>991</v>
      </c>
      <c r="C81">
        <v>601</v>
      </c>
      <c r="D81">
        <v>830</v>
      </c>
      <c r="E81">
        <v>47</v>
      </c>
      <c r="F81">
        <v>87</v>
      </c>
      <c r="G81">
        <v>165</v>
      </c>
      <c r="H81">
        <v>110</v>
      </c>
      <c r="I81">
        <v>63</v>
      </c>
      <c r="J81">
        <v>14</v>
      </c>
      <c r="K81">
        <v>789</v>
      </c>
      <c r="L81">
        <v>940</v>
      </c>
      <c r="M81">
        <v>32</v>
      </c>
      <c r="N81">
        <v>87</v>
      </c>
      <c r="O81">
        <v>213</v>
      </c>
      <c r="P81">
        <v>297</v>
      </c>
      <c r="Q81">
        <v>176</v>
      </c>
      <c r="R81">
        <v>6858</v>
      </c>
      <c r="S81">
        <v>16781</v>
      </c>
      <c r="T81">
        <v>89</v>
      </c>
      <c r="U81">
        <v>61</v>
      </c>
      <c r="V81">
        <v>160</v>
      </c>
      <c r="W81">
        <v>47</v>
      </c>
      <c r="X81">
        <v>468</v>
      </c>
      <c r="Y81">
        <v>30</v>
      </c>
      <c r="Z81">
        <v>146809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D119"/>
  <sheetViews>
    <sheetView zoomScale="80" zoomScaleNormal="80" workbookViewId="0">
      <pane ySplit="3" topLeftCell="A22" activePane="bottomLeft" state="frozen"/>
      <selection activeCell="U31" sqref="U31"/>
      <selection pane="bottomLeft" activeCell="U31" sqref="U31"/>
    </sheetView>
  </sheetViews>
  <sheetFormatPr defaultRowHeight="15" x14ac:dyDescent="0.25"/>
  <cols>
    <col min="1" max="1" width="2.140625" customWidth="1"/>
    <col min="2" max="2" width="10" customWidth="1"/>
    <col min="3" max="3" width="12.28515625" bestFit="1" customWidth="1"/>
    <col min="4" max="4" width="10.42578125" customWidth="1"/>
    <col min="5" max="5" width="9.85546875" style="23" customWidth="1"/>
    <col min="6" max="6" width="9.5703125" customWidth="1"/>
    <col min="7" max="7" width="9.7109375" customWidth="1"/>
    <col min="8" max="8" width="11.28515625" bestFit="1" customWidth="1"/>
    <col min="9" max="9" width="10" customWidth="1"/>
    <col min="10" max="10" width="12.28515625" style="23" bestFit="1" customWidth="1"/>
    <col min="11" max="12" width="9.42578125" customWidth="1"/>
    <col min="13" max="13" width="10.42578125" customWidth="1"/>
    <col min="14" max="14" width="10.28515625" customWidth="1"/>
    <col min="15" max="15" width="9.42578125" customWidth="1"/>
    <col min="16" max="17" width="9.5703125" customWidth="1"/>
    <col min="18" max="23" width="12.28515625" bestFit="1" customWidth="1"/>
    <col min="24" max="26" width="11.28515625" bestFit="1" customWidth="1"/>
    <col min="27" max="27" width="12.28515625" bestFit="1" customWidth="1"/>
    <col min="28" max="28" width="11.28515625" bestFit="1" customWidth="1"/>
  </cols>
  <sheetData>
    <row r="1" spans="1:56" ht="23.25" x14ac:dyDescent="0.35">
      <c r="A1" s="116" t="s">
        <v>310</v>
      </c>
    </row>
    <row r="2" spans="1:56" ht="18.75" x14ac:dyDescent="0.3">
      <c r="AD2" s="47" t="s">
        <v>397</v>
      </c>
    </row>
    <row r="3" spans="1:56" ht="18.75" customHeight="1" x14ac:dyDescent="0.25">
      <c r="D3" t="b">
        <v>1</v>
      </c>
      <c r="F3" t="b">
        <v>1</v>
      </c>
    </row>
    <row r="4" spans="1:56" ht="23.25" x14ac:dyDescent="0.35">
      <c r="B4" s="162" t="s">
        <v>457</v>
      </c>
    </row>
    <row r="5" spans="1:56" ht="18.75" x14ac:dyDescent="0.3">
      <c r="B5" s="303" t="s">
        <v>370</v>
      </c>
      <c r="C5" s="306" t="s">
        <v>371</v>
      </c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5"/>
      <c r="W5" s="305"/>
      <c r="X5" s="305"/>
      <c r="Y5" s="305"/>
      <c r="Z5" s="307"/>
      <c r="AA5" s="193"/>
      <c r="AB5" s="301" t="s">
        <v>26</v>
      </c>
      <c r="AD5" s="303" t="s">
        <v>370</v>
      </c>
      <c r="AE5" s="306" t="s">
        <v>371</v>
      </c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6"/>
      <c r="AX5" s="305"/>
      <c r="AY5" s="305"/>
      <c r="AZ5" s="305"/>
      <c r="BA5" s="305"/>
      <c r="BB5" s="307"/>
      <c r="BC5" s="193"/>
      <c r="BD5" s="301" t="s">
        <v>26</v>
      </c>
    </row>
    <row r="6" spans="1:56" x14ac:dyDescent="0.25">
      <c r="B6" s="304"/>
      <c r="C6" s="150">
        <v>1</v>
      </c>
      <c r="D6" s="150" t="s">
        <v>372</v>
      </c>
      <c r="E6" s="150" t="s">
        <v>373</v>
      </c>
      <c r="F6" s="150" t="s">
        <v>374</v>
      </c>
      <c r="G6" s="150" t="s">
        <v>44</v>
      </c>
      <c r="H6" s="150" t="s">
        <v>375</v>
      </c>
      <c r="I6" s="150" t="s">
        <v>376</v>
      </c>
      <c r="J6" s="150" t="s">
        <v>46</v>
      </c>
      <c r="K6" s="150" t="s">
        <v>377</v>
      </c>
      <c r="L6" s="150" t="s">
        <v>378</v>
      </c>
      <c r="M6" s="150" t="s">
        <v>379</v>
      </c>
      <c r="N6" s="150" t="s">
        <v>380</v>
      </c>
      <c r="O6" s="150" t="s">
        <v>381</v>
      </c>
      <c r="P6" s="150" t="s">
        <v>382</v>
      </c>
      <c r="Q6" s="150" t="s">
        <v>383</v>
      </c>
      <c r="R6" s="150" t="s">
        <v>384</v>
      </c>
      <c r="S6" s="150" t="s">
        <v>385</v>
      </c>
      <c r="T6" s="150" t="s">
        <v>386</v>
      </c>
      <c r="U6" s="150" t="s">
        <v>387</v>
      </c>
      <c r="V6" s="151" t="s">
        <v>388</v>
      </c>
      <c r="W6" s="150" t="s">
        <v>389</v>
      </c>
      <c r="X6" s="150" t="s">
        <v>390</v>
      </c>
      <c r="Y6" s="150" t="s">
        <v>391</v>
      </c>
      <c r="Z6" s="152" t="s">
        <v>392</v>
      </c>
      <c r="AA6" s="152" t="s">
        <v>393</v>
      </c>
      <c r="AB6" s="302"/>
      <c r="AD6" s="304"/>
      <c r="AE6" s="150">
        <v>1</v>
      </c>
      <c r="AF6" s="150" t="s">
        <v>372</v>
      </c>
      <c r="AG6" s="150" t="s">
        <v>373</v>
      </c>
      <c r="AH6" s="150" t="s">
        <v>374</v>
      </c>
      <c r="AI6" s="150" t="s">
        <v>44</v>
      </c>
      <c r="AJ6" s="150" t="s">
        <v>375</v>
      </c>
      <c r="AK6" s="150" t="s">
        <v>376</v>
      </c>
      <c r="AL6" s="150" t="s">
        <v>46</v>
      </c>
      <c r="AM6" s="150" t="s">
        <v>377</v>
      </c>
      <c r="AN6" s="150" t="s">
        <v>378</v>
      </c>
      <c r="AO6" s="150" t="s">
        <v>379</v>
      </c>
      <c r="AP6" s="150" t="s">
        <v>380</v>
      </c>
      <c r="AQ6" s="150" t="s">
        <v>381</v>
      </c>
      <c r="AR6" s="150" t="s">
        <v>382</v>
      </c>
      <c r="AS6" s="150" t="s">
        <v>383</v>
      </c>
      <c r="AT6" s="150" t="s">
        <v>384</v>
      </c>
      <c r="AU6" s="150" t="s">
        <v>385</v>
      </c>
      <c r="AV6" s="150" t="s">
        <v>386</v>
      </c>
      <c r="AW6" s="150" t="s">
        <v>387</v>
      </c>
      <c r="AX6" s="151" t="s">
        <v>388</v>
      </c>
      <c r="AY6" s="150" t="s">
        <v>389</v>
      </c>
      <c r="AZ6" s="150" t="s">
        <v>390</v>
      </c>
      <c r="BA6" s="150" t="s">
        <v>391</v>
      </c>
      <c r="BB6" s="152" t="s">
        <v>392</v>
      </c>
      <c r="BC6" s="152" t="s">
        <v>393</v>
      </c>
      <c r="BD6" s="302"/>
    </row>
    <row r="7" spans="1:56" x14ac:dyDescent="0.25">
      <c r="B7" s="153">
        <v>1</v>
      </c>
      <c r="C7" s="154">
        <f>IF(AND($D$3,$F$3), SXS_Transit_temp!B3+SXS_Transit_temp!B29,IF(AND($D$3,NOT($F$3)), SXS_Transit_temp!B3,IF(AND(NOT($D$3),$F$3), SXS_Transit_temp!B29,0)))</f>
        <v>149371.14488000001</v>
      </c>
      <c r="D7" s="155">
        <f>IF(AND($D$3,$F$3), SXS_Transit_temp!C3+SXS_Transit_temp!C29,IF(AND($D$3,NOT($F$3)), SXS_Transit_temp!C3,IF(AND(NOT($D$3),$F$3), SXS_Transit_temp!C29,0)))</f>
        <v>165426.35223000002</v>
      </c>
      <c r="E7" s="155">
        <f>IF(AND($D$3,$F$3), SXS_Transit_temp!D3+SXS_Transit_temp!D29,IF(AND($D$3,NOT($F$3)), SXS_Transit_temp!D3,IF(AND(NOT($D$3),$F$3), SXS_Transit_temp!D29,0)))</f>
        <v>32941.764519999997</v>
      </c>
      <c r="F7" s="155">
        <f>IF(AND($D$3,$F$3), SXS_Transit_temp!E3+SXS_Transit_temp!E29,IF(AND($D$3,NOT($F$3)), SXS_Transit_temp!E3,IF(AND(NOT($D$3),$F$3), SXS_Transit_temp!E29,0)))</f>
        <v>7607.7515700000004</v>
      </c>
      <c r="G7" s="155">
        <f>IF(AND($D$3,$F$3), SXS_Transit_temp!F3+SXS_Transit_temp!F29,IF(AND($D$3,NOT($F$3)), SXS_Transit_temp!F3,IF(AND(NOT($D$3),$F$3), SXS_Transit_temp!F29,0)))</f>
        <v>25392.57661</v>
      </c>
      <c r="H7" s="155">
        <f>IF(AND($D$3,$F$3), SXS_Transit_temp!G3+SXS_Transit_temp!G29,IF(AND($D$3,NOT($F$3)), SXS_Transit_temp!G3,IF(AND(NOT($D$3),$F$3), SXS_Transit_temp!G29,0)))</f>
        <v>17602.273509999999</v>
      </c>
      <c r="I7" s="155">
        <f>IF(AND($D$3,$F$3), SXS_Transit_temp!H3+SXS_Transit_temp!H29,IF(AND($D$3,NOT($F$3)), SXS_Transit_temp!H3,IF(AND(NOT($D$3),$F$3), SXS_Transit_temp!H29,0)))</f>
        <v>17865.143459999999</v>
      </c>
      <c r="J7" s="155">
        <f>IF(AND($D$3,$F$3), SXS_Transit_temp!I3+SXS_Transit_temp!I29,IF(AND($D$3,NOT($F$3)), SXS_Transit_temp!I3,IF(AND(NOT($D$3),$F$3), SXS_Transit_temp!I29,0)))</f>
        <v>59051.003320000003</v>
      </c>
      <c r="K7" s="155">
        <f>IF(AND($D$3,$F$3), SXS_Transit_temp!J3+SXS_Transit_temp!J29,IF(AND($D$3,NOT($F$3)), SXS_Transit_temp!J3,IF(AND(NOT($D$3),$F$3), SXS_Transit_temp!J29,0)))</f>
        <v>16699.265920000002</v>
      </c>
      <c r="L7" s="155">
        <f>IF(AND($D$3,$F$3), SXS_Transit_temp!K3+SXS_Transit_temp!K29,IF(AND($D$3,NOT($F$3)), SXS_Transit_temp!K3,IF(AND(NOT($D$3),$F$3), SXS_Transit_temp!K29,0)))</f>
        <v>12243.632210000002</v>
      </c>
      <c r="M7" s="155">
        <f>IF(AND($D$3,$F$3), SXS_Transit_temp!L3+SXS_Transit_temp!L29,IF(AND($D$3,NOT($F$3)), SXS_Transit_temp!L3,IF(AND(NOT($D$3),$F$3), SXS_Transit_temp!L29,0)))</f>
        <v>16328.021359999999</v>
      </c>
      <c r="N7" s="155">
        <f>IF(AND($D$3,$F$3), SXS_Transit_temp!M3+SXS_Transit_temp!M29,IF(AND($D$3,NOT($F$3)), SXS_Transit_temp!M3,IF(AND(NOT($D$3),$F$3), SXS_Transit_temp!M29,0)))</f>
        <v>13277.59635</v>
      </c>
      <c r="O7" s="155">
        <f>IF(AND($D$3,$F$3), SXS_Transit_temp!N3+SXS_Transit_temp!N29,IF(AND($D$3,NOT($F$3)), SXS_Transit_temp!N3,IF(AND(NOT($D$3),$F$3), SXS_Transit_temp!N29,0)))</f>
        <v>44846.624839999997</v>
      </c>
      <c r="P7" s="155">
        <f>IF(AND($D$3,$F$3), SXS_Transit_temp!O3+SXS_Transit_temp!O29,IF(AND($D$3,NOT($F$3)), SXS_Transit_temp!O3,IF(AND(NOT($D$3),$F$3), SXS_Transit_temp!O29,0)))</f>
        <v>16298.991309999999</v>
      </c>
      <c r="Q7" s="155">
        <f>IF(AND($D$3,$F$3), SXS_Transit_temp!P3+SXS_Transit_temp!P29,IF(AND($D$3,NOT($F$3)), SXS_Transit_temp!P3,IF(AND(NOT($D$3),$F$3), SXS_Transit_temp!P29,0)))</f>
        <v>12537.72616</v>
      </c>
      <c r="R7" s="155">
        <f>IF(AND($D$3,$F$3), SXS_Transit_temp!Q3+SXS_Transit_temp!Q29,IF(AND($D$3,NOT($F$3)), SXS_Transit_temp!Q3,IF(AND(NOT($D$3),$F$3), SXS_Transit_temp!Q29,0)))</f>
        <v>0</v>
      </c>
      <c r="S7" s="155">
        <f>IF(AND($D$3,$F$3), SXS_Transit_temp!R3+SXS_Transit_temp!R29,IF(AND($D$3,NOT($F$3)), SXS_Transit_temp!R3,IF(AND(NOT($D$3),$F$3), SXS_Transit_temp!R29,0)))</f>
        <v>0</v>
      </c>
      <c r="T7" s="155">
        <f>IF(AND($D$3,$F$3), SXS_Transit_temp!S3+SXS_Transit_temp!S29,IF(AND($D$3,NOT($F$3)), SXS_Transit_temp!S3,IF(AND(NOT($D$3),$F$3), SXS_Transit_temp!S29,0)))</f>
        <v>139.98264</v>
      </c>
      <c r="U7" s="155">
        <f>IF(AND($D$3,$F$3), SXS_Transit_temp!T3+SXS_Transit_temp!T29,IF(AND($D$3,NOT($F$3)), SXS_Transit_temp!T3,IF(AND(NOT($D$3),$F$3), SXS_Transit_temp!T29,0)))</f>
        <v>0</v>
      </c>
      <c r="V7" s="155">
        <f>IF(AND($D$3,$F$3), SXS_Transit_temp!U3+SXS_Transit_temp!U29,IF(AND($D$3,NOT($F$3)), SXS_Transit_temp!U3,IF(AND(NOT($D$3),$F$3), SXS_Transit_temp!U29,0)))</f>
        <v>22867.49223</v>
      </c>
      <c r="W7" s="155">
        <f>IF(AND($D$3,$F$3), SXS_Transit_temp!V3+SXS_Transit_temp!V29,IF(AND($D$3,NOT($F$3)), SXS_Transit_temp!V3,IF(AND(NOT($D$3),$F$3), SXS_Transit_temp!V29,0)))</f>
        <v>13835.53541</v>
      </c>
      <c r="X7" s="155">
        <f>IF(AND($D$3,$F$3), SXS_Transit_temp!W3+SXS_Transit_temp!W29,IF(AND($D$3,NOT($F$3)), SXS_Transit_temp!W3,IF(AND(NOT($D$3),$F$3), SXS_Transit_temp!W29,0)))</f>
        <v>1164.2630200000001</v>
      </c>
      <c r="Y7" s="155">
        <f>IF(AND($D$3,$F$3), SXS_Transit_temp!X3+SXS_Transit_temp!X29,IF(AND($D$3,NOT($F$3)), SXS_Transit_temp!X3,IF(AND(NOT($D$3),$F$3), SXS_Transit_temp!X29,0)))</f>
        <v>6757.7532599999995</v>
      </c>
      <c r="Z7" s="155">
        <f>IF(AND($D$3,$F$3), SXS_Transit_temp!Y3+SXS_Transit_temp!Y29,IF(AND($D$3,NOT($F$3)), SXS_Transit_temp!Y3,IF(AND(NOT($D$3),$F$3), SXS_Transit_temp!Y29,0)))</f>
        <v>7395.0577899999998</v>
      </c>
      <c r="AA7" s="155">
        <f>IF(AND($D$3,$F$3), SXS_Transit_temp!Z3+SXS_Transit_temp!Z29,IF(AND($D$3,NOT($F$3)), SXS_Transit_temp!Z3,IF(AND(NOT($D$3),$F$3), SXS_Transit_temp!Z29,0)))</f>
        <v>13102.74128</v>
      </c>
      <c r="AB7" s="156">
        <f>SUM(C7:AA7)</f>
        <v>672752.69387999969</v>
      </c>
      <c r="AD7" s="153">
        <v>1</v>
      </c>
      <c r="AE7" s="163">
        <f>IF($AB7&gt;0,C7/$AB7,"")</f>
        <v>0.22202979822871383</v>
      </c>
      <c r="AF7" s="164">
        <f t="shared" ref="AF7:BC17" si="0">IF($AB7&gt;0,D7/$AB7,"")</f>
        <v>0.24589474517883902</v>
      </c>
      <c r="AG7" s="164">
        <f t="shared" si="0"/>
        <v>4.8965637476697924E-2</v>
      </c>
      <c r="AH7" s="164">
        <f t="shared" si="0"/>
        <v>1.1308392577550959E-2</v>
      </c>
      <c r="AI7" s="164">
        <f t="shared" si="0"/>
        <v>3.7744295698843126E-2</v>
      </c>
      <c r="AJ7" s="164">
        <f t="shared" si="0"/>
        <v>2.6164552992692665E-2</v>
      </c>
      <c r="AK7" s="164">
        <f t="shared" si="0"/>
        <v>2.6555290855790527E-2</v>
      </c>
      <c r="AL7" s="164">
        <f t="shared" si="0"/>
        <v>8.7775201581776277E-2</v>
      </c>
      <c r="AM7" s="164">
        <f t="shared" si="0"/>
        <v>2.4822295134471338E-2</v>
      </c>
      <c r="AN7" s="164">
        <f t="shared" si="0"/>
        <v>1.8199306106656668E-2</v>
      </c>
      <c r="AO7" s="164">
        <f t="shared" si="0"/>
        <v>2.4270465965480714E-2</v>
      </c>
      <c r="AP7" s="164">
        <f t="shared" si="0"/>
        <v>1.9736221751002536E-2</v>
      </c>
      <c r="AQ7" s="164">
        <f t="shared" si="0"/>
        <v>6.6661382775524622E-2</v>
      </c>
      <c r="AR7" s="164">
        <f t="shared" si="0"/>
        <v>2.4227314819057842E-2</v>
      </c>
      <c r="AS7" s="164">
        <f t="shared" si="0"/>
        <v>1.8636456269971294E-2</v>
      </c>
      <c r="AT7" s="164">
        <f t="shared" si="0"/>
        <v>0</v>
      </c>
      <c r="AU7" s="164">
        <f t="shared" si="0"/>
        <v>0</v>
      </c>
      <c r="AV7" s="164">
        <f t="shared" si="0"/>
        <v>2.080744399441513E-4</v>
      </c>
      <c r="AW7" s="164">
        <f t="shared" si="0"/>
        <v>0</v>
      </c>
      <c r="AX7" s="164">
        <f t="shared" si="0"/>
        <v>3.3990933723528016E-2</v>
      </c>
      <c r="AY7" s="164">
        <f t="shared" si="0"/>
        <v>2.0565559284802915E-2</v>
      </c>
      <c r="AZ7" s="164">
        <f t="shared" si="0"/>
        <v>1.7305958498438538E-3</v>
      </c>
      <c r="BA7" s="164">
        <f t="shared" si="0"/>
        <v>1.0044929320201866E-2</v>
      </c>
      <c r="BB7" s="164">
        <f t="shared" si="0"/>
        <v>1.0992238094730055E-2</v>
      </c>
      <c r="BC7" s="164">
        <f t="shared" si="0"/>
        <v>1.9476311873880305E-2</v>
      </c>
      <c r="BD7" s="167">
        <f>SUM(AE7:BC7)</f>
        <v>1.0000000000000004</v>
      </c>
    </row>
    <row r="8" spans="1:56" x14ac:dyDescent="0.25">
      <c r="B8" s="153" t="s">
        <v>372</v>
      </c>
      <c r="C8" s="155">
        <f>IF(AND($D$3,$F$3), SXS_Transit_temp!B4+SXS_Transit_temp!B30,IF(AND($D$3,NOT($F$3)), SXS_Transit_temp!B4,IF(AND(NOT($D$3),$F$3), SXS_Transit_temp!B30,0)))</f>
        <v>167285.17942999999</v>
      </c>
      <c r="D8" s="154">
        <f>IF(AND($D$3,$F$3), SXS_Transit_temp!C4+SXS_Transit_temp!C30,IF(AND($D$3,NOT($F$3)), SXS_Transit_temp!C4,IF(AND(NOT($D$3),$F$3), SXS_Transit_temp!C30,0)))</f>
        <v>111866.53511</v>
      </c>
      <c r="E8" s="155">
        <f>IF(AND($D$3,$F$3), SXS_Transit_temp!D4+SXS_Transit_temp!D30,IF(AND($D$3,NOT($F$3)), SXS_Transit_temp!D4,IF(AND(NOT($D$3),$F$3), SXS_Transit_temp!D30,0)))</f>
        <v>7646.3892899999992</v>
      </c>
      <c r="F8" s="155">
        <f>IF(AND($D$3,$F$3), SXS_Transit_temp!E4+SXS_Transit_temp!E30,IF(AND($D$3,NOT($F$3)), SXS_Transit_temp!E4,IF(AND(NOT($D$3),$F$3), SXS_Transit_temp!E30,0)))</f>
        <v>1251.41058</v>
      </c>
      <c r="G8" s="155">
        <f>IF(AND($D$3,$F$3), SXS_Transit_temp!F4+SXS_Transit_temp!F30,IF(AND($D$3,NOT($F$3)), SXS_Transit_temp!F4,IF(AND(NOT($D$3),$F$3), SXS_Transit_temp!F30,0)))</f>
        <v>943.12501999999995</v>
      </c>
      <c r="H8" s="155">
        <f>IF(AND($D$3,$F$3), SXS_Transit_temp!G4+SXS_Transit_temp!G30,IF(AND($D$3,NOT($F$3)), SXS_Transit_temp!G4,IF(AND(NOT($D$3),$F$3), SXS_Transit_temp!G30,0)))</f>
        <v>3511.1117199999999</v>
      </c>
      <c r="I8" s="155">
        <f>IF(AND($D$3,$F$3), SXS_Transit_temp!H4+SXS_Transit_temp!H30,IF(AND($D$3,NOT($F$3)), SXS_Transit_temp!H4,IF(AND(NOT($D$3),$F$3), SXS_Transit_temp!H30,0)))</f>
        <v>833.77491999999995</v>
      </c>
      <c r="J8" s="155">
        <f>IF(AND($D$3,$F$3), SXS_Transit_temp!I4+SXS_Transit_temp!I30,IF(AND($D$3,NOT($F$3)), SXS_Transit_temp!I4,IF(AND(NOT($D$3),$F$3), SXS_Transit_temp!I30,0)))</f>
        <v>7455.8145500000001</v>
      </c>
      <c r="K8" s="155">
        <f>IF(AND($D$3,$F$3), SXS_Transit_temp!J4+SXS_Transit_temp!J30,IF(AND($D$3,NOT($F$3)), SXS_Transit_temp!J4,IF(AND(NOT($D$3),$F$3), SXS_Transit_temp!J30,0)))</f>
        <v>1631.28628</v>
      </c>
      <c r="L8" s="155">
        <f>IF(AND($D$3,$F$3), SXS_Transit_temp!K4+SXS_Transit_temp!K30,IF(AND($D$3,NOT($F$3)), SXS_Transit_temp!K4,IF(AND(NOT($D$3),$F$3), SXS_Transit_temp!K30,0)))</f>
        <v>84.101759999999999</v>
      </c>
      <c r="M8" s="155">
        <f>IF(AND($D$3,$F$3), SXS_Transit_temp!L4+SXS_Transit_temp!L30,IF(AND($D$3,NOT($F$3)), SXS_Transit_temp!L4,IF(AND(NOT($D$3),$F$3), SXS_Transit_temp!L30,0)))</f>
        <v>0</v>
      </c>
      <c r="N8" s="155">
        <f>IF(AND($D$3,$F$3), SXS_Transit_temp!M4+SXS_Transit_temp!M30,IF(AND($D$3,NOT($F$3)), SXS_Transit_temp!M4,IF(AND(NOT($D$3),$F$3), SXS_Transit_temp!M30,0)))</f>
        <v>2694.4718499999999</v>
      </c>
      <c r="O8" s="155">
        <f>IF(AND($D$3,$F$3), SXS_Transit_temp!N4+SXS_Transit_temp!N30,IF(AND($D$3,NOT($F$3)), SXS_Transit_temp!N4,IF(AND(NOT($D$3),$F$3), SXS_Transit_temp!N30,0)))</f>
        <v>7.5394199999999998</v>
      </c>
      <c r="P8" s="155">
        <f>IF(AND($D$3,$F$3), SXS_Transit_temp!O4+SXS_Transit_temp!O30,IF(AND($D$3,NOT($F$3)), SXS_Transit_temp!O4,IF(AND(NOT($D$3),$F$3), SXS_Transit_temp!O30,0)))</f>
        <v>0</v>
      </c>
      <c r="Q8" s="155">
        <f>IF(AND($D$3,$F$3), SXS_Transit_temp!P4+SXS_Transit_temp!P30,IF(AND($D$3,NOT($F$3)), SXS_Transit_temp!P4,IF(AND(NOT($D$3),$F$3), SXS_Transit_temp!P30,0)))</f>
        <v>0</v>
      </c>
      <c r="R8" s="155">
        <f>IF(AND($D$3,$F$3), SXS_Transit_temp!Q4+SXS_Transit_temp!Q30,IF(AND($D$3,NOT($F$3)), SXS_Transit_temp!Q4,IF(AND(NOT($D$3),$F$3), SXS_Transit_temp!Q30,0)))</f>
        <v>0</v>
      </c>
      <c r="S8" s="155">
        <f>IF(AND($D$3,$F$3), SXS_Transit_temp!R4+SXS_Transit_temp!R30,IF(AND($D$3,NOT($F$3)), SXS_Transit_temp!R4,IF(AND(NOT($D$3),$F$3), SXS_Transit_temp!R30,0)))</f>
        <v>0</v>
      </c>
      <c r="T8" s="155">
        <f>IF(AND($D$3,$F$3), SXS_Transit_temp!S4+SXS_Transit_temp!S30,IF(AND($D$3,NOT($F$3)), SXS_Transit_temp!S4,IF(AND(NOT($D$3),$F$3), SXS_Transit_temp!S30,0)))</f>
        <v>149.19650999999999</v>
      </c>
      <c r="U8" s="155">
        <f>IF(AND($D$3,$F$3), SXS_Transit_temp!T4+SXS_Transit_temp!T30,IF(AND($D$3,NOT($F$3)), SXS_Transit_temp!T4,IF(AND(NOT($D$3),$F$3), SXS_Transit_temp!T30,0)))</f>
        <v>0</v>
      </c>
      <c r="V8" s="155">
        <f>IF(AND($D$3,$F$3), SXS_Transit_temp!U4+SXS_Transit_temp!U30,IF(AND($D$3,NOT($F$3)), SXS_Transit_temp!U4,IF(AND(NOT($D$3),$F$3), SXS_Transit_temp!U30,0)))</f>
        <v>816.58906999999999</v>
      </c>
      <c r="W8" s="155">
        <f>IF(AND($D$3,$F$3), SXS_Transit_temp!V4+SXS_Transit_temp!V30,IF(AND($D$3,NOT($F$3)), SXS_Transit_temp!V4,IF(AND(NOT($D$3),$F$3), SXS_Transit_temp!V30,0)))</f>
        <v>740.51200999999992</v>
      </c>
      <c r="X8" s="155">
        <f>IF(AND($D$3,$F$3), SXS_Transit_temp!W4+SXS_Transit_temp!W30,IF(AND($D$3,NOT($F$3)), SXS_Transit_temp!W4,IF(AND(NOT($D$3),$F$3), SXS_Transit_temp!W30,0)))</f>
        <v>0</v>
      </c>
      <c r="Y8" s="155">
        <f>IF(AND($D$3,$F$3), SXS_Transit_temp!X4+SXS_Transit_temp!X30,IF(AND($D$3,NOT($F$3)), SXS_Transit_temp!X4,IF(AND(NOT($D$3),$F$3), SXS_Transit_temp!X30,0)))</f>
        <v>0</v>
      </c>
      <c r="Z8" s="155">
        <f>IF(AND($D$3,$F$3), SXS_Transit_temp!Y4+SXS_Transit_temp!Y30,IF(AND($D$3,NOT($F$3)), SXS_Transit_temp!Y4,IF(AND(NOT($D$3),$F$3), SXS_Transit_temp!Y30,0)))</f>
        <v>0</v>
      </c>
      <c r="AA8" s="155">
        <f>IF(AND($D$3,$F$3), SXS_Transit_temp!Z4+SXS_Transit_temp!Z30,IF(AND($D$3,NOT($F$3)), SXS_Transit_temp!Z4,IF(AND(NOT($D$3),$F$3), SXS_Transit_temp!Z30,0)))</f>
        <v>0</v>
      </c>
      <c r="AB8" s="156">
        <f t="shared" ref="AB8:AB31" si="1">SUM(C8:AA8)</f>
        <v>306917.0375199999</v>
      </c>
      <c r="AD8" s="153" t="s">
        <v>372</v>
      </c>
      <c r="AE8" s="164">
        <f t="shared" ref="AE8:AT31" si="2">IF($AB8&gt;0,C8/$AB8,"")</f>
        <v>0.54505015681672297</v>
      </c>
      <c r="AF8" s="163">
        <f t="shared" si="0"/>
        <v>0.36448460474505379</v>
      </c>
      <c r="AG8" s="164">
        <f t="shared" si="0"/>
        <v>2.4913538042024567E-2</v>
      </c>
      <c r="AH8" s="164">
        <f t="shared" si="0"/>
        <v>4.0773578101491129E-3</v>
      </c>
      <c r="AI8" s="164">
        <f t="shared" si="0"/>
        <v>3.0728988772366289E-3</v>
      </c>
      <c r="AJ8" s="164">
        <f t="shared" si="0"/>
        <v>1.143993747747289E-2</v>
      </c>
      <c r="AK8" s="164">
        <f t="shared" si="0"/>
        <v>2.7166133452127695E-3</v>
      </c>
      <c r="AL8" s="164">
        <f t="shared" si="0"/>
        <v>2.4292605618266305E-2</v>
      </c>
      <c r="AM8" s="164">
        <f t="shared" si="0"/>
        <v>5.3150724155992778E-3</v>
      </c>
      <c r="AN8" s="164">
        <f t="shared" si="0"/>
        <v>2.7402115138205581E-4</v>
      </c>
      <c r="AO8" s="164">
        <f t="shared" si="0"/>
        <v>0</v>
      </c>
      <c r="AP8" s="164">
        <f t="shared" si="0"/>
        <v>8.7791537145422167E-3</v>
      </c>
      <c r="AQ8" s="164">
        <f t="shared" si="0"/>
        <v>2.4565009687703316E-5</v>
      </c>
      <c r="AR8" s="164">
        <f t="shared" si="0"/>
        <v>0</v>
      </c>
      <c r="AS8" s="164">
        <f t="shared" si="0"/>
        <v>0</v>
      </c>
      <c r="AT8" s="164">
        <f t="shared" si="0"/>
        <v>0</v>
      </c>
      <c r="AU8" s="164">
        <f t="shared" si="0"/>
        <v>0</v>
      </c>
      <c r="AV8" s="164">
        <f t="shared" si="0"/>
        <v>4.8611348267128303E-4</v>
      </c>
      <c r="AW8" s="164">
        <f t="shared" si="0"/>
        <v>0</v>
      </c>
      <c r="AX8" s="164">
        <f t="shared" si="0"/>
        <v>2.6606182458892916E-3</v>
      </c>
      <c r="AY8" s="164">
        <f t="shared" si="0"/>
        <v>2.4127432480894623E-3</v>
      </c>
      <c r="AZ8" s="164">
        <f t="shared" si="0"/>
        <v>0</v>
      </c>
      <c r="BA8" s="164">
        <f t="shared" si="0"/>
        <v>0</v>
      </c>
      <c r="BB8" s="164">
        <f t="shared" si="0"/>
        <v>0</v>
      </c>
      <c r="BC8" s="164">
        <f t="shared" si="0"/>
        <v>0</v>
      </c>
      <c r="BD8" s="167">
        <f t="shared" ref="BD8:BD32" si="3">SUM(AE8:BC8)</f>
        <v>1.0000000000000002</v>
      </c>
    </row>
    <row r="9" spans="1:56" x14ac:dyDescent="0.25">
      <c r="B9" s="153" t="s">
        <v>373</v>
      </c>
      <c r="C9" s="155">
        <f>IF(AND($D$3,$F$3), SXS_Transit_temp!B5+SXS_Transit_temp!B31,IF(AND($D$3,NOT($F$3)), SXS_Transit_temp!B5,IF(AND(NOT($D$3),$F$3), SXS_Transit_temp!B31,0)))</f>
        <v>36400.906219999997</v>
      </c>
      <c r="D9" s="155">
        <f>IF(AND($D$3,$F$3), SXS_Transit_temp!C5+SXS_Transit_temp!C31,IF(AND($D$3,NOT($F$3)), SXS_Transit_temp!C5,IF(AND(NOT($D$3),$F$3), SXS_Transit_temp!C31,0)))</f>
        <v>8973.9066700000003</v>
      </c>
      <c r="E9" s="154">
        <f>IF(AND($D$3,$F$3), SXS_Transit_temp!D5+SXS_Transit_temp!D31,IF(AND($D$3,NOT($F$3)), SXS_Transit_temp!D5,IF(AND(NOT($D$3),$F$3), SXS_Transit_temp!D31,0)))</f>
        <v>12944.776309999999</v>
      </c>
      <c r="F9" s="155">
        <f>IF(AND($D$3,$F$3), SXS_Transit_temp!E5+SXS_Transit_temp!E31,IF(AND($D$3,NOT($F$3)), SXS_Transit_temp!E5,IF(AND(NOT($D$3),$F$3), SXS_Transit_temp!E31,0)))</f>
        <v>5208.1118000000006</v>
      </c>
      <c r="G9" s="155">
        <f>IF(AND($D$3,$F$3), SXS_Transit_temp!F5+SXS_Transit_temp!F31,IF(AND($D$3,NOT($F$3)), SXS_Transit_temp!F5,IF(AND(NOT($D$3),$F$3), SXS_Transit_temp!F31,0)))</f>
        <v>2507.4098199999999</v>
      </c>
      <c r="H9" s="155">
        <f>IF(AND($D$3,$F$3), SXS_Transit_temp!G5+SXS_Transit_temp!G31,IF(AND($D$3,NOT($F$3)), SXS_Transit_temp!G5,IF(AND(NOT($D$3),$F$3), SXS_Transit_temp!G31,0)))</f>
        <v>764.92197999999996</v>
      </c>
      <c r="I9" s="155">
        <f>IF(AND($D$3,$F$3), SXS_Transit_temp!H5+SXS_Transit_temp!H31,IF(AND($D$3,NOT($F$3)), SXS_Transit_temp!H5,IF(AND(NOT($D$3),$F$3), SXS_Transit_temp!H31,0)))</f>
        <v>1257.4212200000002</v>
      </c>
      <c r="J9" s="155">
        <f>IF(AND($D$3,$F$3), SXS_Transit_temp!I5+SXS_Transit_temp!I31,IF(AND($D$3,NOT($F$3)), SXS_Transit_temp!I5,IF(AND(NOT($D$3),$F$3), SXS_Transit_temp!I31,0)))</f>
        <v>716.83851000000004</v>
      </c>
      <c r="K9" s="155">
        <f>IF(AND($D$3,$F$3), SXS_Transit_temp!J5+SXS_Transit_temp!J31,IF(AND($D$3,NOT($F$3)), SXS_Transit_temp!J5,IF(AND(NOT($D$3),$F$3), SXS_Transit_temp!J31,0)))</f>
        <v>0</v>
      </c>
      <c r="L9" s="155">
        <f>IF(AND($D$3,$F$3), SXS_Transit_temp!K5+SXS_Transit_temp!K31,IF(AND($D$3,NOT($F$3)), SXS_Transit_temp!K5,IF(AND(NOT($D$3),$F$3), SXS_Transit_temp!K31,0)))</f>
        <v>0</v>
      </c>
      <c r="M9" s="155">
        <f>IF(AND($D$3,$F$3), SXS_Transit_temp!L5+SXS_Transit_temp!L31,IF(AND($D$3,NOT($F$3)), SXS_Transit_temp!L5,IF(AND(NOT($D$3),$F$3), SXS_Transit_temp!L31,0)))</f>
        <v>3452.93849</v>
      </c>
      <c r="N9" s="155">
        <f>IF(AND($D$3,$F$3), SXS_Transit_temp!M5+SXS_Transit_temp!M31,IF(AND($D$3,NOT($F$3)), SXS_Transit_temp!M5,IF(AND(NOT($D$3),$F$3), SXS_Transit_temp!M31,0)))</f>
        <v>0</v>
      </c>
      <c r="O9" s="155">
        <f>IF(AND($D$3,$F$3), SXS_Transit_temp!N5+SXS_Transit_temp!N31,IF(AND($D$3,NOT($F$3)), SXS_Transit_temp!N5,IF(AND(NOT($D$3),$F$3), SXS_Transit_temp!N31,0)))</f>
        <v>0</v>
      </c>
      <c r="P9" s="155">
        <f>IF(AND($D$3,$F$3), SXS_Transit_temp!O5+SXS_Transit_temp!O31,IF(AND($D$3,NOT($F$3)), SXS_Transit_temp!O5,IF(AND(NOT($D$3),$F$3), SXS_Transit_temp!O31,0)))</f>
        <v>0</v>
      </c>
      <c r="Q9" s="155">
        <f>IF(AND($D$3,$F$3), SXS_Transit_temp!P5+SXS_Transit_temp!P31,IF(AND($D$3,NOT($F$3)), SXS_Transit_temp!P5,IF(AND(NOT($D$3),$F$3), SXS_Transit_temp!P31,0)))</f>
        <v>0</v>
      </c>
      <c r="R9" s="155">
        <f>IF(AND($D$3,$F$3), SXS_Transit_temp!Q5+SXS_Transit_temp!Q31,IF(AND($D$3,NOT($F$3)), SXS_Transit_temp!Q5,IF(AND(NOT($D$3),$F$3), SXS_Transit_temp!Q31,0)))</f>
        <v>0</v>
      </c>
      <c r="S9" s="155">
        <f>IF(AND($D$3,$F$3), SXS_Transit_temp!R5+SXS_Transit_temp!R31,IF(AND($D$3,NOT($F$3)), SXS_Transit_temp!R5,IF(AND(NOT($D$3),$F$3), SXS_Transit_temp!R31,0)))</f>
        <v>0</v>
      </c>
      <c r="T9" s="155">
        <f>IF(AND($D$3,$F$3), SXS_Transit_temp!S5+SXS_Transit_temp!S31,IF(AND($D$3,NOT($F$3)), SXS_Transit_temp!S5,IF(AND(NOT($D$3),$F$3), SXS_Transit_temp!S31,0)))</f>
        <v>1586.5626600000001</v>
      </c>
      <c r="U9" s="155">
        <f>IF(AND($D$3,$F$3), SXS_Transit_temp!T5+SXS_Transit_temp!T31,IF(AND($D$3,NOT($F$3)), SXS_Transit_temp!T5,IF(AND(NOT($D$3),$F$3), SXS_Transit_temp!T31,0)))</f>
        <v>0</v>
      </c>
      <c r="V9" s="155">
        <f>IF(AND($D$3,$F$3), SXS_Transit_temp!U5+SXS_Transit_temp!U31,IF(AND($D$3,NOT($F$3)), SXS_Transit_temp!U5,IF(AND(NOT($D$3),$F$3), SXS_Transit_temp!U31,0)))</f>
        <v>978.88949000000002</v>
      </c>
      <c r="W9" s="155">
        <f>IF(AND($D$3,$F$3), SXS_Transit_temp!V5+SXS_Transit_temp!V31,IF(AND($D$3,NOT($F$3)), SXS_Transit_temp!V5,IF(AND(NOT($D$3),$F$3), SXS_Transit_temp!V31,0)))</f>
        <v>0</v>
      </c>
      <c r="X9" s="155">
        <f>IF(AND($D$3,$F$3), SXS_Transit_temp!W5+SXS_Transit_temp!W31,IF(AND($D$3,NOT($F$3)), SXS_Transit_temp!W5,IF(AND(NOT($D$3),$F$3), SXS_Transit_temp!W31,0)))</f>
        <v>0</v>
      </c>
      <c r="Y9" s="155">
        <f>IF(AND($D$3,$F$3), SXS_Transit_temp!X5+SXS_Transit_temp!X31,IF(AND($D$3,NOT($F$3)), SXS_Transit_temp!X5,IF(AND(NOT($D$3),$F$3), SXS_Transit_temp!X31,0)))</f>
        <v>0</v>
      </c>
      <c r="Z9" s="155">
        <f>IF(AND($D$3,$F$3), SXS_Transit_temp!Y5+SXS_Transit_temp!Y31,IF(AND($D$3,NOT($F$3)), SXS_Transit_temp!Y5,IF(AND(NOT($D$3),$F$3), SXS_Transit_temp!Y31,0)))</f>
        <v>0</v>
      </c>
      <c r="AA9" s="155">
        <f>IF(AND($D$3,$F$3), SXS_Transit_temp!Z5+SXS_Transit_temp!Z31,IF(AND($D$3,NOT($F$3)), SXS_Transit_temp!Z5,IF(AND(NOT($D$3),$F$3), SXS_Transit_temp!Z31,0)))</f>
        <v>0</v>
      </c>
      <c r="AB9" s="156">
        <f t="shared" si="1"/>
        <v>74792.683170000004</v>
      </c>
      <c r="AD9" s="153" t="s">
        <v>373</v>
      </c>
      <c r="AE9" s="164">
        <f t="shared" si="2"/>
        <v>0.48669073868178481</v>
      </c>
      <c r="AF9" s="164">
        <f t="shared" si="0"/>
        <v>0.11998375094529985</v>
      </c>
      <c r="AG9" s="163">
        <f t="shared" si="0"/>
        <v>0.17307543681214344</v>
      </c>
      <c r="AH9" s="164">
        <f t="shared" si="0"/>
        <v>6.9633974598320325E-2</v>
      </c>
      <c r="AI9" s="164">
        <f t="shared" si="0"/>
        <v>3.3524801006280032E-2</v>
      </c>
      <c r="AJ9" s="164">
        <f t="shared" si="0"/>
        <v>1.0227230092298879E-2</v>
      </c>
      <c r="AK9" s="164">
        <f t="shared" si="0"/>
        <v>1.6812088652334415E-2</v>
      </c>
      <c r="AL9" s="164">
        <f t="shared" si="0"/>
        <v>9.584340066670187E-3</v>
      </c>
      <c r="AM9" s="164">
        <f t="shared" si="0"/>
        <v>0</v>
      </c>
      <c r="AN9" s="164">
        <f t="shared" si="0"/>
        <v>0</v>
      </c>
      <c r="AO9" s="164">
        <f t="shared" si="0"/>
        <v>4.6166795248562542E-2</v>
      </c>
      <c r="AP9" s="164">
        <f t="shared" si="0"/>
        <v>0</v>
      </c>
      <c r="AQ9" s="164">
        <f t="shared" si="0"/>
        <v>0</v>
      </c>
      <c r="AR9" s="164">
        <f t="shared" si="0"/>
        <v>0</v>
      </c>
      <c r="AS9" s="164">
        <f t="shared" si="0"/>
        <v>0</v>
      </c>
      <c r="AT9" s="164">
        <f t="shared" si="0"/>
        <v>0</v>
      </c>
      <c r="AU9" s="164">
        <f t="shared" si="0"/>
        <v>0</v>
      </c>
      <c r="AV9" s="164">
        <f t="shared" si="0"/>
        <v>2.1212805755261153E-2</v>
      </c>
      <c r="AW9" s="164">
        <f t="shared" si="0"/>
        <v>0</v>
      </c>
      <c r="AX9" s="164">
        <f t="shared" si="0"/>
        <v>1.3088038141044272E-2</v>
      </c>
      <c r="AY9" s="164">
        <f t="shared" si="0"/>
        <v>0</v>
      </c>
      <c r="AZ9" s="164">
        <f t="shared" si="0"/>
        <v>0</v>
      </c>
      <c r="BA9" s="164">
        <f t="shared" si="0"/>
        <v>0</v>
      </c>
      <c r="BB9" s="164">
        <f t="shared" si="0"/>
        <v>0</v>
      </c>
      <c r="BC9" s="164">
        <f t="shared" si="0"/>
        <v>0</v>
      </c>
      <c r="BD9" s="167">
        <f t="shared" si="3"/>
        <v>1</v>
      </c>
    </row>
    <row r="10" spans="1:56" x14ac:dyDescent="0.25">
      <c r="B10" s="153" t="s">
        <v>374</v>
      </c>
      <c r="C10" s="155">
        <f>IF(AND($D$3,$F$3), SXS_Transit_temp!B6+SXS_Transit_temp!B32,IF(AND($D$3,NOT($F$3)), SXS_Transit_temp!B6,IF(AND(NOT($D$3),$F$3), SXS_Transit_temp!B32,0)))</f>
        <v>8765.55141</v>
      </c>
      <c r="D10" s="155">
        <f>IF(AND($D$3,$F$3), SXS_Transit_temp!C6+SXS_Transit_temp!C32,IF(AND($D$3,NOT($F$3)), SXS_Transit_temp!C6,IF(AND(NOT($D$3),$F$3), SXS_Transit_temp!C32,0)))</f>
        <v>2246.5859599999999</v>
      </c>
      <c r="E10" s="155">
        <f>IF(AND($D$3,$F$3), SXS_Transit_temp!D6+SXS_Transit_temp!D32,IF(AND($D$3,NOT($F$3)), SXS_Transit_temp!D6,IF(AND(NOT($D$3),$F$3), SXS_Transit_temp!D32,0)))</f>
        <v>6333.3351300000004</v>
      </c>
      <c r="F10" s="154">
        <f>IF(AND($D$3,$F$3), SXS_Transit_temp!E6+SXS_Transit_temp!E32,IF(AND($D$3,NOT($F$3)), SXS_Transit_temp!E6,IF(AND(NOT($D$3),$F$3), SXS_Transit_temp!E32,0)))</f>
        <v>5220.1986800000004</v>
      </c>
      <c r="G10" s="155">
        <f>IF(AND($D$3,$F$3), SXS_Transit_temp!F6+SXS_Transit_temp!F32,IF(AND($D$3,NOT($F$3)), SXS_Transit_temp!F6,IF(AND(NOT($D$3),$F$3), SXS_Transit_temp!F32,0)))</f>
        <v>3140.9503299999997</v>
      </c>
      <c r="H10" s="155">
        <f>IF(AND($D$3,$F$3), SXS_Transit_temp!G6+SXS_Transit_temp!G32,IF(AND($D$3,NOT($F$3)), SXS_Transit_temp!G6,IF(AND(NOT($D$3),$F$3), SXS_Transit_temp!G32,0)))</f>
        <v>0</v>
      </c>
      <c r="I10" s="155">
        <f>IF(AND($D$3,$F$3), SXS_Transit_temp!H6+SXS_Transit_temp!H32,IF(AND($D$3,NOT($F$3)), SXS_Transit_temp!H6,IF(AND(NOT($D$3),$F$3), SXS_Transit_temp!H32,0)))</f>
        <v>0</v>
      </c>
      <c r="J10" s="155">
        <f>IF(AND($D$3,$F$3), SXS_Transit_temp!I6+SXS_Transit_temp!I32,IF(AND($D$3,NOT($F$3)), SXS_Transit_temp!I6,IF(AND(NOT($D$3),$F$3), SXS_Transit_temp!I32,0)))</f>
        <v>1251.89384</v>
      </c>
      <c r="K10" s="155">
        <f>IF(AND($D$3,$F$3), SXS_Transit_temp!J6+SXS_Transit_temp!J32,IF(AND($D$3,NOT($F$3)), SXS_Transit_temp!J6,IF(AND(NOT($D$3),$F$3), SXS_Transit_temp!J32,0)))</f>
        <v>0</v>
      </c>
      <c r="L10" s="155">
        <f>IF(AND($D$3,$F$3), SXS_Transit_temp!K6+SXS_Transit_temp!K32,IF(AND($D$3,NOT($F$3)), SXS_Transit_temp!K6,IF(AND(NOT($D$3),$F$3), SXS_Transit_temp!K32,0)))</f>
        <v>1520.7427700000001</v>
      </c>
      <c r="M10" s="155">
        <f>IF(AND($D$3,$F$3), SXS_Transit_temp!L6+SXS_Transit_temp!L32,IF(AND($D$3,NOT($F$3)), SXS_Transit_temp!L6,IF(AND(NOT($D$3),$F$3), SXS_Transit_temp!L32,0)))</f>
        <v>0</v>
      </c>
      <c r="N10" s="155">
        <f>IF(AND($D$3,$F$3), SXS_Transit_temp!M6+SXS_Transit_temp!M32,IF(AND($D$3,NOT($F$3)), SXS_Transit_temp!M6,IF(AND(NOT($D$3),$F$3), SXS_Transit_temp!M32,0)))</f>
        <v>160.27674999999999</v>
      </c>
      <c r="O10" s="155">
        <f>IF(AND($D$3,$F$3), SXS_Transit_temp!N6+SXS_Transit_temp!N32,IF(AND($D$3,NOT($F$3)), SXS_Transit_temp!N6,IF(AND(NOT($D$3),$F$3), SXS_Transit_temp!N32,0)))</f>
        <v>241.44669999999999</v>
      </c>
      <c r="P10" s="155">
        <f>IF(AND($D$3,$F$3), SXS_Transit_temp!O6+SXS_Transit_temp!O32,IF(AND($D$3,NOT($F$3)), SXS_Transit_temp!O6,IF(AND(NOT($D$3),$F$3), SXS_Transit_temp!O32,0)))</f>
        <v>243.99341000000001</v>
      </c>
      <c r="Q10" s="155">
        <f>IF(AND($D$3,$F$3), SXS_Transit_temp!P6+SXS_Transit_temp!P32,IF(AND($D$3,NOT($F$3)), SXS_Transit_temp!P6,IF(AND(NOT($D$3),$F$3), SXS_Transit_temp!P32,0)))</f>
        <v>0</v>
      </c>
      <c r="R10" s="155">
        <f>IF(AND($D$3,$F$3), SXS_Transit_temp!Q6+SXS_Transit_temp!Q32,IF(AND($D$3,NOT($F$3)), SXS_Transit_temp!Q6,IF(AND(NOT($D$3),$F$3), SXS_Transit_temp!Q32,0)))</f>
        <v>0</v>
      </c>
      <c r="S10" s="155">
        <f>IF(AND($D$3,$F$3), SXS_Transit_temp!R6+SXS_Transit_temp!R32,IF(AND($D$3,NOT($F$3)), SXS_Transit_temp!R6,IF(AND(NOT($D$3),$F$3), SXS_Transit_temp!R32,0)))</f>
        <v>0</v>
      </c>
      <c r="T10" s="155">
        <f>IF(AND($D$3,$F$3), SXS_Transit_temp!S6+SXS_Transit_temp!S32,IF(AND($D$3,NOT($F$3)), SXS_Transit_temp!S6,IF(AND(NOT($D$3),$F$3), SXS_Transit_temp!S32,0)))</f>
        <v>0</v>
      </c>
      <c r="U10" s="155">
        <f>IF(AND($D$3,$F$3), SXS_Transit_temp!T6+SXS_Transit_temp!T32,IF(AND($D$3,NOT($F$3)), SXS_Transit_temp!T6,IF(AND(NOT($D$3),$F$3), SXS_Transit_temp!T32,0)))</f>
        <v>0</v>
      </c>
      <c r="V10" s="155">
        <f>IF(AND($D$3,$F$3), SXS_Transit_temp!U6+SXS_Transit_temp!U32,IF(AND($D$3,NOT($F$3)), SXS_Transit_temp!U6,IF(AND(NOT($D$3),$F$3), SXS_Transit_temp!U32,0)))</f>
        <v>139.71608000000001</v>
      </c>
      <c r="W10" s="155">
        <f>IF(AND($D$3,$F$3), SXS_Transit_temp!V6+SXS_Transit_temp!V32,IF(AND($D$3,NOT($F$3)), SXS_Transit_temp!V6,IF(AND(NOT($D$3),$F$3), SXS_Transit_temp!V32,0)))</f>
        <v>0</v>
      </c>
      <c r="X10" s="155">
        <f>IF(AND($D$3,$F$3), SXS_Transit_temp!W6+SXS_Transit_temp!W32,IF(AND($D$3,NOT($F$3)), SXS_Transit_temp!W6,IF(AND(NOT($D$3),$F$3), SXS_Transit_temp!W32,0)))</f>
        <v>36.45082</v>
      </c>
      <c r="Y10" s="155">
        <f>IF(AND($D$3,$F$3), SXS_Transit_temp!X6+SXS_Transit_temp!X32,IF(AND($D$3,NOT($F$3)), SXS_Transit_temp!X6,IF(AND(NOT($D$3),$F$3), SXS_Transit_temp!X32,0)))</f>
        <v>0</v>
      </c>
      <c r="Z10" s="155">
        <f>IF(AND($D$3,$F$3), SXS_Transit_temp!Y6+SXS_Transit_temp!Y32,IF(AND($D$3,NOT($F$3)), SXS_Transit_temp!Y6,IF(AND(NOT($D$3),$F$3), SXS_Transit_temp!Y32,0)))</f>
        <v>0</v>
      </c>
      <c r="AA10" s="155">
        <f>IF(AND($D$3,$F$3), SXS_Transit_temp!Z6+SXS_Transit_temp!Z32,IF(AND($D$3,NOT($F$3)), SXS_Transit_temp!Z6,IF(AND(NOT($D$3),$F$3), SXS_Transit_temp!Z32,0)))</f>
        <v>0</v>
      </c>
      <c r="AB10" s="156">
        <f t="shared" si="1"/>
        <v>29301.141879999999</v>
      </c>
      <c r="AD10" s="153" t="s">
        <v>374</v>
      </c>
      <c r="AE10" s="164">
        <f t="shared" si="2"/>
        <v>0.29915391850250994</v>
      </c>
      <c r="AF10" s="164">
        <f t="shared" si="0"/>
        <v>7.6672300663253201E-2</v>
      </c>
      <c r="AG10" s="164">
        <f t="shared" si="0"/>
        <v>0.21614635893500544</v>
      </c>
      <c r="AH10" s="163">
        <f t="shared" si="0"/>
        <v>0.17815683434382254</v>
      </c>
      <c r="AI10" s="164">
        <f t="shared" si="0"/>
        <v>0.10719549234167934</v>
      </c>
      <c r="AJ10" s="164">
        <f t="shared" si="0"/>
        <v>0</v>
      </c>
      <c r="AK10" s="164">
        <f t="shared" si="0"/>
        <v>0</v>
      </c>
      <c r="AL10" s="164">
        <f t="shared" si="0"/>
        <v>4.2725087135750899E-2</v>
      </c>
      <c r="AM10" s="164">
        <f t="shared" si="0"/>
        <v>0</v>
      </c>
      <c r="AN10" s="164">
        <f t="shared" si="0"/>
        <v>5.1900460952274671E-2</v>
      </c>
      <c r="AO10" s="164">
        <f t="shared" si="0"/>
        <v>0</v>
      </c>
      <c r="AP10" s="164">
        <f t="shared" si="0"/>
        <v>5.469983069478929E-3</v>
      </c>
      <c r="AQ10" s="164">
        <f t="shared" si="0"/>
        <v>8.2401805700549717E-3</v>
      </c>
      <c r="AR10" s="164">
        <f t="shared" si="0"/>
        <v>8.3270956128348676E-3</v>
      </c>
      <c r="AS10" s="164">
        <f t="shared" si="0"/>
        <v>0</v>
      </c>
      <c r="AT10" s="164">
        <f t="shared" si="0"/>
        <v>0</v>
      </c>
      <c r="AU10" s="164">
        <f t="shared" si="0"/>
        <v>0</v>
      </c>
      <c r="AV10" s="164">
        <f t="shared" si="0"/>
        <v>0</v>
      </c>
      <c r="AW10" s="164">
        <f t="shared" si="0"/>
        <v>0</v>
      </c>
      <c r="AX10" s="164">
        <f t="shared" si="0"/>
        <v>4.7682810646832033E-3</v>
      </c>
      <c r="AY10" s="164">
        <f t="shared" si="0"/>
        <v>0</v>
      </c>
      <c r="AZ10" s="164">
        <f t="shared" si="0"/>
        <v>1.2440068086520594E-3</v>
      </c>
      <c r="BA10" s="164">
        <f t="shared" si="0"/>
        <v>0</v>
      </c>
      <c r="BB10" s="164">
        <f t="shared" si="0"/>
        <v>0</v>
      </c>
      <c r="BC10" s="164">
        <f t="shared" si="0"/>
        <v>0</v>
      </c>
      <c r="BD10" s="167">
        <f t="shared" si="3"/>
        <v>0.99999999999999989</v>
      </c>
    </row>
    <row r="11" spans="1:56" x14ac:dyDescent="0.25">
      <c r="B11" s="153" t="s">
        <v>44</v>
      </c>
      <c r="C11" s="155">
        <f>IF(AND($D$3,$F$3), SXS_Transit_temp!B7+SXS_Transit_temp!B33,IF(AND($D$3,NOT($F$3)), SXS_Transit_temp!B7,IF(AND(NOT($D$3),$F$3), SXS_Transit_temp!B33,0)))</f>
        <v>30198.048999999999</v>
      </c>
      <c r="D11" s="155">
        <f>IF(AND($D$3,$F$3), SXS_Transit_temp!C7+SXS_Transit_temp!C33,IF(AND($D$3,NOT($F$3)), SXS_Transit_temp!C7,IF(AND(NOT($D$3),$F$3), SXS_Transit_temp!C33,0)))</f>
        <v>1699.25559</v>
      </c>
      <c r="E11" s="155">
        <f>IF(AND($D$3,$F$3), SXS_Transit_temp!D7+SXS_Transit_temp!D33,IF(AND($D$3,NOT($F$3)), SXS_Transit_temp!D7,IF(AND(NOT($D$3),$F$3), SXS_Transit_temp!D33,0)))</f>
        <v>4908.7822099999994</v>
      </c>
      <c r="F11" s="155">
        <f>IF(AND($D$3,$F$3), SXS_Transit_temp!E7+SXS_Transit_temp!E33,IF(AND($D$3,NOT($F$3)), SXS_Transit_temp!E7,IF(AND(NOT($D$3),$F$3), SXS_Transit_temp!E33,0)))</f>
        <v>2103.2061599999997</v>
      </c>
      <c r="G11" s="154">
        <f>IF(AND($D$3,$F$3), SXS_Transit_temp!F7+SXS_Transit_temp!F33,IF(AND($D$3,NOT($F$3)), SXS_Transit_temp!F7,IF(AND(NOT($D$3),$F$3), SXS_Transit_temp!F33,0)))</f>
        <v>9671.7292500000003</v>
      </c>
      <c r="H11" s="155">
        <f>IF(AND($D$3,$F$3), SXS_Transit_temp!G7+SXS_Transit_temp!G33,IF(AND($D$3,NOT($F$3)), SXS_Transit_temp!G7,IF(AND(NOT($D$3),$F$3), SXS_Transit_temp!G33,0)))</f>
        <v>2181.8469500000001</v>
      </c>
      <c r="I11" s="155">
        <f>IF(AND($D$3,$F$3), SXS_Transit_temp!H7+SXS_Transit_temp!H33,IF(AND($D$3,NOT($F$3)), SXS_Transit_temp!H7,IF(AND(NOT($D$3),$F$3), SXS_Transit_temp!H33,0)))</f>
        <v>24.02957</v>
      </c>
      <c r="J11" s="155">
        <f>IF(AND($D$3,$F$3), SXS_Transit_temp!I7+SXS_Transit_temp!I33,IF(AND($D$3,NOT($F$3)), SXS_Transit_temp!I7,IF(AND(NOT($D$3),$F$3), SXS_Transit_temp!I33,0)))</f>
        <v>4711.6301400000002</v>
      </c>
      <c r="K11" s="155">
        <f>IF(AND($D$3,$F$3), SXS_Transit_temp!J7+SXS_Transit_temp!J33,IF(AND($D$3,NOT($F$3)), SXS_Transit_temp!J7,IF(AND(NOT($D$3),$F$3), SXS_Transit_temp!J33,0)))</f>
        <v>0</v>
      </c>
      <c r="L11" s="155">
        <f>IF(AND($D$3,$F$3), SXS_Transit_temp!K7+SXS_Transit_temp!K33,IF(AND($D$3,NOT($F$3)), SXS_Transit_temp!K7,IF(AND(NOT($D$3),$F$3), SXS_Transit_temp!K33,0)))</f>
        <v>0</v>
      </c>
      <c r="M11" s="155">
        <f>IF(AND($D$3,$F$3), SXS_Transit_temp!L7+SXS_Transit_temp!L33,IF(AND($D$3,NOT($F$3)), SXS_Transit_temp!L7,IF(AND(NOT($D$3),$F$3), SXS_Transit_temp!L33,0)))</f>
        <v>449.85316</v>
      </c>
      <c r="N11" s="155">
        <f>IF(AND($D$3,$F$3), SXS_Transit_temp!M7+SXS_Transit_temp!M33,IF(AND($D$3,NOT($F$3)), SXS_Transit_temp!M7,IF(AND(NOT($D$3),$F$3), SXS_Transit_temp!M33,0)))</f>
        <v>625.11752000000001</v>
      </c>
      <c r="O11" s="155">
        <f>IF(AND($D$3,$F$3), SXS_Transit_temp!N7+SXS_Transit_temp!N33,IF(AND($D$3,NOT($F$3)), SXS_Transit_temp!N7,IF(AND(NOT($D$3),$F$3), SXS_Transit_temp!N33,0)))</f>
        <v>71.896770000000004</v>
      </c>
      <c r="P11" s="155">
        <f>IF(AND($D$3,$F$3), SXS_Transit_temp!O7+SXS_Transit_temp!O33,IF(AND($D$3,NOT($F$3)), SXS_Transit_temp!O7,IF(AND(NOT($D$3),$F$3), SXS_Transit_temp!O33,0)))</f>
        <v>191.37289000000001</v>
      </c>
      <c r="Q11" s="155">
        <f>IF(AND($D$3,$F$3), SXS_Transit_temp!P7+SXS_Transit_temp!P33,IF(AND($D$3,NOT($F$3)), SXS_Transit_temp!P7,IF(AND(NOT($D$3),$F$3), SXS_Transit_temp!P33,0)))</f>
        <v>0</v>
      </c>
      <c r="R11" s="155">
        <f>IF(AND($D$3,$F$3), SXS_Transit_temp!Q7+SXS_Transit_temp!Q33,IF(AND($D$3,NOT($F$3)), SXS_Transit_temp!Q7,IF(AND(NOT($D$3),$F$3), SXS_Transit_temp!Q33,0)))</f>
        <v>0</v>
      </c>
      <c r="S11" s="155">
        <f>IF(AND($D$3,$F$3), SXS_Transit_temp!R7+SXS_Transit_temp!R33,IF(AND($D$3,NOT($F$3)), SXS_Transit_temp!R7,IF(AND(NOT($D$3),$F$3), SXS_Transit_temp!R33,0)))</f>
        <v>0</v>
      </c>
      <c r="T11" s="155">
        <f>IF(AND($D$3,$F$3), SXS_Transit_temp!S7+SXS_Transit_temp!S33,IF(AND($D$3,NOT($F$3)), SXS_Transit_temp!S7,IF(AND(NOT($D$3),$F$3), SXS_Transit_temp!S33,0)))</f>
        <v>0</v>
      </c>
      <c r="U11" s="155">
        <f>IF(AND($D$3,$F$3), SXS_Transit_temp!T7+SXS_Transit_temp!T33,IF(AND($D$3,NOT($F$3)), SXS_Transit_temp!T7,IF(AND(NOT($D$3),$F$3), SXS_Transit_temp!T33,0)))</f>
        <v>0</v>
      </c>
      <c r="V11" s="155">
        <f>IF(AND($D$3,$F$3), SXS_Transit_temp!U7+SXS_Transit_temp!U33,IF(AND($D$3,NOT($F$3)), SXS_Transit_temp!U7,IF(AND(NOT($D$3),$F$3), SXS_Transit_temp!U33,0)))</f>
        <v>1328.2579800000001</v>
      </c>
      <c r="W11" s="155">
        <f>IF(AND($D$3,$F$3), SXS_Transit_temp!V7+SXS_Transit_temp!V33,IF(AND($D$3,NOT($F$3)), SXS_Transit_temp!V7,IF(AND(NOT($D$3),$F$3), SXS_Transit_temp!V33,0)))</f>
        <v>0</v>
      </c>
      <c r="X11" s="155">
        <f>IF(AND($D$3,$F$3), SXS_Transit_temp!W7+SXS_Transit_temp!W33,IF(AND($D$3,NOT($F$3)), SXS_Transit_temp!W7,IF(AND(NOT($D$3),$F$3), SXS_Transit_temp!W33,0)))</f>
        <v>0</v>
      </c>
      <c r="Y11" s="155">
        <f>IF(AND($D$3,$F$3), SXS_Transit_temp!X7+SXS_Transit_temp!X33,IF(AND($D$3,NOT($F$3)), SXS_Transit_temp!X7,IF(AND(NOT($D$3),$F$3), SXS_Transit_temp!X33,0)))</f>
        <v>0</v>
      </c>
      <c r="Z11" s="155">
        <f>IF(AND($D$3,$F$3), SXS_Transit_temp!Y7+SXS_Transit_temp!Y33,IF(AND($D$3,NOT($F$3)), SXS_Transit_temp!Y7,IF(AND(NOT($D$3),$F$3), SXS_Transit_temp!Y33,0)))</f>
        <v>0</v>
      </c>
      <c r="AA11" s="155">
        <f>IF(AND($D$3,$F$3), SXS_Transit_temp!Z7+SXS_Transit_temp!Z33,IF(AND($D$3,NOT($F$3)), SXS_Transit_temp!Z7,IF(AND(NOT($D$3),$F$3), SXS_Transit_temp!Z33,0)))</f>
        <v>0</v>
      </c>
      <c r="AB11" s="156">
        <f t="shared" si="1"/>
        <v>58165.027189999993</v>
      </c>
      <c r="AD11" s="153" t="s">
        <v>44</v>
      </c>
      <c r="AE11" s="164">
        <f t="shared" si="2"/>
        <v>0.5191787996824283</v>
      </c>
      <c r="AF11" s="164">
        <f t="shared" si="0"/>
        <v>2.9214386584042448E-2</v>
      </c>
      <c r="AG11" s="164">
        <f t="shared" si="0"/>
        <v>8.4394049949725464E-2</v>
      </c>
      <c r="AH11" s="164">
        <f t="shared" si="0"/>
        <v>3.6159291271879487E-2</v>
      </c>
      <c r="AI11" s="163">
        <f t="shared" si="0"/>
        <v>0.16628083433033811</v>
      </c>
      <c r="AJ11" s="164">
        <f t="shared" si="0"/>
        <v>3.7511320038978911E-2</v>
      </c>
      <c r="AK11" s="164">
        <f t="shared" si="0"/>
        <v>4.1312746096560369E-4</v>
      </c>
      <c r="AL11" s="164">
        <f t="shared" si="0"/>
        <v>8.1004520544779288E-2</v>
      </c>
      <c r="AM11" s="164">
        <f t="shared" si="0"/>
        <v>0</v>
      </c>
      <c r="AN11" s="164">
        <f t="shared" si="0"/>
        <v>0</v>
      </c>
      <c r="AO11" s="164">
        <f t="shared" si="0"/>
        <v>7.7340832065722976E-3</v>
      </c>
      <c r="AP11" s="164">
        <f t="shared" si="0"/>
        <v>1.0747308996487036E-2</v>
      </c>
      <c r="AQ11" s="164">
        <f t="shared" si="0"/>
        <v>1.2360824618055167E-3</v>
      </c>
      <c r="AR11" s="164">
        <f t="shared" si="0"/>
        <v>3.290171074361704E-3</v>
      </c>
      <c r="AS11" s="164">
        <f t="shared" si="0"/>
        <v>0</v>
      </c>
      <c r="AT11" s="164">
        <f t="shared" si="0"/>
        <v>0</v>
      </c>
      <c r="AU11" s="164">
        <f t="shared" si="0"/>
        <v>0</v>
      </c>
      <c r="AV11" s="164">
        <f t="shared" si="0"/>
        <v>0</v>
      </c>
      <c r="AW11" s="164">
        <f t="shared" si="0"/>
        <v>0</v>
      </c>
      <c r="AX11" s="164">
        <f t="shared" si="0"/>
        <v>2.2836024397635983E-2</v>
      </c>
      <c r="AY11" s="164">
        <f t="shared" si="0"/>
        <v>0</v>
      </c>
      <c r="AZ11" s="164">
        <f t="shared" si="0"/>
        <v>0</v>
      </c>
      <c r="BA11" s="164">
        <f t="shared" si="0"/>
        <v>0</v>
      </c>
      <c r="BB11" s="164">
        <f t="shared" si="0"/>
        <v>0</v>
      </c>
      <c r="BC11" s="164">
        <f t="shared" si="0"/>
        <v>0</v>
      </c>
      <c r="BD11" s="167">
        <f t="shared" si="3"/>
        <v>1</v>
      </c>
    </row>
    <row r="12" spans="1:56" x14ac:dyDescent="0.25">
      <c r="B12" s="153" t="s">
        <v>375</v>
      </c>
      <c r="C12" s="155">
        <f>IF(AND($D$3,$F$3), SXS_Transit_temp!B8+SXS_Transit_temp!B34,IF(AND($D$3,NOT($F$3)), SXS_Transit_temp!B8,IF(AND(NOT($D$3),$F$3), SXS_Transit_temp!B34,0)))</f>
        <v>16585.572509999998</v>
      </c>
      <c r="D12" s="155">
        <f>IF(AND($D$3,$F$3), SXS_Transit_temp!C8+SXS_Transit_temp!C34,IF(AND($D$3,NOT($F$3)), SXS_Transit_temp!C8,IF(AND(NOT($D$3),$F$3), SXS_Transit_temp!C34,0)))</f>
        <v>2392.2621300000001</v>
      </c>
      <c r="E12" s="155">
        <f>IF(AND($D$3,$F$3), SXS_Transit_temp!D8+SXS_Transit_temp!D34,IF(AND($D$3,NOT($F$3)), SXS_Transit_temp!D8,IF(AND(NOT($D$3),$F$3), SXS_Transit_temp!D34,0)))</f>
        <v>552.02536999999995</v>
      </c>
      <c r="F12" s="155">
        <f>IF(AND($D$3,$F$3), SXS_Transit_temp!E8+SXS_Transit_temp!E34,IF(AND($D$3,NOT($F$3)), SXS_Transit_temp!E8,IF(AND(NOT($D$3),$F$3), SXS_Transit_temp!E34,0)))</f>
        <v>0</v>
      </c>
      <c r="G12" s="155">
        <f>IF(AND($D$3,$F$3), SXS_Transit_temp!F8+SXS_Transit_temp!F34,IF(AND($D$3,NOT($F$3)), SXS_Transit_temp!F8,IF(AND(NOT($D$3),$F$3), SXS_Transit_temp!F34,0)))</f>
        <v>1155.80107</v>
      </c>
      <c r="H12" s="154">
        <f>IF(AND($D$3,$F$3), SXS_Transit_temp!G8+SXS_Transit_temp!G34,IF(AND($D$3,NOT($F$3)), SXS_Transit_temp!G8,IF(AND(NOT($D$3),$F$3), SXS_Transit_temp!G34,0)))</f>
        <v>17772.34346</v>
      </c>
      <c r="I12" s="155">
        <f>IF(AND($D$3,$F$3), SXS_Transit_temp!H8+SXS_Transit_temp!H34,IF(AND($D$3,NOT($F$3)), SXS_Transit_temp!H8,IF(AND(NOT($D$3),$F$3), SXS_Transit_temp!H34,0)))</f>
        <v>681.28498999999999</v>
      </c>
      <c r="J12" s="155">
        <f>IF(AND($D$3,$F$3), SXS_Transit_temp!I8+SXS_Transit_temp!I34,IF(AND($D$3,NOT($F$3)), SXS_Transit_temp!I8,IF(AND(NOT($D$3),$F$3), SXS_Transit_temp!I34,0)))</f>
        <v>169.56994</v>
      </c>
      <c r="K12" s="155">
        <f>IF(AND($D$3,$F$3), SXS_Transit_temp!J8+SXS_Transit_temp!J34,IF(AND($D$3,NOT($F$3)), SXS_Transit_temp!J8,IF(AND(NOT($D$3),$F$3), SXS_Transit_temp!J34,0)))</f>
        <v>0</v>
      </c>
      <c r="L12" s="155">
        <f>IF(AND($D$3,$F$3), SXS_Transit_temp!K8+SXS_Transit_temp!K34,IF(AND($D$3,NOT($F$3)), SXS_Transit_temp!K8,IF(AND(NOT($D$3),$F$3), SXS_Transit_temp!K34,0)))</f>
        <v>0</v>
      </c>
      <c r="M12" s="155">
        <f>IF(AND($D$3,$F$3), SXS_Transit_temp!L8+SXS_Transit_temp!L34,IF(AND($D$3,NOT($F$3)), SXS_Transit_temp!L8,IF(AND(NOT($D$3),$F$3), SXS_Transit_temp!L34,0)))</f>
        <v>0</v>
      </c>
      <c r="N12" s="155">
        <f>IF(AND($D$3,$F$3), SXS_Transit_temp!M8+SXS_Transit_temp!M34,IF(AND($D$3,NOT($F$3)), SXS_Transit_temp!M8,IF(AND(NOT($D$3),$F$3), SXS_Transit_temp!M34,0)))</f>
        <v>0</v>
      </c>
      <c r="O12" s="155">
        <f>IF(AND($D$3,$F$3), SXS_Transit_temp!N8+SXS_Transit_temp!N34,IF(AND($D$3,NOT($F$3)), SXS_Transit_temp!N8,IF(AND(NOT($D$3),$F$3), SXS_Transit_temp!N34,0)))</f>
        <v>0</v>
      </c>
      <c r="P12" s="155">
        <f>IF(AND($D$3,$F$3), SXS_Transit_temp!O8+SXS_Transit_temp!O34,IF(AND($D$3,NOT($F$3)), SXS_Transit_temp!O8,IF(AND(NOT($D$3),$F$3), SXS_Transit_temp!O34,0)))</f>
        <v>328.74176</v>
      </c>
      <c r="Q12" s="155">
        <f>IF(AND($D$3,$F$3), SXS_Transit_temp!P8+SXS_Transit_temp!P34,IF(AND($D$3,NOT($F$3)), SXS_Transit_temp!P8,IF(AND(NOT($D$3),$F$3), SXS_Transit_temp!P34,0)))</f>
        <v>0</v>
      </c>
      <c r="R12" s="155">
        <f>IF(AND($D$3,$F$3), SXS_Transit_temp!Q8+SXS_Transit_temp!Q34,IF(AND($D$3,NOT($F$3)), SXS_Transit_temp!Q8,IF(AND(NOT($D$3),$F$3), SXS_Transit_temp!Q34,0)))</f>
        <v>0</v>
      </c>
      <c r="S12" s="155">
        <f>IF(AND($D$3,$F$3), SXS_Transit_temp!R8+SXS_Transit_temp!R34,IF(AND($D$3,NOT($F$3)), SXS_Transit_temp!R8,IF(AND(NOT($D$3),$F$3), SXS_Transit_temp!R34,0)))</f>
        <v>0</v>
      </c>
      <c r="T12" s="155">
        <f>IF(AND($D$3,$F$3), SXS_Transit_temp!S8+SXS_Transit_temp!S34,IF(AND($D$3,NOT($F$3)), SXS_Transit_temp!S8,IF(AND(NOT($D$3),$F$3), SXS_Transit_temp!S34,0)))</f>
        <v>0</v>
      </c>
      <c r="U12" s="155">
        <f>IF(AND($D$3,$F$3), SXS_Transit_temp!T8+SXS_Transit_temp!T34,IF(AND($D$3,NOT($F$3)), SXS_Transit_temp!T8,IF(AND(NOT($D$3),$F$3), SXS_Transit_temp!T34,0)))</f>
        <v>0</v>
      </c>
      <c r="V12" s="155">
        <f>IF(AND($D$3,$F$3), SXS_Transit_temp!U8+SXS_Transit_temp!U34,IF(AND($D$3,NOT($F$3)), SXS_Transit_temp!U8,IF(AND(NOT($D$3),$F$3), SXS_Transit_temp!U34,0)))</f>
        <v>0</v>
      </c>
      <c r="W12" s="155">
        <f>IF(AND($D$3,$F$3), SXS_Transit_temp!V8+SXS_Transit_temp!V34,IF(AND($D$3,NOT($F$3)), SXS_Transit_temp!V8,IF(AND(NOT($D$3),$F$3), SXS_Transit_temp!V34,0)))</f>
        <v>0</v>
      </c>
      <c r="X12" s="155">
        <f>IF(AND($D$3,$F$3), SXS_Transit_temp!W8+SXS_Transit_temp!W34,IF(AND($D$3,NOT($F$3)), SXS_Transit_temp!W8,IF(AND(NOT($D$3),$F$3), SXS_Transit_temp!W34,0)))</f>
        <v>0</v>
      </c>
      <c r="Y12" s="155">
        <f>IF(AND($D$3,$F$3), SXS_Transit_temp!X8+SXS_Transit_temp!X34,IF(AND($D$3,NOT($F$3)), SXS_Transit_temp!X8,IF(AND(NOT($D$3),$F$3), SXS_Transit_temp!X34,0)))</f>
        <v>0</v>
      </c>
      <c r="Z12" s="155">
        <f>IF(AND($D$3,$F$3), SXS_Transit_temp!Y8+SXS_Transit_temp!Y34,IF(AND($D$3,NOT($F$3)), SXS_Transit_temp!Y8,IF(AND(NOT($D$3),$F$3), SXS_Transit_temp!Y34,0)))</f>
        <v>0</v>
      </c>
      <c r="AA12" s="155">
        <f>IF(AND($D$3,$F$3), SXS_Transit_temp!Z8+SXS_Transit_temp!Z34,IF(AND($D$3,NOT($F$3)), SXS_Transit_temp!Z8,IF(AND(NOT($D$3),$F$3), SXS_Transit_temp!Z34,0)))</f>
        <v>0</v>
      </c>
      <c r="AB12" s="156">
        <f t="shared" si="1"/>
        <v>39637.601229999993</v>
      </c>
      <c r="AD12" s="153" t="s">
        <v>375</v>
      </c>
      <c r="AE12" s="164">
        <f t="shared" si="2"/>
        <v>0.41843027820379536</v>
      </c>
      <c r="AF12" s="164">
        <f t="shared" si="0"/>
        <v>6.0353352770232724E-2</v>
      </c>
      <c r="AG12" s="164">
        <f t="shared" si="0"/>
        <v>1.3926810726936616E-2</v>
      </c>
      <c r="AH12" s="164">
        <f t="shared" si="0"/>
        <v>0</v>
      </c>
      <c r="AI12" s="164">
        <f t="shared" si="0"/>
        <v>2.9159208280374542E-2</v>
      </c>
      <c r="AJ12" s="163">
        <f t="shared" si="0"/>
        <v>0.44837081227177994</v>
      </c>
      <c r="AK12" s="164">
        <f t="shared" si="0"/>
        <v>1.7187846107205012E-2</v>
      </c>
      <c r="AL12" s="164">
        <f t="shared" si="0"/>
        <v>4.2780071128941024E-3</v>
      </c>
      <c r="AM12" s="164">
        <f t="shared" si="0"/>
        <v>0</v>
      </c>
      <c r="AN12" s="164">
        <f t="shared" si="0"/>
        <v>0</v>
      </c>
      <c r="AO12" s="164">
        <f t="shared" si="0"/>
        <v>0</v>
      </c>
      <c r="AP12" s="164">
        <f t="shared" si="0"/>
        <v>0</v>
      </c>
      <c r="AQ12" s="164">
        <f t="shared" si="0"/>
        <v>0</v>
      </c>
      <c r="AR12" s="164">
        <f t="shared" si="0"/>
        <v>8.2936845267818464E-3</v>
      </c>
      <c r="AS12" s="164">
        <f t="shared" si="0"/>
        <v>0</v>
      </c>
      <c r="AT12" s="164">
        <f t="shared" si="0"/>
        <v>0</v>
      </c>
      <c r="AU12" s="164">
        <f t="shared" si="0"/>
        <v>0</v>
      </c>
      <c r="AV12" s="164">
        <f t="shared" si="0"/>
        <v>0</v>
      </c>
      <c r="AW12" s="164">
        <f t="shared" si="0"/>
        <v>0</v>
      </c>
      <c r="AX12" s="164">
        <f t="shared" si="0"/>
        <v>0</v>
      </c>
      <c r="AY12" s="164">
        <f t="shared" si="0"/>
        <v>0</v>
      </c>
      <c r="AZ12" s="164">
        <f t="shared" si="0"/>
        <v>0</v>
      </c>
      <c r="BA12" s="164">
        <f t="shared" si="0"/>
        <v>0</v>
      </c>
      <c r="BB12" s="164">
        <f t="shared" si="0"/>
        <v>0</v>
      </c>
      <c r="BC12" s="164">
        <f t="shared" si="0"/>
        <v>0</v>
      </c>
      <c r="BD12" s="167">
        <f t="shared" si="3"/>
        <v>1</v>
      </c>
    </row>
    <row r="13" spans="1:56" x14ac:dyDescent="0.25">
      <c r="B13" s="153" t="s">
        <v>376</v>
      </c>
      <c r="C13" s="155">
        <f>IF(AND($D$3,$F$3), SXS_Transit_temp!B9+SXS_Transit_temp!B35,IF(AND($D$3,NOT($F$3)), SXS_Transit_temp!B9,IF(AND(NOT($D$3),$F$3), SXS_Transit_temp!B35,0)))</f>
        <v>13861.603179999998</v>
      </c>
      <c r="D13" s="155">
        <f>IF(AND($D$3,$F$3), SXS_Transit_temp!C9+SXS_Transit_temp!C35,IF(AND($D$3,NOT($F$3)), SXS_Transit_temp!C9,IF(AND(NOT($D$3),$F$3), SXS_Transit_temp!C35,0)))</f>
        <v>1068.8257100000001</v>
      </c>
      <c r="E13" s="155">
        <f>IF(AND($D$3,$F$3), SXS_Transit_temp!D9+SXS_Transit_temp!D35,IF(AND($D$3,NOT($F$3)), SXS_Transit_temp!D9,IF(AND(NOT($D$3),$F$3), SXS_Transit_temp!D35,0)))</f>
        <v>2894.4488700000002</v>
      </c>
      <c r="F13" s="155">
        <f>IF(AND($D$3,$F$3), SXS_Transit_temp!E9+SXS_Transit_temp!E35,IF(AND($D$3,NOT($F$3)), SXS_Transit_temp!E9,IF(AND(NOT($D$3),$F$3), SXS_Transit_temp!E35,0)))</f>
        <v>0</v>
      </c>
      <c r="G13" s="155">
        <f>IF(AND($D$3,$F$3), SXS_Transit_temp!F9+SXS_Transit_temp!F35,IF(AND($D$3,NOT($F$3)), SXS_Transit_temp!F9,IF(AND(NOT($D$3),$F$3), SXS_Transit_temp!F35,0)))</f>
        <v>61.827979999999997</v>
      </c>
      <c r="H13" s="155">
        <f>IF(AND($D$3,$F$3), SXS_Transit_temp!G9+SXS_Transit_temp!G35,IF(AND($D$3,NOT($F$3)), SXS_Transit_temp!G9,IF(AND(NOT($D$3),$F$3), SXS_Transit_temp!G35,0)))</f>
        <v>1526.05978</v>
      </c>
      <c r="I13" s="154">
        <f>IF(AND($D$3,$F$3), SXS_Transit_temp!H9+SXS_Transit_temp!H35,IF(AND($D$3,NOT($F$3)), SXS_Transit_temp!H9,IF(AND(NOT($D$3),$F$3), SXS_Transit_temp!H35,0)))</f>
        <v>22597.088759999999</v>
      </c>
      <c r="J13" s="155">
        <f>IF(AND($D$3,$F$3), SXS_Transit_temp!I9+SXS_Transit_temp!I35,IF(AND($D$3,NOT($F$3)), SXS_Transit_temp!I9,IF(AND(NOT($D$3),$F$3), SXS_Transit_temp!I35,0)))</f>
        <v>3227.6540199999999</v>
      </c>
      <c r="K13" s="155">
        <f>IF(AND($D$3,$F$3), SXS_Transit_temp!J9+SXS_Transit_temp!J35,IF(AND($D$3,NOT($F$3)), SXS_Transit_temp!J9,IF(AND(NOT($D$3),$F$3), SXS_Transit_temp!J35,0)))</f>
        <v>664.22867999999994</v>
      </c>
      <c r="L13" s="155">
        <f>IF(AND($D$3,$F$3), SXS_Transit_temp!K9+SXS_Transit_temp!K35,IF(AND($D$3,NOT($F$3)), SXS_Transit_temp!K9,IF(AND(NOT($D$3),$F$3), SXS_Transit_temp!K35,0)))</f>
        <v>209.01035999999999</v>
      </c>
      <c r="M13" s="155">
        <f>IF(AND($D$3,$F$3), SXS_Transit_temp!L9+SXS_Transit_temp!L35,IF(AND($D$3,NOT($F$3)), SXS_Transit_temp!L9,IF(AND(NOT($D$3),$F$3), SXS_Transit_temp!L35,0)))</f>
        <v>0</v>
      </c>
      <c r="N13" s="155">
        <f>IF(AND($D$3,$F$3), SXS_Transit_temp!M9+SXS_Transit_temp!M35,IF(AND($D$3,NOT($F$3)), SXS_Transit_temp!M9,IF(AND(NOT($D$3),$F$3), SXS_Transit_temp!M35,0)))</f>
        <v>0</v>
      </c>
      <c r="O13" s="155">
        <f>IF(AND($D$3,$F$3), SXS_Transit_temp!N9+SXS_Transit_temp!N35,IF(AND($D$3,NOT($F$3)), SXS_Transit_temp!N9,IF(AND(NOT($D$3),$F$3), SXS_Transit_temp!N35,0)))</f>
        <v>0</v>
      </c>
      <c r="P13" s="155">
        <f>IF(AND($D$3,$F$3), SXS_Transit_temp!O9+SXS_Transit_temp!O35,IF(AND($D$3,NOT($F$3)), SXS_Transit_temp!O9,IF(AND(NOT($D$3),$F$3), SXS_Transit_temp!O35,0)))</f>
        <v>146.06639999999999</v>
      </c>
      <c r="Q13" s="155">
        <f>IF(AND($D$3,$F$3), SXS_Transit_temp!P9+SXS_Transit_temp!P35,IF(AND($D$3,NOT($F$3)), SXS_Transit_temp!P9,IF(AND(NOT($D$3),$F$3), SXS_Transit_temp!P35,0)))</f>
        <v>128.31186</v>
      </c>
      <c r="R13" s="155">
        <f>IF(AND($D$3,$F$3), SXS_Transit_temp!Q9+SXS_Transit_temp!Q35,IF(AND($D$3,NOT($F$3)), SXS_Transit_temp!Q9,IF(AND(NOT($D$3),$F$3), SXS_Transit_temp!Q35,0)))</f>
        <v>0</v>
      </c>
      <c r="S13" s="155">
        <f>IF(AND($D$3,$F$3), SXS_Transit_temp!R9+SXS_Transit_temp!R35,IF(AND($D$3,NOT($F$3)), SXS_Transit_temp!R9,IF(AND(NOT($D$3),$F$3), SXS_Transit_temp!R35,0)))</f>
        <v>0</v>
      </c>
      <c r="T13" s="155">
        <f>IF(AND($D$3,$F$3), SXS_Transit_temp!S9+SXS_Transit_temp!S35,IF(AND($D$3,NOT($F$3)), SXS_Transit_temp!S9,IF(AND(NOT($D$3),$F$3), SXS_Transit_temp!S35,0)))</f>
        <v>846.46168999999998</v>
      </c>
      <c r="U13" s="155">
        <f>IF(AND($D$3,$F$3), SXS_Transit_temp!T9+SXS_Transit_temp!T35,IF(AND($D$3,NOT($F$3)), SXS_Transit_temp!T9,IF(AND(NOT($D$3),$F$3), SXS_Transit_temp!T35,0)))</f>
        <v>0</v>
      </c>
      <c r="V13" s="155">
        <f>IF(AND($D$3,$F$3), SXS_Transit_temp!U9+SXS_Transit_temp!U35,IF(AND($D$3,NOT($F$3)), SXS_Transit_temp!U9,IF(AND(NOT($D$3),$F$3), SXS_Transit_temp!U35,0)))</f>
        <v>88.062920000000005</v>
      </c>
      <c r="W13" s="155">
        <f>IF(AND($D$3,$F$3), SXS_Transit_temp!V9+SXS_Transit_temp!V35,IF(AND($D$3,NOT($F$3)), SXS_Transit_temp!V9,IF(AND(NOT($D$3),$F$3), SXS_Transit_temp!V35,0)))</f>
        <v>0</v>
      </c>
      <c r="X13" s="155">
        <f>IF(AND($D$3,$F$3), SXS_Transit_temp!W9+SXS_Transit_temp!W35,IF(AND($D$3,NOT($F$3)), SXS_Transit_temp!W9,IF(AND(NOT($D$3),$F$3), SXS_Transit_temp!W35,0)))</f>
        <v>0</v>
      </c>
      <c r="Y13" s="155">
        <f>IF(AND($D$3,$F$3), SXS_Transit_temp!X9+SXS_Transit_temp!X35,IF(AND($D$3,NOT($F$3)), SXS_Transit_temp!X9,IF(AND(NOT($D$3),$F$3), SXS_Transit_temp!X35,0)))</f>
        <v>0</v>
      </c>
      <c r="Z13" s="155">
        <f>IF(AND($D$3,$F$3), SXS_Transit_temp!Y9+SXS_Transit_temp!Y35,IF(AND($D$3,NOT($F$3)), SXS_Transit_temp!Y9,IF(AND(NOT($D$3),$F$3), SXS_Transit_temp!Y35,0)))</f>
        <v>0</v>
      </c>
      <c r="AA13" s="155">
        <f>IF(AND($D$3,$F$3), SXS_Transit_temp!Z9+SXS_Transit_temp!Z35,IF(AND($D$3,NOT($F$3)), SXS_Transit_temp!Z9,IF(AND(NOT($D$3),$F$3), SXS_Transit_temp!Z35,0)))</f>
        <v>0</v>
      </c>
      <c r="AB13" s="156">
        <f t="shared" si="1"/>
        <v>47319.65021</v>
      </c>
      <c r="AD13" s="153" t="s">
        <v>376</v>
      </c>
      <c r="AE13" s="164">
        <f t="shared" si="2"/>
        <v>0.29293545320989384</v>
      </c>
      <c r="AF13" s="164">
        <f t="shared" si="0"/>
        <v>2.2587354413159347E-2</v>
      </c>
      <c r="AG13" s="164">
        <f t="shared" si="0"/>
        <v>6.1168010692275156E-2</v>
      </c>
      <c r="AH13" s="164">
        <f t="shared" si="0"/>
        <v>0</v>
      </c>
      <c r="AI13" s="164">
        <f t="shared" si="0"/>
        <v>1.3066026423613328E-3</v>
      </c>
      <c r="AJ13" s="164">
        <f t="shared" si="0"/>
        <v>3.2250022416215995E-2</v>
      </c>
      <c r="AK13" s="163">
        <f t="shared" si="0"/>
        <v>0.47754133134366633</v>
      </c>
      <c r="AL13" s="164">
        <f t="shared" si="0"/>
        <v>6.8209591695542665E-2</v>
      </c>
      <c r="AM13" s="164">
        <f t="shared" si="0"/>
        <v>1.4037058115438676E-2</v>
      </c>
      <c r="AN13" s="164">
        <f t="shared" si="0"/>
        <v>4.4169886943887446E-3</v>
      </c>
      <c r="AO13" s="164">
        <f t="shared" si="0"/>
        <v>0</v>
      </c>
      <c r="AP13" s="164">
        <f t="shared" si="0"/>
        <v>0</v>
      </c>
      <c r="AQ13" s="164">
        <f t="shared" si="0"/>
        <v>0</v>
      </c>
      <c r="AR13" s="164">
        <f t="shared" si="0"/>
        <v>3.0868021921500164E-3</v>
      </c>
      <c r="AS13" s="164">
        <f t="shared" si="0"/>
        <v>2.711597812548581E-3</v>
      </c>
      <c r="AT13" s="164">
        <f t="shared" si="0"/>
        <v>0</v>
      </c>
      <c r="AU13" s="164">
        <f t="shared" si="0"/>
        <v>0</v>
      </c>
      <c r="AV13" s="164">
        <f t="shared" si="0"/>
        <v>1.7888164562575703E-2</v>
      </c>
      <c r="AW13" s="164">
        <f t="shared" si="0"/>
        <v>0</v>
      </c>
      <c r="AX13" s="164">
        <f t="shared" si="0"/>
        <v>1.861022209783575E-3</v>
      </c>
      <c r="AY13" s="164">
        <f t="shared" si="0"/>
        <v>0</v>
      </c>
      <c r="AZ13" s="164">
        <f t="shared" si="0"/>
        <v>0</v>
      </c>
      <c r="BA13" s="164">
        <f t="shared" si="0"/>
        <v>0</v>
      </c>
      <c r="BB13" s="164">
        <f t="shared" si="0"/>
        <v>0</v>
      </c>
      <c r="BC13" s="164">
        <f t="shared" si="0"/>
        <v>0</v>
      </c>
      <c r="BD13" s="167">
        <f t="shared" si="3"/>
        <v>0.99999999999999989</v>
      </c>
    </row>
    <row r="14" spans="1:56" x14ac:dyDescent="0.25">
      <c r="B14" s="153" t="s">
        <v>46</v>
      </c>
      <c r="C14" s="155">
        <f>IF(AND($D$3,$F$3), SXS_Transit_temp!B10+SXS_Transit_temp!B36,IF(AND($D$3,NOT($F$3)), SXS_Transit_temp!B10,IF(AND(NOT($D$3),$F$3), SXS_Transit_temp!B36,0)))</f>
        <v>65561.407249999989</v>
      </c>
      <c r="D14" s="155">
        <f>IF(AND($D$3,$F$3), SXS_Transit_temp!C10+SXS_Transit_temp!C36,IF(AND($D$3,NOT($F$3)), SXS_Transit_temp!C10,IF(AND(NOT($D$3),$F$3), SXS_Transit_temp!C36,0)))</f>
        <v>5322.7771700000003</v>
      </c>
      <c r="E14" s="155">
        <f>IF(AND($D$3,$F$3), SXS_Transit_temp!D10+SXS_Transit_temp!D36,IF(AND($D$3,NOT($F$3)), SXS_Transit_temp!D10,IF(AND(NOT($D$3),$F$3), SXS_Transit_temp!D36,0)))</f>
        <v>488.36293999999998</v>
      </c>
      <c r="F14" s="155">
        <f>IF(AND($D$3,$F$3), SXS_Transit_temp!E10+SXS_Transit_temp!E36,IF(AND($D$3,NOT($F$3)), SXS_Transit_temp!E10,IF(AND(NOT($D$3),$F$3), SXS_Transit_temp!E36,0)))</f>
        <v>329.04858000000002</v>
      </c>
      <c r="G14" s="155">
        <f>IF(AND($D$3,$F$3), SXS_Transit_temp!F10+SXS_Transit_temp!F36,IF(AND($D$3,NOT($F$3)), SXS_Transit_temp!F10,IF(AND(NOT($D$3),$F$3), SXS_Transit_temp!F36,0)))</f>
        <v>3464.1896599999995</v>
      </c>
      <c r="H14" s="155">
        <f>IF(AND($D$3,$F$3), SXS_Transit_temp!G10+SXS_Transit_temp!G36,IF(AND($D$3,NOT($F$3)), SXS_Transit_temp!G10,IF(AND(NOT($D$3),$F$3), SXS_Transit_temp!G36,0)))</f>
        <v>128.48474999999999</v>
      </c>
      <c r="I14" s="155">
        <f>IF(AND($D$3,$F$3), SXS_Transit_temp!H10+SXS_Transit_temp!H36,IF(AND($D$3,NOT($F$3)), SXS_Transit_temp!H10,IF(AND(NOT($D$3),$F$3), SXS_Transit_temp!H36,0)))</f>
        <v>3228.6518500000002</v>
      </c>
      <c r="J14" s="154">
        <f>IF(AND($D$3,$F$3), SXS_Transit_temp!I10+SXS_Transit_temp!I36,IF(AND($D$3,NOT($F$3)), SXS_Transit_temp!I10,IF(AND(NOT($D$3),$F$3), SXS_Transit_temp!I36,0)))</f>
        <v>57104.20233</v>
      </c>
      <c r="K14" s="155">
        <f>IF(AND($D$3,$F$3), SXS_Transit_temp!J10+SXS_Transit_temp!J36,IF(AND($D$3,NOT($F$3)), SXS_Transit_temp!J10,IF(AND(NOT($D$3),$F$3), SXS_Transit_temp!J36,0)))</f>
        <v>831.89806999999996</v>
      </c>
      <c r="L14" s="155">
        <f>IF(AND($D$3,$F$3), SXS_Transit_temp!K10+SXS_Transit_temp!K36,IF(AND($D$3,NOT($F$3)), SXS_Transit_temp!K10,IF(AND(NOT($D$3),$F$3), SXS_Transit_temp!K36,0)))</f>
        <v>91.409630000000007</v>
      </c>
      <c r="M14" s="155">
        <f>IF(AND($D$3,$F$3), SXS_Transit_temp!L10+SXS_Transit_temp!L36,IF(AND($D$3,NOT($F$3)), SXS_Transit_temp!L10,IF(AND(NOT($D$3),$F$3), SXS_Transit_temp!L36,0)))</f>
        <v>0</v>
      </c>
      <c r="N14" s="155">
        <f>IF(AND($D$3,$F$3), SXS_Transit_temp!M10+SXS_Transit_temp!M36,IF(AND($D$3,NOT($F$3)), SXS_Transit_temp!M10,IF(AND(NOT($D$3),$F$3), SXS_Transit_temp!M36,0)))</f>
        <v>600.81861000000004</v>
      </c>
      <c r="O14" s="155">
        <f>IF(AND($D$3,$F$3), SXS_Transit_temp!N10+SXS_Transit_temp!N36,IF(AND($D$3,NOT($F$3)), SXS_Transit_temp!N10,IF(AND(NOT($D$3),$F$3), SXS_Transit_temp!N36,0)))</f>
        <v>189.87280999999999</v>
      </c>
      <c r="P14" s="155">
        <f>IF(AND($D$3,$F$3), SXS_Transit_temp!O10+SXS_Transit_temp!O36,IF(AND($D$3,NOT($F$3)), SXS_Transit_temp!O10,IF(AND(NOT($D$3),$F$3), SXS_Transit_temp!O36,0)))</f>
        <v>153.94639000000001</v>
      </c>
      <c r="Q14" s="155">
        <f>IF(AND($D$3,$F$3), SXS_Transit_temp!P10+SXS_Transit_temp!P36,IF(AND($D$3,NOT($F$3)), SXS_Transit_temp!P10,IF(AND(NOT($D$3),$F$3), SXS_Transit_temp!P36,0)))</f>
        <v>2353.5046000000002</v>
      </c>
      <c r="R14" s="155">
        <f>IF(AND($D$3,$F$3), SXS_Transit_temp!Q10+SXS_Transit_temp!Q36,IF(AND($D$3,NOT($F$3)), SXS_Transit_temp!Q10,IF(AND(NOT($D$3),$F$3), SXS_Transit_temp!Q36,0)))</f>
        <v>0</v>
      </c>
      <c r="S14" s="155">
        <f>IF(AND($D$3,$F$3), SXS_Transit_temp!R10+SXS_Transit_temp!R36,IF(AND($D$3,NOT($F$3)), SXS_Transit_temp!R10,IF(AND(NOT($D$3),$F$3), SXS_Transit_temp!R36,0)))</f>
        <v>0</v>
      </c>
      <c r="T14" s="155">
        <f>IF(AND($D$3,$F$3), SXS_Transit_temp!S10+SXS_Transit_temp!S36,IF(AND($D$3,NOT($F$3)), SXS_Transit_temp!S10,IF(AND(NOT($D$3),$F$3), SXS_Transit_temp!S36,0)))</f>
        <v>184.58141999999998</v>
      </c>
      <c r="U14" s="155">
        <f>IF(AND($D$3,$F$3), SXS_Transit_temp!T10+SXS_Transit_temp!T36,IF(AND($D$3,NOT($F$3)), SXS_Transit_temp!T10,IF(AND(NOT($D$3),$F$3), SXS_Transit_temp!T36,0)))</f>
        <v>0</v>
      </c>
      <c r="V14" s="155">
        <f>IF(AND($D$3,$F$3), SXS_Transit_temp!U10+SXS_Transit_temp!U36,IF(AND($D$3,NOT($F$3)), SXS_Transit_temp!U10,IF(AND(NOT($D$3),$F$3), SXS_Transit_temp!U36,0)))</f>
        <v>0</v>
      </c>
      <c r="W14" s="155">
        <f>IF(AND($D$3,$F$3), SXS_Transit_temp!V10+SXS_Transit_temp!V36,IF(AND($D$3,NOT($F$3)), SXS_Transit_temp!V10,IF(AND(NOT($D$3),$F$3), SXS_Transit_temp!V36,0)))</f>
        <v>0</v>
      </c>
      <c r="X14" s="155">
        <f>IF(AND($D$3,$F$3), SXS_Transit_temp!W10+SXS_Transit_temp!W36,IF(AND($D$3,NOT($F$3)), SXS_Transit_temp!W10,IF(AND(NOT($D$3),$F$3), SXS_Transit_temp!W36,0)))</f>
        <v>0</v>
      </c>
      <c r="Y14" s="155">
        <f>IF(AND($D$3,$F$3), SXS_Transit_temp!X10+SXS_Transit_temp!X36,IF(AND($D$3,NOT($F$3)), SXS_Transit_temp!X10,IF(AND(NOT($D$3),$F$3), SXS_Transit_temp!X36,0)))</f>
        <v>0</v>
      </c>
      <c r="Z14" s="155">
        <f>IF(AND($D$3,$F$3), SXS_Transit_temp!Y10+SXS_Transit_temp!Y36,IF(AND($D$3,NOT($F$3)), SXS_Transit_temp!Y10,IF(AND(NOT($D$3),$F$3), SXS_Transit_temp!Y36,0)))</f>
        <v>1125.3487700000001</v>
      </c>
      <c r="AA14" s="155">
        <f>IF(AND($D$3,$F$3), SXS_Transit_temp!Z10+SXS_Transit_temp!Z36,IF(AND($D$3,NOT($F$3)), SXS_Transit_temp!Z10,IF(AND(NOT($D$3),$F$3), SXS_Transit_temp!Z36,0)))</f>
        <v>0</v>
      </c>
      <c r="AB14" s="156">
        <f t="shared" si="1"/>
        <v>141158.50483000002</v>
      </c>
      <c r="AD14" s="153" t="s">
        <v>46</v>
      </c>
      <c r="AE14" s="164">
        <f t="shared" si="2"/>
        <v>0.46445240638498464</v>
      </c>
      <c r="AF14" s="164">
        <f t="shared" si="0"/>
        <v>3.770780355324907E-2</v>
      </c>
      <c r="AG14" s="164">
        <f t="shared" si="0"/>
        <v>3.4596777614508251E-3</v>
      </c>
      <c r="AH14" s="164">
        <f t="shared" si="0"/>
        <v>2.331057419432713E-3</v>
      </c>
      <c r="AI14" s="164">
        <f t="shared" si="0"/>
        <v>2.454113313379163E-2</v>
      </c>
      <c r="AJ14" s="164">
        <f t="shared" si="0"/>
        <v>9.1021614428926341E-4</v>
      </c>
      <c r="AK14" s="164">
        <f t="shared" si="0"/>
        <v>2.2872527970513215E-2</v>
      </c>
      <c r="AL14" s="163">
        <f t="shared" si="0"/>
        <v>0.40453958051462591</v>
      </c>
      <c r="AM14" s="164">
        <f t="shared" si="0"/>
        <v>5.8933613033226107E-3</v>
      </c>
      <c r="AN14" s="164">
        <f t="shared" si="0"/>
        <v>6.4756728693100309E-4</v>
      </c>
      <c r="AO14" s="164">
        <f t="shared" si="0"/>
        <v>0</v>
      </c>
      <c r="AP14" s="164">
        <f t="shared" si="0"/>
        <v>4.256340138510094E-3</v>
      </c>
      <c r="AQ14" s="164">
        <f t="shared" si="0"/>
        <v>1.3451035786236725E-3</v>
      </c>
      <c r="AR14" s="164">
        <f t="shared" si="0"/>
        <v>1.0905923818433801E-3</v>
      </c>
      <c r="AS14" s="164">
        <f t="shared" si="0"/>
        <v>1.6672779318783325E-2</v>
      </c>
      <c r="AT14" s="164">
        <f t="shared" si="0"/>
        <v>0</v>
      </c>
      <c r="AU14" s="164">
        <f t="shared" si="0"/>
        <v>0</v>
      </c>
      <c r="AV14" s="164">
        <f t="shared" si="0"/>
        <v>1.3076181291541381E-3</v>
      </c>
      <c r="AW14" s="164">
        <f t="shared" si="0"/>
        <v>0</v>
      </c>
      <c r="AX14" s="164">
        <f t="shared" si="0"/>
        <v>0</v>
      </c>
      <c r="AY14" s="164">
        <f t="shared" si="0"/>
        <v>0</v>
      </c>
      <c r="AZ14" s="164">
        <f t="shared" si="0"/>
        <v>0</v>
      </c>
      <c r="BA14" s="164">
        <f t="shared" si="0"/>
        <v>0</v>
      </c>
      <c r="BB14" s="164">
        <f t="shared" si="0"/>
        <v>7.972234980494302E-3</v>
      </c>
      <c r="BC14" s="164">
        <f t="shared" si="0"/>
        <v>0</v>
      </c>
      <c r="BD14" s="167">
        <f t="shared" si="3"/>
        <v>0.99999999999999978</v>
      </c>
    </row>
    <row r="15" spans="1:56" x14ac:dyDescent="0.25">
      <c r="B15" s="153" t="s">
        <v>377</v>
      </c>
      <c r="C15" s="155">
        <f>IF(AND($D$3,$F$3), SXS_Transit_temp!B11+SXS_Transit_temp!B37,IF(AND($D$3,NOT($F$3)), SXS_Transit_temp!B11,IF(AND(NOT($D$3),$F$3), SXS_Transit_temp!B37,0)))</f>
        <v>13748.271500000001</v>
      </c>
      <c r="D15" s="155">
        <f>IF(AND($D$3,$F$3), SXS_Transit_temp!C11+SXS_Transit_temp!C37,IF(AND($D$3,NOT($F$3)), SXS_Transit_temp!C11,IF(AND(NOT($D$3),$F$3), SXS_Transit_temp!C37,0)))</f>
        <v>3520.43932</v>
      </c>
      <c r="E15" s="155">
        <f>IF(AND($D$3,$F$3), SXS_Transit_temp!D11+SXS_Transit_temp!D37,IF(AND($D$3,NOT($F$3)), SXS_Transit_temp!D11,IF(AND(NOT($D$3),$F$3), SXS_Transit_temp!D37,0)))</f>
        <v>0</v>
      </c>
      <c r="F15" s="155">
        <f>IF(AND($D$3,$F$3), SXS_Transit_temp!E11+SXS_Transit_temp!E37,IF(AND($D$3,NOT($F$3)), SXS_Transit_temp!E11,IF(AND(NOT($D$3),$F$3), SXS_Transit_temp!E37,0)))</f>
        <v>0</v>
      </c>
      <c r="G15" s="155">
        <f>IF(AND($D$3,$F$3), SXS_Transit_temp!F11+SXS_Transit_temp!F37,IF(AND($D$3,NOT($F$3)), SXS_Transit_temp!F11,IF(AND(NOT($D$3),$F$3), SXS_Transit_temp!F37,0)))</f>
        <v>0</v>
      </c>
      <c r="H15" s="155">
        <f>IF(AND($D$3,$F$3), SXS_Transit_temp!G11+SXS_Transit_temp!G37,IF(AND($D$3,NOT($F$3)), SXS_Transit_temp!G11,IF(AND(NOT($D$3),$F$3), SXS_Transit_temp!G37,0)))</f>
        <v>0</v>
      </c>
      <c r="I15" s="155">
        <f>IF(AND($D$3,$F$3), SXS_Transit_temp!H11+SXS_Transit_temp!H37,IF(AND($D$3,NOT($F$3)), SXS_Transit_temp!H11,IF(AND(NOT($D$3),$F$3), SXS_Transit_temp!H37,0)))</f>
        <v>828.13722000000007</v>
      </c>
      <c r="J15" s="155">
        <f>IF(AND($D$3,$F$3), SXS_Transit_temp!I11+SXS_Transit_temp!I37,IF(AND($D$3,NOT($F$3)), SXS_Transit_temp!I11,IF(AND(NOT($D$3),$F$3), SXS_Transit_temp!I37,0)))</f>
        <v>1445.58347</v>
      </c>
      <c r="K15" s="154">
        <f>IF(AND($D$3,$F$3), SXS_Transit_temp!J11+SXS_Transit_temp!J37,IF(AND($D$3,NOT($F$3)), SXS_Transit_temp!J11,IF(AND(NOT($D$3),$F$3), SXS_Transit_temp!J37,0)))</f>
        <v>1091.89579</v>
      </c>
      <c r="L15" s="155">
        <f>IF(AND($D$3,$F$3), SXS_Transit_temp!K11+SXS_Transit_temp!K37,IF(AND($D$3,NOT($F$3)), SXS_Transit_temp!K11,IF(AND(NOT($D$3),$F$3), SXS_Transit_temp!K37,0)))</f>
        <v>17.819379999999999</v>
      </c>
      <c r="M15" s="155">
        <f>IF(AND($D$3,$F$3), SXS_Transit_temp!L11+SXS_Transit_temp!L37,IF(AND($D$3,NOT($F$3)), SXS_Transit_temp!L11,IF(AND(NOT($D$3),$F$3), SXS_Transit_temp!L37,0)))</f>
        <v>0</v>
      </c>
      <c r="N15" s="155">
        <f>IF(AND($D$3,$F$3), SXS_Transit_temp!M11+SXS_Transit_temp!M37,IF(AND($D$3,NOT($F$3)), SXS_Transit_temp!M11,IF(AND(NOT($D$3),$F$3), SXS_Transit_temp!M37,0)))</f>
        <v>0</v>
      </c>
      <c r="O15" s="155">
        <f>IF(AND($D$3,$F$3), SXS_Transit_temp!N11+SXS_Transit_temp!N37,IF(AND($D$3,NOT($F$3)), SXS_Transit_temp!N11,IF(AND(NOT($D$3),$F$3), SXS_Transit_temp!N37,0)))</f>
        <v>0</v>
      </c>
      <c r="P15" s="155">
        <f>IF(AND($D$3,$F$3), SXS_Transit_temp!O11+SXS_Transit_temp!O37,IF(AND($D$3,NOT($F$3)), SXS_Transit_temp!O11,IF(AND(NOT($D$3),$F$3), SXS_Transit_temp!O37,0)))</f>
        <v>0</v>
      </c>
      <c r="Q15" s="155">
        <f>IF(AND($D$3,$F$3), SXS_Transit_temp!P11+SXS_Transit_temp!P37,IF(AND($D$3,NOT($F$3)), SXS_Transit_temp!P11,IF(AND(NOT($D$3),$F$3), SXS_Transit_temp!P37,0)))</f>
        <v>0</v>
      </c>
      <c r="R15" s="155">
        <f>IF(AND($D$3,$F$3), SXS_Transit_temp!Q11+SXS_Transit_temp!Q37,IF(AND($D$3,NOT($F$3)), SXS_Transit_temp!Q11,IF(AND(NOT($D$3),$F$3), SXS_Transit_temp!Q37,0)))</f>
        <v>0</v>
      </c>
      <c r="S15" s="155">
        <f>IF(AND($D$3,$F$3), SXS_Transit_temp!R11+SXS_Transit_temp!R37,IF(AND($D$3,NOT($F$3)), SXS_Transit_temp!R11,IF(AND(NOT($D$3),$F$3), SXS_Transit_temp!R37,0)))</f>
        <v>0</v>
      </c>
      <c r="T15" s="155">
        <f>IF(AND($D$3,$F$3), SXS_Transit_temp!S11+SXS_Transit_temp!S37,IF(AND($D$3,NOT($F$3)), SXS_Transit_temp!S11,IF(AND(NOT($D$3),$F$3), SXS_Transit_temp!S37,0)))</f>
        <v>0</v>
      </c>
      <c r="U15" s="155">
        <f>IF(AND($D$3,$F$3), SXS_Transit_temp!T11+SXS_Transit_temp!T37,IF(AND($D$3,NOT($F$3)), SXS_Transit_temp!T11,IF(AND(NOT($D$3),$F$3), SXS_Transit_temp!T37,0)))</f>
        <v>0</v>
      </c>
      <c r="V15" s="155">
        <f>IF(AND($D$3,$F$3), SXS_Transit_temp!U11+SXS_Transit_temp!U37,IF(AND($D$3,NOT($F$3)), SXS_Transit_temp!U11,IF(AND(NOT($D$3),$F$3), SXS_Transit_temp!U37,0)))</f>
        <v>1512.0752799999998</v>
      </c>
      <c r="W15" s="155">
        <f>IF(AND($D$3,$F$3), SXS_Transit_temp!V11+SXS_Transit_temp!V37,IF(AND($D$3,NOT($F$3)), SXS_Transit_temp!V11,IF(AND(NOT($D$3),$F$3), SXS_Transit_temp!V37,0)))</f>
        <v>0</v>
      </c>
      <c r="X15" s="155">
        <f>IF(AND($D$3,$F$3), SXS_Transit_temp!W11+SXS_Transit_temp!W37,IF(AND($D$3,NOT($F$3)), SXS_Transit_temp!W11,IF(AND(NOT($D$3),$F$3), SXS_Transit_temp!W37,0)))</f>
        <v>0</v>
      </c>
      <c r="Y15" s="155">
        <f>IF(AND($D$3,$F$3), SXS_Transit_temp!X11+SXS_Transit_temp!X37,IF(AND($D$3,NOT($F$3)), SXS_Transit_temp!X11,IF(AND(NOT($D$3),$F$3), SXS_Transit_temp!X37,0)))</f>
        <v>0</v>
      </c>
      <c r="Z15" s="155">
        <f>IF(AND($D$3,$F$3), SXS_Transit_temp!Y11+SXS_Transit_temp!Y37,IF(AND($D$3,NOT($F$3)), SXS_Transit_temp!Y11,IF(AND(NOT($D$3),$F$3), SXS_Transit_temp!Y37,0)))</f>
        <v>0</v>
      </c>
      <c r="AA15" s="155">
        <f>IF(AND($D$3,$F$3), SXS_Transit_temp!Z11+SXS_Transit_temp!Z37,IF(AND($D$3,NOT($F$3)), SXS_Transit_temp!Z11,IF(AND(NOT($D$3),$F$3), SXS_Transit_temp!Z37,0)))</f>
        <v>0</v>
      </c>
      <c r="AB15" s="156">
        <f t="shared" si="1"/>
        <v>22164.221960000003</v>
      </c>
      <c r="AD15" s="153" t="s">
        <v>377</v>
      </c>
      <c r="AE15" s="164">
        <f t="shared" si="2"/>
        <v>0.62029118481179468</v>
      </c>
      <c r="AF15" s="164">
        <f t="shared" si="0"/>
        <v>0.15883432887260254</v>
      </c>
      <c r="AG15" s="164">
        <f t="shared" si="0"/>
        <v>0</v>
      </c>
      <c r="AH15" s="164">
        <f t="shared" si="0"/>
        <v>0</v>
      </c>
      <c r="AI15" s="164">
        <f t="shared" si="0"/>
        <v>0</v>
      </c>
      <c r="AJ15" s="164">
        <f t="shared" si="0"/>
        <v>0</v>
      </c>
      <c r="AK15" s="164">
        <f t="shared" si="0"/>
        <v>3.7363694583755193E-2</v>
      </c>
      <c r="AL15" s="164">
        <f t="shared" si="0"/>
        <v>6.5221484995451648E-2</v>
      </c>
      <c r="AM15" s="163">
        <f t="shared" si="0"/>
        <v>4.9263889883910901E-2</v>
      </c>
      <c r="AN15" s="164">
        <f t="shared" si="0"/>
        <v>8.0397047241986732E-4</v>
      </c>
      <c r="AO15" s="164">
        <f t="shared" si="0"/>
        <v>0</v>
      </c>
      <c r="AP15" s="164">
        <f t="shared" si="0"/>
        <v>0</v>
      </c>
      <c r="AQ15" s="164">
        <f t="shared" si="0"/>
        <v>0</v>
      </c>
      <c r="AR15" s="164">
        <f t="shared" si="0"/>
        <v>0</v>
      </c>
      <c r="AS15" s="164">
        <f t="shared" si="0"/>
        <v>0</v>
      </c>
      <c r="AT15" s="164">
        <f t="shared" si="0"/>
        <v>0</v>
      </c>
      <c r="AU15" s="164">
        <f t="shared" si="0"/>
        <v>0</v>
      </c>
      <c r="AV15" s="164">
        <f t="shared" si="0"/>
        <v>0</v>
      </c>
      <c r="AW15" s="164">
        <f t="shared" si="0"/>
        <v>0</v>
      </c>
      <c r="AX15" s="164">
        <f t="shared" si="0"/>
        <v>6.8221446380065026E-2</v>
      </c>
      <c r="AY15" s="164">
        <f t="shared" si="0"/>
        <v>0</v>
      </c>
      <c r="AZ15" s="164">
        <f t="shared" si="0"/>
        <v>0</v>
      </c>
      <c r="BA15" s="164">
        <f t="shared" si="0"/>
        <v>0</v>
      </c>
      <c r="BB15" s="164">
        <f t="shared" si="0"/>
        <v>0</v>
      </c>
      <c r="BC15" s="164">
        <f t="shared" si="0"/>
        <v>0</v>
      </c>
      <c r="BD15" s="167">
        <f t="shared" si="3"/>
        <v>0.99999999999999989</v>
      </c>
    </row>
    <row r="16" spans="1:56" x14ac:dyDescent="0.25">
      <c r="B16" s="153" t="s">
        <v>378</v>
      </c>
      <c r="C16" s="155">
        <f>IF(AND($D$3,$F$3), SXS_Transit_temp!B12+SXS_Transit_temp!B38,IF(AND($D$3,NOT($F$3)), SXS_Transit_temp!B12,IF(AND(NOT($D$3),$F$3), SXS_Transit_temp!B38,0)))</f>
        <v>13294.777960000001</v>
      </c>
      <c r="D16" s="155">
        <f>IF(AND($D$3,$F$3), SXS_Transit_temp!C12+SXS_Transit_temp!C38,IF(AND($D$3,NOT($F$3)), SXS_Transit_temp!C12,IF(AND(NOT($D$3),$F$3), SXS_Transit_temp!C38,0)))</f>
        <v>162.64968999999999</v>
      </c>
      <c r="E16" s="155">
        <f>IF(AND($D$3,$F$3), SXS_Transit_temp!D12+SXS_Transit_temp!D38,IF(AND($D$3,NOT($F$3)), SXS_Transit_temp!D12,IF(AND(NOT($D$3),$F$3), SXS_Transit_temp!D38,0)))</f>
        <v>0</v>
      </c>
      <c r="F16" s="155">
        <f>IF(AND($D$3,$F$3), SXS_Transit_temp!E12+SXS_Transit_temp!E38,IF(AND($D$3,NOT($F$3)), SXS_Transit_temp!E12,IF(AND(NOT($D$3),$F$3), SXS_Transit_temp!E38,0)))</f>
        <v>1316.5356099999999</v>
      </c>
      <c r="G16" s="155">
        <f>IF(AND($D$3,$F$3), SXS_Transit_temp!F12+SXS_Transit_temp!F38,IF(AND($D$3,NOT($F$3)), SXS_Transit_temp!F12,IF(AND(NOT($D$3),$F$3), SXS_Transit_temp!F38,0)))</f>
        <v>0</v>
      </c>
      <c r="H16" s="155">
        <f>IF(AND($D$3,$F$3), SXS_Transit_temp!G12+SXS_Transit_temp!G38,IF(AND($D$3,NOT($F$3)), SXS_Transit_temp!G12,IF(AND(NOT($D$3),$F$3), SXS_Transit_temp!G38,0)))</f>
        <v>1726.00279</v>
      </c>
      <c r="I16" s="155">
        <f>IF(AND($D$3,$F$3), SXS_Transit_temp!H12+SXS_Transit_temp!H38,IF(AND($D$3,NOT($F$3)), SXS_Transit_temp!H12,IF(AND(NOT($D$3),$F$3), SXS_Transit_temp!H38,0)))</f>
        <v>1093.8781300000001</v>
      </c>
      <c r="J16" s="155">
        <f>IF(AND($D$3,$F$3), SXS_Transit_temp!I12+SXS_Transit_temp!I38,IF(AND($D$3,NOT($F$3)), SXS_Transit_temp!I12,IF(AND(NOT($D$3),$F$3), SXS_Transit_temp!I38,0)))</f>
        <v>516.26886000000002</v>
      </c>
      <c r="K16" s="155">
        <f>IF(AND($D$3,$F$3), SXS_Transit_temp!J12+SXS_Transit_temp!J38,IF(AND($D$3,NOT($F$3)), SXS_Transit_temp!J12,IF(AND(NOT($D$3),$F$3), SXS_Transit_temp!J38,0)))</f>
        <v>0</v>
      </c>
      <c r="L16" s="154">
        <f>IF(AND($D$3,$F$3), SXS_Transit_temp!K12+SXS_Transit_temp!K38,IF(AND($D$3,NOT($F$3)), SXS_Transit_temp!K12,IF(AND(NOT($D$3),$F$3), SXS_Transit_temp!K38,0)))</f>
        <v>2014.36977</v>
      </c>
      <c r="M16" s="155">
        <f>IF(AND($D$3,$F$3), SXS_Transit_temp!L12+SXS_Transit_temp!L38,IF(AND($D$3,NOT($F$3)), SXS_Transit_temp!L12,IF(AND(NOT($D$3),$F$3), SXS_Transit_temp!L38,0)))</f>
        <v>153.07075</v>
      </c>
      <c r="N16" s="155">
        <f>IF(AND($D$3,$F$3), SXS_Transit_temp!M12+SXS_Transit_temp!M38,IF(AND($D$3,NOT($F$3)), SXS_Transit_temp!M12,IF(AND(NOT($D$3),$F$3), SXS_Transit_temp!M38,0)))</f>
        <v>0</v>
      </c>
      <c r="O16" s="155">
        <f>IF(AND($D$3,$F$3), SXS_Transit_temp!N12+SXS_Transit_temp!N38,IF(AND($D$3,NOT($F$3)), SXS_Transit_temp!N12,IF(AND(NOT($D$3),$F$3), SXS_Transit_temp!N38,0)))</f>
        <v>0</v>
      </c>
      <c r="P16" s="155">
        <f>IF(AND($D$3,$F$3), SXS_Transit_temp!O12+SXS_Transit_temp!O38,IF(AND($D$3,NOT($F$3)), SXS_Transit_temp!O12,IF(AND(NOT($D$3),$F$3), SXS_Transit_temp!O38,0)))</f>
        <v>0</v>
      </c>
      <c r="Q16" s="155">
        <f>IF(AND($D$3,$F$3), SXS_Transit_temp!P12+SXS_Transit_temp!P38,IF(AND($D$3,NOT($F$3)), SXS_Transit_temp!P12,IF(AND(NOT($D$3),$F$3), SXS_Transit_temp!P38,0)))</f>
        <v>0</v>
      </c>
      <c r="R16" s="155">
        <f>IF(AND($D$3,$F$3), SXS_Transit_temp!Q12+SXS_Transit_temp!Q38,IF(AND($D$3,NOT($F$3)), SXS_Transit_temp!Q12,IF(AND(NOT($D$3),$F$3), SXS_Transit_temp!Q38,0)))</f>
        <v>0</v>
      </c>
      <c r="S16" s="155">
        <f>IF(AND($D$3,$F$3), SXS_Transit_temp!R12+SXS_Transit_temp!R38,IF(AND($D$3,NOT($F$3)), SXS_Transit_temp!R12,IF(AND(NOT($D$3),$F$3), SXS_Transit_temp!R38,0)))</f>
        <v>0</v>
      </c>
      <c r="T16" s="155">
        <f>IF(AND($D$3,$F$3), SXS_Transit_temp!S12+SXS_Transit_temp!S38,IF(AND($D$3,NOT($F$3)), SXS_Transit_temp!S12,IF(AND(NOT($D$3),$F$3), SXS_Transit_temp!S38,0)))</f>
        <v>0</v>
      </c>
      <c r="U16" s="155">
        <f>IF(AND($D$3,$F$3), SXS_Transit_temp!T12+SXS_Transit_temp!T38,IF(AND($D$3,NOT($F$3)), SXS_Transit_temp!T12,IF(AND(NOT($D$3),$F$3), SXS_Transit_temp!T38,0)))</f>
        <v>0</v>
      </c>
      <c r="V16" s="155">
        <f>IF(AND($D$3,$F$3), SXS_Transit_temp!U12+SXS_Transit_temp!U38,IF(AND($D$3,NOT($F$3)), SXS_Transit_temp!U12,IF(AND(NOT($D$3),$F$3), SXS_Transit_temp!U38,0)))</f>
        <v>577.21716000000004</v>
      </c>
      <c r="W16" s="155">
        <f>IF(AND($D$3,$F$3), SXS_Transit_temp!V12+SXS_Transit_temp!V38,IF(AND($D$3,NOT($F$3)), SXS_Transit_temp!V12,IF(AND(NOT($D$3),$F$3), SXS_Transit_temp!V38,0)))</f>
        <v>0</v>
      </c>
      <c r="X16" s="155">
        <f>IF(AND($D$3,$F$3), SXS_Transit_temp!W12+SXS_Transit_temp!W38,IF(AND($D$3,NOT($F$3)), SXS_Transit_temp!W12,IF(AND(NOT($D$3),$F$3), SXS_Transit_temp!W38,0)))</f>
        <v>0</v>
      </c>
      <c r="Y16" s="155">
        <f>IF(AND($D$3,$F$3), SXS_Transit_temp!X12+SXS_Transit_temp!X38,IF(AND($D$3,NOT($F$3)), SXS_Transit_temp!X12,IF(AND(NOT($D$3),$F$3), SXS_Transit_temp!X38,0)))</f>
        <v>0</v>
      </c>
      <c r="Z16" s="155">
        <f>IF(AND($D$3,$F$3), SXS_Transit_temp!Y12+SXS_Transit_temp!Y38,IF(AND($D$3,NOT($F$3)), SXS_Transit_temp!Y12,IF(AND(NOT($D$3),$F$3), SXS_Transit_temp!Y38,0)))</f>
        <v>0</v>
      </c>
      <c r="AA16" s="155">
        <f>IF(AND($D$3,$F$3), SXS_Transit_temp!Z12+SXS_Transit_temp!Z38,IF(AND($D$3,NOT($F$3)), SXS_Transit_temp!Z12,IF(AND(NOT($D$3),$F$3), SXS_Transit_temp!Z38,0)))</f>
        <v>0</v>
      </c>
      <c r="AB16" s="156">
        <f t="shared" si="1"/>
        <v>20854.77072</v>
      </c>
      <c r="AD16" s="153" t="s">
        <v>378</v>
      </c>
      <c r="AE16" s="164">
        <f t="shared" si="2"/>
        <v>0.63749336487550701</v>
      </c>
      <c r="AF16" s="164">
        <f t="shared" si="0"/>
        <v>7.7991598269654813E-3</v>
      </c>
      <c r="AG16" s="164">
        <f t="shared" si="0"/>
        <v>0</v>
      </c>
      <c r="AH16" s="164">
        <f t="shared" si="0"/>
        <v>6.3128750139526818E-2</v>
      </c>
      <c r="AI16" s="164">
        <f t="shared" si="0"/>
        <v>0</v>
      </c>
      <c r="AJ16" s="164">
        <f t="shared" si="0"/>
        <v>8.2762971272790864E-2</v>
      </c>
      <c r="AK16" s="164">
        <f t="shared" si="0"/>
        <v>5.2452177234965064E-2</v>
      </c>
      <c r="AL16" s="164">
        <f t="shared" si="0"/>
        <v>2.475543207506431E-2</v>
      </c>
      <c r="AM16" s="164">
        <f t="shared" si="0"/>
        <v>0</v>
      </c>
      <c r="AN16" s="163">
        <f t="shared" si="0"/>
        <v>9.6590358007062282E-2</v>
      </c>
      <c r="AO16" s="164">
        <f t="shared" si="0"/>
        <v>7.3398433411307239E-3</v>
      </c>
      <c r="AP16" s="164">
        <f t="shared" si="0"/>
        <v>0</v>
      </c>
      <c r="AQ16" s="164">
        <f t="shared" si="0"/>
        <v>0</v>
      </c>
      <c r="AR16" s="164">
        <f t="shared" si="0"/>
        <v>0</v>
      </c>
      <c r="AS16" s="164">
        <f t="shared" si="0"/>
        <v>0</v>
      </c>
      <c r="AT16" s="164">
        <f t="shared" si="0"/>
        <v>0</v>
      </c>
      <c r="AU16" s="164">
        <f t="shared" si="0"/>
        <v>0</v>
      </c>
      <c r="AV16" s="164">
        <f t="shared" si="0"/>
        <v>0</v>
      </c>
      <c r="AW16" s="164">
        <f t="shared" si="0"/>
        <v>0</v>
      </c>
      <c r="AX16" s="164">
        <f t="shared" si="0"/>
        <v>2.7677943226987443E-2</v>
      </c>
      <c r="AY16" s="164">
        <f t="shared" si="0"/>
        <v>0</v>
      </c>
      <c r="AZ16" s="164">
        <f t="shared" si="0"/>
        <v>0</v>
      </c>
      <c r="BA16" s="164">
        <f t="shared" si="0"/>
        <v>0</v>
      </c>
      <c r="BB16" s="164">
        <f t="shared" si="0"/>
        <v>0</v>
      </c>
      <c r="BC16" s="164">
        <f t="shared" si="0"/>
        <v>0</v>
      </c>
      <c r="BD16" s="167">
        <f t="shared" si="3"/>
        <v>1</v>
      </c>
    </row>
    <row r="17" spans="2:56" x14ac:dyDescent="0.25">
      <c r="B17" s="153" t="s">
        <v>379</v>
      </c>
      <c r="C17" s="155">
        <f>IF(AND($D$3,$F$3), SXS_Transit_temp!B13+SXS_Transit_temp!B39,IF(AND($D$3,NOT($F$3)), SXS_Transit_temp!B13,IF(AND(NOT($D$3),$F$3), SXS_Transit_temp!B39,0)))</f>
        <v>13965.488229999999</v>
      </c>
      <c r="D17" s="155">
        <f>IF(AND($D$3,$F$3), SXS_Transit_temp!C13+SXS_Transit_temp!C39,IF(AND($D$3,NOT($F$3)), SXS_Transit_temp!C13,IF(AND(NOT($D$3),$F$3), SXS_Transit_temp!C39,0)))</f>
        <v>0</v>
      </c>
      <c r="E17" s="155">
        <f>IF(AND($D$3,$F$3), SXS_Transit_temp!D13+SXS_Transit_temp!D39,IF(AND($D$3,NOT($F$3)), SXS_Transit_temp!D13,IF(AND(NOT($D$3),$F$3), SXS_Transit_temp!D39,0)))</f>
        <v>1607.89797</v>
      </c>
      <c r="F17" s="155">
        <f>IF(AND($D$3,$F$3), SXS_Transit_temp!E13+SXS_Transit_temp!E39,IF(AND($D$3,NOT($F$3)), SXS_Transit_temp!E13,IF(AND(NOT($D$3),$F$3), SXS_Transit_temp!E39,0)))</f>
        <v>0</v>
      </c>
      <c r="G17" s="155">
        <f>IF(AND($D$3,$F$3), SXS_Transit_temp!F13+SXS_Transit_temp!F39,IF(AND($D$3,NOT($F$3)), SXS_Transit_temp!F13,IF(AND(NOT($D$3),$F$3), SXS_Transit_temp!F39,0)))</f>
        <v>714.81709999999998</v>
      </c>
      <c r="H17" s="155">
        <f>IF(AND($D$3,$F$3), SXS_Transit_temp!G13+SXS_Transit_temp!G39,IF(AND($D$3,NOT($F$3)), SXS_Transit_temp!G13,IF(AND(NOT($D$3),$F$3), SXS_Transit_temp!G39,0)))</f>
        <v>0</v>
      </c>
      <c r="I17" s="155">
        <f>IF(AND($D$3,$F$3), SXS_Transit_temp!H13+SXS_Transit_temp!H39,IF(AND($D$3,NOT($F$3)), SXS_Transit_temp!H13,IF(AND(NOT($D$3),$F$3), SXS_Transit_temp!H39,0)))</f>
        <v>0</v>
      </c>
      <c r="J17" s="155">
        <f>IF(AND($D$3,$F$3), SXS_Transit_temp!I13+SXS_Transit_temp!I39,IF(AND($D$3,NOT($F$3)), SXS_Transit_temp!I13,IF(AND(NOT($D$3),$F$3), SXS_Transit_temp!I39,0)))</f>
        <v>0</v>
      </c>
      <c r="K17" s="155">
        <f>IF(AND($D$3,$F$3), SXS_Transit_temp!J13+SXS_Transit_temp!J39,IF(AND($D$3,NOT($F$3)), SXS_Transit_temp!J13,IF(AND(NOT($D$3),$F$3), SXS_Transit_temp!J39,0)))</f>
        <v>0</v>
      </c>
      <c r="L17" s="155">
        <f>IF(AND($D$3,$F$3), SXS_Transit_temp!K13+SXS_Transit_temp!K39,IF(AND($D$3,NOT($F$3)), SXS_Transit_temp!K13,IF(AND(NOT($D$3),$F$3), SXS_Transit_temp!K39,0)))</f>
        <v>206.23599999999999</v>
      </c>
      <c r="M17" s="154">
        <f>IF(AND($D$3,$F$3), SXS_Transit_temp!L13+SXS_Transit_temp!L39,IF(AND($D$3,NOT($F$3)), SXS_Transit_temp!L13,IF(AND(NOT($D$3),$F$3), SXS_Transit_temp!L39,0)))</f>
        <v>362.57045999999997</v>
      </c>
      <c r="N17" s="155">
        <f>IF(AND($D$3,$F$3), SXS_Transit_temp!M13+SXS_Transit_temp!M39,IF(AND($D$3,NOT($F$3)), SXS_Transit_temp!M13,IF(AND(NOT($D$3),$F$3), SXS_Transit_temp!M39,0)))</f>
        <v>34.875660000000003</v>
      </c>
      <c r="O17" s="155">
        <f>IF(AND($D$3,$F$3), SXS_Transit_temp!N13+SXS_Transit_temp!N39,IF(AND($D$3,NOT($F$3)), SXS_Transit_temp!N13,IF(AND(NOT($D$3),$F$3), SXS_Transit_temp!N39,0)))</f>
        <v>2030.7731699999999</v>
      </c>
      <c r="P17" s="155">
        <f>IF(AND($D$3,$F$3), SXS_Transit_temp!O13+SXS_Transit_temp!O39,IF(AND($D$3,NOT($F$3)), SXS_Transit_temp!O13,IF(AND(NOT($D$3),$F$3), SXS_Transit_temp!O39,0)))</f>
        <v>0</v>
      </c>
      <c r="Q17" s="155">
        <f>IF(AND($D$3,$F$3), SXS_Transit_temp!P13+SXS_Transit_temp!P39,IF(AND($D$3,NOT($F$3)), SXS_Transit_temp!P13,IF(AND(NOT($D$3),$F$3), SXS_Transit_temp!P39,0)))</f>
        <v>0</v>
      </c>
      <c r="R17" s="155">
        <f>IF(AND($D$3,$F$3), SXS_Transit_temp!Q13+SXS_Transit_temp!Q39,IF(AND($D$3,NOT($F$3)), SXS_Transit_temp!Q13,IF(AND(NOT($D$3),$F$3), SXS_Transit_temp!Q39,0)))</f>
        <v>0</v>
      </c>
      <c r="S17" s="155">
        <f>IF(AND($D$3,$F$3), SXS_Transit_temp!R13+SXS_Transit_temp!R39,IF(AND($D$3,NOT($F$3)), SXS_Transit_temp!R13,IF(AND(NOT($D$3),$F$3), SXS_Transit_temp!R39,0)))</f>
        <v>0</v>
      </c>
      <c r="T17" s="155">
        <f>IF(AND($D$3,$F$3), SXS_Transit_temp!S13+SXS_Transit_temp!S39,IF(AND($D$3,NOT($F$3)), SXS_Transit_temp!S13,IF(AND(NOT($D$3),$F$3), SXS_Transit_temp!S39,0)))</f>
        <v>0</v>
      </c>
      <c r="U17" s="155">
        <f>IF(AND($D$3,$F$3), SXS_Transit_temp!T13+SXS_Transit_temp!T39,IF(AND($D$3,NOT($F$3)), SXS_Transit_temp!T13,IF(AND(NOT($D$3),$F$3), SXS_Transit_temp!T39,0)))</f>
        <v>0</v>
      </c>
      <c r="V17" s="155">
        <f>IF(AND($D$3,$F$3), SXS_Transit_temp!U13+SXS_Transit_temp!U39,IF(AND($D$3,NOT($F$3)), SXS_Transit_temp!U13,IF(AND(NOT($D$3),$F$3), SXS_Transit_temp!U39,0)))</f>
        <v>1880.9345800000001</v>
      </c>
      <c r="W17" s="155">
        <f>IF(AND($D$3,$F$3), SXS_Transit_temp!V13+SXS_Transit_temp!V39,IF(AND($D$3,NOT($F$3)), SXS_Transit_temp!V13,IF(AND(NOT($D$3),$F$3), SXS_Transit_temp!V39,0)))</f>
        <v>0</v>
      </c>
      <c r="X17" s="155">
        <f>IF(AND($D$3,$F$3), SXS_Transit_temp!W13+SXS_Transit_temp!W39,IF(AND($D$3,NOT($F$3)), SXS_Transit_temp!W13,IF(AND(NOT($D$3),$F$3), SXS_Transit_temp!W39,0)))</f>
        <v>0</v>
      </c>
      <c r="Y17" s="155">
        <f>IF(AND($D$3,$F$3), SXS_Transit_temp!X13+SXS_Transit_temp!X39,IF(AND($D$3,NOT($F$3)), SXS_Transit_temp!X13,IF(AND(NOT($D$3),$F$3), SXS_Transit_temp!X39,0)))</f>
        <v>0</v>
      </c>
      <c r="Z17" s="155">
        <f>IF(AND($D$3,$F$3), SXS_Transit_temp!Y13+SXS_Transit_temp!Y39,IF(AND($D$3,NOT($F$3)), SXS_Transit_temp!Y13,IF(AND(NOT($D$3),$F$3), SXS_Transit_temp!Y39,0)))</f>
        <v>0</v>
      </c>
      <c r="AA17" s="155">
        <f>IF(AND($D$3,$F$3), SXS_Transit_temp!Z13+SXS_Transit_temp!Z39,IF(AND($D$3,NOT($F$3)), SXS_Transit_temp!Z13,IF(AND(NOT($D$3),$F$3), SXS_Transit_temp!Z39,0)))</f>
        <v>0</v>
      </c>
      <c r="AB17" s="156">
        <f t="shared" si="1"/>
        <v>20803.59317</v>
      </c>
      <c r="AD17" s="153" t="s">
        <v>379</v>
      </c>
      <c r="AE17" s="164">
        <f t="shared" si="2"/>
        <v>0.67130173695854867</v>
      </c>
      <c r="AF17" s="164">
        <f t="shared" si="0"/>
        <v>0</v>
      </c>
      <c r="AG17" s="164">
        <f t="shared" si="0"/>
        <v>7.7289435380743898E-2</v>
      </c>
      <c r="AH17" s="164">
        <f t="shared" si="0"/>
        <v>0</v>
      </c>
      <c r="AI17" s="164">
        <f t="shared" si="0"/>
        <v>3.4360271043504545E-2</v>
      </c>
      <c r="AJ17" s="164">
        <f t="shared" si="0"/>
        <v>0</v>
      </c>
      <c r="AK17" s="164">
        <f t="shared" si="0"/>
        <v>0</v>
      </c>
      <c r="AL17" s="164">
        <f t="shared" si="0"/>
        <v>0</v>
      </c>
      <c r="AM17" s="164">
        <f t="shared" si="0"/>
        <v>0</v>
      </c>
      <c r="AN17" s="164">
        <f t="shared" si="0"/>
        <v>9.9134797683606106E-3</v>
      </c>
      <c r="AO17" s="163">
        <f t="shared" si="0"/>
        <v>1.7428261408363236E-2</v>
      </c>
      <c r="AP17" s="164">
        <f t="shared" si="0"/>
        <v>1.676424823106652E-3</v>
      </c>
      <c r="AQ17" s="164">
        <f t="shared" si="0"/>
        <v>9.7616462377686453E-2</v>
      </c>
      <c r="AR17" s="164">
        <f t="shared" si="0"/>
        <v>0</v>
      </c>
      <c r="AS17" s="164">
        <f t="shared" si="0"/>
        <v>0</v>
      </c>
      <c r="AT17" s="164">
        <f t="shared" si="0"/>
        <v>0</v>
      </c>
      <c r="AU17" s="164">
        <f t="shared" ref="AU17:BC32" si="4">IF($AB17&gt;0,S17/$AB17,"")</f>
        <v>0</v>
      </c>
      <c r="AV17" s="164">
        <f t="shared" si="4"/>
        <v>0</v>
      </c>
      <c r="AW17" s="164">
        <f t="shared" si="4"/>
        <v>0</v>
      </c>
      <c r="AX17" s="164">
        <f t="shared" si="4"/>
        <v>9.0413928239685915E-2</v>
      </c>
      <c r="AY17" s="164">
        <f t="shared" si="4"/>
        <v>0</v>
      </c>
      <c r="AZ17" s="164">
        <f t="shared" si="4"/>
        <v>0</v>
      </c>
      <c r="BA17" s="164">
        <f t="shared" si="4"/>
        <v>0</v>
      </c>
      <c r="BB17" s="164">
        <f t="shared" si="4"/>
        <v>0</v>
      </c>
      <c r="BC17" s="164">
        <f t="shared" si="4"/>
        <v>0</v>
      </c>
      <c r="BD17" s="167">
        <f t="shared" si="3"/>
        <v>1.0000000000000002</v>
      </c>
    </row>
    <row r="18" spans="2:56" x14ac:dyDescent="0.25">
      <c r="B18" s="153" t="s">
        <v>380</v>
      </c>
      <c r="C18" s="155">
        <f>IF(AND($D$3,$F$3), SXS_Transit_temp!B14+SXS_Transit_temp!B40,IF(AND($D$3,NOT($F$3)), SXS_Transit_temp!B14,IF(AND(NOT($D$3),$F$3), SXS_Transit_temp!B40,0)))</f>
        <v>18360.010689999999</v>
      </c>
      <c r="D18" s="155">
        <f>IF(AND($D$3,$F$3), SXS_Transit_temp!C14+SXS_Transit_temp!C40,IF(AND($D$3,NOT($F$3)), SXS_Transit_temp!C14,IF(AND(NOT($D$3),$F$3), SXS_Transit_temp!C40,0)))</f>
        <v>1232.87312</v>
      </c>
      <c r="E18" s="155">
        <f>IF(AND($D$3,$F$3), SXS_Transit_temp!D14+SXS_Transit_temp!D40,IF(AND($D$3,NOT($F$3)), SXS_Transit_temp!D14,IF(AND(NOT($D$3),$F$3), SXS_Transit_temp!D40,0)))</f>
        <v>0</v>
      </c>
      <c r="F18" s="155">
        <f>IF(AND($D$3,$F$3), SXS_Transit_temp!E14+SXS_Transit_temp!E40,IF(AND($D$3,NOT($F$3)), SXS_Transit_temp!E14,IF(AND(NOT($D$3),$F$3), SXS_Transit_temp!E40,0)))</f>
        <v>160.01455999999999</v>
      </c>
      <c r="G18" s="155">
        <f>IF(AND($D$3,$F$3), SXS_Transit_temp!F14+SXS_Transit_temp!F40,IF(AND($D$3,NOT($F$3)), SXS_Transit_temp!F14,IF(AND(NOT($D$3),$F$3), SXS_Transit_temp!F40,0)))</f>
        <v>878.68217000000004</v>
      </c>
      <c r="H18" s="155">
        <f>IF(AND($D$3,$F$3), SXS_Transit_temp!G14+SXS_Transit_temp!G40,IF(AND($D$3,NOT($F$3)), SXS_Transit_temp!G14,IF(AND(NOT($D$3),$F$3), SXS_Transit_temp!G40,0)))</f>
        <v>0</v>
      </c>
      <c r="I18" s="155">
        <f>IF(AND($D$3,$F$3), SXS_Transit_temp!H14+SXS_Transit_temp!H40,IF(AND($D$3,NOT($F$3)), SXS_Transit_temp!H14,IF(AND(NOT($D$3),$F$3), SXS_Transit_temp!H40,0)))</f>
        <v>0</v>
      </c>
      <c r="J18" s="155">
        <f>IF(AND($D$3,$F$3), SXS_Transit_temp!I14+SXS_Transit_temp!I40,IF(AND($D$3,NOT($F$3)), SXS_Transit_temp!I14,IF(AND(NOT($D$3),$F$3), SXS_Transit_temp!I40,0)))</f>
        <v>306.95483000000002</v>
      </c>
      <c r="K18" s="155">
        <f>IF(AND($D$3,$F$3), SXS_Transit_temp!J14+SXS_Transit_temp!J40,IF(AND($D$3,NOT($F$3)), SXS_Transit_temp!J14,IF(AND(NOT($D$3),$F$3), SXS_Transit_temp!J40,0)))</f>
        <v>0</v>
      </c>
      <c r="L18" s="155">
        <f>IF(AND($D$3,$F$3), SXS_Transit_temp!K14+SXS_Transit_temp!K40,IF(AND($D$3,NOT($F$3)), SXS_Transit_temp!K14,IF(AND(NOT($D$3),$F$3), SXS_Transit_temp!K40,0)))</f>
        <v>0</v>
      </c>
      <c r="M18" s="155">
        <f>IF(AND($D$3,$F$3), SXS_Transit_temp!L14+SXS_Transit_temp!L40,IF(AND($D$3,NOT($F$3)), SXS_Transit_temp!L14,IF(AND(NOT($D$3),$F$3), SXS_Transit_temp!L40,0)))</f>
        <v>1880.9345800000001</v>
      </c>
      <c r="N18" s="154">
        <f>IF(AND($D$3,$F$3), SXS_Transit_temp!M14+SXS_Transit_temp!M40,IF(AND($D$3,NOT($F$3)), SXS_Transit_temp!M14,IF(AND(NOT($D$3),$F$3), SXS_Transit_temp!M40,0)))</f>
        <v>2504.8641699999998</v>
      </c>
      <c r="O18" s="155">
        <f>IF(AND($D$3,$F$3), SXS_Transit_temp!N14+SXS_Transit_temp!N40,IF(AND($D$3,NOT($F$3)), SXS_Transit_temp!N14,IF(AND(NOT($D$3),$F$3), SXS_Transit_temp!N40,0)))</f>
        <v>1269.3203100000001</v>
      </c>
      <c r="P18" s="155">
        <f>IF(AND($D$3,$F$3), SXS_Transit_temp!O14+SXS_Transit_temp!O40,IF(AND($D$3,NOT($F$3)), SXS_Transit_temp!O14,IF(AND(NOT($D$3),$F$3), SXS_Transit_temp!O40,0)))</f>
        <v>0</v>
      </c>
      <c r="Q18" s="155">
        <f>IF(AND($D$3,$F$3), SXS_Transit_temp!P14+SXS_Transit_temp!P40,IF(AND($D$3,NOT($F$3)), SXS_Transit_temp!P14,IF(AND(NOT($D$3),$F$3), SXS_Transit_temp!P40,0)))</f>
        <v>0</v>
      </c>
      <c r="R18" s="155">
        <f>IF(AND($D$3,$F$3), SXS_Transit_temp!Q14+SXS_Transit_temp!Q40,IF(AND($D$3,NOT($F$3)), SXS_Transit_temp!Q14,IF(AND(NOT($D$3),$F$3), SXS_Transit_temp!Q40,0)))</f>
        <v>0</v>
      </c>
      <c r="S18" s="155">
        <f>IF(AND($D$3,$F$3), SXS_Transit_temp!R14+SXS_Transit_temp!R40,IF(AND($D$3,NOT($F$3)), SXS_Transit_temp!R14,IF(AND(NOT($D$3),$F$3), SXS_Transit_temp!R40,0)))</f>
        <v>0</v>
      </c>
      <c r="T18" s="155">
        <f>IF(AND($D$3,$F$3), SXS_Transit_temp!S14+SXS_Transit_temp!S40,IF(AND($D$3,NOT($F$3)), SXS_Transit_temp!S14,IF(AND(NOT($D$3),$F$3), SXS_Transit_temp!S40,0)))</f>
        <v>0</v>
      </c>
      <c r="U18" s="155">
        <f>IF(AND($D$3,$F$3), SXS_Transit_temp!T14+SXS_Transit_temp!T40,IF(AND($D$3,NOT($F$3)), SXS_Transit_temp!T14,IF(AND(NOT($D$3),$F$3), SXS_Transit_temp!T40,0)))</f>
        <v>0</v>
      </c>
      <c r="V18" s="155">
        <f>IF(AND($D$3,$F$3), SXS_Transit_temp!U14+SXS_Transit_temp!U40,IF(AND($D$3,NOT($F$3)), SXS_Transit_temp!U14,IF(AND(NOT($D$3),$F$3), SXS_Transit_temp!U40,0)))</f>
        <v>0</v>
      </c>
      <c r="W18" s="155">
        <f>IF(AND($D$3,$F$3), SXS_Transit_temp!V14+SXS_Transit_temp!V40,IF(AND($D$3,NOT($F$3)), SXS_Transit_temp!V14,IF(AND(NOT($D$3),$F$3), SXS_Transit_temp!V40,0)))</f>
        <v>0</v>
      </c>
      <c r="X18" s="155">
        <f>IF(AND($D$3,$F$3), SXS_Transit_temp!W14+SXS_Transit_temp!W40,IF(AND($D$3,NOT($F$3)), SXS_Transit_temp!W14,IF(AND(NOT($D$3),$F$3), SXS_Transit_temp!W40,0)))</f>
        <v>0</v>
      </c>
      <c r="Y18" s="155">
        <f>IF(AND($D$3,$F$3), SXS_Transit_temp!X14+SXS_Transit_temp!X40,IF(AND($D$3,NOT($F$3)), SXS_Transit_temp!X14,IF(AND(NOT($D$3),$F$3), SXS_Transit_temp!X40,0)))</f>
        <v>308.32069999999999</v>
      </c>
      <c r="Z18" s="155">
        <f>IF(AND($D$3,$F$3), SXS_Transit_temp!Y14+SXS_Transit_temp!Y40,IF(AND($D$3,NOT($F$3)), SXS_Transit_temp!Y14,IF(AND(NOT($D$3),$F$3), SXS_Transit_temp!Y40,0)))</f>
        <v>0</v>
      </c>
      <c r="AA18" s="155">
        <f>IF(AND($D$3,$F$3), SXS_Transit_temp!Z14+SXS_Transit_temp!Z40,IF(AND($D$3,NOT($F$3)), SXS_Transit_temp!Z14,IF(AND(NOT($D$3),$F$3), SXS_Transit_temp!Z40,0)))</f>
        <v>203.84465</v>
      </c>
      <c r="AB18" s="156">
        <f t="shared" si="1"/>
        <v>27105.819779999998</v>
      </c>
      <c r="AD18" s="153" t="s">
        <v>380</v>
      </c>
      <c r="AE18" s="164">
        <f t="shared" si="2"/>
        <v>0.67734570800721239</v>
      </c>
      <c r="AF18" s="164">
        <f t="shared" si="2"/>
        <v>4.5483705344697756E-2</v>
      </c>
      <c r="AG18" s="164">
        <f t="shared" si="2"/>
        <v>0</v>
      </c>
      <c r="AH18" s="164">
        <f t="shared" si="2"/>
        <v>5.9033285581743065E-3</v>
      </c>
      <c r="AI18" s="164">
        <f t="shared" si="2"/>
        <v>3.2416734750385034E-2</v>
      </c>
      <c r="AJ18" s="164">
        <f t="shared" si="2"/>
        <v>0</v>
      </c>
      <c r="AK18" s="164">
        <f t="shared" si="2"/>
        <v>0</v>
      </c>
      <c r="AL18" s="164">
        <f t="shared" si="2"/>
        <v>1.1324314574927054E-2</v>
      </c>
      <c r="AM18" s="164">
        <f t="shared" si="2"/>
        <v>0</v>
      </c>
      <c r="AN18" s="164">
        <f t="shared" si="2"/>
        <v>0</v>
      </c>
      <c r="AO18" s="164">
        <f t="shared" si="2"/>
        <v>6.939227794127982E-2</v>
      </c>
      <c r="AP18" s="163">
        <f t="shared" si="2"/>
        <v>9.2410566820347984E-2</v>
      </c>
      <c r="AQ18" s="164">
        <f t="shared" si="2"/>
        <v>4.6828331343683131E-2</v>
      </c>
      <c r="AR18" s="164">
        <f t="shared" si="2"/>
        <v>0</v>
      </c>
      <c r="AS18" s="164">
        <f t="shared" si="2"/>
        <v>0</v>
      </c>
      <c r="AT18" s="164">
        <f t="shared" si="2"/>
        <v>0</v>
      </c>
      <c r="AU18" s="164">
        <f t="shared" si="4"/>
        <v>0</v>
      </c>
      <c r="AV18" s="164">
        <f t="shared" si="4"/>
        <v>0</v>
      </c>
      <c r="AW18" s="164">
        <f t="shared" si="4"/>
        <v>0</v>
      </c>
      <c r="AX18" s="164">
        <f t="shared" si="4"/>
        <v>0</v>
      </c>
      <c r="AY18" s="164">
        <f t="shared" si="4"/>
        <v>0</v>
      </c>
      <c r="AZ18" s="164">
        <f t="shared" si="4"/>
        <v>0</v>
      </c>
      <c r="BA18" s="164">
        <f t="shared" si="4"/>
        <v>1.1374704860522025E-2</v>
      </c>
      <c r="BB18" s="164">
        <f t="shared" si="4"/>
        <v>0</v>
      </c>
      <c r="BC18" s="164">
        <f t="shared" si="4"/>
        <v>7.5203277987706011E-3</v>
      </c>
      <c r="BD18" s="167">
        <f t="shared" si="3"/>
        <v>1.0000000000000002</v>
      </c>
    </row>
    <row r="19" spans="2:56" x14ac:dyDescent="0.25">
      <c r="B19" s="153" t="s">
        <v>381</v>
      </c>
      <c r="C19" s="155">
        <f>IF(AND($D$3,$F$3), SXS_Transit_temp!B15+SXS_Transit_temp!B41,IF(AND($D$3,NOT($F$3)), SXS_Transit_temp!B15,IF(AND(NOT($D$3),$F$3), SXS_Transit_temp!B41,0)))</f>
        <v>45624.963469999995</v>
      </c>
      <c r="D19" s="155">
        <f>IF(AND($D$3,$F$3), SXS_Transit_temp!C15+SXS_Transit_temp!C41,IF(AND($D$3,NOT($F$3)), SXS_Transit_temp!C15,IF(AND(NOT($D$3),$F$3), SXS_Transit_temp!C41,0)))</f>
        <v>75.228570000000005</v>
      </c>
      <c r="E19" s="155">
        <f>IF(AND($D$3,$F$3), SXS_Transit_temp!D15+SXS_Transit_temp!D41,IF(AND($D$3,NOT($F$3)), SXS_Transit_temp!D15,IF(AND(NOT($D$3),$F$3), SXS_Transit_temp!D41,0)))</f>
        <v>0</v>
      </c>
      <c r="F19" s="155">
        <f>IF(AND($D$3,$F$3), SXS_Transit_temp!E15+SXS_Transit_temp!E41,IF(AND($D$3,NOT($F$3)), SXS_Transit_temp!E15,IF(AND(NOT($D$3),$F$3), SXS_Transit_temp!E41,0)))</f>
        <v>241.44669999999999</v>
      </c>
      <c r="G19" s="155">
        <f>IF(AND($D$3,$F$3), SXS_Transit_temp!F15+SXS_Transit_temp!F41,IF(AND($D$3,NOT($F$3)), SXS_Transit_temp!F15,IF(AND(NOT($D$3),$F$3), SXS_Transit_temp!F41,0)))</f>
        <v>106.17925</v>
      </c>
      <c r="H19" s="155">
        <f>IF(AND($D$3,$F$3), SXS_Transit_temp!G15+SXS_Transit_temp!G41,IF(AND($D$3,NOT($F$3)), SXS_Transit_temp!G15,IF(AND(NOT($D$3),$F$3), SXS_Transit_temp!G41,0)))</f>
        <v>0</v>
      </c>
      <c r="I19" s="155">
        <f>IF(AND($D$3,$F$3), SXS_Transit_temp!H15+SXS_Transit_temp!H41,IF(AND($D$3,NOT($F$3)), SXS_Transit_temp!H15,IF(AND(NOT($D$3),$F$3), SXS_Transit_temp!H41,0)))</f>
        <v>364.91388000000001</v>
      </c>
      <c r="J19" s="155">
        <f>IF(AND($D$3,$F$3), SXS_Transit_temp!I15+SXS_Transit_temp!I41,IF(AND($D$3,NOT($F$3)), SXS_Transit_temp!I15,IF(AND(NOT($D$3),$F$3), SXS_Transit_temp!I41,0)))</f>
        <v>0</v>
      </c>
      <c r="K19" s="155">
        <f>IF(AND($D$3,$F$3), SXS_Transit_temp!J15+SXS_Transit_temp!J41,IF(AND($D$3,NOT($F$3)), SXS_Transit_temp!J15,IF(AND(NOT($D$3),$F$3), SXS_Transit_temp!J41,0)))</f>
        <v>0</v>
      </c>
      <c r="L19" s="155">
        <f>IF(AND($D$3,$F$3), SXS_Transit_temp!K15+SXS_Transit_temp!K41,IF(AND($D$3,NOT($F$3)), SXS_Transit_temp!K15,IF(AND(NOT($D$3),$F$3), SXS_Transit_temp!K41,0)))</f>
        <v>0</v>
      </c>
      <c r="M19" s="155">
        <f>IF(AND($D$3,$F$3), SXS_Transit_temp!L15+SXS_Transit_temp!L41,IF(AND($D$3,NOT($F$3)), SXS_Transit_temp!L15,IF(AND(NOT($D$3),$F$3), SXS_Transit_temp!L41,0)))</f>
        <v>2244.1982800000001</v>
      </c>
      <c r="N19" s="155">
        <f>IF(AND($D$3,$F$3), SXS_Transit_temp!M15+SXS_Transit_temp!M41,IF(AND($D$3,NOT($F$3)), SXS_Transit_temp!M15,IF(AND(NOT($D$3),$F$3), SXS_Transit_temp!M41,0)))</f>
        <v>729.83316000000002</v>
      </c>
      <c r="O19" s="154">
        <f>IF(AND($D$3,$F$3), SXS_Transit_temp!N15+SXS_Transit_temp!N41,IF(AND($D$3,NOT($F$3)), SXS_Transit_temp!N15,IF(AND(NOT($D$3),$F$3), SXS_Transit_temp!N41,0)))</f>
        <v>3872.6536100000003</v>
      </c>
      <c r="P19" s="155">
        <f>IF(AND($D$3,$F$3), SXS_Transit_temp!O15+SXS_Transit_temp!O41,IF(AND($D$3,NOT($F$3)), SXS_Transit_temp!O15,IF(AND(NOT($D$3),$F$3), SXS_Transit_temp!O41,0)))</f>
        <v>412.41602999999998</v>
      </c>
      <c r="Q19" s="155">
        <f>IF(AND($D$3,$F$3), SXS_Transit_temp!P15+SXS_Transit_temp!P41,IF(AND($D$3,NOT($F$3)), SXS_Transit_temp!P15,IF(AND(NOT($D$3),$F$3), SXS_Transit_temp!P41,0)))</f>
        <v>0</v>
      </c>
      <c r="R19" s="155">
        <f>IF(AND($D$3,$F$3), SXS_Transit_temp!Q15+SXS_Transit_temp!Q41,IF(AND($D$3,NOT($F$3)), SXS_Transit_temp!Q15,IF(AND(NOT($D$3),$F$3), SXS_Transit_temp!Q41,0)))</f>
        <v>0</v>
      </c>
      <c r="S19" s="155">
        <f>IF(AND($D$3,$F$3), SXS_Transit_temp!R15+SXS_Transit_temp!R41,IF(AND($D$3,NOT($F$3)), SXS_Transit_temp!R15,IF(AND(NOT($D$3),$F$3), SXS_Transit_temp!R41,0)))</f>
        <v>0</v>
      </c>
      <c r="T19" s="155">
        <f>IF(AND($D$3,$F$3), SXS_Transit_temp!S15+SXS_Transit_temp!S41,IF(AND($D$3,NOT($F$3)), SXS_Transit_temp!S15,IF(AND(NOT($D$3),$F$3), SXS_Transit_temp!S41,0)))</f>
        <v>0</v>
      </c>
      <c r="U19" s="155">
        <f>IF(AND($D$3,$F$3), SXS_Transit_temp!T15+SXS_Transit_temp!T41,IF(AND($D$3,NOT($F$3)), SXS_Transit_temp!T15,IF(AND(NOT($D$3),$F$3), SXS_Transit_temp!T41,0)))</f>
        <v>0</v>
      </c>
      <c r="V19" s="155">
        <f>IF(AND($D$3,$F$3), SXS_Transit_temp!U15+SXS_Transit_temp!U41,IF(AND($D$3,NOT($F$3)), SXS_Transit_temp!U15,IF(AND(NOT($D$3),$F$3), SXS_Transit_temp!U41,0)))</f>
        <v>0</v>
      </c>
      <c r="W19" s="155">
        <f>IF(AND($D$3,$F$3), SXS_Transit_temp!V15+SXS_Transit_temp!V41,IF(AND($D$3,NOT($F$3)), SXS_Transit_temp!V15,IF(AND(NOT($D$3),$F$3), SXS_Transit_temp!V41,0)))</f>
        <v>210.92605</v>
      </c>
      <c r="X19" s="155">
        <f>IF(AND($D$3,$F$3), SXS_Transit_temp!W15+SXS_Transit_temp!W41,IF(AND($D$3,NOT($F$3)), SXS_Transit_temp!W15,IF(AND(NOT($D$3),$F$3), SXS_Transit_temp!W41,0)))</f>
        <v>0</v>
      </c>
      <c r="Y19" s="155">
        <f>IF(AND($D$3,$F$3), SXS_Transit_temp!X15+SXS_Transit_temp!X41,IF(AND($D$3,NOT($F$3)), SXS_Transit_temp!X15,IF(AND(NOT($D$3),$F$3), SXS_Transit_temp!X41,0)))</f>
        <v>0</v>
      </c>
      <c r="Z19" s="155">
        <f>IF(AND($D$3,$F$3), SXS_Transit_temp!Y15+SXS_Transit_temp!Y41,IF(AND($D$3,NOT($F$3)), SXS_Transit_temp!Y15,IF(AND(NOT($D$3),$F$3), SXS_Transit_temp!Y41,0)))</f>
        <v>948.17646999999988</v>
      </c>
      <c r="AA19" s="155">
        <f>IF(AND($D$3,$F$3), SXS_Transit_temp!Z15+SXS_Transit_temp!Z41,IF(AND($D$3,NOT($F$3)), SXS_Transit_temp!Z15,IF(AND(NOT($D$3),$F$3), SXS_Transit_temp!Z41,0)))</f>
        <v>870.68579</v>
      </c>
      <c r="AB19" s="156">
        <f t="shared" si="1"/>
        <v>55701.62126</v>
      </c>
      <c r="AD19" s="153" t="s">
        <v>381</v>
      </c>
      <c r="AE19" s="164">
        <f t="shared" si="2"/>
        <v>0.81909578999568233</v>
      </c>
      <c r="AF19" s="164">
        <f t="shared" si="2"/>
        <v>1.3505633821474159E-3</v>
      </c>
      <c r="AG19" s="164">
        <f t="shared" si="2"/>
        <v>0</v>
      </c>
      <c r="AH19" s="164">
        <f t="shared" si="2"/>
        <v>4.3346440289950012E-3</v>
      </c>
      <c r="AI19" s="164">
        <f t="shared" si="2"/>
        <v>1.9062147132914529E-3</v>
      </c>
      <c r="AJ19" s="164">
        <f t="shared" si="2"/>
        <v>0</v>
      </c>
      <c r="AK19" s="164">
        <f t="shared" si="2"/>
        <v>6.5512254714576688E-3</v>
      </c>
      <c r="AL19" s="164">
        <f t="shared" si="2"/>
        <v>0</v>
      </c>
      <c r="AM19" s="164">
        <f t="shared" si="2"/>
        <v>0</v>
      </c>
      <c r="AN19" s="164">
        <f t="shared" si="2"/>
        <v>0</v>
      </c>
      <c r="AO19" s="164">
        <f t="shared" si="2"/>
        <v>4.0289640215761292E-2</v>
      </c>
      <c r="AP19" s="164">
        <f t="shared" si="2"/>
        <v>1.3102547888028924E-2</v>
      </c>
      <c r="AQ19" s="163">
        <f t="shared" si="2"/>
        <v>6.9524971130077301E-2</v>
      </c>
      <c r="AR19" s="164">
        <f t="shared" si="2"/>
        <v>7.4040220135596097E-3</v>
      </c>
      <c r="AS19" s="164">
        <f t="shared" si="2"/>
        <v>0</v>
      </c>
      <c r="AT19" s="164">
        <f t="shared" si="2"/>
        <v>0</v>
      </c>
      <c r="AU19" s="164">
        <f t="shared" si="4"/>
        <v>0</v>
      </c>
      <c r="AV19" s="164">
        <f t="shared" si="4"/>
        <v>0</v>
      </c>
      <c r="AW19" s="164">
        <f t="shared" si="4"/>
        <v>0</v>
      </c>
      <c r="AX19" s="164">
        <f t="shared" si="4"/>
        <v>0</v>
      </c>
      <c r="AY19" s="164">
        <f t="shared" si="4"/>
        <v>3.7867129399242194E-3</v>
      </c>
      <c r="AZ19" s="164">
        <f t="shared" si="4"/>
        <v>0</v>
      </c>
      <c r="BA19" s="164">
        <f t="shared" si="4"/>
        <v>0</v>
      </c>
      <c r="BB19" s="164">
        <f t="shared" si="4"/>
        <v>1.7022421404471699E-2</v>
      </c>
      <c r="BC19" s="164">
        <f t="shared" si="4"/>
        <v>1.5631246816602981E-2</v>
      </c>
      <c r="BD19" s="167">
        <f t="shared" si="3"/>
        <v>1</v>
      </c>
    </row>
    <row r="20" spans="2:56" x14ac:dyDescent="0.25">
      <c r="B20" s="153" t="s">
        <v>382</v>
      </c>
      <c r="C20" s="155">
        <f>IF(AND($D$3,$F$3), SXS_Transit_temp!B16+SXS_Transit_temp!B42,IF(AND($D$3,NOT($F$3)), SXS_Transit_temp!B16,IF(AND(NOT($D$3),$F$3), SXS_Transit_temp!B42,0)))</f>
        <v>15942.84086</v>
      </c>
      <c r="D20" s="155">
        <f>IF(AND($D$3,$F$3), SXS_Transit_temp!C16+SXS_Transit_temp!C42,IF(AND($D$3,NOT($F$3)), SXS_Transit_temp!C16,IF(AND(NOT($D$3),$F$3), SXS_Transit_temp!C42,0)))</f>
        <v>0</v>
      </c>
      <c r="E20" s="155">
        <f>IF(AND($D$3,$F$3), SXS_Transit_temp!D16+SXS_Transit_temp!D42,IF(AND($D$3,NOT($F$3)), SXS_Transit_temp!D16,IF(AND(NOT($D$3),$F$3), SXS_Transit_temp!D42,0)))</f>
        <v>0</v>
      </c>
      <c r="F20" s="155">
        <f>IF(AND($D$3,$F$3), SXS_Transit_temp!E16+SXS_Transit_temp!E42,IF(AND($D$3,NOT($F$3)), SXS_Transit_temp!E16,IF(AND(NOT($D$3),$F$3), SXS_Transit_temp!E42,0)))</f>
        <v>83.996650000000002</v>
      </c>
      <c r="G20" s="155">
        <f>IF(AND($D$3,$F$3), SXS_Transit_temp!F16+SXS_Transit_temp!F42,IF(AND($D$3,NOT($F$3)), SXS_Transit_temp!F16,IF(AND(NOT($D$3),$F$3), SXS_Transit_temp!F42,0)))</f>
        <v>0</v>
      </c>
      <c r="H20" s="155">
        <f>IF(AND($D$3,$F$3), SXS_Transit_temp!G16+SXS_Transit_temp!G42,IF(AND($D$3,NOT($F$3)), SXS_Transit_temp!G16,IF(AND(NOT($D$3),$F$3), SXS_Transit_temp!G42,0)))</f>
        <v>344.59926000000002</v>
      </c>
      <c r="I20" s="155">
        <f>IF(AND($D$3,$F$3), SXS_Transit_temp!H16+SXS_Transit_temp!H42,IF(AND($D$3,NOT($F$3)), SXS_Transit_temp!H16,IF(AND(NOT($D$3),$F$3), SXS_Transit_temp!H42,0)))</f>
        <v>300.01279</v>
      </c>
      <c r="J20" s="155">
        <f>IF(AND($D$3,$F$3), SXS_Transit_temp!I16+SXS_Transit_temp!I42,IF(AND($D$3,NOT($F$3)), SXS_Transit_temp!I16,IF(AND(NOT($D$3),$F$3), SXS_Transit_temp!I42,0)))</f>
        <v>17.819379999999999</v>
      </c>
      <c r="K20" s="155">
        <f>IF(AND($D$3,$F$3), SXS_Transit_temp!J16+SXS_Transit_temp!J42,IF(AND($D$3,NOT($F$3)), SXS_Transit_temp!J16,IF(AND(NOT($D$3),$F$3), SXS_Transit_temp!J42,0)))</f>
        <v>0</v>
      </c>
      <c r="L20" s="155">
        <f>IF(AND($D$3,$F$3), SXS_Transit_temp!K16+SXS_Transit_temp!K42,IF(AND($D$3,NOT($F$3)), SXS_Transit_temp!K16,IF(AND(NOT($D$3),$F$3), SXS_Transit_temp!K42,0)))</f>
        <v>0</v>
      </c>
      <c r="M20" s="155">
        <f>IF(AND($D$3,$F$3), SXS_Transit_temp!L16+SXS_Transit_temp!L42,IF(AND($D$3,NOT($F$3)), SXS_Transit_temp!L16,IF(AND(NOT($D$3),$F$3), SXS_Transit_temp!L42,0)))</f>
        <v>0</v>
      </c>
      <c r="N20" s="155">
        <f>IF(AND($D$3,$F$3), SXS_Transit_temp!M16+SXS_Transit_temp!M42,IF(AND($D$3,NOT($F$3)), SXS_Transit_temp!M16,IF(AND(NOT($D$3),$F$3), SXS_Transit_temp!M42,0)))</f>
        <v>0</v>
      </c>
      <c r="O20" s="155">
        <f>IF(AND($D$3,$F$3), SXS_Transit_temp!N16+SXS_Transit_temp!N42,IF(AND($D$3,NOT($F$3)), SXS_Transit_temp!N16,IF(AND(NOT($D$3),$F$3), SXS_Transit_temp!N42,0)))</f>
        <v>187.56626</v>
      </c>
      <c r="P20" s="154">
        <f>IF(AND($D$3,$F$3), SXS_Transit_temp!O16+SXS_Transit_temp!O42,IF(AND($D$3,NOT($F$3)), SXS_Transit_temp!O16,IF(AND(NOT($D$3),$F$3), SXS_Transit_temp!O42,0)))</f>
        <v>0</v>
      </c>
      <c r="Q20" s="155">
        <f>IF(AND($D$3,$F$3), SXS_Transit_temp!P16+SXS_Transit_temp!P42,IF(AND($D$3,NOT($F$3)), SXS_Transit_temp!P16,IF(AND(NOT($D$3),$F$3), SXS_Transit_temp!P42,0)))</f>
        <v>0</v>
      </c>
      <c r="R20" s="155">
        <f>IF(AND($D$3,$F$3), SXS_Transit_temp!Q16+SXS_Transit_temp!Q42,IF(AND($D$3,NOT($F$3)), SXS_Transit_temp!Q16,IF(AND(NOT($D$3),$F$3), SXS_Transit_temp!Q42,0)))</f>
        <v>0</v>
      </c>
      <c r="S20" s="155">
        <f>IF(AND($D$3,$F$3), SXS_Transit_temp!R16+SXS_Transit_temp!R42,IF(AND($D$3,NOT($F$3)), SXS_Transit_temp!R16,IF(AND(NOT($D$3),$F$3), SXS_Transit_temp!R42,0)))</f>
        <v>0</v>
      </c>
      <c r="T20" s="155">
        <f>IF(AND($D$3,$F$3), SXS_Transit_temp!S16+SXS_Transit_temp!S42,IF(AND($D$3,NOT($F$3)), SXS_Transit_temp!S16,IF(AND(NOT($D$3),$F$3), SXS_Transit_temp!S42,0)))</f>
        <v>28.397030000000001</v>
      </c>
      <c r="U20" s="155">
        <f>IF(AND($D$3,$F$3), SXS_Transit_temp!T16+SXS_Transit_temp!T42,IF(AND($D$3,NOT($F$3)), SXS_Transit_temp!T16,IF(AND(NOT($D$3),$F$3), SXS_Transit_temp!T42,0)))</f>
        <v>0</v>
      </c>
      <c r="V20" s="155">
        <f>IF(AND($D$3,$F$3), SXS_Transit_temp!U16+SXS_Transit_temp!U42,IF(AND($D$3,NOT($F$3)), SXS_Transit_temp!U16,IF(AND(NOT($D$3),$F$3), SXS_Transit_temp!U42,0)))</f>
        <v>0</v>
      </c>
      <c r="W20" s="155">
        <f>IF(AND($D$3,$F$3), SXS_Transit_temp!V16+SXS_Transit_temp!V42,IF(AND($D$3,NOT($F$3)), SXS_Transit_temp!V16,IF(AND(NOT($D$3),$F$3), SXS_Transit_temp!V42,0)))</f>
        <v>0</v>
      </c>
      <c r="X20" s="155">
        <f>IF(AND($D$3,$F$3), SXS_Transit_temp!W16+SXS_Transit_temp!W42,IF(AND($D$3,NOT($F$3)), SXS_Transit_temp!W16,IF(AND(NOT($D$3),$F$3), SXS_Transit_temp!W42,0)))</f>
        <v>0</v>
      </c>
      <c r="Y20" s="155">
        <f>IF(AND($D$3,$F$3), SXS_Transit_temp!X16+SXS_Transit_temp!X42,IF(AND($D$3,NOT($F$3)), SXS_Transit_temp!X16,IF(AND(NOT($D$3),$F$3), SXS_Transit_temp!X42,0)))</f>
        <v>0</v>
      </c>
      <c r="Z20" s="155">
        <f>IF(AND($D$3,$F$3), SXS_Transit_temp!Y16+SXS_Transit_temp!Y42,IF(AND($D$3,NOT($F$3)), SXS_Transit_temp!Y16,IF(AND(NOT($D$3),$F$3), SXS_Transit_temp!Y42,0)))</f>
        <v>0</v>
      </c>
      <c r="AA20" s="155">
        <f>IF(AND($D$3,$F$3), SXS_Transit_temp!Z16+SXS_Transit_temp!Z42,IF(AND($D$3,NOT($F$3)), SXS_Transit_temp!Z16,IF(AND(NOT($D$3),$F$3), SXS_Transit_temp!Z42,0)))</f>
        <v>225.54621999999998</v>
      </c>
      <c r="AB20" s="156">
        <f t="shared" si="1"/>
        <v>17130.778450000002</v>
      </c>
      <c r="AD20" s="153" t="s">
        <v>382</v>
      </c>
      <c r="AE20" s="164">
        <f t="shared" si="2"/>
        <v>0.9306547806063068</v>
      </c>
      <c r="AF20" s="164">
        <f t="shared" si="2"/>
        <v>0</v>
      </c>
      <c r="AG20" s="164">
        <f t="shared" si="2"/>
        <v>0</v>
      </c>
      <c r="AH20" s="164">
        <f t="shared" si="2"/>
        <v>4.903259372897908E-3</v>
      </c>
      <c r="AI20" s="164">
        <f t="shared" si="2"/>
        <v>0</v>
      </c>
      <c r="AJ20" s="164">
        <f t="shared" si="2"/>
        <v>2.0115796897717746E-2</v>
      </c>
      <c r="AK20" s="164">
        <f t="shared" si="2"/>
        <v>1.7513085635638467E-2</v>
      </c>
      <c r="AL20" s="164">
        <f t="shared" si="2"/>
        <v>1.0401967459920071E-3</v>
      </c>
      <c r="AM20" s="164">
        <f t="shared" si="2"/>
        <v>0</v>
      </c>
      <c r="AN20" s="164">
        <f t="shared" si="2"/>
        <v>0</v>
      </c>
      <c r="AO20" s="164">
        <f t="shared" si="2"/>
        <v>0</v>
      </c>
      <c r="AP20" s="164">
        <f t="shared" si="2"/>
        <v>0</v>
      </c>
      <c r="AQ20" s="164">
        <f t="shared" si="2"/>
        <v>1.0949079783353336E-2</v>
      </c>
      <c r="AR20" s="163">
        <f t="shared" si="2"/>
        <v>0</v>
      </c>
      <c r="AS20" s="164">
        <f t="shared" si="2"/>
        <v>0</v>
      </c>
      <c r="AT20" s="164">
        <f t="shared" si="2"/>
        <v>0</v>
      </c>
      <c r="AU20" s="164">
        <f t="shared" si="4"/>
        <v>0</v>
      </c>
      <c r="AV20" s="164">
        <f t="shared" si="4"/>
        <v>1.6576613889954311E-3</v>
      </c>
      <c r="AW20" s="164">
        <f t="shared" si="4"/>
        <v>0</v>
      </c>
      <c r="AX20" s="164">
        <f t="shared" si="4"/>
        <v>0</v>
      </c>
      <c r="AY20" s="164">
        <f t="shared" si="4"/>
        <v>0</v>
      </c>
      <c r="AZ20" s="164">
        <f t="shared" si="4"/>
        <v>0</v>
      </c>
      <c r="BA20" s="164">
        <f t="shared" si="4"/>
        <v>0</v>
      </c>
      <c r="BB20" s="164">
        <f t="shared" si="4"/>
        <v>0</v>
      </c>
      <c r="BC20" s="164">
        <f t="shared" si="4"/>
        <v>1.3166139569098213E-2</v>
      </c>
      <c r="BD20" s="167">
        <f t="shared" si="3"/>
        <v>0.99999999999999989</v>
      </c>
    </row>
    <row r="21" spans="2:56" x14ac:dyDescent="0.25">
      <c r="B21" s="153" t="s">
        <v>383</v>
      </c>
      <c r="C21" s="155">
        <f>IF(AND($D$3,$F$3), SXS_Transit_temp!B17+SXS_Transit_temp!B43,IF(AND($D$3,NOT($F$3)), SXS_Transit_temp!B17,IF(AND(NOT($D$3),$F$3), SXS_Transit_temp!B43,0)))</f>
        <v>12091.679080000002</v>
      </c>
      <c r="D21" s="155">
        <f>IF(AND($D$3,$F$3), SXS_Transit_temp!C17+SXS_Transit_temp!C43,IF(AND($D$3,NOT($F$3)), SXS_Transit_temp!C17,IF(AND(NOT($D$3),$F$3), SXS_Transit_temp!C43,0)))</f>
        <v>0</v>
      </c>
      <c r="E21" s="155">
        <f>IF(AND($D$3,$F$3), SXS_Transit_temp!D17+SXS_Transit_temp!D43,IF(AND($D$3,NOT($F$3)), SXS_Transit_temp!D17,IF(AND(NOT($D$3),$F$3), SXS_Transit_temp!D43,0)))</f>
        <v>0</v>
      </c>
      <c r="F21" s="155">
        <f>IF(AND($D$3,$F$3), SXS_Transit_temp!E17+SXS_Transit_temp!E43,IF(AND($D$3,NOT($F$3)), SXS_Transit_temp!E17,IF(AND(NOT($D$3),$F$3), SXS_Transit_temp!E43,0)))</f>
        <v>0</v>
      </c>
      <c r="G21" s="155">
        <f>IF(AND($D$3,$F$3), SXS_Transit_temp!F17+SXS_Transit_temp!F43,IF(AND($D$3,NOT($F$3)), SXS_Transit_temp!F17,IF(AND(NOT($D$3),$F$3), SXS_Transit_temp!F43,0)))</f>
        <v>0</v>
      </c>
      <c r="H21" s="155">
        <f>IF(AND($D$3,$F$3), SXS_Transit_temp!G17+SXS_Transit_temp!G43,IF(AND($D$3,NOT($F$3)), SXS_Transit_temp!G17,IF(AND(NOT($D$3),$F$3), SXS_Transit_temp!G43,0)))</f>
        <v>0</v>
      </c>
      <c r="I21" s="155">
        <f>IF(AND($D$3,$F$3), SXS_Transit_temp!H17+SXS_Transit_temp!H43,IF(AND($D$3,NOT($F$3)), SXS_Transit_temp!H17,IF(AND(NOT($D$3),$F$3), SXS_Transit_temp!H43,0)))</f>
        <v>128.31186</v>
      </c>
      <c r="J21" s="155">
        <f>IF(AND($D$3,$F$3), SXS_Transit_temp!I17+SXS_Transit_temp!I43,IF(AND($D$3,NOT($F$3)), SXS_Transit_temp!I17,IF(AND(NOT($D$3),$F$3), SXS_Transit_temp!I43,0)))</f>
        <v>4141.5166799999997</v>
      </c>
      <c r="K21" s="155">
        <f>IF(AND($D$3,$F$3), SXS_Transit_temp!J17+SXS_Transit_temp!J43,IF(AND($D$3,NOT($F$3)), SXS_Transit_temp!J17,IF(AND(NOT($D$3),$F$3), SXS_Transit_temp!J43,0)))</f>
        <v>0</v>
      </c>
      <c r="L21" s="155">
        <f>IF(AND($D$3,$F$3), SXS_Transit_temp!K17+SXS_Transit_temp!K43,IF(AND($D$3,NOT($F$3)), SXS_Transit_temp!K17,IF(AND(NOT($D$3),$F$3), SXS_Transit_temp!K43,0)))</f>
        <v>0</v>
      </c>
      <c r="M21" s="155">
        <f>IF(AND($D$3,$F$3), SXS_Transit_temp!L17+SXS_Transit_temp!L43,IF(AND($D$3,NOT($F$3)), SXS_Transit_temp!L17,IF(AND(NOT($D$3),$F$3), SXS_Transit_temp!L43,0)))</f>
        <v>0</v>
      </c>
      <c r="N21" s="155">
        <f>IF(AND($D$3,$F$3), SXS_Transit_temp!M17+SXS_Transit_temp!M43,IF(AND($D$3,NOT($F$3)), SXS_Transit_temp!M17,IF(AND(NOT($D$3),$F$3), SXS_Transit_temp!M43,0)))</f>
        <v>0</v>
      </c>
      <c r="O21" s="155">
        <f>IF(AND($D$3,$F$3), SXS_Transit_temp!N17+SXS_Transit_temp!N43,IF(AND($D$3,NOT($F$3)), SXS_Transit_temp!N17,IF(AND(NOT($D$3),$F$3), SXS_Transit_temp!N43,0)))</f>
        <v>0</v>
      </c>
      <c r="P21" s="155">
        <f>IF(AND($D$3,$F$3), SXS_Transit_temp!O17+SXS_Transit_temp!O43,IF(AND($D$3,NOT($F$3)), SXS_Transit_temp!O17,IF(AND(NOT($D$3),$F$3), SXS_Transit_temp!O43,0)))</f>
        <v>0</v>
      </c>
      <c r="Q21" s="154">
        <f>IF(AND($D$3,$F$3), SXS_Transit_temp!P17+SXS_Transit_temp!P43,IF(AND($D$3,NOT($F$3)), SXS_Transit_temp!P17,IF(AND(NOT($D$3),$F$3), SXS_Transit_temp!P43,0)))</f>
        <v>745.78408999999999</v>
      </c>
      <c r="R21" s="155">
        <f>IF(AND($D$3,$F$3), SXS_Transit_temp!Q17+SXS_Transit_temp!Q43,IF(AND($D$3,NOT($F$3)), SXS_Transit_temp!Q17,IF(AND(NOT($D$3),$F$3), SXS_Transit_temp!Q43,0)))</f>
        <v>0</v>
      </c>
      <c r="S21" s="155">
        <f>IF(AND($D$3,$F$3), SXS_Transit_temp!R17+SXS_Transit_temp!R43,IF(AND($D$3,NOT($F$3)), SXS_Transit_temp!R17,IF(AND(NOT($D$3),$F$3), SXS_Transit_temp!R43,0)))</f>
        <v>0</v>
      </c>
      <c r="T21" s="155">
        <f>IF(AND($D$3,$F$3), SXS_Transit_temp!S17+SXS_Transit_temp!S43,IF(AND($D$3,NOT($F$3)), SXS_Transit_temp!S17,IF(AND(NOT($D$3),$F$3), SXS_Transit_temp!S43,0)))</f>
        <v>0</v>
      </c>
      <c r="U21" s="155">
        <f>IF(AND($D$3,$F$3), SXS_Transit_temp!T17+SXS_Transit_temp!T43,IF(AND($D$3,NOT($F$3)), SXS_Transit_temp!T17,IF(AND(NOT($D$3),$F$3), SXS_Transit_temp!T43,0)))</f>
        <v>0</v>
      </c>
      <c r="V21" s="155">
        <f>IF(AND($D$3,$F$3), SXS_Transit_temp!U17+SXS_Transit_temp!U43,IF(AND($D$3,NOT($F$3)), SXS_Transit_temp!U17,IF(AND(NOT($D$3),$F$3), SXS_Transit_temp!U43,0)))</f>
        <v>0</v>
      </c>
      <c r="W21" s="155">
        <f>IF(AND($D$3,$F$3), SXS_Transit_temp!V17+SXS_Transit_temp!V43,IF(AND($D$3,NOT($F$3)), SXS_Transit_temp!V17,IF(AND(NOT($D$3),$F$3), SXS_Transit_temp!V43,0)))</f>
        <v>0</v>
      </c>
      <c r="X21" s="155">
        <f>IF(AND($D$3,$F$3), SXS_Transit_temp!W17+SXS_Transit_temp!W43,IF(AND($D$3,NOT($F$3)), SXS_Transit_temp!W17,IF(AND(NOT($D$3),$F$3), SXS_Transit_temp!W43,0)))</f>
        <v>0</v>
      </c>
      <c r="Y21" s="155">
        <f>IF(AND($D$3,$F$3), SXS_Transit_temp!X17+SXS_Transit_temp!X43,IF(AND($D$3,NOT($F$3)), SXS_Transit_temp!X17,IF(AND(NOT($D$3),$F$3), SXS_Transit_temp!X43,0)))</f>
        <v>0</v>
      </c>
      <c r="Z21" s="155">
        <f>IF(AND($D$3,$F$3), SXS_Transit_temp!Y17+SXS_Transit_temp!Y43,IF(AND($D$3,NOT($F$3)), SXS_Transit_temp!Y17,IF(AND(NOT($D$3),$F$3), SXS_Transit_temp!Y43,0)))</f>
        <v>0</v>
      </c>
      <c r="AA21" s="155">
        <f>IF(AND($D$3,$F$3), SXS_Transit_temp!Z17+SXS_Transit_temp!Z43,IF(AND($D$3,NOT($F$3)), SXS_Transit_temp!Z17,IF(AND(NOT($D$3),$F$3), SXS_Transit_temp!Z43,0)))</f>
        <v>1599.8379500000001</v>
      </c>
      <c r="AB21" s="156">
        <f t="shared" si="1"/>
        <v>18707.129660000002</v>
      </c>
      <c r="AD21" s="153" t="s">
        <v>383</v>
      </c>
      <c r="AE21" s="164">
        <f t="shared" si="2"/>
        <v>0.6463674171166246</v>
      </c>
      <c r="AF21" s="164">
        <f t="shared" si="2"/>
        <v>0</v>
      </c>
      <c r="AG21" s="164">
        <f t="shared" si="2"/>
        <v>0</v>
      </c>
      <c r="AH21" s="164">
        <f t="shared" si="2"/>
        <v>0</v>
      </c>
      <c r="AI21" s="164">
        <f t="shared" si="2"/>
        <v>0</v>
      </c>
      <c r="AJ21" s="164">
        <f t="shared" si="2"/>
        <v>0</v>
      </c>
      <c r="AK21" s="164">
        <f t="shared" si="2"/>
        <v>6.8589817001353899E-3</v>
      </c>
      <c r="AL21" s="164">
        <f t="shared" si="2"/>
        <v>0.22138707301823443</v>
      </c>
      <c r="AM21" s="164">
        <f t="shared" si="2"/>
        <v>0</v>
      </c>
      <c r="AN21" s="164">
        <f t="shared" si="2"/>
        <v>0</v>
      </c>
      <c r="AO21" s="164">
        <f t="shared" si="2"/>
        <v>0</v>
      </c>
      <c r="AP21" s="164">
        <f t="shared" si="2"/>
        <v>0</v>
      </c>
      <c r="AQ21" s="164">
        <f t="shared" si="2"/>
        <v>0</v>
      </c>
      <c r="AR21" s="164">
        <f t="shared" si="2"/>
        <v>0</v>
      </c>
      <c r="AS21" s="163">
        <f t="shared" si="2"/>
        <v>3.9866302503619888E-2</v>
      </c>
      <c r="AT21" s="164">
        <f t="shared" si="2"/>
        <v>0</v>
      </c>
      <c r="AU21" s="164">
        <f t="shared" si="4"/>
        <v>0</v>
      </c>
      <c r="AV21" s="164">
        <f t="shared" si="4"/>
        <v>0</v>
      </c>
      <c r="AW21" s="164">
        <f t="shared" si="4"/>
        <v>0</v>
      </c>
      <c r="AX21" s="164">
        <f t="shared" si="4"/>
        <v>0</v>
      </c>
      <c r="AY21" s="164">
        <f t="shared" si="4"/>
        <v>0</v>
      </c>
      <c r="AZ21" s="164">
        <f t="shared" si="4"/>
        <v>0</v>
      </c>
      <c r="BA21" s="164">
        <f t="shared" si="4"/>
        <v>0</v>
      </c>
      <c r="BB21" s="164">
        <f t="shared" si="4"/>
        <v>0</v>
      </c>
      <c r="BC21" s="164">
        <f t="shared" si="4"/>
        <v>8.5520225661385618E-2</v>
      </c>
      <c r="BD21" s="167">
        <f t="shared" si="3"/>
        <v>1</v>
      </c>
    </row>
    <row r="22" spans="2:56" x14ac:dyDescent="0.25">
      <c r="B22" s="153" t="s">
        <v>384</v>
      </c>
      <c r="C22" s="155">
        <f>IF(AND($D$3,$F$3), SXS_Transit_temp!B18+SXS_Transit_temp!B44,IF(AND($D$3,NOT($F$3)), SXS_Transit_temp!B18,IF(AND(NOT($D$3),$F$3), SXS_Transit_temp!B44,0)))</f>
        <v>0</v>
      </c>
      <c r="D22" s="155">
        <f>IF(AND($D$3,$F$3), SXS_Transit_temp!C18+SXS_Transit_temp!C44,IF(AND($D$3,NOT($F$3)), SXS_Transit_temp!C18,IF(AND(NOT($D$3),$F$3), SXS_Transit_temp!C44,0)))</f>
        <v>0</v>
      </c>
      <c r="E22" s="155">
        <f>IF(AND($D$3,$F$3), SXS_Transit_temp!D18+SXS_Transit_temp!D44,IF(AND($D$3,NOT($F$3)), SXS_Transit_temp!D18,IF(AND(NOT($D$3),$F$3), SXS_Transit_temp!D44,0)))</f>
        <v>0</v>
      </c>
      <c r="F22" s="155">
        <f>IF(AND($D$3,$F$3), SXS_Transit_temp!E18+SXS_Transit_temp!E44,IF(AND($D$3,NOT($F$3)), SXS_Transit_temp!E18,IF(AND(NOT($D$3),$F$3), SXS_Transit_temp!E44,0)))</f>
        <v>0</v>
      </c>
      <c r="G22" s="155">
        <f>IF(AND($D$3,$F$3), SXS_Transit_temp!F18+SXS_Transit_temp!F44,IF(AND($D$3,NOT($F$3)), SXS_Transit_temp!F18,IF(AND(NOT($D$3),$F$3), SXS_Transit_temp!F44,0)))</f>
        <v>0</v>
      </c>
      <c r="H22" s="155">
        <f>IF(AND($D$3,$F$3), SXS_Transit_temp!G18+SXS_Transit_temp!G44,IF(AND($D$3,NOT($F$3)), SXS_Transit_temp!G18,IF(AND(NOT($D$3),$F$3), SXS_Transit_temp!G44,0)))</f>
        <v>0</v>
      </c>
      <c r="I22" s="155">
        <f>IF(AND($D$3,$F$3), SXS_Transit_temp!H18+SXS_Transit_temp!H44,IF(AND($D$3,NOT($F$3)), SXS_Transit_temp!H18,IF(AND(NOT($D$3),$F$3), SXS_Transit_temp!H44,0)))</f>
        <v>0</v>
      </c>
      <c r="J22" s="155">
        <f>IF(AND($D$3,$F$3), SXS_Transit_temp!I18+SXS_Transit_temp!I44,IF(AND($D$3,NOT($F$3)), SXS_Transit_temp!I18,IF(AND(NOT($D$3),$F$3), SXS_Transit_temp!I44,0)))</f>
        <v>0</v>
      </c>
      <c r="K22" s="155">
        <f>IF(AND($D$3,$F$3), SXS_Transit_temp!J18+SXS_Transit_temp!J44,IF(AND($D$3,NOT($F$3)), SXS_Transit_temp!J18,IF(AND(NOT($D$3),$F$3), SXS_Transit_temp!J44,0)))</f>
        <v>0</v>
      </c>
      <c r="L22" s="155">
        <f>IF(AND($D$3,$F$3), SXS_Transit_temp!K18+SXS_Transit_temp!K44,IF(AND($D$3,NOT($F$3)), SXS_Transit_temp!K18,IF(AND(NOT($D$3),$F$3), SXS_Transit_temp!K44,0)))</f>
        <v>0</v>
      </c>
      <c r="M22" s="155">
        <f>IF(AND($D$3,$F$3), SXS_Transit_temp!L18+SXS_Transit_temp!L44,IF(AND($D$3,NOT($F$3)), SXS_Transit_temp!L18,IF(AND(NOT($D$3),$F$3), SXS_Transit_temp!L44,0)))</f>
        <v>0</v>
      </c>
      <c r="N22" s="155">
        <f>IF(AND($D$3,$F$3), SXS_Transit_temp!M18+SXS_Transit_temp!M44,IF(AND($D$3,NOT($F$3)), SXS_Transit_temp!M18,IF(AND(NOT($D$3),$F$3), SXS_Transit_temp!M44,0)))</f>
        <v>0</v>
      </c>
      <c r="O22" s="155">
        <f>IF(AND($D$3,$F$3), SXS_Transit_temp!N18+SXS_Transit_temp!N44,IF(AND($D$3,NOT($F$3)), SXS_Transit_temp!N18,IF(AND(NOT($D$3),$F$3), SXS_Transit_temp!N44,0)))</f>
        <v>0</v>
      </c>
      <c r="P22" s="155">
        <f>IF(AND($D$3,$F$3), SXS_Transit_temp!O18+SXS_Transit_temp!O44,IF(AND($D$3,NOT($F$3)), SXS_Transit_temp!O18,IF(AND(NOT($D$3),$F$3), SXS_Transit_temp!O44,0)))</f>
        <v>0</v>
      </c>
      <c r="Q22" s="155">
        <f>IF(AND($D$3,$F$3), SXS_Transit_temp!P18+SXS_Transit_temp!P44,IF(AND($D$3,NOT($F$3)), SXS_Transit_temp!P18,IF(AND(NOT($D$3),$F$3), SXS_Transit_temp!P44,0)))</f>
        <v>0</v>
      </c>
      <c r="R22" s="154">
        <f>IF(AND($D$3,$F$3), SXS_Transit_temp!Q18+SXS_Transit_temp!Q44,IF(AND($D$3,NOT($F$3)), SXS_Transit_temp!Q18,IF(AND(NOT($D$3),$F$3), SXS_Transit_temp!Q44,0)))</f>
        <v>0</v>
      </c>
      <c r="S22" s="155">
        <f>IF(AND($D$3,$F$3), SXS_Transit_temp!R18+SXS_Transit_temp!R44,IF(AND($D$3,NOT($F$3)), SXS_Transit_temp!R18,IF(AND(NOT($D$3),$F$3), SXS_Transit_temp!R44,0)))</f>
        <v>0</v>
      </c>
      <c r="T22" s="155">
        <f>IF(AND($D$3,$F$3), SXS_Transit_temp!S18+SXS_Transit_temp!S44,IF(AND($D$3,NOT($F$3)), SXS_Transit_temp!S18,IF(AND(NOT($D$3),$F$3), SXS_Transit_temp!S44,0)))</f>
        <v>0</v>
      </c>
      <c r="U22" s="155">
        <f>IF(AND($D$3,$F$3), SXS_Transit_temp!T18+SXS_Transit_temp!T44,IF(AND($D$3,NOT($F$3)), SXS_Transit_temp!T18,IF(AND(NOT($D$3),$F$3), SXS_Transit_temp!T44,0)))</f>
        <v>0</v>
      </c>
      <c r="V22" s="155">
        <f>IF(AND($D$3,$F$3), SXS_Transit_temp!U18+SXS_Transit_temp!U44,IF(AND($D$3,NOT($F$3)), SXS_Transit_temp!U18,IF(AND(NOT($D$3),$F$3), SXS_Transit_temp!U44,0)))</f>
        <v>0</v>
      </c>
      <c r="W22" s="155">
        <f>IF(AND($D$3,$F$3), SXS_Transit_temp!V18+SXS_Transit_temp!V44,IF(AND($D$3,NOT($F$3)), SXS_Transit_temp!V18,IF(AND(NOT($D$3),$F$3), SXS_Transit_temp!V44,0)))</f>
        <v>0</v>
      </c>
      <c r="X22" s="155">
        <f>IF(AND($D$3,$F$3), SXS_Transit_temp!W18+SXS_Transit_temp!W44,IF(AND($D$3,NOT($F$3)), SXS_Transit_temp!W18,IF(AND(NOT($D$3),$F$3), SXS_Transit_temp!W44,0)))</f>
        <v>0</v>
      </c>
      <c r="Y22" s="155">
        <f>IF(AND($D$3,$F$3), SXS_Transit_temp!X18+SXS_Transit_temp!X44,IF(AND($D$3,NOT($F$3)), SXS_Transit_temp!X18,IF(AND(NOT($D$3),$F$3), SXS_Transit_temp!X44,0)))</f>
        <v>0</v>
      </c>
      <c r="Z22" s="155">
        <f>IF(AND($D$3,$F$3), SXS_Transit_temp!Y18+SXS_Transit_temp!Y44,IF(AND($D$3,NOT($F$3)), SXS_Transit_temp!Y18,IF(AND(NOT($D$3),$F$3), SXS_Transit_temp!Y44,0)))</f>
        <v>0</v>
      </c>
      <c r="AA22" s="155">
        <f>IF(AND($D$3,$F$3), SXS_Transit_temp!Z18+SXS_Transit_temp!Z44,IF(AND($D$3,NOT($F$3)), SXS_Transit_temp!Z18,IF(AND(NOT($D$3),$F$3), SXS_Transit_temp!Z44,0)))</f>
        <v>0</v>
      </c>
      <c r="AB22" s="156">
        <f t="shared" si="1"/>
        <v>0</v>
      </c>
      <c r="AD22" s="153" t="s">
        <v>384</v>
      </c>
      <c r="AE22" s="164" t="str">
        <f t="shared" si="2"/>
        <v/>
      </c>
      <c r="AF22" s="164" t="str">
        <f t="shared" si="2"/>
        <v/>
      </c>
      <c r="AG22" s="164" t="str">
        <f t="shared" si="2"/>
        <v/>
      </c>
      <c r="AH22" s="164" t="str">
        <f t="shared" si="2"/>
        <v/>
      </c>
      <c r="AI22" s="164" t="str">
        <f t="shared" si="2"/>
        <v/>
      </c>
      <c r="AJ22" s="164" t="str">
        <f t="shared" si="2"/>
        <v/>
      </c>
      <c r="AK22" s="164" t="str">
        <f t="shared" si="2"/>
        <v/>
      </c>
      <c r="AL22" s="164" t="str">
        <f t="shared" si="2"/>
        <v/>
      </c>
      <c r="AM22" s="164" t="str">
        <f t="shared" si="2"/>
        <v/>
      </c>
      <c r="AN22" s="164" t="str">
        <f t="shared" si="2"/>
        <v/>
      </c>
      <c r="AO22" s="164" t="str">
        <f t="shared" si="2"/>
        <v/>
      </c>
      <c r="AP22" s="164" t="str">
        <f t="shared" si="2"/>
        <v/>
      </c>
      <c r="AQ22" s="164" t="str">
        <f t="shared" si="2"/>
        <v/>
      </c>
      <c r="AR22" s="164" t="str">
        <f t="shared" si="2"/>
        <v/>
      </c>
      <c r="AS22" s="164" t="str">
        <f t="shared" si="2"/>
        <v/>
      </c>
      <c r="AT22" s="163" t="str">
        <f t="shared" si="2"/>
        <v/>
      </c>
      <c r="AU22" s="164" t="str">
        <f t="shared" si="4"/>
        <v/>
      </c>
      <c r="AV22" s="164" t="str">
        <f t="shared" si="4"/>
        <v/>
      </c>
      <c r="AW22" s="164" t="str">
        <f t="shared" si="4"/>
        <v/>
      </c>
      <c r="AX22" s="164" t="str">
        <f t="shared" si="4"/>
        <v/>
      </c>
      <c r="AY22" s="164" t="str">
        <f t="shared" si="4"/>
        <v/>
      </c>
      <c r="AZ22" s="164" t="str">
        <f t="shared" si="4"/>
        <v/>
      </c>
      <c r="BA22" s="164" t="str">
        <f t="shared" si="4"/>
        <v/>
      </c>
      <c r="BB22" s="164" t="str">
        <f t="shared" si="4"/>
        <v/>
      </c>
      <c r="BC22" s="164" t="str">
        <f t="shared" si="4"/>
        <v/>
      </c>
      <c r="BD22" s="167">
        <f t="shared" si="3"/>
        <v>0</v>
      </c>
    </row>
    <row r="23" spans="2:56" x14ac:dyDescent="0.25">
      <c r="B23" s="153" t="s">
        <v>385</v>
      </c>
      <c r="C23" s="155">
        <f>IF(AND($D$3,$F$3), SXS_Transit_temp!B19+SXS_Transit_temp!B45,IF(AND($D$3,NOT($F$3)), SXS_Transit_temp!B19,IF(AND(NOT($D$3),$F$3), SXS_Transit_temp!B45,0)))</f>
        <v>0</v>
      </c>
      <c r="D23" s="155">
        <f>IF(AND($D$3,$F$3), SXS_Transit_temp!C19+SXS_Transit_temp!C45,IF(AND($D$3,NOT($F$3)), SXS_Transit_temp!C19,IF(AND(NOT($D$3),$F$3), SXS_Transit_temp!C45,0)))</f>
        <v>0</v>
      </c>
      <c r="E23" s="155">
        <f>IF(AND($D$3,$F$3), SXS_Transit_temp!D19+SXS_Transit_temp!D45,IF(AND($D$3,NOT($F$3)), SXS_Transit_temp!D19,IF(AND(NOT($D$3),$F$3), SXS_Transit_temp!D45,0)))</f>
        <v>0</v>
      </c>
      <c r="F23" s="155">
        <f>IF(AND($D$3,$F$3), SXS_Transit_temp!E19+SXS_Transit_temp!E45,IF(AND($D$3,NOT($F$3)), SXS_Transit_temp!E19,IF(AND(NOT($D$3),$F$3), SXS_Transit_temp!E45,0)))</f>
        <v>0</v>
      </c>
      <c r="G23" s="155">
        <f>IF(AND($D$3,$F$3), SXS_Transit_temp!F19+SXS_Transit_temp!F45,IF(AND($D$3,NOT($F$3)), SXS_Transit_temp!F19,IF(AND(NOT($D$3),$F$3), SXS_Transit_temp!F45,0)))</f>
        <v>0</v>
      </c>
      <c r="H23" s="155">
        <f>IF(AND($D$3,$F$3), SXS_Transit_temp!G19+SXS_Transit_temp!G45,IF(AND($D$3,NOT($F$3)), SXS_Transit_temp!G19,IF(AND(NOT($D$3),$F$3), SXS_Transit_temp!G45,0)))</f>
        <v>0</v>
      </c>
      <c r="I23" s="155">
        <f>IF(AND($D$3,$F$3), SXS_Transit_temp!H19+SXS_Transit_temp!H45,IF(AND($D$3,NOT($F$3)), SXS_Transit_temp!H19,IF(AND(NOT($D$3),$F$3), SXS_Transit_temp!H45,0)))</f>
        <v>0</v>
      </c>
      <c r="J23" s="155">
        <f>IF(AND($D$3,$F$3), SXS_Transit_temp!I19+SXS_Transit_temp!I45,IF(AND($D$3,NOT($F$3)), SXS_Transit_temp!I19,IF(AND(NOT($D$3),$F$3), SXS_Transit_temp!I45,0)))</f>
        <v>0</v>
      </c>
      <c r="K23" s="155">
        <f>IF(AND($D$3,$F$3), SXS_Transit_temp!J19+SXS_Transit_temp!J45,IF(AND($D$3,NOT($F$3)), SXS_Transit_temp!J19,IF(AND(NOT($D$3),$F$3), SXS_Transit_temp!J45,0)))</f>
        <v>0</v>
      </c>
      <c r="L23" s="155">
        <f>IF(AND($D$3,$F$3), SXS_Transit_temp!K19+SXS_Transit_temp!K45,IF(AND($D$3,NOT($F$3)), SXS_Transit_temp!K19,IF(AND(NOT($D$3),$F$3), SXS_Transit_temp!K45,0)))</f>
        <v>0</v>
      </c>
      <c r="M23" s="155">
        <f>IF(AND($D$3,$F$3), SXS_Transit_temp!L19+SXS_Transit_temp!L45,IF(AND($D$3,NOT($F$3)), SXS_Transit_temp!L19,IF(AND(NOT($D$3),$F$3), SXS_Transit_temp!L45,0)))</f>
        <v>0</v>
      </c>
      <c r="N23" s="155">
        <f>IF(AND($D$3,$F$3), SXS_Transit_temp!M19+SXS_Transit_temp!M45,IF(AND($D$3,NOT($F$3)), SXS_Transit_temp!M19,IF(AND(NOT($D$3),$F$3), SXS_Transit_temp!M45,0)))</f>
        <v>0</v>
      </c>
      <c r="O23" s="155">
        <f>IF(AND($D$3,$F$3), SXS_Transit_temp!N19+SXS_Transit_temp!N45,IF(AND($D$3,NOT($F$3)), SXS_Transit_temp!N19,IF(AND(NOT($D$3),$F$3), SXS_Transit_temp!N45,0)))</f>
        <v>0</v>
      </c>
      <c r="P23" s="155">
        <f>IF(AND($D$3,$F$3), SXS_Transit_temp!O19+SXS_Transit_temp!O45,IF(AND($D$3,NOT($F$3)), SXS_Transit_temp!O19,IF(AND(NOT($D$3),$F$3), SXS_Transit_temp!O45,0)))</f>
        <v>0</v>
      </c>
      <c r="Q23" s="155">
        <f>IF(AND($D$3,$F$3), SXS_Transit_temp!P19+SXS_Transit_temp!P45,IF(AND($D$3,NOT($F$3)), SXS_Transit_temp!P19,IF(AND(NOT($D$3),$F$3), SXS_Transit_temp!P45,0)))</f>
        <v>0</v>
      </c>
      <c r="R23" s="155">
        <f>IF(AND($D$3,$F$3), SXS_Transit_temp!Q19+SXS_Transit_temp!Q45,IF(AND($D$3,NOT($F$3)), SXS_Transit_temp!Q19,IF(AND(NOT($D$3),$F$3), SXS_Transit_temp!Q45,0)))</f>
        <v>0</v>
      </c>
      <c r="S23" s="154">
        <f>IF(AND($D$3,$F$3), SXS_Transit_temp!R19+SXS_Transit_temp!R45,IF(AND($D$3,NOT($F$3)), SXS_Transit_temp!R19,IF(AND(NOT($D$3),$F$3), SXS_Transit_temp!R45,0)))</f>
        <v>0</v>
      </c>
      <c r="T23" s="155">
        <f>IF(AND($D$3,$F$3), SXS_Transit_temp!S19+SXS_Transit_temp!S45,IF(AND($D$3,NOT($F$3)), SXS_Transit_temp!S19,IF(AND(NOT($D$3),$F$3), SXS_Transit_temp!S45,0)))</f>
        <v>0</v>
      </c>
      <c r="U23" s="155">
        <f>IF(AND($D$3,$F$3), SXS_Transit_temp!T19+SXS_Transit_temp!T45,IF(AND($D$3,NOT($F$3)), SXS_Transit_temp!T19,IF(AND(NOT($D$3),$F$3), SXS_Transit_temp!T45,0)))</f>
        <v>0</v>
      </c>
      <c r="V23" s="155">
        <f>IF(AND($D$3,$F$3), SXS_Transit_temp!U19+SXS_Transit_temp!U45,IF(AND($D$3,NOT($F$3)), SXS_Transit_temp!U19,IF(AND(NOT($D$3),$F$3), SXS_Transit_temp!U45,0)))</f>
        <v>0</v>
      </c>
      <c r="W23" s="155">
        <f>IF(AND($D$3,$F$3), SXS_Transit_temp!V19+SXS_Transit_temp!V45,IF(AND($D$3,NOT($F$3)), SXS_Transit_temp!V19,IF(AND(NOT($D$3),$F$3), SXS_Transit_temp!V45,0)))</f>
        <v>0</v>
      </c>
      <c r="X23" s="155">
        <f>IF(AND($D$3,$F$3), SXS_Transit_temp!W19+SXS_Transit_temp!W45,IF(AND($D$3,NOT($F$3)), SXS_Transit_temp!W19,IF(AND(NOT($D$3),$F$3), SXS_Transit_temp!W45,0)))</f>
        <v>0</v>
      </c>
      <c r="Y23" s="155">
        <f>IF(AND($D$3,$F$3), SXS_Transit_temp!X19+SXS_Transit_temp!X45,IF(AND($D$3,NOT($F$3)), SXS_Transit_temp!X19,IF(AND(NOT($D$3),$F$3), SXS_Transit_temp!X45,0)))</f>
        <v>0</v>
      </c>
      <c r="Z23" s="155">
        <f>IF(AND($D$3,$F$3), SXS_Transit_temp!Y19+SXS_Transit_temp!Y45,IF(AND($D$3,NOT($F$3)), SXS_Transit_temp!Y19,IF(AND(NOT($D$3),$F$3), SXS_Transit_temp!Y45,0)))</f>
        <v>0</v>
      </c>
      <c r="AA23" s="155">
        <f>IF(AND($D$3,$F$3), SXS_Transit_temp!Z19+SXS_Transit_temp!Z45,IF(AND($D$3,NOT($F$3)), SXS_Transit_temp!Z19,IF(AND(NOT($D$3),$F$3), SXS_Transit_temp!Z45,0)))</f>
        <v>0</v>
      </c>
      <c r="AB23" s="156">
        <f t="shared" si="1"/>
        <v>0</v>
      </c>
      <c r="AD23" s="153" t="s">
        <v>385</v>
      </c>
      <c r="AE23" s="164" t="str">
        <f t="shared" si="2"/>
        <v/>
      </c>
      <c r="AF23" s="164" t="str">
        <f t="shared" si="2"/>
        <v/>
      </c>
      <c r="AG23" s="164" t="str">
        <f t="shared" si="2"/>
        <v/>
      </c>
      <c r="AH23" s="164" t="str">
        <f t="shared" si="2"/>
        <v/>
      </c>
      <c r="AI23" s="164" t="str">
        <f t="shared" si="2"/>
        <v/>
      </c>
      <c r="AJ23" s="164" t="str">
        <f t="shared" si="2"/>
        <v/>
      </c>
      <c r="AK23" s="164" t="str">
        <f t="shared" si="2"/>
        <v/>
      </c>
      <c r="AL23" s="164" t="str">
        <f t="shared" si="2"/>
        <v/>
      </c>
      <c r="AM23" s="164" t="str">
        <f t="shared" si="2"/>
        <v/>
      </c>
      <c r="AN23" s="164" t="str">
        <f t="shared" si="2"/>
        <v/>
      </c>
      <c r="AO23" s="164" t="str">
        <f t="shared" si="2"/>
        <v/>
      </c>
      <c r="AP23" s="164" t="str">
        <f t="shared" si="2"/>
        <v/>
      </c>
      <c r="AQ23" s="164" t="str">
        <f t="shared" si="2"/>
        <v/>
      </c>
      <c r="AR23" s="164" t="str">
        <f t="shared" si="2"/>
        <v/>
      </c>
      <c r="AS23" s="164" t="str">
        <f t="shared" si="2"/>
        <v/>
      </c>
      <c r="AT23" s="164" t="str">
        <f t="shared" si="2"/>
        <v/>
      </c>
      <c r="AU23" s="163" t="str">
        <f t="shared" si="4"/>
        <v/>
      </c>
      <c r="AV23" s="164" t="str">
        <f t="shared" si="4"/>
        <v/>
      </c>
      <c r="AW23" s="164" t="str">
        <f t="shared" si="4"/>
        <v/>
      </c>
      <c r="AX23" s="164" t="str">
        <f t="shared" si="4"/>
        <v/>
      </c>
      <c r="AY23" s="164" t="str">
        <f t="shared" si="4"/>
        <v/>
      </c>
      <c r="AZ23" s="164" t="str">
        <f t="shared" si="4"/>
        <v/>
      </c>
      <c r="BA23" s="164" t="str">
        <f t="shared" si="4"/>
        <v/>
      </c>
      <c r="BB23" s="164" t="str">
        <f t="shared" si="4"/>
        <v/>
      </c>
      <c r="BC23" s="164" t="str">
        <f t="shared" si="4"/>
        <v/>
      </c>
      <c r="BD23" s="167">
        <f t="shared" si="3"/>
        <v>0</v>
      </c>
    </row>
    <row r="24" spans="2:56" x14ac:dyDescent="0.25">
      <c r="B24" s="153" t="s">
        <v>386</v>
      </c>
      <c r="C24" s="155">
        <f>IF(AND($D$3,$F$3), SXS_Transit_temp!B20+SXS_Transit_temp!B46,IF(AND($D$3,NOT($F$3)), SXS_Transit_temp!B20,IF(AND(NOT($D$3),$F$3), SXS_Transit_temp!B46,0)))</f>
        <v>193.65595999999999</v>
      </c>
      <c r="D24" s="155">
        <f>IF(AND($D$3,$F$3), SXS_Transit_temp!C20+SXS_Transit_temp!C46,IF(AND($D$3,NOT($F$3)), SXS_Transit_temp!C20,IF(AND(NOT($D$3),$F$3), SXS_Transit_temp!C46,0)))</f>
        <v>104.64711</v>
      </c>
      <c r="E24" s="155">
        <f>IF(AND($D$3,$F$3), SXS_Transit_temp!D20+SXS_Transit_temp!D46,IF(AND($D$3,NOT($F$3)), SXS_Transit_temp!D20,IF(AND(NOT($D$3),$F$3), SXS_Transit_temp!D46,0)))</f>
        <v>1547.37853</v>
      </c>
      <c r="F24" s="155">
        <f>IF(AND($D$3,$F$3), SXS_Transit_temp!E20+SXS_Transit_temp!E46,IF(AND($D$3,NOT($F$3)), SXS_Transit_temp!E20,IF(AND(NOT($D$3),$F$3), SXS_Transit_temp!E46,0)))</f>
        <v>0</v>
      </c>
      <c r="G24" s="155">
        <f>IF(AND($D$3,$F$3), SXS_Transit_temp!F20+SXS_Transit_temp!F46,IF(AND($D$3,NOT($F$3)), SXS_Transit_temp!F20,IF(AND(NOT($D$3),$F$3), SXS_Transit_temp!F46,0)))</f>
        <v>0</v>
      </c>
      <c r="H24" s="155">
        <f>IF(AND($D$3,$F$3), SXS_Transit_temp!G20+SXS_Transit_temp!G46,IF(AND($D$3,NOT($F$3)), SXS_Transit_temp!G20,IF(AND(NOT($D$3),$F$3), SXS_Transit_temp!G46,0)))</f>
        <v>0</v>
      </c>
      <c r="I24" s="155">
        <f>IF(AND($D$3,$F$3), SXS_Transit_temp!H20+SXS_Transit_temp!H46,IF(AND($D$3,NOT($F$3)), SXS_Transit_temp!H20,IF(AND(NOT($D$3),$F$3), SXS_Transit_temp!H46,0)))</f>
        <v>804.70657000000006</v>
      </c>
      <c r="J24" s="155">
        <f>IF(AND($D$3,$F$3), SXS_Transit_temp!I20+SXS_Transit_temp!I46,IF(AND($D$3,NOT($F$3)), SXS_Transit_temp!I20,IF(AND(NOT($D$3),$F$3), SXS_Transit_temp!I46,0)))</f>
        <v>390.52954999999997</v>
      </c>
      <c r="K24" s="155">
        <f>IF(AND($D$3,$F$3), SXS_Transit_temp!J20+SXS_Transit_temp!J46,IF(AND($D$3,NOT($F$3)), SXS_Transit_temp!J20,IF(AND(NOT($D$3),$F$3), SXS_Transit_temp!J46,0)))</f>
        <v>0</v>
      </c>
      <c r="L24" s="155">
        <f>IF(AND($D$3,$F$3), SXS_Transit_temp!K20+SXS_Transit_temp!K46,IF(AND($D$3,NOT($F$3)), SXS_Transit_temp!K20,IF(AND(NOT($D$3),$F$3), SXS_Transit_temp!K46,0)))</f>
        <v>0</v>
      </c>
      <c r="M24" s="155">
        <f>IF(AND($D$3,$F$3), SXS_Transit_temp!L20+SXS_Transit_temp!L46,IF(AND($D$3,NOT($F$3)), SXS_Transit_temp!L20,IF(AND(NOT($D$3),$F$3), SXS_Transit_temp!L46,0)))</f>
        <v>0</v>
      </c>
      <c r="N24" s="155">
        <f>IF(AND($D$3,$F$3), SXS_Transit_temp!M20+SXS_Transit_temp!M46,IF(AND($D$3,NOT($F$3)), SXS_Transit_temp!M20,IF(AND(NOT($D$3),$F$3), SXS_Transit_temp!M46,0)))</f>
        <v>0</v>
      </c>
      <c r="O24" s="155">
        <f>IF(AND($D$3,$F$3), SXS_Transit_temp!N20+SXS_Transit_temp!N46,IF(AND($D$3,NOT($F$3)), SXS_Transit_temp!N20,IF(AND(NOT($D$3),$F$3), SXS_Transit_temp!N46,0)))</f>
        <v>0</v>
      </c>
      <c r="P24" s="155">
        <f>IF(AND($D$3,$F$3), SXS_Transit_temp!O20+SXS_Transit_temp!O46,IF(AND($D$3,NOT($F$3)), SXS_Transit_temp!O20,IF(AND(NOT($D$3),$F$3), SXS_Transit_temp!O46,0)))</f>
        <v>15.00403</v>
      </c>
      <c r="Q24" s="155">
        <f>IF(AND($D$3,$F$3), SXS_Transit_temp!P20+SXS_Transit_temp!P46,IF(AND($D$3,NOT($F$3)), SXS_Transit_temp!P20,IF(AND(NOT($D$3),$F$3), SXS_Transit_temp!P46,0)))</f>
        <v>0</v>
      </c>
      <c r="R24" s="155">
        <f>IF(AND($D$3,$F$3), SXS_Transit_temp!Q20+SXS_Transit_temp!Q46,IF(AND($D$3,NOT($F$3)), SXS_Transit_temp!Q20,IF(AND(NOT($D$3),$F$3), SXS_Transit_temp!Q46,0)))</f>
        <v>0</v>
      </c>
      <c r="S24" s="155">
        <f>IF(AND($D$3,$F$3), SXS_Transit_temp!R20+SXS_Transit_temp!R46,IF(AND($D$3,NOT($F$3)), SXS_Transit_temp!R20,IF(AND(NOT($D$3),$F$3), SXS_Transit_temp!R46,0)))</f>
        <v>0</v>
      </c>
      <c r="T24" s="154">
        <f>IF(AND($D$3,$F$3), SXS_Transit_temp!S20+SXS_Transit_temp!S46,IF(AND($D$3,NOT($F$3)), SXS_Transit_temp!S20,IF(AND(NOT($D$3),$F$3), SXS_Transit_temp!S46,0)))</f>
        <v>0</v>
      </c>
      <c r="U24" s="155">
        <f>IF(AND($D$3,$F$3), SXS_Transit_temp!T20+SXS_Transit_temp!T46,IF(AND($D$3,NOT($F$3)), SXS_Transit_temp!T20,IF(AND(NOT($D$3),$F$3), SXS_Transit_temp!T46,0)))</f>
        <v>0</v>
      </c>
      <c r="V24" s="155">
        <f>IF(AND($D$3,$F$3), SXS_Transit_temp!U20+SXS_Transit_temp!U46,IF(AND($D$3,NOT($F$3)), SXS_Transit_temp!U20,IF(AND(NOT($D$3),$F$3), SXS_Transit_temp!U46,0)))</f>
        <v>0</v>
      </c>
      <c r="W24" s="155">
        <f>IF(AND($D$3,$F$3), SXS_Transit_temp!V20+SXS_Transit_temp!V46,IF(AND($D$3,NOT($F$3)), SXS_Transit_temp!V20,IF(AND(NOT($D$3),$F$3), SXS_Transit_temp!V46,0)))</f>
        <v>0</v>
      </c>
      <c r="X24" s="155">
        <f>IF(AND($D$3,$F$3), SXS_Transit_temp!W20+SXS_Transit_temp!W46,IF(AND($D$3,NOT($F$3)), SXS_Transit_temp!W20,IF(AND(NOT($D$3),$F$3), SXS_Transit_temp!W46,0)))</f>
        <v>0</v>
      </c>
      <c r="Y24" s="155">
        <f>IF(AND($D$3,$F$3), SXS_Transit_temp!X20+SXS_Transit_temp!X46,IF(AND($D$3,NOT($F$3)), SXS_Transit_temp!X20,IF(AND(NOT($D$3),$F$3), SXS_Transit_temp!X46,0)))</f>
        <v>0</v>
      </c>
      <c r="Z24" s="155">
        <f>IF(AND($D$3,$F$3), SXS_Transit_temp!Y20+SXS_Transit_temp!Y46,IF(AND($D$3,NOT($F$3)), SXS_Transit_temp!Y20,IF(AND(NOT($D$3),$F$3), SXS_Transit_temp!Y46,0)))</f>
        <v>0</v>
      </c>
      <c r="AA24" s="155">
        <f>IF(AND($D$3,$F$3), SXS_Transit_temp!Z20+SXS_Transit_temp!Z46,IF(AND($D$3,NOT($F$3)), SXS_Transit_temp!Z20,IF(AND(NOT($D$3),$F$3), SXS_Transit_temp!Z46,0)))</f>
        <v>0</v>
      </c>
      <c r="AB24" s="156">
        <f t="shared" si="1"/>
        <v>3055.9217500000004</v>
      </c>
      <c r="AD24" s="153" t="s">
        <v>386</v>
      </c>
      <c r="AE24" s="164">
        <f t="shared" si="2"/>
        <v>6.3370719489136126E-2</v>
      </c>
      <c r="AF24" s="164">
        <f t="shared" si="2"/>
        <v>3.4244041098238191E-2</v>
      </c>
      <c r="AG24" s="164">
        <f t="shared" si="2"/>
        <v>0.50635410739820141</v>
      </c>
      <c r="AH24" s="164">
        <f t="shared" si="2"/>
        <v>0</v>
      </c>
      <c r="AI24" s="164">
        <f t="shared" si="2"/>
        <v>0</v>
      </c>
      <c r="AJ24" s="164">
        <f t="shared" si="2"/>
        <v>0</v>
      </c>
      <c r="AK24" s="164">
        <f t="shared" si="2"/>
        <v>0.26332695527953226</v>
      </c>
      <c r="AL24" s="164">
        <f t="shared" si="2"/>
        <v>0.12779435533648723</v>
      </c>
      <c r="AM24" s="164">
        <f t="shared" si="2"/>
        <v>0</v>
      </c>
      <c r="AN24" s="164">
        <f t="shared" si="2"/>
        <v>0</v>
      </c>
      <c r="AO24" s="164">
        <f t="shared" si="2"/>
        <v>0</v>
      </c>
      <c r="AP24" s="164">
        <f t="shared" si="2"/>
        <v>0</v>
      </c>
      <c r="AQ24" s="164">
        <f t="shared" si="2"/>
        <v>0</v>
      </c>
      <c r="AR24" s="164">
        <f t="shared" si="2"/>
        <v>4.9098213984045888E-3</v>
      </c>
      <c r="AS24" s="164">
        <f t="shared" si="2"/>
        <v>0</v>
      </c>
      <c r="AT24" s="164">
        <f t="shared" si="2"/>
        <v>0</v>
      </c>
      <c r="AU24" s="164">
        <f t="shared" si="4"/>
        <v>0</v>
      </c>
      <c r="AV24" s="163">
        <f t="shared" si="4"/>
        <v>0</v>
      </c>
      <c r="AW24" s="164">
        <f t="shared" si="4"/>
        <v>0</v>
      </c>
      <c r="AX24" s="164">
        <f t="shared" si="4"/>
        <v>0</v>
      </c>
      <c r="AY24" s="164">
        <f t="shared" si="4"/>
        <v>0</v>
      </c>
      <c r="AZ24" s="164">
        <f t="shared" si="4"/>
        <v>0</v>
      </c>
      <c r="BA24" s="164">
        <f t="shared" si="4"/>
        <v>0</v>
      </c>
      <c r="BB24" s="164">
        <f t="shared" si="4"/>
        <v>0</v>
      </c>
      <c r="BC24" s="164">
        <f t="shared" si="4"/>
        <v>0</v>
      </c>
      <c r="BD24" s="167">
        <f t="shared" si="3"/>
        <v>0.99999999999999978</v>
      </c>
    </row>
    <row r="25" spans="2:56" x14ac:dyDescent="0.25">
      <c r="B25" s="153" t="s">
        <v>387</v>
      </c>
      <c r="C25" s="155">
        <f>IF(AND($D$3,$F$3), SXS_Transit_temp!B21+SXS_Transit_temp!B47,IF(AND($D$3,NOT($F$3)), SXS_Transit_temp!B21,IF(AND(NOT($D$3),$F$3), SXS_Transit_temp!B47,0)))</f>
        <v>0</v>
      </c>
      <c r="D25" s="155">
        <f>IF(AND($D$3,$F$3), SXS_Transit_temp!C21+SXS_Transit_temp!C47,IF(AND($D$3,NOT($F$3)), SXS_Transit_temp!C21,IF(AND(NOT($D$3),$F$3), SXS_Transit_temp!C47,0)))</f>
        <v>0</v>
      </c>
      <c r="E25" s="155">
        <f>IF(AND($D$3,$F$3), SXS_Transit_temp!D21+SXS_Transit_temp!D47,IF(AND($D$3,NOT($F$3)), SXS_Transit_temp!D21,IF(AND(NOT($D$3),$F$3), SXS_Transit_temp!D47,0)))</f>
        <v>0</v>
      </c>
      <c r="F25" s="155">
        <f>IF(AND($D$3,$F$3), SXS_Transit_temp!E21+SXS_Transit_temp!E47,IF(AND($D$3,NOT($F$3)), SXS_Transit_temp!E21,IF(AND(NOT($D$3),$F$3), SXS_Transit_temp!E47,0)))</f>
        <v>0</v>
      </c>
      <c r="G25" s="155">
        <f>IF(AND($D$3,$F$3), SXS_Transit_temp!F21+SXS_Transit_temp!F47,IF(AND($D$3,NOT($F$3)), SXS_Transit_temp!F21,IF(AND(NOT($D$3),$F$3), SXS_Transit_temp!F47,0)))</f>
        <v>0</v>
      </c>
      <c r="H25" s="155">
        <f>IF(AND($D$3,$F$3), SXS_Transit_temp!G21+SXS_Transit_temp!G47,IF(AND($D$3,NOT($F$3)), SXS_Transit_temp!G21,IF(AND(NOT($D$3),$F$3), SXS_Transit_temp!G47,0)))</f>
        <v>0</v>
      </c>
      <c r="I25" s="155">
        <f>IF(AND($D$3,$F$3), SXS_Transit_temp!H21+SXS_Transit_temp!H47,IF(AND($D$3,NOT($F$3)), SXS_Transit_temp!H21,IF(AND(NOT($D$3),$F$3), SXS_Transit_temp!H47,0)))</f>
        <v>0</v>
      </c>
      <c r="J25" s="155">
        <f>IF(AND($D$3,$F$3), SXS_Transit_temp!I21+SXS_Transit_temp!I47,IF(AND($D$3,NOT($F$3)), SXS_Transit_temp!I21,IF(AND(NOT($D$3),$F$3), SXS_Transit_temp!I47,0)))</f>
        <v>0</v>
      </c>
      <c r="K25" s="155">
        <f>IF(AND($D$3,$F$3), SXS_Transit_temp!J21+SXS_Transit_temp!J47,IF(AND($D$3,NOT($F$3)), SXS_Transit_temp!J21,IF(AND(NOT($D$3),$F$3), SXS_Transit_temp!J47,0)))</f>
        <v>0</v>
      </c>
      <c r="L25" s="155">
        <f>IF(AND($D$3,$F$3), SXS_Transit_temp!K21+SXS_Transit_temp!K47,IF(AND($D$3,NOT($F$3)), SXS_Transit_temp!K21,IF(AND(NOT($D$3),$F$3), SXS_Transit_temp!K47,0)))</f>
        <v>0</v>
      </c>
      <c r="M25" s="155">
        <f>IF(AND($D$3,$F$3), SXS_Transit_temp!L21+SXS_Transit_temp!L47,IF(AND($D$3,NOT($F$3)), SXS_Transit_temp!L21,IF(AND(NOT($D$3),$F$3), SXS_Transit_temp!L47,0)))</f>
        <v>0</v>
      </c>
      <c r="N25" s="155">
        <f>IF(AND($D$3,$F$3), SXS_Transit_temp!M21+SXS_Transit_temp!M47,IF(AND($D$3,NOT($F$3)), SXS_Transit_temp!M21,IF(AND(NOT($D$3),$F$3), SXS_Transit_temp!M47,0)))</f>
        <v>0</v>
      </c>
      <c r="O25" s="155">
        <f>IF(AND($D$3,$F$3), SXS_Transit_temp!N21+SXS_Transit_temp!N47,IF(AND($D$3,NOT($F$3)), SXS_Transit_temp!N21,IF(AND(NOT($D$3),$F$3), SXS_Transit_temp!N47,0)))</f>
        <v>0</v>
      </c>
      <c r="P25" s="155">
        <f>IF(AND($D$3,$F$3), SXS_Transit_temp!O21+SXS_Transit_temp!O47,IF(AND($D$3,NOT($F$3)), SXS_Transit_temp!O21,IF(AND(NOT($D$3),$F$3), SXS_Transit_temp!O47,0)))</f>
        <v>0</v>
      </c>
      <c r="Q25" s="155">
        <f>IF(AND($D$3,$F$3), SXS_Transit_temp!P21+SXS_Transit_temp!P47,IF(AND($D$3,NOT($F$3)), SXS_Transit_temp!P21,IF(AND(NOT($D$3),$F$3), SXS_Transit_temp!P47,0)))</f>
        <v>0</v>
      </c>
      <c r="R25" s="155">
        <f>IF(AND($D$3,$F$3), SXS_Transit_temp!Q21+SXS_Transit_temp!Q47,IF(AND($D$3,NOT($F$3)), SXS_Transit_temp!Q21,IF(AND(NOT($D$3),$F$3), SXS_Transit_temp!Q47,0)))</f>
        <v>0</v>
      </c>
      <c r="S25" s="155">
        <f>IF(AND($D$3,$F$3), SXS_Transit_temp!R21+SXS_Transit_temp!R47,IF(AND($D$3,NOT($F$3)), SXS_Transit_temp!R21,IF(AND(NOT($D$3),$F$3), SXS_Transit_temp!R47,0)))</f>
        <v>0</v>
      </c>
      <c r="T25" s="155">
        <f>IF(AND($D$3,$F$3), SXS_Transit_temp!S21+SXS_Transit_temp!S47,IF(AND($D$3,NOT($F$3)), SXS_Transit_temp!S21,IF(AND(NOT($D$3),$F$3), SXS_Transit_temp!S47,0)))</f>
        <v>0</v>
      </c>
      <c r="U25" s="154">
        <f>IF(AND($D$3,$F$3), SXS_Transit_temp!T21+SXS_Transit_temp!T47,IF(AND($D$3,NOT($F$3)), SXS_Transit_temp!T21,IF(AND(NOT($D$3),$F$3), SXS_Transit_temp!T47,0)))</f>
        <v>0</v>
      </c>
      <c r="V25" s="155">
        <f>IF(AND($D$3,$F$3), SXS_Transit_temp!U21+SXS_Transit_temp!U47,IF(AND($D$3,NOT($F$3)), SXS_Transit_temp!U21,IF(AND(NOT($D$3),$F$3), SXS_Transit_temp!U47,0)))</f>
        <v>0</v>
      </c>
      <c r="W25" s="155">
        <f>IF(AND($D$3,$F$3), SXS_Transit_temp!V21+SXS_Transit_temp!V47,IF(AND($D$3,NOT($F$3)), SXS_Transit_temp!V21,IF(AND(NOT($D$3),$F$3), SXS_Transit_temp!V47,0)))</f>
        <v>0</v>
      </c>
      <c r="X25" s="155">
        <f>IF(AND($D$3,$F$3), SXS_Transit_temp!W21+SXS_Transit_temp!W47,IF(AND($D$3,NOT($F$3)), SXS_Transit_temp!W21,IF(AND(NOT($D$3),$F$3), SXS_Transit_temp!W47,0)))</f>
        <v>0</v>
      </c>
      <c r="Y25" s="155">
        <f>IF(AND($D$3,$F$3), SXS_Transit_temp!X21+SXS_Transit_temp!X47,IF(AND($D$3,NOT($F$3)), SXS_Transit_temp!X21,IF(AND(NOT($D$3),$F$3), SXS_Transit_temp!X47,0)))</f>
        <v>0</v>
      </c>
      <c r="Z25" s="155">
        <f>IF(AND($D$3,$F$3), SXS_Transit_temp!Y21+SXS_Transit_temp!Y47,IF(AND($D$3,NOT($F$3)), SXS_Transit_temp!Y21,IF(AND(NOT($D$3),$F$3), SXS_Transit_temp!Y47,0)))</f>
        <v>0</v>
      </c>
      <c r="AA25" s="155">
        <f>IF(AND($D$3,$F$3), SXS_Transit_temp!Z21+SXS_Transit_temp!Z47,IF(AND($D$3,NOT($F$3)), SXS_Transit_temp!Z21,IF(AND(NOT($D$3),$F$3), SXS_Transit_temp!Z47,0)))</f>
        <v>0</v>
      </c>
      <c r="AB25" s="156">
        <f t="shared" si="1"/>
        <v>0</v>
      </c>
      <c r="AD25" s="153" t="s">
        <v>387</v>
      </c>
      <c r="AE25" s="164" t="str">
        <f t="shared" si="2"/>
        <v/>
      </c>
      <c r="AF25" s="164" t="str">
        <f t="shared" si="2"/>
        <v/>
      </c>
      <c r="AG25" s="164" t="str">
        <f t="shared" si="2"/>
        <v/>
      </c>
      <c r="AH25" s="164" t="str">
        <f t="shared" si="2"/>
        <v/>
      </c>
      <c r="AI25" s="164" t="str">
        <f t="shared" si="2"/>
        <v/>
      </c>
      <c r="AJ25" s="164" t="str">
        <f t="shared" si="2"/>
        <v/>
      </c>
      <c r="AK25" s="164" t="str">
        <f t="shared" si="2"/>
        <v/>
      </c>
      <c r="AL25" s="164" t="str">
        <f t="shared" si="2"/>
        <v/>
      </c>
      <c r="AM25" s="164" t="str">
        <f t="shared" si="2"/>
        <v/>
      </c>
      <c r="AN25" s="164" t="str">
        <f t="shared" si="2"/>
        <v/>
      </c>
      <c r="AO25" s="164" t="str">
        <f t="shared" si="2"/>
        <v/>
      </c>
      <c r="AP25" s="164" t="str">
        <f t="shared" si="2"/>
        <v/>
      </c>
      <c r="AQ25" s="164" t="str">
        <f t="shared" si="2"/>
        <v/>
      </c>
      <c r="AR25" s="164" t="str">
        <f t="shared" si="2"/>
        <v/>
      </c>
      <c r="AS25" s="164" t="str">
        <f t="shared" si="2"/>
        <v/>
      </c>
      <c r="AT25" s="164" t="str">
        <f t="shared" si="2"/>
        <v/>
      </c>
      <c r="AU25" s="164" t="str">
        <f t="shared" si="4"/>
        <v/>
      </c>
      <c r="AV25" s="164" t="str">
        <f t="shared" si="4"/>
        <v/>
      </c>
      <c r="AW25" s="163" t="str">
        <f t="shared" si="4"/>
        <v/>
      </c>
      <c r="AX25" s="164" t="str">
        <f t="shared" si="4"/>
        <v/>
      </c>
      <c r="AY25" s="164" t="str">
        <f t="shared" si="4"/>
        <v/>
      </c>
      <c r="AZ25" s="164" t="str">
        <f t="shared" si="4"/>
        <v/>
      </c>
      <c r="BA25" s="164" t="str">
        <f t="shared" si="4"/>
        <v/>
      </c>
      <c r="BB25" s="164" t="str">
        <f t="shared" si="4"/>
        <v/>
      </c>
      <c r="BC25" s="164" t="str">
        <f t="shared" si="4"/>
        <v/>
      </c>
      <c r="BD25" s="167">
        <f t="shared" si="3"/>
        <v>0</v>
      </c>
    </row>
    <row r="26" spans="2:56" x14ac:dyDescent="0.25">
      <c r="B26" s="153" t="s">
        <v>388</v>
      </c>
      <c r="C26" s="155">
        <f>IF(AND($D$3,$F$3), SXS_Transit_temp!B22+SXS_Transit_temp!B48,IF(AND($D$3,NOT($F$3)), SXS_Transit_temp!B22,IF(AND(NOT($D$3),$F$3), SXS_Transit_temp!B48,0)))</f>
        <v>26724.75964</v>
      </c>
      <c r="D26" s="155">
        <f>IF(AND($D$3,$F$3), SXS_Transit_temp!C22+SXS_Transit_temp!C48,IF(AND($D$3,NOT($F$3)), SXS_Transit_temp!C22,IF(AND(NOT($D$3),$F$3), SXS_Transit_temp!C48,0)))</f>
        <v>756.74793</v>
      </c>
      <c r="E26" s="155">
        <f>IF(AND($D$3,$F$3), SXS_Transit_temp!D22+SXS_Transit_temp!D48,IF(AND($D$3,NOT($F$3)), SXS_Transit_temp!D22,IF(AND(NOT($D$3),$F$3), SXS_Transit_temp!D48,0)))</f>
        <v>676.76832000000002</v>
      </c>
      <c r="F26" s="155">
        <f>IF(AND($D$3,$F$3), SXS_Transit_temp!E22+SXS_Transit_temp!E48,IF(AND($D$3,NOT($F$3)), SXS_Transit_temp!E22,IF(AND(NOT($D$3),$F$3), SXS_Transit_temp!E48,0)))</f>
        <v>863.78243999999995</v>
      </c>
      <c r="G26" s="155">
        <f>IF(AND($D$3,$F$3), SXS_Transit_temp!F22+SXS_Transit_temp!F48,IF(AND($D$3,NOT($F$3)), SXS_Transit_temp!F22,IF(AND(NOT($D$3),$F$3), SXS_Transit_temp!F48,0)))</f>
        <v>379.82203000000004</v>
      </c>
      <c r="H26" s="155">
        <f>IF(AND($D$3,$F$3), SXS_Transit_temp!G22+SXS_Transit_temp!G48,IF(AND($D$3,NOT($F$3)), SXS_Transit_temp!G22,IF(AND(NOT($D$3),$F$3), SXS_Transit_temp!G48,0)))</f>
        <v>0</v>
      </c>
      <c r="I26" s="155">
        <f>IF(AND($D$3,$F$3), SXS_Transit_temp!H22+SXS_Transit_temp!H48,IF(AND($D$3,NOT($F$3)), SXS_Transit_temp!H22,IF(AND(NOT($D$3),$F$3), SXS_Transit_temp!H48,0)))</f>
        <v>0.124</v>
      </c>
      <c r="J26" s="155">
        <f>IF(AND($D$3,$F$3), SXS_Transit_temp!I22+SXS_Transit_temp!I48,IF(AND($D$3,NOT($F$3)), SXS_Transit_temp!I22,IF(AND(NOT($D$3),$F$3), SXS_Transit_temp!I48,0)))</f>
        <v>0</v>
      </c>
      <c r="K26" s="155">
        <f>IF(AND($D$3,$F$3), SXS_Transit_temp!J22+SXS_Transit_temp!J48,IF(AND($D$3,NOT($F$3)), SXS_Transit_temp!J22,IF(AND(NOT($D$3),$F$3), SXS_Transit_temp!J48,0)))</f>
        <v>1043.1081799999999</v>
      </c>
      <c r="L26" s="155">
        <f>IF(AND($D$3,$F$3), SXS_Transit_temp!K22+SXS_Transit_temp!K48,IF(AND($D$3,NOT($F$3)), SXS_Transit_temp!K22,IF(AND(NOT($D$3),$F$3), SXS_Transit_temp!K48,0)))</f>
        <v>1496.0195200000001</v>
      </c>
      <c r="M26" s="155">
        <f>IF(AND($D$3,$F$3), SXS_Transit_temp!L22+SXS_Transit_temp!L48,IF(AND($D$3,NOT($F$3)), SXS_Transit_temp!L22,IF(AND(NOT($D$3),$F$3), SXS_Transit_temp!L48,0)))</f>
        <v>34.143380000000001</v>
      </c>
      <c r="N26" s="155">
        <f>IF(AND($D$3,$F$3), SXS_Transit_temp!M22+SXS_Transit_temp!M48,IF(AND($D$3,NOT($F$3)), SXS_Transit_temp!M22,IF(AND(NOT($D$3),$F$3), SXS_Transit_temp!M48,0)))</f>
        <v>0</v>
      </c>
      <c r="O26" s="155">
        <f>IF(AND($D$3,$F$3), SXS_Transit_temp!N22+SXS_Transit_temp!N48,IF(AND($D$3,NOT($F$3)), SXS_Transit_temp!N22,IF(AND(NOT($D$3),$F$3), SXS_Transit_temp!N48,0)))</f>
        <v>0</v>
      </c>
      <c r="P26" s="155">
        <f>IF(AND($D$3,$F$3), SXS_Transit_temp!O22+SXS_Transit_temp!O48,IF(AND($D$3,NOT($F$3)), SXS_Transit_temp!O22,IF(AND(NOT($D$3),$F$3), SXS_Transit_temp!O48,0)))</f>
        <v>0</v>
      </c>
      <c r="Q26" s="155">
        <f>IF(AND($D$3,$F$3), SXS_Transit_temp!P22+SXS_Transit_temp!P48,IF(AND($D$3,NOT($F$3)), SXS_Transit_temp!P22,IF(AND(NOT($D$3),$F$3), SXS_Transit_temp!P48,0)))</f>
        <v>0</v>
      </c>
      <c r="R26" s="155">
        <f>IF(AND($D$3,$F$3), SXS_Transit_temp!Q22+SXS_Transit_temp!Q48,IF(AND($D$3,NOT($F$3)), SXS_Transit_temp!Q22,IF(AND(NOT($D$3),$F$3), SXS_Transit_temp!Q48,0)))</f>
        <v>0</v>
      </c>
      <c r="S26" s="155">
        <f>IF(AND($D$3,$F$3), SXS_Transit_temp!R22+SXS_Transit_temp!R48,IF(AND($D$3,NOT($F$3)), SXS_Transit_temp!R22,IF(AND(NOT($D$3),$F$3), SXS_Transit_temp!R48,0)))</f>
        <v>0</v>
      </c>
      <c r="T26" s="155">
        <f>IF(AND($D$3,$F$3), SXS_Transit_temp!S22+SXS_Transit_temp!S48,IF(AND($D$3,NOT($F$3)), SXS_Transit_temp!S22,IF(AND(NOT($D$3),$F$3), SXS_Transit_temp!S48,0)))</f>
        <v>0</v>
      </c>
      <c r="U26" s="155">
        <f>IF(AND($D$3,$F$3), SXS_Transit_temp!T22+SXS_Transit_temp!T48,IF(AND($D$3,NOT($F$3)), SXS_Transit_temp!T22,IF(AND(NOT($D$3),$F$3), SXS_Transit_temp!T48,0)))</f>
        <v>0</v>
      </c>
      <c r="V26" s="154">
        <f>IF(AND($D$3,$F$3), SXS_Transit_temp!U22+SXS_Transit_temp!U48,IF(AND($D$3,NOT($F$3)), SXS_Transit_temp!U22,IF(AND(NOT($D$3),$F$3), SXS_Transit_temp!U48,0)))</f>
        <v>12904.637820000002</v>
      </c>
      <c r="W26" s="155">
        <f>IF(AND($D$3,$F$3), SXS_Transit_temp!V22+SXS_Transit_temp!V48,IF(AND($D$3,NOT($F$3)), SXS_Transit_temp!V22,IF(AND(NOT($D$3),$F$3), SXS_Transit_temp!V48,0)))</f>
        <v>2563.61816</v>
      </c>
      <c r="X26" s="155">
        <f>IF(AND($D$3,$F$3), SXS_Transit_temp!W22+SXS_Transit_temp!W48,IF(AND($D$3,NOT($F$3)), SXS_Transit_temp!W22,IF(AND(NOT($D$3),$F$3), SXS_Transit_temp!W48,0)))</f>
        <v>0</v>
      </c>
      <c r="Y26" s="155">
        <f>IF(AND($D$3,$F$3), SXS_Transit_temp!X22+SXS_Transit_temp!X48,IF(AND($D$3,NOT($F$3)), SXS_Transit_temp!X22,IF(AND(NOT($D$3),$F$3), SXS_Transit_temp!X48,0)))</f>
        <v>0</v>
      </c>
      <c r="Z26" s="155">
        <f>IF(AND($D$3,$F$3), SXS_Transit_temp!Y22+SXS_Transit_temp!Y48,IF(AND($D$3,NOT($F$3)), SXS_Transit_temp!Y22,IF(AND(NOT($D$3),$F$3), SXS_Transit_temp!Y48,0)))</f>
        <v>0</v>
      </c>
      <c r="AA26" s="155">
        <f>IF(AND($D$3,$F$3), SXS_Transit_temp!Z22+SXS_Transit_temp!Z48,IF(AND($D$3,NOT($F$3)), SXS_Transit_temp!Z22,IF(AND(NOT($D$3),$F$3), SXS_Transit_temp!Z48,0)))</f>
        <v>0</v>
      </c>
      <c r="AB26" s="156">
        <f t="shared" si="1"/>
        <v>47443.531419999999</v>
      </c>
      <c r="AD26" s="153" t="s">
        <v>388</v>
      </c>
      <c r="AE26" s="164">
        <f t="shared" si="2"/>
        <v>0.56329617210438254</v>
      </c>
      <c r="AF26" s="164">
        <f t="shared" si="2"/>
        <v>1.5950497514630416E-2</v>
      </c>
      <c r="AG26" s="164">
        <f t="shared" si="2"/>
        <v>1.426471216926963E-2</v>
      </c>
      <c r="AH26" s="164">
        <f t="shared" si="2"/>
        <v>1.8206537627927698E-2</v>
      </c>
      <c r="AI26" s="164">
        <f t="shared" si="2"/>
        <v>8.0057706210268451E-3</v>
      </c>
      <c r="AJ26" s="164">
        <f t="shared" si="2"/>
        <v>0</v>
      </c>
      <c r="AK26" s="164">
        <f t="shared" si="2"/>
        <v>2.6136334351309971E-6</v>
      </c>
      <c r="AL26" s="164">
        <f t="shared" si="2"/>
        <v>0</v>
      </c>
      <c r="AM26" s="164">
        <f t="shared" si="2"/>
        <v>2.1986309804085828E-2</v>
      </c>
      <c r="AN26" s="164">
        <f t="shared" si="2"/>
        <v>3.1532634170005049E-2</v>
      </c>
      <c r="AO26" s="164">
        <f t="shared" si="2"/>
        <v>7.1966354480954031E-4</v>
      </c>
      <c r="AP26" s="164">
        <f t="shared" si="2"/>
        <v>0</v>
      </c>
      <c r="AQ26" s="164">
        <f t="shared" si="2"/>
        <v>0</v>
      </c>
      <c r="AR26" s="164">
        <f t="shared" si="2"/>
        <v>0</v>
      </c>
      <c r="AS26" s="164">
        <f t="shared" si="2"/>
        <v>0</v>
      </c>
      <c r="AT26" s="164">
        <f t="shared" si="2"/>
        <v>0</v>
      </c>
      <c r="AU26" s="164">
        <f t="shared" si="4"/>
        <v>0</v>
      </c>
      <c r="AV26" s="164">
        <f t="shared" si="4"/>
        <v>0</v>
      </c>
      <c r="AW26" s="164">
        <f t="shared" si="4"/>
        <v>0</v>
      </c>
      <c r="AX26" s="163">
        <f t="shared" si="4"/>
        <v>0.2719999425371612</v>
      </c>
      <c r="AY26" s="164">
        <f t="shared" si="4"/>
        <v>5.403514627326618E-2</v>
      </c>
      <c r="AZ26" s="164">
        <f t="shared" si="4"/>
        <v>0</v>
      </c>
      <c r="BA26" s="164">
        <f t="shared" si="4"/>
        <v>0</v>
      </c>
      <c r="BB26" s="164">
        <f t="shared" si="4"/>
        <v>0</v>
      </c>
      <c r="BC26" s="164">
        <f t="shared" si="4"/>
        <v>0</v>
      </c>
      <c r="BD26" s="167">
        <f t="shared" si="3"/>
        <v>1</v>
      </c>
    </row>
    <row r="27" spans="2:56" x14ac:dyDescent="0.25">
      <c r="B27" s="153" t="s">
        <v>389</v>
      </c>
      <c r="C27" s="155">
        <f>IF(AND($D$3,$F$3), SXS_Transit_temp!B23+SXS_Transit_temp!B49,IF(AND($D$3,NOT($F$3)), SXS_Transit_temp!B23,IF(AND(NOT($D$3),$F$3), SXS_Transit_temp!B49,0)))</f>
        <v>14295.52253</v>
      </c>
      <c r="D27" s="155">
        <f>IF(AND($D$3,$F$3), SXS_Transit_temp!C23+SXS_Transit_temp!C49,IF(AND($D$3,NOT($F$3)), SXS_Transit_temp!C23,IF(AND(NOT($D$3),$F$3), SXS_Transit_temp!C49,0)))</f>
        <v>748.77704999999992</v>
      </c>
      <c r="E27" s="155">
        <f>IF(AND($D$3,$F$3), SXS_Transit_temp!D23+SXS_Transit_temp!D49,IF(AND($D$3,NOT($F$3)), SXS_Transit_temp!D23,IF(AND(NOT($D$3),$F$3), SXS_Transit_temp!D49,0)))</f>
        <v>0</v>
      </c>
      <c r="F27" s="155">
        <f>IF(AND($D$3,$F$3), SXS_Transit_temp!E23+SXS_Transit_temp!E49,IF(AND($D$3,NOT($F$3)), SXS_Transit_temp!E23,IF(AND(NOT($D$3),$F$3), SXS_Transit_temp!E49,0)))</f>
        <v>0</v>
      </c>
      <c r="G27" s="155">
        <f>IF(AND($D$3,$F$3), SXS_Transit_temp!F23+SXS_Transit_temp!F49,IF(AND($D$3,NOT($F$3)), SXS_Transit_temp!F23,IF(AND(NOT($D$3),$F$3), SXS_Transit_temp!F49,0)))</f>
        <v>0</v>
      </c>
      <c r="H27" s="155">
        <f>IF(AND($D$3,$F$3), SXS_Transit_temp!G23+SXS_Transit_temp!G49,IF(AND($D$3,NOT($F$3)), SXS_Transit_temp!G23,IF(AND(NOT($D$3),$F$3), SXS_Transit_temp!G49,0)))</f>
        <v>0</v>
      </c>
      <c r="I27" s="155">
        <f>IF(AND($D$3,$F$3), SXS_Transit_temp!H23+SXS_Transit_temp!H49,IF(AND($D$3,NOT($F$3)), SXS_Transit_temp!H23,IF(AND(NOT($D$3),$F$3), SXS_Transit_temp!H49,0)))</f>
        <v>0</v>
      </c>
      <c r="J27" s="155">
        <f>IF(AND($D$3,$F$3), SXS_Transit_temp!I23+SXS_Transit_temp!I49,IF(AND($D$3,NOT($F$3)), SXS_Transit_temp!I23,IF(AND(NOT($D$3),$F$3), SXS_Transit_temp!I49,0)))</f>
        <v>0</v>
      </c>
      <c r="K27" s="155">
        <f>IF(AND($D$3,$F$3), SXS_Transit_temp!J23+SXS_Transit_temp!J49,IF(AND($D$3,NOT($F$3)), SXS_Transit_temp!J23,IF(AND(NOT($D$3),$F$3), SXS_Transit_temp!J49,0)))</f>
        <v>0</v>
      </c>
      <c r="L27" s="155">
        <f>IF(AND($D$3,$F$3), SXS_Transit_temp!K23+SXS_Transit_temp!K49,IF(AND($D$3,NOT($F$3)), SXS_Transit_temp!K23,IF(AND(NOT($D$3),$F$3), SXS_Transit_temp!K49,0)))</f>
        <v>0</v>
      </c>
      <c r="M27" s="155">
        <f>IF(AND($D$3,$F$3), SXS_Transit_temp!L23+SXS_Transit_temp!L49,IF(AND($D$3,NOT($F$3)), SXS_Transit_temp!L23,IF(AND(NOT($D$3),$F$3), SXS_Transit_temp!L49,0)))</f>
        <v>0</v>
      </c>
      <c r="N27" s="155">
        <f>IF(AND($D$3,$F$3), SXS_Transit_temp!M23+SXS_Transit_temp!M49,IF(AND($D$3,NOT($F$3)), SXS_Transit_temp!M23,IF(AND(NOT($D$3),$F$3), SXS_Transit_temp!M49,0)))</f>
        <v>0</v>
      </c>
      <c r="O27" s="155">
        <f>IF(AND($D$3,$F$3), SXS_Transit_temp!N23+SXS_Transit_temp!N49,IF(AND($D$3,NOT($F$3)), SXS_Transit_temp!N23,IF(AND(NOT($D$3),$F$3), SXS_Transit_temp!N49,0)))</f>
        <v>304.64204999999998</v>
      </c>
      <c r="P27" s="155">
        <f>IF(AND($D$3,$F$3), SXS_Transit_temp!O23+SXS_Transit_temp!O49,IF(AND($D$3,NOT($F$3)), SXS_Transit_temp!O23,IF(AND(NOT($D$3),$F$3), SXS_Transit_temp!O49,0)))</f>
        <v>0</v>
      </c>
      <c r="Q27" s="155">
        <f>IF(AND($D$3,$F$3), SXS_Transit_temp!P23+SXS_Transit_temp!P49,IF(AND($D$3,NOT($F$3)), SXS_Transit_temp!P23,IF(AND(NOT($D$3),$F$3), SXS_Transit_temp!P49,0)))</f>
        <v>0</v>
      </c>
      <c r="R27" s="155">
        <f>IF(AND($D$3,$F$3), SXS_Transit_temp!Q23+SXS_Transit_temp!Q49,IF(AND($D$3,NOT($F$3)), SXS_Transit_temp!Q23,IF(AND(NOT($D$3),$F$3), SXS_Transit_temp!Q49,0)))</f>
        <v>0</v>
      </c>
      <c r="S27" s="155">
        <f>IF(AND($D$3,$F$3), SXS_Transit_temp!R23+SXS_Transit_temp!R49,IF(AND($D$3,NOT($F$3)), SXS_Transit_temp!R23,IF(AND(NOT($D$3),$F$3), SXS_Transit_temp!R49,0)))</f>
        <v>0</v>
      </c>
      <c r="T27" s="155">
        <f>IF(AND($D$3,$F$3), SXS_Transit_temp!S23+SXS_Transit_temp!S49,IF(AND($D$3,NOT($F$3)), SXS_Transit_temp!S23,IF(AND(NOT($D$3),$F$3), SXS_Transit_temp!S49,0)))</f>
        <v>0</v>
      </c>
      <c r="U27" s="155">
        <f>IF(AND($D$3,$F$3), SXS_Transit_temp!T23+SXS_Transit_temp!T49,IF(AND($D$3,NOT($F$3)), SXS_Transit_temp!T23,IF(AND(NOT($D$3),$F$3), SXS_Transit_temp!T49,0)))</f>
        <v>0</v>
      </c>
      <c r="V27" s="155">
        <f>IF(AND($D$3,$F$3), SXS_Transit_temp!U23+SXS_Transit_temp!U49,IF(AND($D$3,NOT($F$3)), SXS_Transit_temp!U23,IF(AND(NOT($D$3),$F$3), SXS_Transit_temp!U49,0)))</f>
        <v>2760.93264</v>
      </c>
      <c r="W27" s="154">
        <f>IF(AND($D$3,$F$3), SXS_Transit_temp!V23+SXS_Transit_temp!V49,IF(AND($D$3,NOT($F$3)), SXS_Transit_temp!V23,IF(AND(NOT($D$3),$F$3), SXS_Transit_temp!V49,0)))</f>
        <v>5001.7974999999997</v>
      </c>
      <c r="X27" s="155">
        <f>IF(AND($D$3,$F$3), SXS_Transit_temp!W23+SXS_Transit_temp!W49,IF(AND($D$3,NOT($F$3)), SXS_Transit_temp!W23,IF(AND(NOT($D$3),$F$3), SXS_Transit_temp!W49,0)))</f>
        <v>0</v>
      </c>
      <c r="Y27" s="155">
        <f>IF(AND($D$3,$F$3), SXS_Transit_temp!X23+SXS_Transit_temp!X49,IF(AND($D$3,NOT($F$3)), SXS_Transit_temp!X23,IF(AND(NOT($D$3),$F$3), SXS_Transit_temp!X49,0)))</f>
        <v>0</v>
      </c>
      <c r="Z27" s="155">
        <f>IF(AND($D$3,$F$3), SXS_Transit_temp!Y23+SXS_Transit_temp!Y49,IF(AND($D$3,NOT($F$3)), SXS_Transit_temp!Y23,IF(AND(NOT($D$3),$F$3), SXS_Transit_temp!Y49,0)))</f>
        <v>0</v>
      </c>
      <c r="AA27" s="155">
        <f>IF(AND($D$3,$F$3), SXS_Transit_temp!Z23+SXS_Transit_temp!Z49,IF(AND($D$3,NOT($F$3)), SXS_Transit_temp!Z23,IF(AND(NOT($D$3),$F$3), SXS_Transit_temp!Z49,0)))</f>
        <v>0</v>
      </c>
      <c r="AB27" s="156">
        <f t="shared" si="1"/>
        <v>23111.671770000001</v>
      </c>
      <c r="AD27" s="153" t="s">
        <v>389</v>
      </c>
      <c r="AE27" s="164">
        <f t="shared" si="2"/>
        <v>0.61854125795245318</v>
      </c>
      <c r="AF27" s="164">
        <f t="shared" si="2"/>
        <v>3.2398221013676148E-2</v>
      </c>
      <c r="AG27" s="164">
        <f t="shared" si="2"/>
        <v>0</v>
      </c>
      <c r="AH27" s="164">
        <f t="shared" si="2"/>
        <v>0</v>
      </c>
      <c r="AI27" s="164">
        <f t="shared" si="2"/>
        <v>0</v>
      </c>
      <c r="AJ27" s="164">
        <f t="shared" si="2"/>
        <v>0</v>
      </c>
      <c r="AK27" s="164">
        <f t="shared" si="2"/>
        <v>0</v>
      </c>
      <c r="AL27" s="164">
        <f t="shared" si="2"/>
        <v>0</v>
      </c>
      <c r="AM27" s="164">
        <f t="shared" si="2"/>
        <v>0</v>
      </c>
      <c r="AN27" s="164">
        <f t="shared" si="2"/>
        <v>0</v>
      </c>
      <c r="AO27" s="164">
        <f t="shared" si="2"/>
        <v>0</v>
      </c>
      <c r="AP27" s="164">
        <f t="shared" si="2"/>
        <v>0</v>
      </c>
      <c r="AQ27" s="164">
        <f t="shared" si="2"/>
        <v>1.3181307394449898E-2</v>
      </c>
      <c r="AR27" s="164">
        <f t="shared" si="2"/>
        <v>0</v>
      </c>
      <c r="AS27" s="164">
        <f t="shared" si="2"/>
        <v>0</v>
      </c>
      <c r="AT27" s="164">
        <f t="shared" si="2"/>
        <v>0</v>
      </c>
      <c r="AU27" s="164">
        <f t="shared" si="4"/>
        <v>0</v>
      </c>
      <c r="AV27" s="164">
        <f t="shared" si="4"/>
        <v>0</v>
      </c>
      <c r="AW27" s="164">
        <f t="shared" si="4"/>
        <v>0</v>
      </c>
      <c r="AX27" s="164">
        <f t="shared" si="4"/>
        <v>0.11946053351206795</v>
      </c>
      <c r="AY27" s="163">
        <f t="shared" si="4"/>
        <v>0.2164186801273528</v>
      </c>
      <c r="AZ27" s="164">
        <f t="shared" si="4"/>
        <v>0</v>
      </c>
      <c r="BA27" s="164">
        <f t="shared" si="4"/>
        <v>0</v>
      </c>
      <c r="BB27" s="164">
        <f t="shared" si="4"/>
        <v>0</v>
      </c>
      <c r="BC27" s="164">
        <f t="shared" si="4"/>
        <v>0</v>
      </c>
      <c r="BD27" s="167">
        <f t="shared" si="3"/>
        <v>1</v>
      </c>
    </row>
    <row r="28" spans="2:56" x14ac:dyDescent="0.25">
      <c r="B28" s="153" t="s">
        <v>390</v>
      </c>
      <c r="C28" s="155">
        <f>IF(AND($D$3,$F$3), SXS_Transit_temp!B24+SXS_Transit_temp!B50,IF(AND($D$3,NOT($F$3)), SXS_Transit_temp!B24,IF(AND(NOT($D$3),$F$3), SXS_Transit_temp!B50,0)))</f>
        <v>917.13600999999994</v>
      </c>
      <c r="D28" s="155">
        <f>IF(AND($D$3,$F$3), SXS_Transit_temp!C24+SXS_Transit_temp!C50,IF(AND($D$3,NOT($F$3)), SXS_Transit_temp!C24,IF(AND(NOT($D$3),$F$3), SXS_Transit_temp!C50,0)))</f>
        <v>0</v>
      </c>
      <c r="E28" s="155">
        <f>IF(AND($D$3,$F$3), SXS_Transit_temp!D24+SXS_Transit_temp!D50,IF(AND($D$3,NOT($F$3)), SXS_Transit_temp!D24,IF(AND(NOT($D$3),$F$3), SXS_Transit_temp!D50,0)))</f>
        <v>0</v>
      </c>
      <c r="F28" s="155">
        <f>IF(AND($D$3,$F$3), SXS_Transit_temp!E24+SXS_Transit_temp!E50,IF(AND($D$3,NOT($F$3)), SXS_Transit_temp!E24,IF(AND(NOT($D$3),$F$3), SXS_Transit_temp!E50,0)))</f>
        <v>25.75367</v>
      </c>
      <c r="G28" s="155">
        <f>IF(AND($D$3,$F$3), SXS_Transit_temp!F24+SXS_Transit_temp!F50,IF(AND($D$3,NOT($F$3)), SXS_Transit_temp!F24,IF(AND(NOT($D$3),$F$3), SXS_Transit_temp!F50,0)))</f>
        <v>0</v>
      </c>
      <c r="H28" s="155">
        <f>IF(AND($D$3,$F$3), SXS_Transit_temp!G24+SXS_Transit_temp!G50,IF(AND($D$3,NOT($F$3)), SXS_Transit_temp!G24,IF(AND(NOT($D$3),$F$3), SXS_Transit_temp!G50,0)))</f>
        <v>0</v>
      </c>
      <c r="I28" s="155">
        <f>IF(AND($D$3,$F$3), SXS_Transit_temp!H24+SXS_Transit_temp!H50,IF(AND($D$3,NOT($F$3)), SXS_Transit_temp!H24,IF(AND(NOT($D$3),$F$3), SXS_Transit_temp!H50,0)))</f>
        <v>0</v>
      </c>
      <c r="J28" s="155">
        <f>IF(AND($D$3,$F$3), SXS_Transit_temp!I24+SXS_Transit_temp!I50,IF(AND($D$3,NOT($F$3)), SXS_Transit_temp!I24,IF(AND(NOT($D$3),$F$3), SXS_Transit_temp!I50,0)))</f>
        <v>0</v>
      </c>
      <c r="K28" s="155">
        <f>IF(AND($D$3,$F$3), SXS_Transit_temp!J24+SXS_Transit_temp!J50,IF(AND($D$3,NOT($F$3)), SXS_Transit_temp!J24,IF(AND(NOT($D$3),$F$3), SXS_Transit_temp!J50,0)))</f>
        <v>0</v>
      </c>
      <c r="L28" s="155">
        <f>IF(AND($D$3,$F$3), SXS_Transit_temp!K24+SXS_Transit_temp!K50,IF(AND($D$3,NOT($F$3)), SXS_Transit_temp!K24,IF(AND(NOT($D$3),$F$3), SXS_Transit_temp!K50,0)))</f>
        <v>0</v>
      </c>
      <c r="M28" s="155">
        <f>IF(AND($D$3,$F$3), SXS_Transit_temp!L24+SXS_Transit_temp!L50,IF(AND($D$3,NOT($F$3)), SXS_Transit_temp!L24,IF(AND(NOT($D$3),$F$3), SXS_Transit_temp!L50,0)))</f>
        <v>0</v>
      </c>
      <c r="N28" s="155">
        <f>IF(AND($D$3,$F$3), SXS_Transit_temp!M24+SXS_Transit_temp!M50,IF(AND($D$3,NOT($F$3)), SXS_Transit_temp!M24,IF(AND(NOT($D$3),$F$3), SXS_Transit_temp!M50,0)))</f>
        <v>0</v>
      </c>
      <c r="O28" s="155">
        <f>IF(AND($D$3,$F$3), SXS_Transit_temp!N24+SXS_Transit_temp!N50,IF(AND($D$3,NOT($F$3)), SXS_Transit_temp!N24,IF(AND(NOT($D$3),$F$3), SXS_Transit_temp!N50,0)))</f>
        <v>0</v>
      </c>
      <c r="P28" s="155">
        <f>IF(AND($D$3,$F$3), SXS_Transit_temp!O24+SXS_Transit_temp!O50,IF(AND($D$3,NOT($F$3)), SXS_Transit_temp!O24,IF(AND(NOT($D$3),$F$3), SXS_Transit_temp!O50,0)))</f>
        <v>0</v>
      </c>
      <c r="Q28" s="155">
        <f>IF(AND($D$3,$F$3), SXS_Transit_temp!P24+SXS_Transit_temp!P50,IF(AND($D$3,NOT($F$3)), SXS_Transit_temp!P24,IF(AND(NOT($D$3),$F$3), SXS_Transit_temp!P50,0)))</f>
        <v>0</v>
      </c>
      <c r="R28" s="155">
        <f>IF(AND($D$3,$F$3), SXS_Transit_temp!Q24+SXS_Transit_temp!Q50,IF(AND($D$3,NOT($F$3)), SXS_Transit_temp!Q24,IF(AND(NOT($D$3),$F$3), SXS_Transit_temp!Q50,0)))</f>
        <v>0</v>
      </c>
      <c r="S28" s="155">
        <f>IF(AND($D$3,$F$3), SXS_Transit_temp!R24+SXS_Transit_temp!R50,IF(AND($D$3,NOT($F$3)), SXS_Transit_temp!R24,IF(AND(NOT($D$3),$F$3), SXS_Transit_temp!R50,0)))</f>
        <v>0</v>
      </c>
      <c r="T28" s="155">
        <f>IF(AND($D$3,$F$3), SXS_Transit_temp!S24+SXS_Transit_temp!S50,IF(AND($D$3,NOT($F$3)), SXS_Transit_temp!S24,IF(AND(NOT($D$3),$F$3), SXS_Transit_temp!S50,0)))</f>
        <v>0</v>
      </c>
      <c r="U28" s="155">
        <f>IF(AND($D$3,$F$3), SXS_Transit_temp!T24+SXS_Transit_temp!T50,IF(AND($D$3,NOT($F$3)), SXS_Transit_temp!T24,IF(AND(NOT($D$3),$F$3), SXS_Transit_temp!T50,0)))</f>
        <v>0</v>
      </c>
      <c r="V28" s="155">
        <f>IF(AND($D$3,$F$3), SXS_Transit_temp!U24+SXS_Transit_temp!U50,IF(AND($D$3,NOT($F$3)), SXS_Transit_temp!U24,IF(AND(NOT($D$3),$F$3), SXS_Transit_temp!U50,0)))</f>
        <v>0</v>
      </c>
      <c r="W28" s="155">
        <f>IF(AND($D$3,$F$3), SXS_Transit_temp!V24+SXS_Transit_temp!V50,IF(AND($D$3,NOT($F$3)), SXS_Transit_temp!V24,IF(AND(NOT($D$3),$F$3), SXS_Transit_temp!V50,0)))</f>
        <v>0</v>
      </c>
      <c r="X28" s="154">
        <f>IF(AND($D$3,$F$3), SXS_Transit_temp!W24+SXS_Transit_temp!W50,IF(AND($D$3,NOT($F$3)), SXS_Transit_temp!W24,IF(AND(NOT($D$3),$F$3), SXS_Transit_temp!W50,0)))</f>
        <v>1712.2246400000001</v>
      </c>
      <c r="Y28" s="155">
        <f>IF(AND($D$3,$F$3), SXS_Transit_temp!X24+SXS_Transit_temp!X50,IF(AND($D$3,NOT($F$3)), SXS_Transit_temp!X24,IF(AND(NOT($D$3),$F$3), SXS_Transit_temp!X50,0)))</f>
        <v>0</v>
      </c>
      <c r="Z28" s="155">
        <f>IF(AND($D$3,$F$3), SXS_Transit_temp!Y24+SXS_Transit_temp!Y50,IF(AND($D$3,NOT($F$3)), SXS_Transit_temp!Y24,IF(AND(NOT($D$3),$F$3), SXS_Transit_temp!Y50,0)))</f>
        <v>0</v>
      </c>
      <c r="AA28" s="155">
        <f>IF(AND($D$3,$F$3), SXS_Transit_temp!Z24+SXS_Transit_temp!Z50,IF(AND($D$3,NOT($F$3)), SXS_Transit_temp!Z24,IF(AND(NOT($D$3),$F$3), SXS_Transit_temp!Z50,0)))</f>
        <v>0</v>
      </c>
      <c r="AB28" s="156">
        <f t="shared" si="1"/>
        <v>2655.1143200000001</v>
      </c>
      <c r="AD28" s="153" t="s">
        <v>390</v>
      </c>
      <c r="AE28" s="164">
        <f t="shared" si="2"/>
        <v>0.34542241857216899</v>
      </c>
      <c r="AF28" s="164">
        <f t="shared" si="2"/>
        <v>0</v>
      </c>
      <c r="AG28" s="164">
        <f t="shared" si="2"/>
        <v>0</v>
      </c>
      <c r="AH28" s="164">
        <f t="shared" si="2"/>
        <v>9.6996463790681511E-3</v>
      </c>
      <c r="AI28" s="164">
        <f t="shared" si="2"/>
        <v>0</v>
      </c>
      <c r="AJ28" s="164">
        <f t="shared" si="2"/>
        <v>0</v>
      </c>
      <c r="AK28" s="164">
        <f t="shared" si="2"/>
        <v>0</v>
      </c>
      <c r="AL28" s="164">
        <f t="shared" si="2"/>
        <v>0</v>
      </c>
      <c r="AM28" s="164">
        <f t="shared" si="2"/>
        <v>0</v>
      </c>
      <c r="AN28" s="164">
        <f t="shared" si="2"/>
        <v>0</v>
      </c>
      <c r="AO28" s="164">
        <f t="shared" si="2"/>
        <v>0</v>
      </c>
      <c r="AP28" s="164">
        <f t="shared" si="2"/>
        <v>0</v>
      </c>
      <c r="AQ28" s="164">
        <f t="shared" si="2"/>
        <v>0</v>
      </c>
      <c r="AR28" s="164">
        <f t="shared" si="2"/>
        <v>0</v>
      </c>
      <c r="AS28" s="164">
        <f t="shared" si="2"/>
        <v>0</v>
      </c>
      <c r="AT28" s="164">
        <f t="shared" si="2"/>
        <v>0</v>
      </c>
      <c r="AU28" s="164">
        <f t="shared" si="4"/>
        <v>0</v>
      </c>
      <c r="AV28" s="164">
        <f t="shared" si="4"/>
        <v>0</v>
      </c>
      <c r="AW28" s="164">
        <f t="shared" si="4"/>
        <v>0</v>
      </c>
      <c r="AX28" s="164">
        <f t="shared" si="4"/>
        <v>0</v>
      </c>
      <c r="AY28" s="164">
        <f t="shared" si="4"/>
        <v>0</v>
      </c>
      <c r="AZ28" s="163">
        <f t="shared" si="4"/>
        <v>0.64487793504876278</v>
      </c>
      <c r="BA28" s="164">
        <f t="shared" si="4"/>
        <v>0</v>
      </c>
      <c r="BB28" s="164">
        <f t="shared" si="4"/>
        <v>0</v>
      </c>
      <c r="BC28" s="164">
        <f t="shared" si="4"/>
        <v>0</v>
      </c>
      <c r="BD28" s="167">
        <f t="shared" si="3"/>
        <v>1</v>
      </c>
    </row>
    <row r="29" spans="2:56" x14ac:dyDescent="0.25">
      <c r="B29" s="153" t="s">
        <v>391</v>
      </c>
      <c r="C29" s="155">
        <f>IF(AND($D$3,$F$3), SXS_Transit_temp!B25+SXS_Transit_temp!B51,IF(AND($D$3,NOT($F$3)), SXS_Transit_temp!B25,IF(AND(NOT($D$3),$F$3), SXS_Transit_temp!B51,0)))</f>
        <v>5391.31682</v>
      </c>
      <c r="D29" s="155">
        <f>IF(AND($D$3,$F$3), SXS_Transit_temp!C25+SXS_Transit_temp!C51,IF(AND($D$3,NOT($F$3)), SXS_Transit_temp!C25,IF(AND(NOT($D$3),$F$3), SXS_Transit_temp!C51,0)))</f>
        <v>0</v>
      </c>
      <c r="E29" s="155">
        <f>IF(AND($D$3,$F$3), SXS_Transit_temp!D25+SXS_Transit_temp!D51,IF(AND($D$3,NOT($F$3)), SXS_Transit_temp!D25,IF(AND(NOT($D$3),$F$3), SXS_Transit_temp!D51,0)))</f>
        <v>0</v>
      </c>
      <c r="F29" s="155">
        <f>IF(AND($D$3,$F$3), SXS_Transit_temp!E25+SXS_Transit_temp!E51,IF(AND($D$3,NOT($F$3)), SXS_Transit_temp!E25,IF(AND(NOT($D$3),$F$3), SXS_Transit_temp!E51,0)))</f>
        <v>0</v>
      </c>
      <c r="G29" s="155">
        <f>IF(AND($D$3,$F$3), SXS_Transit_temp!F25+SXS_Transit_temp!F51,IF(AND($D$3,NOT($F$3)), SXS_Transit_temp!F25,IF(AND(NOT($D$3),$F$3), SXS_Transit_temp!F51,0)))</f>
        <v>0</v>
      </c>
      <c r="H29" s="155">
        <f>IF(AND($D$3,$F$3), SXS_Transit_temp!G25+SXS_Transit_temp!G51,IF(AND($D$3,NOT($F$3)), SXS_Transit_temp!G25,IF(AND(NOT($D$3),$F$3), SXS_Transit_temp!G51,0)))</f>
        <v>0</v>
      </c>
      <c r="I29" s="155">
        <f>IF(AND($D$3,$F$3), SXS_Transit_temp!H25+SXS_Transit_temp!H51,IF(AND($D$3,NOT($F$3)), SXS_Transit_temp!H25,IF(AND(NOT($D$3),$F$3), SXS_Transit_temp!H51,0)))</f>
        <v>0</v>
      </c>
      <c r="J29" s="155">
        <f>IF(AND($D$3,$F$3), SXS_Transit_temp!I25+SXS_Transit_temp!I51,IF(AND($D$3,NOT($F$3)), SXS_Transit_temp!I25,IF(AND(NOT($D$3),$F$3), SXS_Transit_temp!I51,0)))</f>
        <v>0</v>
      </c>
      <c r="K29" s="155">
        <f>IF(AND($D$3,$F$3), SXS_Transit_temp!J25+SXS_Transit_temp!J51,IF(AND($D$3,NOT($F$3)), SXS_Transit_temp!J25,IF(AND(NOT($D$3),$F$3), SXS_Transit_temp!J51,0)))</f>
        <v>0</v>
      </c>
      <c r="L29" s="155">
        <f>IF(AND($D$3,$F$3), SXS_Transit_temp!K25+SXS_Transit_temp!K51,IF(AND($D$3,NOT($F$3)), SXS_Transit_temp!K25,IF(AND(NOT($D$3),$F$3), SXS_Transit_temp!K51,0)))</f>
        <v>0</v>
      </c>
      <c r="M29" s="155">
        <f>IF(AND($D$3,$F$3), SXS_Transit_temp!L25+SXS_Transit_temp!L51,IF(AND($D$3,NOT($F$3)), SXS_Transit_temp!L25,IF(AND(NOT($D$3),$F$3), SXS_Transit_temp!L51,0)))</f>
        <v>0</v>
      </c>
      <c r="N29" s="155">
        <f>IF(AND($D$3,$F$3), SXS_Transit_temp!M25+SXS_Transit_temp!M51,IF(AND($D$3,NOT($F$3)), SXS_Transit_temp!M25,IF(AND(NOT($D$3),$F$3), SXS_Transit_temp!M51,0)))</f>
        <v>0</v>
      </c>
      <c r="O29" s="155">
        <f>IF(AND($D$3,$F$3), SXS_Transit_temp!N25+SXS_Transit_temp!N51,IF(AND($D$3,NOT($F$3)), SXS_Transit_temp!N25,IF(AND(NOT($D$3),$F$3), SXS_Transit_temp!N51,0)))</f>
        <v>0</v>
      </c>
      <c r="P29" s="155">
        <f>IF(AND($D$3,$F$3), SXS_Transit_temp!O25+SXS_Transit_temp!O51,IF(AND($D$3,NOT($F$3)), SXS_Transit_temp!O25,IF(AND(NOT($D$3),$F$3), SXS_Transit_temp!O51,0)))</f>
        <v>0</v>
      </c>
      <c r="Q29" s="155">
        <f>IF(AND($D$3,$F$3), SXS_Transit_temp!P25+SXS_Transit_temp!P51,IF(AND($D$3,NOT($F$3)), SXS_Transit_temp!P25,IF(AND(NOT($D$3),$F$3), SXS_Transit_temp!P51,0)))</f>
        <v>0</v>
      </c>
      <c r="R29" s="155">
        <f>IF(AND($D$3,$F$3), SXS_Transit_temp!Q25+SXS_Transit_temp!Q51,IF(AND($D$3,NOT($F$3)), SXS_Transit_temp!Q25,IF(AND(NOT($D$3),$F$3), SXS_Transit_temp!Q51,0)))</f>
        <v>0</v>
      </c>
      <c r="S29" s="155">
        <f>IF(AND($D$3,$F$3), SXS_Transit_temp!R25+SXS_Transit_temp!R51,IF(AND($D$3,NOT($F$3)), SXS_Transit_temp!R25,IF(AND(NOT($D$3),$F$3), SXS_Transit_temp!R51,0)))</f>
        <v>0</v>
      </c>
      <c r="T29" s="155">
        <f>IF(AND($D$3,$F$3), SXS_Transit_temp!S25+SXS_Transit_temp!S51,IF(AND($D$3,NOT($F$3)), SXS_Transit_temp!S25,IF(AND(NOT($D$3),$F$3), SXS_Transit_temp!S51,0)))</f>
        <v>0</v>
      </c>
      <c r="U29" s="155">
        <f>IF(AND($D$3,$F$3), SXS_Transit_temp!T25+SXS_Transit_temp!T51,IF(AND($D$3,NOT($F$3)), SXS_Transit_temp!T25,IF(AND(NOT($D$3),$F$3), SXS_Transit_temp!T51,0)))</f>
        <v>0</v>
      </c>
      <c r="V29" s="155">
        <f>IF(AND($D$3,$F$3), SXS_Transit_temp!U25+SXS_Transit_temp!U51,IF(AND($D$3,NOT($F$3)), SXS_Transit_temp!U25,IF(AND(NOT($D$3),$F$3), SXS_Transit_temp!U51,0)))</f>
        <v>0</v>
      </c>
      <c r="W29" s="155">
        <f>IF(AND($D$3,$F$3), SXS_Transit_temp!V25+SXS_Transit_temp!V51,IF(AND($D$3,NOT($F$3)), SXS_Transit_temp!V25,IF(AND(NOT($D$3),$F$3), SXS_Transit_temp!V51,0)))</f>
        <v>0</v>
      </c>
      <c r="X29" s="155">
        <f>IF(AND($D$3,$F$3), SXS_Transit_temp!W25+SXS_Transit_temp!W51,IF(AND($D$3,NOT($F$3)), SXS_Transit_temp!W25,IF(AND(NOT($D$3),$F$3), SXS_Transit_temp!W51,0)))</f>
        <v>0</v>
      </c>
      <c r="Y29" s="154">
        <f>IF(AND($D$3,$F$3), SXS_Transit_temp!X25+SXS_Transit_temp!X51,IF(AND($D$3,NOT($F$3)), SXS_Transit_temp!X25,IF(AND(NOT($D$3),$F$3), SXS_Transit_temp!X51,0)))</f>
        <v>189.87281999999999</v>
      </c>
      <c r="Z29" s="155">
        <f>IF(AND($D$3,$F$3), SXS_Transit_temp!Y25+SXS_Transit_temp!Y51,IF(AND($D$3,NOT($F$3)), SXS_Transit_temp!Y25,IF(AND(NOT($D$3),$F$3), SXS_Transit_temp!Y51,0)))</f>
        <v>0</v>
      </c>
      <c r="AA29" s="155">
        <f>IF(AND($D$3,$F$3), SXS_Transit_temp!Z25+SXS_Transit_temp!Z51,IF(AND($D$3,NOT($F$3)), SXS_Transit_temp!Z25,IF(AND(NOT($D$3),$F$3), SXS_Transit_temp!Z51,0)))</f>
        <v>0</v>
      </c>
      <c r="AB29" s="156">
        <f t="shared" si="1"/>
        <v>5581.1896399999996</v>
      </c>
      <c r="AD29" s="153" t="s">
        <v>391</v>
      </c>
      <c r="AE29" s="164">
        <f t="shared" si="2"/>
        <v>0.96597986589826756</v>
      </c>
      <c r="AF29" s="164">
        <f t="shared" si="2"/>
        <v>0</v>
      </c>
      <c r="AG29" s="164">
        <f t="shared" si="2"/>
        <v>0</v>
      </c>
      <c r="AH29" s="164">
        <f t="shared" si="2"/>
        <v>0</v>
      </c>
      <c r="AI29" s="164">
        <f t="shared" si="2"/>
        <v>0</v>
      </c>
      <c r="AJ29" s="164">
        <f t="shared" si="2"/>
        <v>0</v>
      </c>
      <c r="AK29" s="164">
        <f t="shared" si="2"/>
        <v>0</v>
      </c>
      <c r="AL29" s="164">
        <f t="shared" si="2"/>
        <v>0</v>
      </c>
      <c r="AM29" s="164">
        <f t="shared" si="2"/>
        <v>0</v>
      </c>
      <c r="AN29" s="164">
        <f t="shared" si="2"/>
        <v>0</v>
      </c>
      <c r="AO29" s="164">
        <f t="shared" si="2"/>
        <v>0</v>
      </c>
      <c r="AP29" s="164">
        <f t="shared" si="2"/>
        <v>0</v>
      </c>
      <c r="AQ29" s="164">
        <f t="shared" si="2"/>
        <v>0</v>
      </c>
      <c r="AR29" s="164">
        <f t="shared" si="2"/>
        <v>0</v>
      </c>
      <c r="AS29" s="164">
        <f t="shared" si="2"/>
        <v>0</v>
      </c>
      <c r="AT29" s="164">
        <f t="shared" si="2"/>
        <v>0</v>
      </c>
      <c r="AU29" s="164">
        <f t="shared" si="4"/>
        <v>0</v>
      </c>
      <c r="AV29" s="164">
        <f t="shared" si="4"/>
        <v>0</v>
      </c>
      <c r="AW29" s="164">
        <f t="shared" si="4"/>
        <v>0</v>
      </c>
      <c r="AX29" s="164">
        <f t="shared" si="4"/>
        <v>0</v>
      </c>
      <c r="AY29" s="164">
        <f t="shared" si="4"/>
        <v>0</v>
      </c>
      <c r="AZ29" s="164">
        <f t="shared" si="4"/>
        <v>0</v>
      </c>
      <c r="BA29" s="163">
        <f t="shared" si="4"/>
        <v>3.4020134101732477E-2</v>
      </c>
      <c r="BB29" s="164">
        <f t="shared" si="4"/>
        <v>0</v>
      </c>
      <c r="BC29" s="164">
        <f t="shared" si="4"/>
        <v>0</v>
      </c>
      <c r="BD29" s="167">
        <f t="shared" si="3"/>
        <v>1</v>
      </c>
    </row>
    <row r="30" spans="2:56" x14ac:dyDescent="0.25">
      <c r="B30" s="153" t="s">
        <v>392</v>
      </c>
      <c r="C30" s="155">
        <f>IF(AND($D$3,$F$3), SXS_Transit_temp!B26+SXS_Transit_temp!B52,IF(AND($D$3,NOT($F$3)), SXS_Transit_temp!B26,IF(AND(NOT($D$3),$F$3), SXS_Transit_temp!B52,0)))</f>
        <v>6738.3570199999995</v>
      </c>
      <c r="D30" s="155">
        <f>IF(AND($D$3,$F$3), SXS_Transit_temp!C26+SXS_Transit_temp!C52,IF(AND($D$3,NOT($F$3)), SXS_Transit_temp!C26,IF(AND(NOT($D$3),$F$3), SXS_Transit_temp!C52,0)))</f>
        <v>0</v>
      </c>
      <c r="E30" s="155">
        <f>IF(AND($D$3,$F$3), SXS_Transit_temp!D26+SXS_Transit_temp!D52,IF(AND($D$3,NOT($F$3)), SXS_Transit_temp!D26,IF(AND(NOT($D$3),$F$3), SXS_Transit_temp!D52,0)))</f>
        <v>0</v>
      </c>
      <c r="F30" s="155">
        <f>IF(AND($D$3,$F$3), SXS_Transit_temp!E26+SXS_Transit_temp!E52,IF(AND($D$3,NOT($F$3)), SXS_Transit_temp!E26,IF(AND(NOT($D$3),$F$3), SXS_Transit_temp!E52,0)))</f>
        <v>0</v>
      </c>
      <c r="G30" s="155">
        <f>IF(AND($D$3,$F$3), SXS_Transit_temp!F26+SXS_Transit_temp!F52,IF(AND($D$3,NOT($F$3)), SXS_Transit_temp!F26,IF(AND(NOT($D$3),$F$3), SXS_Transit_temp!F52,0)))</f>
        <v>0</v>
      </c>
      <c r="H30" s="155">
        <f>IF(AND($D$3,$F$3), SXS_Transit_temp!G26+SXS_Transit_temp!G52,IF(AND($D$3,NOT($F$3)), SXS_Transit_temp!G26,IF(AND(NOT($D$3),$F$3), SXS_Transit_temp!G52,0)))</f>
        <v>0</v>
      </c>
      <c r="I30" s="155">
        <f>IF(AND($D$3,$F$3), SXS_Transit_temp!H26+SXS_Transit_temp!H52,IF(AND($D$3,NOT($F$3)), SXS_Transit_temp!H26,IF(AND(NOT($D$3),$F$3), SXS_Transit_temp!H52,0)))</f>
        <v>0</v>
      </c>
      <c r="J30" s="155">
        <f>IF(AND($D$3,$F$3), SXS_Transit_temp!I26+SXS_Transit_temp!I52,IF(AND($D$3,NOT($F$3)), SXS_Transit_temp!I26,IF(AND(NOT($D$3),$F$3), SXS_Transit_temp!I52,0)))</f>
        <v>1019.65667</v>
      </c>
      <c r="K30" s="155">
        <f>IF(AND($D$3,$F$3), SXS_Transit_temp!J26+SXS_Transit_temp!J52,IF(AND($D$3,NOT($F$3)), SXS_Transit_temp!J26,IF(AND(NOT($D$3),$F$3), SXS_Transit_temp!J52,0)))</f>
        <v>0</v>
      </c>
      <c r="L30" s="155">
        <f>IF(AND($D$3,$F$3), SXS_Transit_temp!K26+SXS_Transit_temp!K52,IF(AND($D$3,NOT($F$3)), SXS_Transit_temp!K26,IF(AND(NOT($D$3),$F$3), SXS_Transit_temp!K52,0)))</f>
        <v>0</v>
      </c>
      <c r="M30" s="155">
        <f>IF(AND($D$3,$F$3), SXS_Transit_temp!L26+SXS_Transit_temp!L52,IF(AND($D$3,NOT($F$3)), SXS_Transit_temp!L26,IF(AND(NOT($D$3),$F$3), SXS_Transit_temp!L52,0)))</f>
        <v>0</v>
      </c>
      <c r="N30" s="155">
        <f>IF(AND($D$3,$F$3), SXS_Transit_temp!M26+SXS_Transit_temp!M52,IF(AND($D$3,NOT($F$3)), SXS_Transit_temp!M26,IF(AND(NOT($D$3),$F$3), SXS_Transit_temp!M52,0)))</f>
        <v>0</v>
      </c>
      <c r="O30" s="155">
        <f>IF(AND($D$3,$F$3), SXS_Transit_temp!N26+SXS_Transit_temp!N52,IF(AND($D$3,NOT($F$3)), SXS_Transit_temp!N26,IF(AND(NOT($D$3),$F$3), SXS_Transit_temp!N52,0)))</f>
        <v>616.95385999999996</v>
      </c>
      <c r="P30" s="155">
        <f>IF(AND($D$3,$F$3), SXS_Transit_temp!O26+SXS_Transit_temp!O52,IF(AND($D$3,NOT($F$3)), SXS_Transit_temp!O26,IF(AND(NOT($D$3),$F$3), SXS_Transit_temp!O52,0)))</f>
        <v>0</v>
      </c>
      <c r="Q30" s="155">
        <f>IF(AND($D$3,$F$3), SXS_Transit_temp!P26+SXS_Transit_temp!P52,IF(AND($D$3,NOT($F$3)), SXS_Transit_temp!P26,IF(AND(NOT($D$3),$F$3), SXS_Transit_temp!P52,0)))</f>
        <v>0</v>
      </c>
      <c r="R30" s="155">
        <f>IF(AND($D$3,$F$3), SXS_Transit_temp!Q26+SXS_Transit_temp!Q52,IF(AND($D$3,NOT($F$3)), SXS_Transit_temp!Q26,IF(AND(NOT($D$3),$F$3), SXS_Transit_temp!Q52,0)))</f>
        <v>0</v>
      </c>
      <c r="S30" s="155">
        <f>IF(AND($D$3,$F$3), SXS_Transit_temp!R26+SXS_Transit_temp!R52,IF(AND($D$3,NOT($F$3)), SXS_Transit_temp!R26,IF(AND(NOT($D$3),$F$3), SXS_Transit_temp!R52,0)))</f>
        <v>0</v>
      </c>
      <c r="T30" s="155">
        <f>IF(AND($D$3,$F$3), SXS_Transit_temp!S26+SXS_Transit_temp!S52,IF(AND($D$3,NOT($F$3)), SXS_Transit_temp!S26,IF(AND(NOT($D$3),$F$3), SXS_Transit_temp!S52,0)))</f>
        <v>0</v>
      </c>
      <c r="U30" s="155">
        <f>IF(AND($D$3,$F$3), SXS_Transit_temp!T26+SXS_Transit_temp!T52,IF(AND($D$3,NOT($F$3)), SXS_Transit_temp!T26,IF(AND(NOT($D$3),$F$3), SXS_Transit_temp!T52,0)))</f>
        <v>0</v>
      </c>
      <c r="V30" s="155">
        <f>IF(AND($D$3,$F$3), SXS_Transit_temp!U26+SXS_Transit_temp!U52,IF(AND($D$3,NOT($F$3)), SXS_Transit_temp!U26,IF(AND(NOT($D$3),$F$3), SXS_Transit_temp!U52,0)))</f>
        <v>0</v>
      </c>
      <c r="W30" s="155">
        <f>IF(AND($D$3,$F$3), SXS_Transit_temp!V26+SXS_Transit_temp!V52,IF(AND($D$3,NOT($F$3)), SXS_Transit_temp!V26,IF(AND(NOT($D$3),$F$3), SXS_Transit_temp!V52,0)))</f>
        <v>0</v>
      </c>
      <c r="X30" s="155">
        <f>IF(AND($D$3,$F$3), SXS_Transit_temp!W26+SXS_Transit_temp!W52,IF(AND($D$3,NOT($F$3)), SXS_Transit_temp!W26,IF(AND(NOT($D$3),$F$3), SXS_Transit_temp!W52,0)))</f>
        <v>0</v>
      </c>
      <c r="Y30" s="155">
        <f>IF(AND($D$3,$F$3), SXS_Transit_temp!X26+SXS_Transit_temp!X52,IF(AND($D$3,NOT($F$3)), SXS_Transit_temp!X26,IF(AND(NOT($D$3),$F$3), SXS_Transit_temp!X52,0)))</f>
        <v>0</v>
      </c>
      <c r="Z30" s="157">
        <f>IF(AND($D$3,$F$3), SXS_Transit_temp!Y26+SXS_Transit_temp!Y52,IF(AND($D$3,NOT($F$3)), SXS_Transit_temp!Y26,IF(AND(NOT($D$3),$F$3), SXS_Transit_temp!Y52,0)))</f>
        <v>9663.2124299999996</v>
      </c>
      <c r="AA30" s="158">
        <f>IF(AND($D$3,$F$3), SXS_Transit_temp!Z26+SXS_Transit_temp!Z52,IF(AND($D$3,NOT($F$3)), SXS_Transit_temp!Z26,IF(AND(NOT($D$3),$F$3), SXS_Transit_temp!Z52,0)))</f>
        <v>332.35026999999997</v>
      </c>
      <c r="AB30" s="156">
        <f t="shared" si="1"/>
        <v>18370.53025</v>
      </c>
      <c r="AD30" s="153" t="s">
        <v>392</v>
      </c>
      <c r="AE30" s="164">
        <f t="shared" si="2"/>
        <v>0.36680253255074113</v>
      </c>
      <c r="AF30" s="164">
        <f t="shared" si="2"/>
        <v>0</v>
      </c>
      <c r="AG30" s="164">
        <f t="shared" si="2"/>
        <v>0</v>
      </c>
      <c r="AH30" s="164">
        <f t="shared" si="2"/>
        <v>0</v>
      </c>
      <c r="AI30" s="164">
        <f t="shared" si="2"/>
        <v>0</v>
      </c>
      <c r="AJ30" s="164">
        <f t="shared" si="2"/>
        <v>0</v>
      </c>
      <c r="AK30" s="164">
        <f t="shared" si="2"/>
        <v>0</v>
      </c>
      <c r="AL30" s="164">
        <f t="shared" si="2"/>
        <v>5.5505021146572513E-2</v>
      </c>
      <c r="AM30" s="164">
        <f t="shared" si="2"/>
        <v>0</v>
      </c>
      <c r="AN30" s="164">
        <f t="shared" si="2"/>
        <v>0</v>
      </c>
      <c r="AO30" s="164">
        <f t="shared" si="2"/>
        <v>0</v>
      </c>
      <c r="AP30" s="164">
        <f t="shared" si="2"/>
        <v>0</v>
      </c>
      <c r="AQ30" s="164">
        <f t="shared" si="2"/>
        <v>3.3583889610372022E-2</v>
      </c>
      <c r="AR30" s="164">
        <f t="shared" si="2"/>
        <v>0</v>
      </c>
      <c r="AS30" s="164">
        <f t="shared" si="2"/>
        <v>0</v>
      </c>
      <c r="AT30" s="164">
        <f t="shared" si="2"/>
        <v>0</v>
      </c>
      <c r="AU30" s="164">
        <f t="shared" si="4"/>
        <v>0</v>
      </c>
      <c r="AV30" s="164">
        <f t="shared" si="4"/>
        <v>0</v>
      </c>
      <c r="AW30" s="164">
        <f t="shared" si="4"/>
        <v>0</v>
      </c>
      <c r="AX30" s="164">
        <f t="shared" si="4"/>
        <v>0</v>
      </c>
      <c r="AY30" s="164">
        <f t="shared" si="4"/>
        <v>0</v>
      </c>
      <c r="AZ30" s="164">
        <f t="shared" si="4"/>
        <v>0</v>
      </c>
      <c r="BA30" s="164">
        <f t="shared" si="4"/>
        <v>0</v>
      </c>
      <c r="BB30" s="165">
        <f t="shared" si="4"/>
        <v>0.52601706638271917</v>
      </c>
      <c r="BC30" s="166">
        <f t="shared" si="4"/>
        <v>1.8091490309595171E-2</v>
      </c>
      <c r="BD30" s="167">
        <f t="shared" si="3"/>
        <v>1</v>
      </c>
    </row>
    <row r="31" spans="2:56" x14ac:dyDescent="0.25">
      <c r="B31" s="153" t="s">
        <v>393</v>
      </c>
      <c r="C31" s="155">
        <f>IF(AND($D$3,$F$3), SXS_Transit_temp!B27+SXS_Transit_temp!B53,IF(AND($D$3,NOT($F$3)), SXS_Transit_temp!B27,IF(AND(NOT($D$3),$F$3), SXS_Transit_temp!B53,0)))</f>
        <v>11103.630999999999</v>
      </c>
      <c r="D31" s="155">
        <f>IF(AND($D$3,$F$3), SXS_Transit_temp!C27+SXS_Transit_temp!C53,IF(AND($D$3,NOT($F$3)), SXS_Transit_temp!C27,IF(AND(NOT($D$3),$F$3), SXS_Transit_temp!C53,0)))</f>
        <v>0</v>
      </c>
      <c r="E31" s="155">
        <f>IF(AND($D$3,$F$3), SXS_Transit_temp!D27+SXS_Transit_temp!D53,IF(AND($D$3,NOT($F$3)), SXS_Transit_temp!D27,IF(AND(NOT($D$3),$F$3), SXS_Transit_temp!D53,0)))</f>
        <v>0</v>
      </c>
      <c r="F31" s="155">
        <f>IF(AND($D$3,$F$3), SXS_Transit_temp!E27+SXS_Transit_temp!E53,IF(AND($D$3,NOT($F$3)), SXS_Transit_temp!E27,IF(AND(NOT($D$3),$F$3), SXS_Transit_temp!E53,0)))</f>
        <v>0</v>
      </c>
      <c r="G31" s="155">
        <f>IF(AND($D$3,$F$3), SXS_Transit_temp!F27+SXS_Transit_temp!F53,IF(AND($D$3,NOT($F$3)), SXS_Transit_temp!F27,IF(AND(NOT($D$3),$F$3), SXS_Transit_temp!F53,0)))</f>
        <v>0</v>
      </c>
      <c r="H31" s="155">
        <f>IF(AND($D$3,$F$3), SXS_Transit_temp!G27+SXS_Transit_temp!G53,IF(AND($D$3,NOT($F$3)), SXS_Transit_temp!G27,IF(AND(NOT($D$3),$F$3), SXS_Transit_temp!G53,0)))</f>
        <v>0</v>
      </c>
      <c r="I31" s="155">
        <f>IF(AND($D$3,$F$3), SXS_Transit_temp!H27+SXS_Transit_temp!H53,IF(AND($D$3,NOT($F$3)), SXS_Transit_temp!H27,IF(AND(NOT($D$3),$F$3), SXS_Transit_temp!H53,0)))</f>
        <v>0</v>
      </c>
      <c r="J31" s="155">
        <f>IF(AND($D$3,$F$3), SXS_Transit_temp!I27+SXS_Transit_temp!I53,IF(AND($D$3,NOT($F$3)), SXS_Transit_temp!I27,IF(AND(NOT($D$3),$F$3), SXS_Transit_temp!I53,0)))</f>
        <v>0</v>
      </c>
      <c r="K31" s="155">
        <f>IF(AND($D$3,$F$3), SXS_Transit_temp!J27+SXS_Transit_temp!J53,IF(AND($D$3,NOT($F$3)), SXS_Transit_temp!J27,IF(AND(NOT($D$3),$F$3), SXS_Transit_temp!J53,0)))</f>
        <v>0</v>
      </c>
      <c r="L31" s="155">
        <f>IF(AND($D$3,$F$3), SXS_Transit_temp!K27+SXS_Transit_temp!K53,IF(AND($D$3,NOT($F$3)), SXS_Transit_temp!K27,IF(AND(NOT($D$3),$F$3), SXS_Transit_temp!K53,0)))</f>
        <v>0</v>
      </c>
      <c r="M31" s="155">
        <f>IF(AND($D$3,$F$3), SXS_Transit_temp!L27+SXS_Transit_temp!L53,IF(AND($D$3,NOT($F$3)), SXS_Transit_temp!L27,IF(AND(NOT($D$3),$F$3), SXS_Transit_temp!L53,0)))</f>
        <v>0</v>
      </c>
      <c r="N31" s="155">
        <f>IF(AND($D$3,$F$3), SXS_Transit_temp!M27+SXS_Transit_temp!M53,IF(AND($D$3,NOT($F$3)), SXS_Transit_temp!M27,IF(AND(NOT($D$3),$F$3), SXS_Transit_temp!M53,0)))</f>
        <v>1104.78442</v>
      </c>
      <c r="O31" s="155">
        <f>IF(AND($D$3,$F$3), SXS_Transit_temp!N27+SXS_Transit_temp!N53,IF(AND($D$3,NOT($F$3)), SXS_Transit_temp!N27,IF(AND(NOT($D$3),$F$3), SXS_Transit_temp!N53,0)))</f>
        <v>576.18448000000001</v>
      </c>
      <c r="P31" s="155">
        <f>IF(AND($D$3,$F$3), SXS_Transit_temp!O27+SXS_Transit_temp!O53,IF(AND($D$3,NOT($F$3)), SXS_Transit_temp!O27,IF(AND(NOT($D$3),$F$3), SXS_Transit_temp!O53,0)))</f>
        <v>211.17281</v>
      </c>
      <c r="Q31" s="155">
        <f>IF(AND($D$3,$F$3), SXS_Transit_temp!P27+SXS_Transit_temp!P53,IF(AND($D$3,NOT($F$3)), SXS_Transit_temp!P27,IF(AND(NOT($D$3),$F$3), SXS_Transit_temp!P53,0)))</f>
        <v>1599.8379500000001</v>
      </c>
      <c r="R31" s="155">
        <f>IF(AND($D$3,$F$3), SXS_Transit_temp!Q27+SXS_Transit_temp!Q53,IF(AND($D$3,NOT($F$3)), SXS_Transit_temp!Q27,IF(AND(NOT($D$3),$F$3), SXS_Transit_temp!Q53,0)))</f>
        <v>0</v>
      </c>
      <c r="S31" s="155">
        <f>IF(AND($D$3,$F$3), SXS_Transit_temp!R27+SXS_Transit_temp!R53,IF(AND($D$3,NOT($F$3)), SXS_Transit_temp!R27,IF(AND(NOT($D$3),$F$3), SXS_Transit_temp!R53,0)))</f>
        <v>0</v>
      </c>
      <c r="T31" s="155">
        <f>IF(AND($D$3,$F$3), SXS_Transit_temp!S27+SXS_Transit_temp!S53,IF(AND($D$3,NOT($F$3)), SXS_Transit_temp!S27,IF(AND(NOT($D$3),$F$3), SXS_Transit_temp!S53,0)))</f>
        <v>0</v>
      </c>
      <c r="U31" s="155">
        <f>IF(AND($D$3,$F$3), SXS_Transit_temp!T27+SXS_Transit_temp!T53,IF(AND($D$3,NOT($F$3)), SXS_Transit_temp!T27,IF(AND(NOT($D$3),$F$3), SXS_Transit_temp!T53,0)))</f>
        <v>0</v>
      </c>
      <c r="V31" s="155">
        <f>IF(AND($D$3,$F$3), SXS_Transit_temp!U27+SXS_Transit_temp!U53,IF(AND($D$3,NOT($F$3)), SXS_Transit_temp!U27,IF(AND(NOT($D$3),$F$3), SXS_Transit_temp!U53,0)))</f>
        <v>0</v>
      </c>
      <c r="W31" s="155">
        <f>IF(AND($D$3,$F$3), SXS_Transit_temp!V27+SXS_Transit_temp!V53,IF(AND($D$3,NOT($F$3)), SXS_Transit_temp!V27,IF(AND(NOT($D$3),$F$3), SXS_Transit_temp!V53,0)))</f>
        <v>0</v>
      </c>
      <c r="X31" s="155">
        <f>IF(AND($D$3,$F$3), SXS_Transit_temp!W27+SXS_Transit_temp!W53,IF(AND($D$3,NOT($F$3)), SXS_Transit_temp!W27,IF(AND(NOT($D$3),$F$3), SXS_Transit_temp!W53,0)))</f>
        <v>0</v>
      </c>
      <c r="Y31" s="155">
        <f>IF(AND($D$3,$F$3), SXS_Transit_temp!X27+SXS_Transit_temp!X53,IF(AND($D$3,NOT($F$3)), SXS_Transit_temp!X27,IF(AND(NOT($D$3),$F$3), SXS_Transit_temp!X53,0)))</f>
        <v>0</v>
      </c>
      <c r="Z31" s="158">
        <f>IF(AND($D$3,$F$3), SXS_Transit_temp!Y27+SXS_Transit_temp!Y53,IF(AND($D$3,NOT($F$3)), SXS_Transit_temp!Y27,IF(AND(NOT($D$3),$F$3), SXS_Transit_temp!Y53,0)))</f>
        <v>415.61423000000002</v>
      </c>
      <c r="AA31" s="157">
        <f>IF(AND($D$3,$F$3), SXS_Transit_temp!Z27+SXS_Transit_temp!Z53,IF(AND($D$3,NOT($F$3)), SXS_Transit_temp!Z27,IF(AND(NOT($D$3),$F$3), SXS_Transit_temp!Z53,0)))</f>
        <v>4798.9841900000001</v>
      </c>
      <c r="AB31" s="156">
        <f t="shared" si="1"/>
        <v>19810.209079999997</v>
      </c>
      <c r="AD31" s="153" t="s">
        <v>393</v>
      </c>
      <c r="AE31" s="164">
        <f t="shared" si="2"/>
        <v>0.56050044475350891</v>
      </c>
      <c r="AF31" s="164">
        <f t="shared" si="2"/>
        <v>0</v>
      </c>
      <c r="AG31" s="164">
        <f t="shared" si="2"/>
        <v>0</v>
      </c>
      <c r="AH31" s="164">
        <f t="shared" si="2"/>
        <v>0</v>
      </c>
      <c r="AI31" s="164">
        <f t="shared" si="2"/>
        <v>0</v>
      </c>
      <c r="AJ31" s="164">
        <f t="shared" si="2"/>
        <v>0</v>
      </c>
      <c r="AK31" s="164">
        <f t="shared" si="2"/>
        <v>0</v>
      </c>
      <c r="AL31" s="164">
        <f t="shared" si="2"/>
        <v>0</v>
      </c>
      <c r="AM31" s="164">
        <f t="shared" si="2"/>
        <v>0</v>
      </c>
      <c r="AN31" s="164">
        <f t="shared" si="2"/>
        <v>0</v>
      </c>
      <c r="AO31" s="164">
        <f t="shared" si="2"/>
        <v>0</v>
      </c>
      <c r="AP31" s="164">
        <f t="shared" si="2"/>
        <v>5.5768438159260462E-2</v>
      </c>
      <c r="AQ31" s="164">
        <f t="shared" si="2"/>
        <v>2.9085229624441707E-2</v>
      </c>
      <c r="AR31" s="164">
        <f t="shared" si="2"/>
        <v>1.0659797135265775E-2</v>
      </c>
      <c r="AS31" s="164">
        <f t="shared" si="2"/>
        <v>8.075825669175625E-2</v>
      </c>
      <c r="AT31" s="164">
        <f t="shared" si="2"/>
        <v>0</v>
      </c>
      <c r="AU31" s="164">
        <f t="shared" si="4"/>
        <v>0</v>
      </c>
      <c r="AV31" s="164">
        <f t="shared" si="4"/>
        <v>0</v>
      </c>
      <c r="AW31" s="164">
        <f t="shared" si="4"/>
        <v>0</v>
      </c>
      <c r="AX31" s="164">
        <f t="shared" si="4"/>
        <v>0</v>
      </c>
      <c r="AY31" s="164">
        <f t="shared" si="4"/>
        <v>0</v>
      </c>
      <c r="AZ31" s="164">
        <f t="shared" si="4"/>
        <v>0</v>
      </c>
      <c r="BA31" s="164">
        <f t="shared" si="4"/>
        <v>0</v>
      </c>
      <c r="BB31" s="166">
        <f t="shared" si="4"/>
        <v>2.0979800279826228E-2</v>
      </c>
      <c r="BC31" s="165">
        <f t="shared" si="4"/>
        <v>0.24224803335594078</v>
      </c>
      <c r="BD31" s="167">
        <f t="shared" si="3"/>
        <v>1.0000000000000002</v>
      </c>
    </row>
    <row r="32" spans="2:56" x14ac:dyDescent="0.25">
      <c r="B32" s="159" t="s">
        <v>26</v>
      </c>
      <c r="C32" s="160">
        <f>SUM(C7:C31)</f>
        <v>686421.82464999985</v>
      </c>
      <c r="D32" s="160">
        <f t="shared" ref="D32:AA32" si="5">SUM(D7:D31)</f>
        <v>305597.86336000002</v>
      </c>
      <c r="E32" s="160">
        <f t="shared" si="5"/>
        <v>72541.929460000014</v>
      </c>
      <c r="F32" s="160">
        <f t="shared" si="5"/>
        <v>24411.256999999994</v>
      </c>
      <c r="G32" s="160">
        <f t="shared" si="5"/>
        <v>48417.110290000004</v>
      </c>
      <c r="H32" s="160">
        <f t="shared" si="5"/>
        <v>45557.644200000002</v>
      </c>
      <c r="I32" s="160">
        <f t="shared" si="5"/>
        <v>50007.479220000001</v>
      </c>
      <c r="J32" s="160">
        <f t="shared" si="5"/>
        <v>141526.93609000003</v>
      </c>
      <c r="K32" s="160">
        <f t="shared" si="5"/>
        <v>21961.682919999999</v>
      </c>
      <c r="L32" s="160">
        <f t="shared" si="5"/>
        <v>17883.341400000005</v>
      </c>
      <c r="M32" s="160">
        <f t="shared" si="5"/>
        <v>24905.730459999999</v>
      </c>
      <c r="N32" s="160">
        <f t="shared" si="5"/>
        <v>21732.638489999998</v>
      </c>
      <c r="O32" s="160">
        <f t="shared" si="5"/>
        <v>54215.474280000009</v>
      </c>
      <c r="P32" s="160">
        <f t="shared" si="5"/>
        <v>18001.705030000001</v>
      </c>
      <c r="Q32" s="160">
        <f t="shared" si="5"/>
        <v>17365.164659999999</v>
      </c>
      <c r="R32" s="160">
        <f t="shared" si="5"/>
        <v>0</v>
      </c>
      <c r="S32" s="160">
        <f t="shared" si="5"/>
        <v>0</v>
      </c>
      <c r="T32" s="160">
        <f t="shared" si="5"/>
        <v>2935.1819500000001</v>
      </c>
      <c r="U32" s="160">
        <f t="shared" si="5"/>
        <v>0</v>
      </c>
      <c r="V32" s="160">
        <f t="shared" si="5"/>
        <v>45854.805249999998</v>
      </c>
      <c r="W32" s="160">
        <f t="shared" si="5"/>
        <v>22352.389130000003</v>
      </c>
      <c r="X32" s="160">
        <f t="shared" si="5"/>
        <v>2912.9384800000003</v>
      </c>
      <c r="Y32" s="160">
        <f t="shared" si="5"/>
        <v>7255.9467799999993</v>
      </c>
      <c r="Z32" s="160">
        <f t="shared" si="5"/>
        <v>19547.40969</v>
      </c>
      <c r="AA32" s="160">
        <f t="shared" si="5"/>
        <v>21133.990350000004</v>
      </c>
      <c r="AB32" s="161">
        <f>SUM(AB7:AB31)</f>
        <v>1672540.4431399994</v>
      </c>
      <c r="AD32" s="159" t="s">
        <v>26</v>
      </c>
      <c r="AE32" s="168">
        <f t="shared" ref="AE32:AT32" si="6">IF($AB32&gt;0,C32/$AB32,"")</f>
        <v>0.4104067124148717</v>
      </c>
      <c r="AF32" s="168">
        <f t="shared" si="6"/>
        <v>0.18271478254138698</v>
      </c>
      <c r="AG32" s="168">
        <f t="shared" si="6"/>
        <v>4.3372302151217949E-2</v>
      </c>
      <c r="AH32" s="168">
        <f t="shared" si="6"/>
        <v>1.4595316424259798E-2</v>
      </c>
      <c r="AI32" s="168">
        <f t="shared" si="6"/>
        <v>2.8948244862230375E-2</v>
      </c>
      <c r="AJ32" s="168">
        <f t="shared" si="6"/>
        <v>2.7238590484826092E-2</v>
      </c>
      <c r="AK32" s="168">
        <f t="shared" si="6"/>
        <v>2.9899115100688864E-2</v>
      </c>
      <c r="AL32" s="168">
        <f t="shared" si="6"/>
        <v>8.4617945515445797E-2</v>
      </c>
      <c r="AM32" s="168">
        <f t="shared" si="6"/>
        <v>1.3130733555697764E-2</v>
      </c>
      <c r="AN32" s="168">
        <f t="shared" si="6"/>
        <v>1.0692322253461398E-2</v>
      </c>
      <c r="AO32" s="168">
        <f t="shared" si="6"/>
        <v>1.4890958578701031E-2</v>
      </c>
      <c r="AP32" s="168">
        <f t="shared" si="6"/>
        <v>1.2993789524873614E-2</v>
      </c>
      <c r="AQ32" s="168">
        <f t="shared" si="6"/>
        <v>3.2415045329616539E-2</v>
      </c>
      <c r="AR32" s="168">
        <f t="shared" si="6"/>
        <v>1.0763091023499498E-2</v>
      </c>
      <c r="AS32" s="168">
        <f t="shared" si="6"/>
        <v>1.0382508076993899E-2</v>
      </c>
      <c r="AT32" s="168">
        <f t="shared" si="6"/>
        <v>0</v>
      </c>
      <c r="AU32" s="168">
        <f t="shared" si="4"/>
        <v>0</v>
      </c>
      <c r="AV32" s="168">
        <f t="shared" si="4"/>
        <v>1.75492434998435E-3</v>
      </c>
      <c r="AW32" s="168">
        <f t="shared" si="4"/>
        <v>0</v>
      </c>
      <c r="AX32" s="168">
        <f t="shared" si="4"/>
        <v>2.7416260956842964E-2</v>
      </c>
      <c r="AY32" s="168">
        <f t="shared" si="4"/>
        <v>1.3364334011580612E-2</v>
      </c>
      <c r="AZ32" s="168">
        <f t="shared" si="4"/>
        <v>1.7416251379436293E-3</v>
      </c>
      <c r="BA32" s="168">
        <f t="shared" si="4"/>
        <v>4.3382788199595379E-3</v>
      </c>
      <c r="BB32" s="168">
        <f t="shared" si="4"/>
        <v>1.1687256813534518E-2</v>
      </c>
      <c r="BC32" s="168">
        <f t="shared" si="4"/>
        <v>1.2635862072383377E-2</v>
      </c>
      <c r="BD32" s="169">
        <f t="shared" si="3"/>
        <v>1.0000000000000004</v>
      </c>
    </row>
    <row r="33" spans="2:56" ht="23.25" x14ac:dyDescent="0.35">
      <c r="B33" s="162" t="s">
        <v>458</v>
      </c>
    </row>
    <row r="34" spans="2:56" ht="18.75" x14ac:dyDescent="0.3">
      <c r="B34" s="303" t="s">
        <v>370</v>
      </c>
      <c r="C34" s="306" t="s">
        <v>371</v>
      </c>
      <c r="D34" s="306"/>
      <c r="E34" s="306"/>
      <c r="F34" s="306"/>
      <c r="G34" s="306"/>
      <c r="H34" s="306"/>
      <c r="I34" s="306"/>
      <c r="J34" s="306"/>
      <c r="K34" s="306"/>
      <c r="L34" s="306"/>
      <c r="M34" s="306"/>
      <c r="N34" s="306"/>
      <c r="O34" s="306"/>
      <c r="P34" s="306"/>
      <c r="Q34" s="306"/>
      <c r="R34" s="306"/>
      <c r="S34" s="306"/>
      <c r="T34" s="306"/>
      <c r="U34" s="306"/>
      <c r="V34" s="305"/>
      <c r="W34" s="305"/>
      <c r="X34" s="305"/>
      <c r="Y34" s="305"/>
      <c r="Z34" s="307"/>
      <c r="AA34" s="193"/>
      <c r="AB34" s="301" t="s">
        <v>26</v>
      </c>
      <c r="AD34" s="303" t="s">
        <v>370</v>
      </c>
      <c r="AE34" s="306" t="s">
        <v>371</v>
      </c>
      <c r="AF34" s="306"/>
      <c r="AG34" s="306"/>
      <c r="AH34" s="306"/>
      <c r="AI34" s="306"/>
      <c r="AJ34" s="306"/>
      <c r="AK34" s="306"/>
      <c r="AL34" s="306"/>
      <c r="AM34" s="306"/>
      <c r="AN34" s="306"/>
      <c r="AO34" s="306"/>
      <c r="AP34" s="306"/>
      <c r="AQ34" s="306"/>
      <c r="AR34" s="306"/>
      <c r="AS34" s="306"/>
      <c r="AT34" s="306"/>
      <c r="AU34" s="306"/>
      <c r="AV34" s="306"/>
      <c r="AW34" s="306"/>
      <c r="AX34" s="305"/>
      <c r="AY34" s="305"/>
      <c r="AZ34" s="305"/>
      <c r="BA34" s="305"/>
      <c r="BB34" s="307"/>
      <c r="BC34" s="193"/>
      <c r="BD34" s="301" t="s">
        <v>26</v>
      </c>
    </row>
    <row r="35" spans="2:56" x14ac:dyDescent="0.25">
      <c r="B35" s="304"/>
      <c r="C35" s="150">
        <v>1</v>
      </c>
      <c r="D35" s="150" t="s">
        <v>372</v>
      </c>
      <c r="E35" s="150" t="s">
        <v>373</v>
      </c>
      <c r="F35" s="150" t="s">
        <v>374</v>
      </c>
      <c r="G35" s="150" t="s">
        <v>44</v>
      </c>
      <c r="H35" s="150" t="s">
        <v>375</v>
      </c>
      <c r="I35" s="150" t="s">
        <v>376</v>
      </c>
      <c r="J35" s="150" t="s">
        <v>46</v>
      </c>
      <c r="K35" s="150" t="s">
        <v>377</v>
      </c>
      <c r="L35" s="150" t="s">
        <v>378</v>
      </c>
      <c r="M35" s="150" t="s">
        <v>379</v>
      </c>
      <c r="N35" s="150" t="s">
        <v>380</v>
      </c>
      <c r="O35" s="150" t="s">
        <v>381</v>
      </c>
      <c r="P35" s="150" t="s">
        <v>382</v>
      </c>
      <c r="Q35" s="150" t="s">
        <v>383</v>
      </c>
      <c r="R35" s="150" t="s">
        <v>384</v>
      </c>
      <c r="S35" s="150" t="s">
        <v>385</v>
      </c>
      <c r="T35" s="150" t="s">
        <v>386</v>
      </c>
      <c r="U35" s="150" t="s">
        <v>387</v>
      </c>
      <c r="V35" s="151" t="s">
        <v>388</v>
      </c>
      <c r="W35" s="150" t="s">
        <v>389</v>
      </c>
      <c r="X35" s="150" t="s">
        <v>390</v>
      </c>
      <c r="Y35" s="150" t="s">
        <v>391</v>
      </c>
      <c r="Z35" s="152" t="s">
        <v>392</v>
      </c>
      <c r="AA35" s="152" t="s">
        <v>393</v>
      </c>
      <c r="AB35" s="302"/>
      <c r="AD35" s="304"/>
      <c r="AE35" s="150">
        <v>1</v>
      </c>
      <c r="AF35" s="150" t="s">
        <v>372</v>
      </c>
      <c r="AG35" s="150" t="s">
        <v>373</v>
      </c>
      <c r="AH35" s="150" t="s">
        <v>374</v>
      </c>
      <c r="AI35" s="150" t="s">
        <v>44</v>
      </c>
      <c r="AJ35" s="150" t="s">
        <v>375</v>
      </c>
      <c r="AK35" s="150" t="s">
        <v>376</v>
      </c>
      <c r="AL35" s="150" t="s">
        <v>46</v>
      </c>
      <c r="AM35" s="150" t="s">
        <v>377</v>
      </c>
      <c r="AN35" s="150" t="s">
        <v>378</v>
      </c>
      <c r="AO35" s="150" t="s">
        <v>379</v>
      </c>
      <c r="AP35" s="150" t="s">
        <v>380</v>
      </c>
      <c r="AQ35" s="150" t="s">
        <v>381</v>
      </c>
      <c r="AR35" s="150" t="s">
        <v>382</v>
      </c>
      <c r="AS35" s="150" t="s">
        <v>383</v>
      </c>
      <c r="AT35" s="150" t="s">
        <v>384</v>
      </c>
      <c r="AU35" s="150" t="s">
        <v>385</v>
      </c>
      <c r="AV35" s="150" t="s">
        <v>386</v>
      </c>
      <c r="AW35" s="150" t="s">
        <v>387</v>
      </c>
      <c r="AX35" s="151" t="s">
        <v>388</v>
      </c>
      <c r="AY35" s="150" t="s">
        <v>389</v>
      </c>
      <c r="AZ35" s="150" t="s">
        <v>390</v>
      </c>
      <c r="BA35" s="150" t="s">
        <v>391</v>
      </c>
      <c r="BB35" s="152" t="s">
        <v>392</v>
      </c>
      <c r="BC35" s="152" t="s">
        <v>393</v>
      </c>
      <c r="BD35" s="302"/>
    </row>
    <row r="36" spans="2:56" x14ac:dyDescent="0.25">
      <c r="B36" s="153">
        <v>1</v>
      </c>
      <c r="C36" s="154">
        <f>Index!$D$3*IF(AND($D$3,$F$3),SXS_Transit_temp!AB3+SXS_Transit_temp!AB29,IF(AND($D$3,NOT($F$3)), SXS_Transit_temp!AB3,IF(AND(NOT($D$3),$F$3), SXS_Transit_temp!AB29,0)))</f>
        <v>69974</v>
      </c>
      <c r="D36" s="155">
        <f>Index!$D$3*IF(AND($D$3,$F$3),SXS_Transit_temp!AC3+SXS_Transit_temp!AC29,IF(AND($D$3,NOT($F$3)), SXS_Transit_temp!AC3,IF(AND(NOT($D$3),$F$3), SXS_Transit_temp!AC29,0)))</f>
        <v>30404</v>
      </c>
      <c r="E36" s="155">
        <f>Index!$D$3*IF(AND($D$3,$F$3),SXS_Transit_temp!AD3+SXS_Transit_temp!AD29,IF(AND($D$3,NOT($F$3)), SXS_Transit_temp!AD3,IF(AND(NOT($D$3),$F$3), SXS_Transit_temp!AD29,0)))</f>
        <v>15379</v>
      </c>
      <c r="F36" s="155">
        <f>Index!$D$3*IF(AND($D$3,$F$3),SXS_Transit_temp!AE3+SXS_Transit_temp!AE29,IF(AND($D$3,NOT($F$3)), SXS_Transit_temp!AE3,IF(AND(NOT($D$3),$F$3), SXS_Transit_temp!AE29,0)))</f>
        <v>6491</v>
      </c>
      <c r="G36" s="155">
        <f>Index!$D$3*IF(AND($D$3,$F$3),SXS_Transit_temp!AF3+SXS_Transit_temp!AF29,IF(AND($D$3,NOT($F$3)), SXS_Transit_temp!AF3,IF(AND(NOT($D$3),$F$3), SXS_Transit_temp!AF29,0)))</f>
        <v>4535</v>
      </c>
      <c r="H36" s="155">
        <f>Index!$D$3*IF(AND($D$3,$F$3),SXS_Transit_temp!AG3+SXS_Transit_temp!AG29,IF(AND($D$3,NOT($F$3)), SXS_Transit_temp!AG3,IF(AND(NOT($D$3),$F$3), SXS_Transit_temp!AG29,0)))</f>
        <v>3682</v>
      </c>
      <c r="I36" s="155">
        <f>Index!$D$3*IF(AND($D$3,$F$3),SXS_Transit_temp!AH3+SXS_Transit_temp!AH29,IF(AND($D$3,NOT($F$3)), SXS_Transit_temp!AH3,IF(AND(NOT($D$3),$F$3), SXS_Transit_temp!AH29,0)))</f>
        <v>5922</v>
      </c>
      <c r="J36" s="155">
        <f>Index!$D$3*IF(AND($D$3,$F$3),SXS_Transit_temp!AI3+SXS_Transit_temp!AI29,IF(AND($D$3,NOT($F$3)), SXS_Transit_temp!AI3,IF(AND(NOT($D$3),$F$3), SXS_Transit_temp!AI29,0)))</f>
        <v>6473</v>
      </c>
      <c r="K36" s="155">
        <f>Index!$D$3*IF(AND($D$3,$F$3),SXS_Transit_temp!AJ3+SXS_Transit_temp!AJ29,IF(AND($D$3,NOT($F$3)), SXS_Transit_temp!AJ3,IF(AND(NOT($D$3),$F$3), SXS_Transit_temp!AJ29,0)))</f>
        <v>88</v>
      </c>
      <c r="L36" s="155">
        <f>Index!$D$3*IF(AND($D$3,$F$3),SXS_Transit_temp!AK3+SXS_Transit_temp!AK29,IF(AND($D$3,NOT($F$3)), SXS_Transit_temp!AK3,IF(AND(NOT($D$3),$F$3), SXS_Transit_temp!AK29,0)))</f>
        <v>10</v>
      </c>
      <c r="M36" s="155">
        <f>Index!$D$3*IF(AND($D$3,$F$3),SXS_Transit_temp!AL3+SXS_Transit_temp!AL29,IF(AND($D$3,NOT($F$3)), SXS_Transit_temp!AL3,IF(AND(NOT($D$3),$F$3), SXS_Transit_temp!AL29,0)))</f>
        <v>20</v>
      </c>
      <c r="N36" s="155">
        <f>Index!$D$3*IF(AND($D$3,$F$3),SXS_Transit_temp!AM3+SXS_Transit_temp!AM29,IF(AND($D$3,NOT($F$3)), SXS_Transit_temp!AM3,IF(AND(NOT($D$3),$F$3), SXS_Transit_temp!AM29,0)))</f>
        <v>47</v>
      </c>
      <c r="O36" s="155">
        <f>Index!$D$3*IF(AND($D$3,$F$3),SXS_Transit_temp!AN3+SXS_Transit_temp!AN29,IF(AND($D$3,NOT($F$3)), SXS_Transit_temp!AN3,IF(AND(NOT($D$3),$F$3), SXS_Transit_temp!AN29,0)))</f>
        <v>27</v>
      </c>
      <c r="P36" s="155">
        <f>Index!$D$3*IF(AND($D$3,$F$3),SXS_Transit_temp!AO3+SXS_Transit_temp!AO29,IF(AND($D$3,NOT($F$3)), SXS_Transit_temp!AO3,IF(AND(NOT($D$3),$F$3), SXS_Transit_temp!AO29,0)))</f>
        <v>23</v>
      </c>
      <c r="Q36" s="155">
        <f>Index!$D$3*IF(AND($D$3,$F$3),SXS_Transit_temp!AP3+SXS_Transit_temp!AP29,IF(AND($D$3,NOT($F$3)), SXS_Transit_temp!AP3,IF(AND(NOT($D$3),$F$3), SXS_Transit_temp!AP29,0)))</f>
        <v>7</v>
      </c>
      <c r="R36" s="155">
        <f>Index!$D$3*IF(AND($D$3,$F$3),SXS_Transit_temp!AQ3+SXS_Transit_temp!AQ29,IF(AND($D$3,NOT($F$3)), SXS_Transit_temp!AQ3,IF(AND(NOT($D$3),$F$3), SXS_Transit_temp!AQ29,0)))</f>
        <v>0</v>
      </c>
      <c r="S36" s="155">
        <f>Index!$D$3*IF(AND($D$3,$F$3),SXS_Transit_temp!AR3+SXS_Transit_temp!AR29,IF(AND($D$3,NOT($F$3)), SXS_Transit_temp!AR3,IF(AND(NOT($D$3),$F$3), SXS_Transit_temp!AR29,0)))</f>
        <v>0</v>
      </c>
      <c r="T36" s="155">
        <f>Index!$D$3*IF(AND($D$3,$F$3),SXS_Transit_temp!AS3+SXS_Transit_temp!AS29,IF(AND($D$3,NOT($F$3)), SXS_Transit_temp!AS3,IF(AND(NOT($D$3),$F$3), SXS_Transit_temp!AS29,0)))</f>
        <v>0</v>
      </c>
      <c r="U36" s="155">
        <f>Index!$D$3*IF(AND($D$3,$F$3),SXS_Transit_temp!AT3+SXS_Transit_temp!AT29,IF(AND($D$3,NOT($F$3)), SXS_Transit_temp!AT3,IF(AND(NOT($D$3),$F$3), SXS_Transit_temp!AT29,0)))</f>
        <v>0</v>
      </c>
      <c r="V36" s="155">
        <f>Index!$D$3*IF(AND($D$3,$F$3),SXS_Transit_temp!AU3+SXS_Transit_temp!AU29,IF(AND($D$3,NOT($F$3)), SXS_Transit_temp!AU3,IF(AND(NOT($D$3),$F$3), SXS_Transit_temp!AU29,0)))</f>
        <v>1</v>
      </c>
      <c r="W36" s="155">
        <f>Index!$D$3*IF(AND($D$3,$F$3),SXS_Transit_temp!AV3+SXS_Transit_temp!AV29,IF(AND($D$3,NOT($F$3)), SXS_Transit_temp!AV3,IF(AND(NOT($D$3),$F$3), SXS_Transit_temp!AV29,0)))</f>
        <v>13</v>
      </c>
      <c r="X36" s="155">
        <f>Index!$D$3*IF(AND($D$3,$F$3),SXS_Transit_temp!AW3+SXS_Transit_temp!AW29,IF(AND($D$3,NOT($F$3)), SXS_Transit_temp!AW3,IF(AND(NOT($D$3),$F$3), SXS_Transit_temp!AW29,0)))</f>
        <v>0</v>
      </c>
      <c r="Y36" s="155">
        <f>Index!$D$3*IF(AND($D$3,$F$3),SXS_Transit_temp!AX3+SXS_Transit_temp!AX29,IF(AND($D$3,NOT($F$3)), SXS_Transit_temp!AX3,IF(AND(NOT($D$3),$F$3), SXS_Transit_temp!AX29,0)))</f>
        <v>0</v>
      </c>
      <c r="Z36" s="155">
        <f>Index!$D$3*IF(AND($D$3,$F$3),SXS_Transit_temp!AY3+SXS_Transit_temp!AY29,IF(AND($D$3,NOT($F$3)), SXS_Transit_temp!AY3,IF(AND(NOT($D$3),$F$3), SXS_Transit_temp!AY29,0)))</f>
        <v>0</v>
      </c>
      <c r="AA36" s="155">
        <f>Index!$D$3*IF(AND($D$3,$F$3),SXS_Transit_temp!AZ3+SXS_Transit_temp!AZ29,IF(AND($D$3,NOT($F$3)), SXS_Transit_temp!AZ3,IF(AND(NOT($D$3),$F$3), SXS_Transit_temp!AZ29,0)))</f>
        <v>0</v>
      </c>
      <c r="AB36" s="156">
        <f>SUM(C36:AA36)</f>
        <v>143096</v>
      </c>
      <c r="AD36" s="153">
        <v>1</v>
      </c>
      <c r="AE36" s="163">
        <f>IF($AB36&gt;0,C36/$AB36,"")</f>
        <v>0.48900039134567003</v>
      </c>
      <c r="AF36" s="164">
        <f t="shared" ref="AF36:AU51" si="7">IF($AB36&gt;0,D36/$AB36,"")</f>
        <v>0.21247274556940796</v>
      </c>
      <c r="AG36" s="164">
        <f t="shared" si="7"/>
        <v>0.10747330463465087</v>
      </c>
      <c r="AH36" s="164">
        <f t="shared" si="7"/>
        <v>4.5361156146922349E-2</v>
      </c>
      <c r="AI36" s="164">
        <f t="shared" si="7"/>
        <v>3.1692010957678762E-2</v>
      </c>
      <c r="AJ36" s="164">
        <f t="shared" si="7"/>
        <v>2.5730977805109856E-2</v>
      </c>
      <c r="AK36" s="164">
        <f t="shared" si="7"/>
        <v>4.1384804606697599E-2</v>
      </c>
      <c r="AL36" s="164">
        <f t="shared" si="7"/>
        <v>4.5235366467266731E-2</v>
      </c>
      <c r="AM36" s="164">
        <f t="shared" si="7"/>
        <v>6.149717672052329E-4</v>
      </c>
      <c r="AN36" s="164">
        <f t="shared" si="7"/>
        <v>6.988315536423101E-5</v>
      </c>
      <c r="AO36" s="164">
        <f t="shared" si="7"/>
        <v>1.3976631072846202E-4</v>
      </c>
      <c r="AP36" s="164">
        <f t="shared" si="7"/>
        <v>3.2845083021188572E-4</v>
      </c>
      <c r="AQ36" s="164">
        <f t="shared" si="7"/>
        <v>1.8868451948342372E-4</v>
      </c>
      <c r="AR36" s="164">
        <f t="shared" si="7"/>
        <v>1.6073125733773131E-4</v>
      </c>
      <c r="AS36" s="164">
        <f t="shared" si="7"/>
        <v>4.8918208754961703E-5</v>
      </c>
      <c r="AT36" s="164">
        <f t="shared" si="7"/>
        <v>0</v>
      </c>
      <c r="AU36" s="164">
        <f t="shared" si="7"/>
        <v>0</v>
      </c>
      <c r="AV36" s="164">
        <f t="shared" ref="AV36:BC61" si="8">IF($AB36&gt;0,T36/$AB36,"")</f>
        <v>0</v>
      </c>
      <c r="AW36" s="164">
        <f t="shared" si="8"/>
        <v>0</v>
      </c>
      <c r="AX36" s="164">
        <f t="shared" si="8"/>
        <v>6.9883155364231007E-6</v>
      </c>
      <c r="AY36" s="164">
        <f t="shared" si="8"/>
        <v>9.0848101973500304E-5</v>
      </c>
      <c r="AZ36" s="164">
        <f t="shared" si="8"/>
        <v>0</v>
      </c>
      <c r="BA36" s="164">
        <f t="shared" si="8"/>
        <v>0</v>
      </c>
      <c r="BB36" s="164">
        <f t="shared" si="8"/>
        <v>0</v>
      </c>
      <c r="BC36" s="164">
        <f t="shared" si="8"/>
        <v>0</v>
      </c>
      <c r="BD36" s="167">
        <f>SUM(AE36:BC36)</f>
        <v>1.0000000000000002</v>
      </c>
    </row>
    <row r="37" spans="2:56" x14ac:dyDescent="0.25">
      <c r="B37" s="153" t="s">
        <v>372</v>
      </c>
      <c r="C37" s="155">
        <f>Index!$D$3*IF(AND($D$3,$F$3),SXS_Transit_temp!AB4+SXS_Transit_temp!AB30,IF(AND($D$3,NOT($F$3)), SXS_Transit_temp!AB4,IF(AND(NOT($D$3),$F$3), SXS_Transit_temp!AB30,0)))</f>
        <v>30425</v>
      </c>
      <c r="D37" s="154">
        <f>Index!$D$3*IF(AND($D$3,$F$3),SXS_Transit_temp!AC4+SXS_Transit_temp!AC30,IF(AND($D$3,NOT($F$3)), SXS_Transit_temp!AC4,IF(AND(NOT($D$3),$F$3), SXS_Transit_temp!AC30,0)))</f>
        <v>27408</v>
      </c>
      <c r="E37" s="155">
        <f>Index!$D$3*IF(AND($D$3,$F$3),SXS_Transit_temp!AD4+SXS_Transit_temp!AD30,IF(AND($D$3,NOT($F$3)), SXS_Transit_temp!AD4,IF(AND(NOT($D$3),$F$3), SXS_Transit_temp!AD30,0)))</f>
        <v>6162</v>
      </c>
      <c r="F37" s="155">
        <f>Index!$D$3*IF(AND($D$3,$F$3),SXS_Transit_temp!AE4+SXS_Transit_temp!AE30,IF(AND($D$3,NOT($F$3)), SXS_Transit_temp!AE4,IF(AND(NOT($D$3),$F$3), SXS_Transit_temp!AE30,0)))</f>
        <v>1590</v>
      </c>
      <c r="G37" s="155">
        <f>Index!$D$3*IF(AND($D$3,$F$3),SXS_Transit_temp!AF4+SXS_Transit_temp!AF30,IF(AND($D$3,NOT($F$3)), SXS_Transit_temp!AF4,IF(AND(NOT($D$3),$F$3), SXS_Transit_temp!AF30,0)))</f>
        <v>771</v>
      </c>
      <c r="H37" s="155">
        <f>Index!$D$3*IF(AND($D$3,$F$3),SXS_Transit_temp!AG4+SXS_Transit_temp!AG30,IF(AND($D$3,NOT($F$3)), SXS_Transit_temp!AG4,IF(AND(NOT($D$3),$F$3), SXS_Transit_temp!AG30,0)))</f>
        <v>322</v>
      </c>
      <c r="I37" s="155">
        <f>Index!$D$3*IF(AND($D$3,$F$3),SXS_Transit_temp!AH4+SXS_Transit_temp!AH30,IF(AND($D$3,NOT($F$3)), SXS_Transit_temp!AH4,IF(AND(NOT($D$3),$F$3), SXS_Transit_temp!AH30,0)))</f>
        <v>396</v>
      </c>
      <c r="J37" s="155">
        <f>Index!$D$3*IF(AND($D$3,$F$3),SXS_Transit_temp!AI4+SXS_Transit_temp!AI30,IF(AND($D$3,NOT($F$3)), SXS_Transit_temp!AI4,IF(AND(NOT($D$3),$F$3), SXS_Transit_temp!AI30,0)))</f>
        <v>796</v>
      </c>
      <c r="K37" s="155">
        <f>Index!$D$3*IF(AND($D$3,$F$3),SXS_Transit_temp!AJ4+SXS_Transit_temp!AJ30,IF(AND($D$3,NOT($F$3)), SXS_Transit_temp!AJ4,IF(AND(NOT($D$3),$F$3), SXS_Transit_temp!AJ30,0)))</f>
        <v>407</v>
      </c>
      <c r="L37" s="155">
        <f>Index!$D$3*IF(AND($D$3,$F$3),SXS_Transit_temp!AK4+SXS_Transit_temp!AK30,IF(AND($D$3,NOT($F$3)), SXS_Transit_temp!AK4,IF(AND(NOT($D$3),$F$3), SXS_Transit_temp!AK30,0)))</f>
        <v>38</v>
      </c>
      <c r="M37" s="155">
        <f>Index!$D$3*IF(AND($D$3,$F$3),SXS_Transit_temp!AL4+SXS_Transit_temp!AL30,IF(AND($D$3,NOT($F$3)), SXS_Transit_temp!AL4,IF(AND(NOT($D$3),$F$3), SXS_Transit_temp!AL30,0)))</f>
        <v>18</v>
      </c>
      <c r="N37" s="155">
        <f>Index!$D$3*IF(AND($D$3,$F$3),SXS_Transit_temp!AM4+SXS_Transit_temp!AM30,IF(AND($D$3,NOT($F$3)), SXS_Transit_temp!AM4,IF(AND(NOT($D$3),$F$3), SXS_Transit_temp!AM30,0)))</f>
        <v>11</v>
      </c>
      <c r="O37" s="155">
        <f>Index!$D$3*IF(AND($D$3,$F$3),SXS_Transit_temp!AN4+SXS_Transit_temp!AN30,IF(AND($D$3,NOT($F$3)), SXS_Transit_temp!AN4,IF(AND(NOT($D$3),$F$3), SXS_Transit_temp!AN30,0)))</f>
        <v>7</v>
      </c>
      <c r="P37" s="155">
        <f>Index!$D$3*IF(AND($D$3,$F$3),SXS_Transit_temp!AO4+SXS_Transit_temp!AO30,IF(AND($D$3,NOT($F$3)), SXS_Transit_temp!AO4,IF(AND(NOT($D$3),$F$3), SXS_Transit_temp!AO30,0)))</f>
        <v>2</v>
      </c>
      <c r="Q37" s="155">
        <f>Index!$D$3*IF(AND($D$3,$F$3),SXS_Transit_temp!AP4+SXS_Transit_temp!AP30,IF(AND($D$3,NOT($F$3)), SXS_Transit_temp!AP4,IF(AND(NOT($D$3),$F$3), SXS_Transit_temp!AP30,0)))</f>
        <v>2</v>
      </c>
      <c r="R37" s="155">
        <f>Index!$D$3*IF(AND($D$3,$F$3),SXS_Transit_temp!AQ4+SXS_Transit_temp!AQ30,IF(AND($D$3,NOT($F$3)), SXS_Transit_temp!AQ4,IF(AND(NOT($D$3),$F$3), SXS_Transit_temp!AQ30,0)))</f>
        <v>0</v>
      </c>
      <c r="S37" s="155">
        <f>Index!$D$3*IF(AND($D$3,$F$3),SXS_Transit_temp!AR4+SXS_Transit_temp!AR30,IF(AND($D$3,NOT($F$3)), SXS_Transit_temp!AR4,IF(AND(NOT($D$3),$F$3), SXS_Transit_temp!AR30,0)))</f>
        <v>0</v>
      </c>
      <c r="T37" s="155">
        <f>Index!$D$3*IF(AND($D$3,$F$3),SXS_Transit_temp!AS4+SXS_Transit_temp!AS30,IF(AND($D$3,NOT($F$3)), SXS_Transit_temp!AS4,IF(AND(NOT($D$3),$F$3), SXS_Transit_temp!AS30,0)))</f>
        <v>0</v>
      </c>
      <c r="U37" s="155">
        <f>Index!$D$3*IF(AND($D$3,$F$3),SXS_Transit_temp!AT4+SXS_Transit_temp!AT30,IF(AND($D$3,NOT($F$3)), SXS_Transit_temp!AT4,IF(AND(NOT($D$3),$F$3), SXS_Transit_temp!AT30,0)))</f>
        <v>0</v>
      </c>
      <c r="V37" s="155">
        <f>Index!$D$3*IF(AND($D$3,$F$3),SXS_Transit_temp!AU4+SXS_Transit_temp!AU30,IF(AND($D$3,NOT($F$3)), SXS_Transit_temp!AU4,IF(AND(NOT($D$3),$F$3), SXS_Transit_temp!AU30,0)))</f>
        <v>4</v>
      </c>
      <c r="W37" s="155">
        <f>Index!$D$3*IF(AND($D$3,$F$3),SXS_Transit_temp!AV4+SXS_Transit_temp!AV30,IF(AND($D$3,NOT($F$3)), SXS_Transit_temp!AV4,IF(AND(NOT($D$3),$F$3), SXS_Transit_temp!AV30,0)))</f>
        <v>42</v>
      </c>
      <c r="X37" s="155">
        <f>Index!$D$3*IF(AND($D$3,$F$3),SXS_Transit_temp!AW4+SXS_Transit_temp!AW30,IF(AND($D$3,NOT($F$3)), SXS_Transit_temp!AW4,IF(AND(NOT($D$3),$F$3), SXS_Transit_temp!AW30,0)))</f>
        <v>0</v>
      </c>
      <c r="Y37" s="155">
        <f>Index!$D$3*IF(AND($D$3,$F$3),SXS_Transit_temp!AX4+SXS_Transit_temp!AX30,IF(AND($D$3,NOT($F$3)), SXS_Transit_temp!AX4,IF(AND(NOT($D$3),$F$3), SXS_Transit_temp!AX30,0)))</f>
        <v>0</v>
      </c>
      <c r="Z37" s="155">
        <f>Index!$D$3*IF(AND($D$3,$F$3),SXS_Transit_temp!AY4+SXS_Transit_temp!AY30,IF(AND($D$3,NOT($F$3)), SXS_Transit_temp!AY4,IF(AND(NOT($D$3),$F$3), SXS_Transit_temp!AY30,0)))</f>
        <v>0</v>
      </c>
      <c r="AA37" s="155">
        <f>Index!$D$3*IF(AND($D$3,$F$3),SXS_Transit_temp!AZ4+SXS_Transit_temp!AZ30,IF(AND($D$3,NOT($F$3)), SXS_Transit_temp!AZ4,IF(AND(NOT($D$3),$F$3), SXS_Transit_temp!AZ30,0)))</f>
        <v>0</v>
      </c>
      <c r="AB37" s="156">
        <f t="shared" ref="AB37:AB60" si="9">SUM(C37:AA37)</f>
        <v>68401</v>
      </c>
      <c r="AD37" s="153" t="s">
        <v>372</v>
      </c>
      <c r="AE37" s="164">
        <f t="shared" ref="AE37:AT61" si="10">IF($AB37&gt;0,C37/$AB37,"")</f>
        <v>0.44480343854622006</v>
      </c>
      <c r="AF37" s="163">
        <f t="shared" si="7"/>
        <v>0.40069589625882662</v>
      </c>
      <c r="AG37" s="164">
        <f t="shared" si="7"/>
        <v>9.0086402245581204E-2</v>
      </c>
      <c r="AH37" s="164">
        <f t="shared" si="7"/>
        <v>2.3245274191897779E-2</v>
      </c>
      <c r="AI37" s="164">
        <f t="shared" si="7"/>
        <v>1.1271765032674961E-2</v>
      </c>
      <c r="AJ37" s="164">
        <f t="shared" si="7"/>
        <v>4.7075335155918772E-3</v>
      </c>
      <c r="AK37" s="164">
        <f t="shared" si="7"/>
        <v>5.7893890440198241E-3</v>
      </c>
      <c r="AL37" s="164">
        <f t="shared" si="7"/>
        <v>1.163725676525197E-2</v>
      </c>
      <c r="AM37" s="164">
        <f t="shared" si="7"/>
        <v>5.9502054063537086E-3</v>
      </c>
      <c r="AN37" s="164">
        <f t="shared" si="7"/>
        <v>5.5554743351705384E-4</v>
      </c>
      <c r="AO37" s="164">
        <f t="shared" si="7"/>
        <v>2.6315404745544656E-4</v>
      </c>
      <c r="AP37" s="164">
        <f t="shared" si="7"/>
        <v>1.6081636233388402E-4</v>
      </c>
      <c r="AQ37" s="164">
        <f t="shared" si="7"/>
        <v>1.0233768512156256E-4</v>
      </c>
      <c r="AR37" s="164">
        <f t="shared" si="7"/>
        <v>2.9239338606160728E-5</v>
      </c>
      <c r="AS37" s="164">
        <f t="shared" si="7"/>
        <v>2.9239338606160728E-5</v>
      </c>
      <c r="AT37" s="164">
        <f t="shared" si="7"/>
        <v>0</v>
      </c>
      <c r="AU37" s="164">
        <f t="shared" si="7"/>
        <v>0</v>
      </c>
      <c r="AV37" s="164">
        <f t="shared" si="8"/>
        <v>0</v>
      </c>
      <c r="AW37" s="164">
        <f t="shared" si="8"/>
        <v>0</v>
      </c>
      <c r="AX37" s="164">
        <f t="shared" si="8"/>
        <v>5.8478677212321456E-5</v>
      </c>
      <c r="AY37" s="164">
        <f t="shared" si="8"/>
        <v>6.1402611072937526E-4</v>
      </c>
      <c r="AZ37" s="164">
        <f t="shared" si="8"/>
        <v>0</v>
      </c>
      <c r="BA37" s="164">
        <f t="shared" si="8"/>
        <v>0</v>
      </c>
      <c r="BB37" s="164">
        <f t="shared" si="8"/>
        <v>0</v>
      </c>
      <c r="BC37" s="164">
        <f t="shared" si="8"/>
        <v>0</v>
      </c>
      <c r="BD37" s="167">
        <f t="shared" ref="BD37:BD61" si="11">SUM(AE37:BC37)</f>
        <v>1</v>
      </c>
    </row>
    <row r="38" spans="2:56" x14ac:dyDescent="0.25">
      <c r="B38" s="153" t="s">
        <v>373</v>
      </c>
      <c r="C38" s="155">
        <f>Index!$D$3*IF(AND($D$3,$F$3),SXS_Transit_temp!AB5+SXS_Transit_temp!AB31,IF(AND($D$3,NOT($F$3)), SXS_Transit_temp!AB5,IF(AND(NOT($D$3),$F$3), SXS_Transit_temp!AB31,0)))</f>
        <v>15005</v>
      </c>
      <c r="D38" s="155">
        <f>Index!$D$3*IF(AND($D$3,$F$3),SXS_Transit_temp!AC5+SXS_Transit_temp!AC31,IF(AND($D$3,NOT($F$3)), SXS_Transit_temp!AC5,IF(AND(NOT($D$3),$F$3), SXS_Transit_temp!AC31,0)))</f>
        <v>6313</v>
      </c>
      <c r="E38" s="154">
        <f>Index!$D$3*IF(AND($D$3,$F$3),SXS_Transit_temp!AD5+SXS_Transit_temp!AD31,IF(AND($D$3,NOT($F$3)), SXS_Transit_temp!AD5,IF(AND(NOT($D$3),$F$3), SXS_Transit_temp!AD31,0)))</f>
        <v>10103</v>
      </c>
      <c r="F38" s="155">
        <f>Index!$D$3*IF(AND($D$3,$F$3),SXS_Transit_temp!AE5+SXS_Transit_temp!AE31,IF(AND($D$3,NOT($F$3)), SXS_Transit_temp!AE5,IF(AND(NOT($D$3),$F$3), SXS_Transit_temp!AE31,0)))</f>
        <v>2519</v>
      </c>
      <c r="G38" s="155">
        <f>Index!$D$3*IF(AND($D$3,$F$3),SXS_Transit_temp!AF5+SXS_Transit_temp!AF31,IF(AND($D$3,NOT($F$3)), SXS_Transit_temp!AF5,IF(AND(NOT($D$3),$F$3), SXS_Transit_temp!AF31,0)))</f>
        <v>1040</v>
      </c>
      <c r="H38" s="155">
        <f>Index!$D$3*IF(AND($D$3,$F$3),SXS_Transit_temp!AG5+SXS_Transit_temp!AG31,IF(AND($D$3,NOT($F$3)), SXS_Transit_temp!AG5,IF(AND(NOT($D$3),$F$3), SXS_Transit_temp!AG31,0)))</f>
        <v>336</v>
      </c>
      <c r="I38" s="155">
        <f>Index!$D$3*IF(AND($D$3,$F$3),SXS_Transit_temp!AH5+SXS_Transit_temp!AH31,IF(AND($D$3,NOT($F$3)), SXS_Transit_temp!AH5,IF(AND(NOT($D$3),$F$3), SXS_Transit_temp!AH31,0)))</f>
        <v>209</v>
      </c>
      <c r="J38" s="155">
        <f>Index!$D$3*IF(AND($D$3,$F$3),SXS_Transit_temp!AI5+SXS_Transit_temp!AI31,IF(AND($D$3,NOT($F$3)), SXS_Transit_temp!AI5,IF(AND(NOT($D$3),$F$3), SXS_Transit_temp!AI31,0)))</f>
        <v>315</v>
      </c>
      <c r="K38" s="155">
        <f>Index!$D$3*IF(AND($D$3,$F$3),SXS_Transit_temp!AJ5+SXS_Transit_temp!AJ31,IF(AND($D$3,NOT($F$3)), SXS_Transit_temp!AJ5,IF(AND(NOT($D$3),$F$3), SXS_Transit_temp!AJ31,0)))</f>
        <v>165</v>
      </c>
      <c r="L38" s="155">
        <f>Index!$D$3*IF(AND($D$3,$F$3),SXS_Transit_temp!AK5+SXS_Transit_temp!AK31,IF(AND($D$3,NOT($F$3)), SXS_Transit_temp!AK5,IF(AND(NOT($D$3),$F$3), SXS_Transit_temp!AK31,0)))</f>
        <v>92</v>
      </c>
      <c r="M38" s="155">
        <f>Index!$D$3*IF(AND($D$3,$F$3),SXS_Transit_temp!AL5+SXS_Transit_temp!AL31,IF(AND($D$3,NOT($F$3)), SXS_Transit_temp!AL5,IF(AND(NOT($D$3),$F$3), SXS_Transit_temp!AL31,0)))</f>
        <v>49</v>
      </c>
      <c r="N38" s="155">
        <f>Index!$D$3*IF(AND($D$3,$F$3),SXS_Transit_temp!AM5+SXS_Transit_temp!AM31,IF(AND($D$3,NOT($F$3)), SXS_Transit_temp!AM5,IF(AND(NOT($D$3),$F$3), SXS_Transit_temp!AM31,0)))</f>
        <v>29</v>
      </c>
      <c r="O38" s="155">
        <f>Index!$D$3*IF(AND($D$3,$F$3),SXS_Transit_temp!AN5+SXS_Transit_temp!AN31,IF(AND($D$3,NOT($F$3)), SXS_Transit_temp!AN5,IF(AND(NOT($D$3),$F$3), SXS_Transit_temp!AN31,0)))</f>
        <v>7</v>
      </c>
      <c r="P38" s="155">
        <f>Index!$D$3*IF(AND($D$3,$F$3),SXS_Transit_temp!AO5+SXS_Transit_temp!AO31,IF(AND($D$3,NOT($F$3)), SXS_Transit_temp!AO5,IF(AND(NOT($D$3),$F$3), SXS_Transit_temp!AO31,0)))</f>
        <v>1</v>
      </c>
      <c r="Q38" s="155">
        <f>Index!$D$3*IF(AND($D$3,$F$3),SXS_Transit_temp!AP5+SXS_Transit_temp!AP31,IF(AND($D$3,NOT($F$3)), SXS_Transit_temp!AP5,IF(AND(NOT($D$3),$F$3), SXS_Transit_temp!AP31,0)))</f>
        <v>0</v>
      </c>
      <c r="R38" s="155">
        <f>Index!$D$3*IF(AND($D$3,$F$3),SXS_Transit_temp!AQ5+SXS_Transit_temp!AQ31,IF(AND($D$3,NOT($F$3)), SXS_Transit_temp!AQ5,IF(AND(NOT($D$3),$F$3), SXS_Transit_temp!AQ31,0)))</f>
        <v>0</v>
      </c>
      <c r="S38" s="155">
        <f>Index!$D$3*IF(AND($D$3,$F$3),SXS_Transit_temp!AR5+SXS_Transit_temp!AR31,IF(AND($D$3,NOT($F$3)), SXS_Transit_temp!AR5,IF(AND(NOT($D$3),$F$3), SXS_Transit_temp!AR31,0)))</f>
        <v>0</v>
      </c>
      <c r="T38" s="155">
        <f>Index!$D$3*IF(AND($D$3,$F$3),SXS_Transit_temp!AS5+SXS_Transit_temp!AS31,IF(AND($D$3,NOT($F$3)), SXS_Transit_temp!AS5,IF(AND(NOT($D$3),$F$3), SXS_Transit_temp!AS31,0)))</f>
        <v>0</v>
      </c>
      <c r="U38" s="155">
        <f>Index!$D$3*IF(AND($D$3,$F$3),SXS_Transit_temp!AT5+SXS_Transit_temp!AT31,IF(AND($D$3,NOT($F$3)), SXS_Transit_temp!AT5,IF(AND(NOT($D$3),$F$3), SXS_Transit_temp!AT31,0)))</f>
        <v>0</v>
      </c>
      <c r="V38" s="155">
        <f>Index!$D$3*IF(AND($D$3,$F$3),SXS_Transit_temp!AU5+SXS_Transit_temp!AU31,IF(AND($D$3,NOT($F$3)), SXS_Transit_temp!AU5,IF(AND(NOT($D$3),$F$3), SXS_Transit_temp!AU31,0)))</f>
        <v>0</v>
      </c>
      <c r="W38" s="155">
        <f>Index!$D$3*IF(AND($D$3,$F$3),SXS_Transit_temp!AV5+SXS_Transit_temp!AV31,IF(AND($D$3,NOT($F$3)), SXS_Transit_temp!AV5,IF(AND(NOT($D$3),$F$3), SXS_Transit_temp!AV31,0)))</f>
        <v>21</v>
      </c>
      <c r="X38" s="155">
        <f>Index!$D$3*IF(AND($D$3,$F$3),SXS_Transit_temp!AW5+SXS_Transit_temp!AW31,IF(AND($D$3,NOT($F$3)), SXS_Transit_temp!AW5,IF(AND(NOT($D$3),$F$3), SXS_Transit_temp!AW31,0)))</f>
        <v>1</v>
      </c>
      <c r="Y38" s="155">
        <f>Index!$D$3*IF(AND($D$3,$F$3),SXS_Transit_temp!AX5+SXS_Transit_temp!AX31,IF(AND($D$3,NOT($F$3)), SXS_Transit_temp!AX5,IF(AND(NOT($D$3),$F$3), SXS_Transit_temp!AX31,0)))</f>
        <v>0</v>
      </c>
      <c r="Z38" s="155">
        <f>Index!$D$3*IF(AND($D$3,$F$3),SXS_Transit_temp!AY5+SXS_Transit_temp!AY31,IF(AND($D$3,NOT($F$3)), SXS_Transit_temp!AY5,IF(AND(NOT($D$3),$F$3), SXS_Transit_temp!AY31,0)))</f>
        <v>0</v>
      </c>
      <c r="AA38" s="155">
        <f>Index!$D$3*IF(AND($D$3,$F$3),SXS_Transit_temp!AZ5+SXS_Transit_temp!AZ31,IF(AND($D$3,NOT($F$3)), SXS_Transit_temp!AZ5,IF(AND(NOT($D$3),$F$3), SXS_Transit_temp!AZ31,0)))</f>
        <v>0</v>
      </c>
      <c r="AB38" s="156">
        <f t="shared" si="9"/>
        <v>36205</v>
      </c>
      <c r="AD38" s="153" t="s">
        <v>373</v>
      </c>
      <c r="AE38" s="164">
        <f t="shared" si="10"/>
        <v>0.41444551857478251</v>
      </c>
      <c r="AF38" s="164">
        <f t="shared" si="7"/>
        <v>0.17436818119044331</v>
      </c>
      <c r="AG38" s="163">
        <f t="shared" si="7"/>
        <v>0.27904985499240437</v>
      </c>
      <c r="AH38" s="164">
        <f t="shared" si="7"/>
        <v>6.957602541085485E-2</v>
      </c>
      <c r="AI38" s="164">
        <f t="shared" si="7"/>
        <v>2.8725314183123879E-2</v>
      </c>
      <c r="AJ38" s="164">
        <f t="shared" si="7"/>
        <v>9.2804861207015608E-3</v>
      </c>
      <c r="AK38" s="164">
        <f t="shared" si="7"/>
        <v>5.7726833310316255E-3</v>
      </c>
      <c r="AL38" s="164">
        <f t="shared" si="7"/>
        <v>8.7004557381577131E-3</v>
      </c>
      <c r="AM38" s="164">
        <f t="shared" si="7"/>
        <v>4.5573815771302309E-3</v>
      </c>
      <c r="AN38" s="164">
        <f t="shared" si="7"/>
        <v>2.5410854854301893E-3</v>
      </c>
      <c r="AO38" s="164">
        <f t="shared" si="7"/>
        <v>1.3534042259356442E-3</v>
      </c>
      <c r="AP38" s="164">
        <f t="shared" si="7"/>
        <v>8.0099433779864655E-4</v>
      </c>
      <c r="AQ38" s="164">
        <f t="shared" si="7"/>
        <v>1.9334346084794917E-4</v>
      </c>
      <c r="AR38" s="164">
        <f t="shared" si="7"/>
        <v>2.7620494406849882E-5</v>
      </c>
      <c r="AS38" s="164">
        <f t="shared" si="7"/>
        <v>0</v>
      </c>
      <c r="AT38" s="164">
        <f t="shared" si="7"/>
        <v>0</v>
      </c>
      <c r="AU38" s="164">
        <f t="shared" si="7"/>
        <v>0</v>
      </c>
      <c r="AV38" s="164">
        <f t="shared" si="8"/>
        <v>0</v>
      </c>
      <c r="AW38" s="164">
        <f t="shared" si="8"/>
        <v>0</v>
      </c>
      <c r="AX38" s="164">
        <f t="shared" si="8"/>
        <v>0</v>
      </c>
      <c r="AY38" s="164">
        <f t="shared" si="8"/>
        <v>5.8003038254384755E-4</v>
      </c>
      <c r="AZ38" s="164">
        <f t="shared" si="8"/>
        <v>2.7620494406849882E-5</v>
      </c>
      <c r="BA38" s="164">
        <f t="shared" si="8"/>
        <v>0</v>
      </c>
      <c r="BB38" s="164">
        <f t="shared" si="8"/>
        <v>0</v>
      </c>
      <c r="BC38" s="164">
        <f t="shared" si="8"/>
        <v>0</v>
      </c>
      <c r="BD38" s="167">
        <f t="shared" si="11"/>
        <v>1</v>
      </c>
    </row>
    <row r="39" spans="2:56" x14ac:dyDescent="0.25">
      <c r="B39" s="153" t="s">
        <v>374</v>
      </c>
      <c r="C39" s="155">
        <f>Index!$D$3*IF(AND($D$3,$F$3),SXS_Transit_temp!AB6+SXS_Transit_temp!AB32,IF(AND($D$3,NOT($F$3)), SXS_Transit_temp!AB6,IF(AND(NOT($D$3),$F$3), SXS_Transit_temp!AB32,0)))</f>
        <v>6421</v>
      </c>
      <c r="D39" s="155">
        <f>Index!$D$3*IF(AND($D$3,$F$3),SXS_Transit_temp!AC6+SXS_Transit_temp!AC32,IF(AND($D$3,NOT($F$3)), SXS_Transit_temp!AC6,IF(AND(NOT($D$3),$F$3), SXS_Transit_temp!AC32,0)))</f>
        <v>1631</v>
      </c>
      <c r="E39" s="155">
        <f>Index!$D$3*IF(AND($D$3,$F$3),SXS_Transit_temp!AD6+SXS_Transit_temp!AD32,IF(AND($D$3,NOT($F$3)), SXS_Transit_temp!AD6,IF(AND(NOT($D$3),$F$3), SXS_Transit_temp!AD32,0)))</f>
        <v>2486</v>
      </c>
      <c r="F39" s="154">
        <f>Index!$D$3*IF(AND($D$3,$F$3),SXS_Transit_temp!AE6+SXS_Transit_temp!AE32,IF(AND($D$3,NOT($F$3)), SXS_Transit_temp!AE6,IF(AND(NOT($D$3),$F$3), SXS_Transit_temp!AE32,0)))</f>
        <v>3031</v>
      </c>
      <c r="G39" s="155">
        <f>Index!$D$3*IF(AND($D$3,$F$3),SXS_Transit_temp!AF6+SXS_Transit_temp!AF32,IF(AND($D$3,NOT($F$3)), SXS_Transit_temp!AF6,IF(AND(NOT($D$3),$F$3), SXS_Transit_temp!AF32,0)))</f>
        <v>1039</v>
      </c>
      <c r="H39" s="155">
        <f>Index!$D$3*IF(AND($D$3,$F$3),SXS_Transit_temp!AG6+SXS_Transit_temp!AG32,IF(AND($D$3,NOT($F$3)), SXS_Transit_temp!AG6,IF(AND(NOT($D$3),$F$3), SXS_Transit_temp!AG32,0)))</f>
        <v>306</v>
      </c>
      <c r="I39" s="155">
        <f>Index!$D$3*IF(AND($D$3,$F$3),SXS_Transit_temp!AH6+SXS_Transit_temp!AH32,IF(AND($D$3,NOT($F$3)), SXS_Transit_temp!AH6,IF(AND(NOT($D$3),$F$3), SXS_Transit_temp!AH32,0)))</f>
        <v>190</v>
      </c>
      <c r="J39" s="155">
        <f>Index!$D$3*IF(AND($D$3,$F$3),SXS_Transit_temp!AI6+SXS_Transit_temp!AI32,IF(AND($D$3,NOT($F$3)), SXS_Transit_temp!AI6,IF(AND(NOT($D$3),$F$3), SXS_Transit_temp!AI32,0)))</f>
        <v>147</v>
      </c>
      <c r="K39" s="155">
        <f>Index!$D$3*IF(AND($D$3,$F$3),SXS_Transit_temp!AJ6+SXS_Transit_temp!AJ32,IF(AND($D$3,NOT($F$3)), SXS_Transit_temp!AJ6,IF(AND(NOT($D$3),$F$3), SXS_Transit_temp!AJ32,0)))</f>
        <v>49</v>
      </c>
      <c r="L39" s="155">
        <f>Index!$D$3*IF(AND($D$3,$F$3),SXS_Transit_temp!AK6+SXS_Transit_temp!AK32,IF(AND($D$3,NOT($F$3)), SXS_Transit_temp!AK6,IF(AND(NOT($D$3),$F$3), SXS_Transit_temp!AK32,0)))</f>
        <v>5</v>
      </c>
      <c r="M39" s="155">
        <f>Index!$D$3*IF(AND($D$3,$F$3),SXS_Transit_temp!AL6+SXS_Transit_temp!AL32,IF(AND($D$3,NOT($F$3)), SXS_Transit_temp!AL6,IF(AND(NOT($D$3),$F$3), SXS_Transit_temp!AL32,0)))</f>
        <v>37</v>
      </c>
      <c r="N39" s="155">
        <f>Index!$D$3*IF(AND($D$3,$F$3),SXS_Transit_temp!AM6+SXS_Transit_temp!AM32,IF(AND($D$3,NOT($F$3)), SXS_Transit_temp!AM6,IF(AND(NOT($D$3),$F$3), SXS_Transit_temp!AM32,0)))</f>
        <v>33</v>
      </c>
      <c r="O39" s="155">
        <f>Index!$D$3*IF(AND($D$3,$F$3),SXS_Transit_temp!AN6+SXS_Transit_temp!AN32,IF(AND($D$3,NOT($F$3)), SXS_Transit_temp!AN6,IF(AND(NOT($D$3),$F$3), SXS_Transit_temp!AN32,0)))</f>
        <v>6</v>
      </c>
      <c r="P39" s="155">
        <f>Index!$D$3*IF(AND($D$3,$F$3),SXS_Transit_temp!AO6+SXS_Transit_temp!AO32,IF(AND($D$3,NOT($F$3)), SXS_Transit_temp!AO6,IF(AND(NOT($D$3),$F$3), SXS_Transit_temp!AO32,0)))</f>
        <v>2</v>
      </c>
      <c r="Q39" s="155">
        <f>Index!$D$3*IF(AND($D$3,$F$3),SXS_Transit_temp!AP6+SXS_Transit_temp!AP32,IF(AND($D$3,NOT($F$3)), SXS_Transit_temp!AP6,IF(AND(NOT($D$3),$F$3), SXS_Transit_temp!AP32,0)))</f>
        <v>1</v>
      </c>
      <c r="R39" s="155">
        <f>Index!$D$3*IF(AND($D$3,$F$3),SXS_Transit_temp!AQ6+SXS_Transit_temp!AQ32,IF(AND($D$3,NOT($F$3)), SXS_Transit_temp!AQ6,IF(AND(NOT($D$3),$F$3), SXS_Transit_temp!AQ32,0)))</f>
        <v>0</v>
      </c>
      <c r="S39" s="155">
        <f>Index!$D$3*IF(AND($D$3,$F$3),SXS_Transit_temp!AR6+SXS_Transit_temp!AR32,IF(AND($D$3,NOT($F$3)), SXS_Transit_temp!AR6,IF(AND(NOT($D$3),$F$3), SXS_Transit_temp!AR32,0)))</f>
        <v>0</v>
      </c>
      <c r="T39" s="155">
        <f>Index!$D$3*IF(AND($D$3,$F$3),SXS_Transit_temp!AS6+SXS_Transit_temp!AS32,IF(AND($D$3,NOT($F$3)), SXS_Transit_temp!AS6,IF(AND(NOT($D$3),$F$3), SXS_Transit_temp!AS32,0)))</f>
        <v>0</v>
      </c>
      <c r="U39" s="155">
        <f>Index!$D$3*IF(AND($D$3,$F$3),SXS_Transit_temp!AT6+SXS_Transit_temp!AT32,IF(AND($D$3,NOT($F$3)), SXS_Transit_temp!AT6,IF(AND(NOT($D$3),$F$3), SXS_Transit_temp!AT32,0)))</f>
        <v>0</v>
      </c>
      <c r="V39" s="155">
        <f>Index!$D$3*IF(AND($D$3,$F$3),SXS_Transit_temp!AU6+SXS_Transit_temp!AU32,IF(AND($D$3,NOT($F$3)), SXS_Transit_temp!AU6,IF(AND(NOT($D$3),$F$3), SXS_Transit_temp!AU32,0)))</f>
        <v>3</v>
      </c>
      <c r="W39" s="155">
        <f>Index!$D$3*IF(AND($D$3,$F$3),SXS_Transit_temp!AV6+SXS_Transit_temp!AV32,IF(AND($D$3,NOT($F$3)), SXS_Transit_temp!AV6,IF(AND(NOT($D$3),$F$3), SXS_Transit_temp!AV32,0)))</f>
        <v>2</v>
      </c>
      <c r="X39" s="155">
        <f>Index!$D$3*IF(AND($D$3,$F$3),SXS_Transit_temp!AW6+SXS_Transit_temp!AW32,IF(AND($D$3,NOT($F$3)), SXS_Transit_temp!AW6,IF(AND(NOT($D$3),$F$3), SXS_Transit_temp!AW32,0)))</f>
        <v>2</v>
      </c>
      <c r="Y39" s="155">
        <f>Index!$D$3*IF(AND($D$3,$F$3),SXS_Transit_temp!AX6+SXS_Transit_temp!AX32,IF(AND($D$3,NOT($F$3)), SXS_Transit_temp!AX6,IF(AND(NOT($D$3),$F$3), SXS_Transit_temp!AX32,0)))</f>
        <v>0</v>
      </c>
      <c r="Z39" s="155">
        <f>Index!$D$3*IF(AND($D$3,$F$3),SXS_Transit_temp!AY6+SXS_Transit_temp!AY32,IF(AND($D$3,NOT($F$3)), SXS_Transit_temp!AY6,IF(AND(NOT($D$3),$F$3), SXS_Transit_temp!AY32,0)))</f>
        <v>0</v>
      </c>
      <c r="AA39" s="155">
        <f>Index!$D$3*IF(AND($D$3,$F$3),SXS_Transit_temp!AZ6+SXS_Transit_temp!AZ32,IF(AND($D$3,NOT($F$3)), SXS_Transit_temp!AZ6,IF(AND(NOT($D$3),$F$3), SXS_Transit_temp!AZ32,0)))</f>
        <v>0</v>
      </c>
      <c r="AB39" s="156">
        <f t="shared" si="9"/>
        <v>15391</v>
      </c>
      <c r="AD39" s="153" t="s">
        <v>374</v>
      </c>
      <c r="AE39" s="164">
        <f t="shared" si="10"/>
        <v>0.417191865375869</v>
      </c>
      <c r="AF39" s="164">
        <f t="shared" si="7"/>
        <v>0.10597102202585927</v>
      </c>
      <c r="AG39" s="164">
        <f t="shared" si="7"/>
        <v>0.16152296796829316</v>
      </c>
      <c r="AH39" s="163">
        <f t="shared" si="7"/>
        <v>0.19693327269183289</v>
      </c>
      <c r="AI39" s="164">
        <f t="shared" si="7"/>
        <v>6.750698460139043E-2</v>
      </c>
      <c r="AJ39" s="164">
        <f t="shared" si="7"/>
        <v>1.9881749074134234E-2</v>
      </c>
      <c r="AK39" s="164">
        <f t="shared" si="7"/>
        <v>1.2344876876096421E-2</v>
      </c>
      <c r="AL39" s="164">
        <f t="shared" si="7"/>
        <v>9.5510363199272294E-3</v>
      </c>
      <c r="AM39" s="164">
        <f t="shared" si="7"/>
        <v>3.1836787733090766E-3</v>
      </c>
      <c r="AN39" s="164">
        <f t="shared" si="7"/>
        <v>3.248651809499058E-4</v>
      </c>
      <c r="AO39" s="164">
        <f t="shared" si="7"/>
        <v>2.404002339029303E-3</v>
      </c>
      <c r="AP39" s="164">
        <f t="shared" si="7"/>
        <v>2.1441101942693782E-3</v>
      </c>
      <c r="AQ39" s="164">
        <f t="shared" si="7"/>
        <v>3.8983821713988695E-4</v>
      </c>
      <c r="AR39" s="164">
        <f t="shared" si="7"/>
        <v>1.2994607237996233E-4</v>
      </c>
      <c r="AS39" s="164">
        <f t="shared" si="7"/>
        <v>6.4973036189981163E-5</v>
      </c>
      <c r="AT39" s="164">
        <f t="shared" si="7"/>
        <v>0</v>
      </c>
      <c r="AU39" s="164">
        <f t="shared" si="7"/>
        <v>0</v>
      </c>
      <c r="AV39" s="164">
        <f t="shared" si="8"/>
        <v>0</v>
      </c>
      <c r="AW39" s="164">
        <f t="shared" si="8"/>
        <v>0</v>
      </c>
      <c r="AX39" s="164">
        <f t="shared" si="8"/>
        <v>1.9491910856994348E-4</v>
      </c>
      <c r="AY39" s="164">
        <f t="shared" si="8"/>
        <v>1.2994607237996233E-4</v>
      </c>
      <c r="AZ39" s="164">
        <f t="shared" si="8"/>
        <v>1.2994607237996233E-4</v>
      </c>
      <c r="BA39" s="164">
        <f t="shared" si="8"/>
        <v>0</v>
      </c>
      <c r="BB39" s="164">
        <f t="shared" si="8"/>
        <v>0</v>
      </c>
      <c r="BC39" s="164">
        <f t="shared" si="8"/>
        <v>0</v>
      </c>
      <c r="BD39" s="167">
        <f t="shared" si="11"/>
        <v>0.99999999999999978</v>
      </c>
    </row>
    <row r="40" spans="2:56" x14ac:dyDescent="0.25">
      <c r="B40" s="153" t="s">
        <v>44</v>
      </c>
      <c r="C40" s="155">
        <f>Index!$D$3*IF(AND($D$3,$F$3),SXS_Transit_temp!AB7+SXS_Transit_temp!AB33,IF(AND($D$3,NOT($F$3)), SXS_Transit_temp!AB7,IF(AND(NOT($D$3),$F$3), SXS_Transit_temp!AB33,0)))</f>
        <v>4559</v>
      </c>
      <c r="D40" s="155">
        <f>Index!$D$3*IF(AND($D$3,$F$3),SXS_Transit_temp!AC7+SXS_Transit_temp!AC33,IF(AND($D$3,NOT($F$3)), SXS_Transit_temp!AC7,IF(AND(NOT($D$3),$F$3), SXS_Transit_temp!AC33,0)))</f>
        <v>755</v>
      </c>
      <c r="E40" s="155">
        <f>Index!$D$3*IF(AND($D$3,$F$3),SXS_Transit_temp!AD7+SXS_Transit_temp!AD33,IF(AND($D$3,NOT($F$3)), SXS_Transit_temp!AD7,IF(AND(NOT($D$3),$F$3), SXS_Transit_temp!AD33,0)))</f>
        <v>990</v>
      </c>
      <c r="F40" s="155">
        <f>Index!$D$3*IF(AND($D$3,$F$3),SXS_Transit_temp!AE7+SXS_Transit_temp!AE33,IF(AND($D$3,NOT($F$3)), SXS_Transit_temp!AE7,IF(AND(NOT($D$3),$F$3), SXS_Transit_temp!AE33,0)))</f>
        <v>1036</v>
      </c>
      <c r="G40" s="154">
        <f>Index!$D$3*IF(AND($D$3,$F$3),SXS_Transit_temp!AF7+SXS_Transit_temp!AF33,IF(AND($D$3,NOT($F$3)), SXS_Transit_temp!AF7,IF(AND(NOT($D$3),$F$3), SXS_Transit_temp!AF33,0)))</f>
        <v>1439</v>
      </c>
      <c r="H40" s="155">
        <f>Index!$D$3*IF(AND($D$3,$F$3),SXS_Transit_temp!AG7+SXS_Transit_temp!AG33,IF(AND($D$3,NOT($F$3)), SXS_Transit_temp!AG7,IF(AND(NOT($D$3),$F$3), SXS_Transit_temp!AG33,0)))</f>
        <v>520</v>
      </c>
      <c r="I40" s="155">
        <f>Index!$D$3*IF(AND($D$3,$F$3),SXS_Transit_temp!AH7+SXS_Transit_temp!AH33,IF(AND($D$3,NOT($F$3)), SXS_Transit_temp!AH7,IF(AND(NOT($D$3),$F$3), SXS_Transit_temp!AH33,0)))</f>
        <v>318</v>
      </c>
      <c r="J40" s="155">
        <f>Index!$D$3*IF(AND($D$3,$F$3),SXS_Transit_temp!AI7+SXS_Transit_temp!AI33,IF(AND($D$3,NOT($F$3)), SXS_Transit_temp!AI7,IF(AND(NOT($D$3),$F$3), SXS_Transit_temp!AI33,0)))</f>
        <v>203</v>
      </c>
      <c r="K40" s="155">
        <f>Index!$D$3*IF(AND($D$3,$F$3),SXS_Transit_temp!AJ7+SXS_Transit_temp!AJ33,IF(AND($D$3,NOT($F$3)), SXS_Transit_temp!AJ7,IF(AND(NOT($D$3),$F$3), SXS_Transit_temp!AJ33,0)))</f>
        <v>5</v>
      </c>
      <c r="L40" s="155">
        <f>Index!$D$3*IF(AND($D$3,$F$3),SXS_Transit_temp!AK7+SXS_Transit_temp!AK33,IF(AND($D$3,NOT($F$3)), SXS_Transit_temp!AK7,IF(AND(NOT($D$3),$F$3), SXS_Transit_temp!AK33,0)))</f>
        <v>2</v>
      </c>
      <c r="M40" s="155">
        <f>Index!$D$3*IF(AND($D$3,$F$3),SXS_Transit_temp!AL7+SXS_Transit_temp!AL33,IF(AND($D$3,NOT($F$3)), SXS_Transit_temp!AL7,IF(AND(NOT($D$3),$F$3), SXS_Transit_temp!AL33,0)))</f>
        <v>8</v>
      </c>
      <c r="N40" s="155">
        <f>Index!$D$3*IF(AND($D$3,$F$3),SXS_Transit_temp!AM7+SXS_Transit_temp!AM33,IF(AND($D$3,NOT($F$3)), SXS_Transit_temp!AM7,IF(AND(NOT($D$3),$F$3), SXS_Transit_temp!AM33,0)))</f>
        <v>26</v>
      </c>
      <c r="O40" s="155">
        <f>Index!$D$3*IF(AND($D$3,$F$3),SXS_Transit_temp!AN7+SXS_Transit_temp!AN33,IF(AND($D$3,NOT($F$3)), SXS_Transit_temp!AN7,IF(AND(NOT($D$3),$F$3), SXS_Transit_temp!AN33,0)))</f>
        <v>9</v>
      </c>
      <c r="P40" s="155">
        <f>Index!$D$3*IF(AND($D$3,$F$3),SXS_Transit_temp!AO7+SXS_Transit_temp!AO33,IF(AND($D$3,NOT($F$3)), SXS_Transit_temp!AO7,IF(AND(NOT($D$3),$F$3), SXS_Transit_temp!AO33,0)))</f>
        <v>1</v>
      </c>
      <c r="Q40" s="155">
        <f>Index!$D$3*IF(AND($D$3,$F$3),SXS_Transit_temp!AP7+SXS_Transit_temp!AP33,IF(AND($D$3,NOT($F$3)), SXS_Transit_temp!AP7,IF(AND(NOT($D$3),$F$3), SXS_Transit_temp!AP33,0)))</f>
        <v>0</v>
      </c>
      <c r="R40" s="155">
        <f>Index!$D$3*IF(AND($D$3,$F$3),SXS_Transit_temp!AQ7+SXS_Transit_temp!AQ33,IF(AND($D$3,NOT($F$3)), SXS_Transit_temp!AQ7,IF(AND(NOT($D$3),$F$3), SXS_Transit_temp!AQ33,0)))</f>
        <v>0</v>
      </c>
      <c r="S40" s="155">
        <f>Index!$D$3*IF(AND($D$3,$F$3),SXS_Transit_temp!AR7+SXS_Transit_temp!AR33,IF(AND($D$3,NOT($F$3)), SXS_Transit_temp!AR7,IF(AND(NOT($D$3),$F$3), SXS_Transit_temp!AR33,0)))</f>
        <v>0</v>
      </c>
      <c r="T40" s="155">
        <f>Index!$D$3*IF(AND($D$3,$F$3),SXS_Transit_temp!AS7+SXS_Transit_temp!AS33,IF(AND($D$3,NOT($F$3)), SXS_Transit_temp!AS7,IF(AND(NOT($D$3),$F$3), SXS_Transit_temp!AS33,0)))</f>
        <v>0</v>
      </c>
      <c r="U40" s="155">
        <f>Index!$D$3*IF(AND($D$3,$F$3),SXS_Transit_temp!AT7+SXS_Transit_temp!AT33,IF(AND($D$3,NOT($F$3)), SXS_Transit_temp!AT7,IF(AND(NOT($D$3),$F$3), SXS_Transit_temp!AT33,0)))</f>
        <v>0</v>
      </c>
      <c r="V40" s="155">
        <f>Index!$D$3*IF(AND($D$3,$F$3),SXS_Transit_temp!AU7+SXS_Transit_temp!AU33,IF(AND($D$3,NOT($F$3)), SXS_Transit_temp!AU7,IF(AND(NOT($D$3),$F$3), SXS_Transit_temp!AU33,0)))</f>
        <v>0</v>
      </c>
      <c r="W40" s="155">
        <f>Index!$D$3*IF(AND($D$3,$F$3),SXS_Transit_temp!AV7+SXS_Transit_temp!AV33,IF(AND($D$3,NOT($F$3)), SXS_Transit_temp!AV7,IF(AND(NOT($D$3),$F$3), SXS_Transit_temp!AV33,0)))</f>
        <v>1</v>
      </c>
      <c r="X40" s="155">
        <f>Index!$D$3*IF(AND($D$3,$F$3),SXS_Transit_temp!AW7+SXS_Transit_temp!AW33,IF(AND($D$3,NOT($F$3)), SXS_Transit_temp!AW7,IF(AND(NOT($D$3),$F$3), SXS_Transit_temp!AW33,0)))</f>
        <v>0</v>
      </c>
      <c r="Y40" s="155">
        <f>Index!$D$3*IF(AND($D$3,$F$3),SXS_Transit_temp!AX7+SXS_Transit_temp!AX33,IF(AND($D$3,NOT($F$3)), SXS_Transit_temp!AX7,IF(AND(NOT($D$3),$F$3), SXS_Transit_temp!AX33,0)))</f>
        <v>0</v>
      </c>
      <c r="Z40" s="155">
        <f>Index!$D$3*IF(AND($D$3,$F$3),SXS_Transit_temp!AY7+SXS_Transit_temp!AY33,IF(AND($D$3,NOT($F$3)), SXS_Transit_temp!AY7,IF(AND(NOT($D$3),$F$3), SXS_Transit_temp!AY33,0)))</f>
        <v>0</v>
      </c>
      <c r="AA40" s="155">
        <f>Index!$D$3*IF(AND($D$3,$F$3),SXS_Transit_temp!AZ7+SXS_Transit_temp!AZ33,IF(AND($D$3,NOT($F$3)), SXS_Transit_temp!AZ7,IF(AND(NOT($D$3),$F$3), SXS_Transit_temp!AZ33,0)))</f>
        <v>0</v>
      </c>
      <c r="AB40" s="156">
        <f t="shared" si="9"/>
        <v>9872</v>
      </c>
      <c r="AD40" s="153" t="s">
        <v>44</v>
      </c>
      <c r="AE40" s="164">
        <f t="shared" si="10"/>
        <v>0.46181118314424635</v>
      </c>
      <c r="AF40" s="164">
        <f t="shared" si="7"/>
        <v>7.6478930307941659E-2</v>
      </c>
      <c r="AG40" s="164">
        <f t="shared" si="7"/>
        <v>0.10028363047001621</v>
      </c>
      <c r="AH40" s="164">
        <f t="shared" si="7"/>
        <v>0.10494327390599675</v>
      </c>
      <c r="AI40" s="163">
        <f t="shared" si="7"/>
        <v>0.14576580226904376</v>
      </c>
      <c r="AJ40" s="164">
        <f t="shared" si="7"/>
        <v>5.2674230145867099E-2</v>
      </c>
      <c r="AK40" s="164">
        <f t="shared" si="7"/>
        <v>3.2212317666126415E-2</v>
      </c>
      <c r="AL40" s="164">
        <f t="shared" si="7"/>
        <v>2.0563209076175041E-2</v>
      </c>
      <c r="AM40" s="164">
        <f t="shared" si="7"/>
        <v>5.0648298217179902E-4</v>
      </c>
      <c r="AN40" s="164">
        <f t="shared" si="7"/>
        <v>2.025931928687196E-4</v>
      </c>
      <c r="AO40" s="164">
        <f t="shared" si="7"/>
        <v>8.1037277147487841E-4</v>
      </c>
      <c r="AP40" s="164">
        <f t="shared" si="7"/>
        <v>2.6337115072933548E-3</v>
      </c>
      <c r="AQ40" s="164">
        <f t="shared" si="7"/>
        <v>9.1166936790923827E-4</v>
      </c>
      <c r="AR40" s="164">
        <f t="shared" si="7"/>
        <v>1.012965964343598E-4</v>
      </c>
      <c r="AS40" s="164">
        <f t="shared" si="7"/>
        <v>0</v>
      </c>
      <c r="AT40" s="164">
        <f t="shared" si="7"/>
        <v>0</v>
      </c>
      <c r="AU40" s="164">
        <f t="shared" si="7"/>
        <v>0</v>
      </c>
      <c r="AV40" s="164">
        <f t="shared" si="8"/>
        <v>0</v>
      </c>
      <c r="AW40" s="164">
        <f t="shared" si="8"/>
        <v>0</v>
      </c>
      <c r="AX40" s="164">
        <f t="shared" si="8"/>
        <v>0</v>
      </c>
      <c r="AY40" s="164">
        <f t="shared" si="8"/>
        <v>1.012965964343598E-4</v>
      </c>
      <c r="AZ40" s="164">
        <f t="shared" si="8"/>
        <v>0</v>
      </c>
      <c r="BA40" s="164">
        <f t="shared" si="8"/>
        <v>0</v>
      </c>
      <c r="BB40" s="164">
        <f t="shared" si="8"/>
        <v>0</v>
      </c>
      <c r="BC40" s="164">
        <f t="shared" si="8"/>
        <v>0</v>
      </c>
      <c r="BD40" s="167">
        <f t="shared" si="11"/>
        <v>1</v>
      </c>
    </row>
    <row r="41" spans="2:56" x14ac:dyDescent="0.25">
      <c r="B41" s="153" t="s">
        <v>375</v>
      </c>
      <c r="C41" s="155">
        <f>Index!$D$3*IF(AND($D$3,$F$3),SXS_Transit_temp!AB8+SXS_Transit_temp!AB34,IF(AND($D$3,NOT($F$3)), SXS_Transit_temp!AB8,IF(AND(NOT($D$3),$F$3), SXS_Transit_temp!AB34,0)))</f>
        <v>3662</v>
      </c>
      <c r="D41" s="155">
        <f>Index!$D$3*IF(AND($D$3,$F$3),SXS_Transit_temp!AC8+SXS_Transit_temp!AC34,IF(AND($D$3,NOT($F$3)), SXS_Transit_temp!AC8,IF(AND(NOT($D$3),$F$3), SXS_Transit_temp!AC34,0)))</f>
        <v>305</v>
      </c>
      <c r="E41" s="155">
        <f>Index!$D$3*IF(AND($D$3,$F$3),SXS_Transit_temp!AD8+SXS_Transit_temp!AD34,IF(AND($D$3,NOT($F$3)), SXS_Transit_temp!AD8,IF(AND(NOT($D$3),$F$3), SXS_Transit_temp!AD34,0)))</f>
        <v>321</v>
      </c>
      <c r="F41" s="155">
        <f>Index!$D$3*IF(AND($D$3,$F$3),SXS_Transit_temp!AE8+SXS_Transit_temp!AE34,IF(AND($D$3,NOT($F$3)), SXS_Transit_temp!AE8,IF(AND(NOT($D$3),$F$3), SXS_Transit_temp!AE34,0)))</f>
        <v>307</v>
      </c>
      <c r="G41" s="155">
        <f>Index!$D$3*IF(AND($D$3,$F$3),SXS_Transit_temp!AF8+SXS_Transit_temp!AF34,IF(AND($D$3,NOT($F$3)), SXS_Transit_temp!AF8,IF(AND(NOT($D$3),$F$3), SXS_Transit_temp!AF34,0)))</f>
        <v>515</v>
      </c>
      <c r="H41" s="154">
        <f>Index!$D$3*IF(AND($D$3,$F$3),SXS_Transit_temp!AG8+SXS_Transit_temp!AG34,IF(AND($D$3,NOT($F$3)), SXS_Transit_temp!AG8,IF(AND(NOT($D$3),$F$3), SXS_Transit_temp!AG34,0)))</f>
        <v>1228</v>
      </c>
      <c r="I41" s="155">
        <f>Index!$D$3*IF(AND($D$3,$F$3),SXS_Transit_temp!AH8+SXS_Transit_temp!AH34,IF(AND($D$3,NOT($F$3)), SXS_Transit_temp!AH8,IF(AND(NOT($D$3),$F$3), SXS_Transit_temp!AH34,0)))</f>
        <v>596</v>
      </c>
      <c r="J41" s="155">
        <f>Index!$D$3*IF(AND($D$3,$F$3),SXS_Transit_temp!AI8+SXS_Transit_temp!AI34,IF(AND($D$3,NOT($F$3)), SXS_Transit_temp!AI8,IF(AND(NOT($D$3),$F$3), SXS_Transit_temp!AI34,0)))</f>
        <v>199</v>
      </c>
      <c r="K41" s="155">
        <f>Index!$D$3*IF(AND($D$3,$F$3),SXS_Transit_temp!AJ8+SXS_Transit_temp!AJ34,IF(AND($D$3,NOT($F$3)), SXS_Transit_temp!AJ8,IF(AND(NOT($D$3),$F$3), SXS_Transit_temp!AJ34,0)))</f>
        <v>1</v>
      </c>
      <c r="L41" s="155">
        <f>Index!$D$3*IF(AND($D$3,$F$3),SXS_Transit_temp!AK8+SXS_Transit_temp!AK34,IF(AND($D$3,NOT($F$3)), SXS_Transit_temp!AK8,IF(AND(NOT($D$3),$F$3), SXS_Transit_temp!AK34,0)))</f>
        <v>1</v>
      </c>
      <c r="M41" s="155">
        <f>Index!$D$3*IF(AND($D$3,$F$3),SXS_Transit_temp!AL8+SXS_Transit_temp!AL34,IF(AND($D$3,NOT($F$3)), SXS_Transit_temp!AL8,IF(AND(NOT($D$3),$F$3), SXS_Transit_temp!AL34,0)))</f>
        <v>1</v>
      </c>
      <c r="N41" s="155">
        <f>Index!$D$3*IF(AND($D$3,$F$3),SXS_Transit_temp!AM8+SXS_Transit_temp!AM34,IF(AND($D$3,NOT($F$3)), SXS_Transit_temp!AM8,IF(AND(NOT($D$3),$F$3), SXS_Transit_temp!AM34,0)))</f>
        <v>7</v>
      </c>
      <c r="O41" s="155">
        <f>Index!$D$3*IF(AND($D$3,$F$3),SXS_Transit_temp!AN8+SXS_Transit_temp!AN34,IF(AND($D$3,NOT($F$3)), SXS_Transit_temp!AN8,IF(AND(NOT($D$3),$F$3), SXS_Transit_temp!AN34,0)))</f>
        <v>6</v>
      </c>
      <c r="P41" s="155">
        <f>Index!$D$3*IF(AND($D$3,$F$3),SXS_Transit_temp!AO8+SXS_Transit_temp!AO34,IF(AND($D$3,NOT($F$3)), SXS_Transit_temp!AO8,IF(AND(NOT($D$3),$F$3), SXS_Transit_temp!AO34,0)))</f>
        <v>10</v>
      </c>
      <c r="Q41" s="155">
        <f>Index!$D$3*IF(AND($D$3,$F$3),SXS_Transit_temp!AP8+SXS_Transit_temp!AP34,IF(AND($D$3,NOT($F$3)), SXS_Transit_temp!AP8,IF(AND(NOT($D$3),$F$3), SXS_Transit_temp!AP34,0)))</f>
        <v>1</v>
      </c>
      <c r="R41" s="155">
        <f>Index!$D$3*IF(AND($D$3,$F$3),SXS_Transit_temp!AQ8+SXS_Transit_temp!AQ34,IF(AND($D$3,NOT($F$3)), SXS_Transit_temp!AQ8,IF(AND(NOT($D$3),$F$3), SXS_Transit_temp!AQ34,0)))</f>
        <v>0</v>
      </c>
      <c r="S41" s="155">
        <f>Index!$D$3*IF(AND($D$3,$F$3),SXS_Transit_temp!AR8+SXS_Transit_temp!AR34,IF(AND($D$3,NOT($F$3)), SXS_Transit_temp!AR8,IF(AND(NOT($D$3),$F$3), SXS_Transit_temp!AR34,0)))</f>
        <v>0</v>
      </c>
      <c r="T41" s="155">
        <f>Index!$D$3*IF(AND($D$3,$F$3),SXS_Transit_temp!AS8+SXS_Transit_temp!AS34,IF(AND($D$3,NOT($F$3)), SXS_Transit_temp!AS8,IF(AND(NOT($D$3),$F$3), SXS_Transit_temp!AS34,0)))</f>
        <v>0</v>
      </c>
      <c r="U41" s="155">
        <f>Index!$D$3*IF(AND($D$3,$F$3),SXS_Transit_temp!AT8+SXS_Transit_temp!AT34,IF(AND($D$3,NOT($F$3)), SXS_Transit_temp!AT8,IF(AND(NOT($D$3),$F$3), SXS_Transit_temp!AT34,0)))</f>
        <v>0</v>
      </c>
      <c r="V41" s="155">
        <f>Index!$D$3*IF(AND($D$3,$F$3),SXS_Transit_temp!AU8+SXS_Transit_temp!AU34,IF(AND($D$3,NOT($F$3)), SXS_Transit_temp!AU8,IF(AND(NOT($D$3),$F$3), SXS_Transit_temp!AU34,0)))</f>
        <v>0</v>
      </c>
      <c r="W41" s="155">
        <f>Index!$D$3*IF(AND($D$3,$F$3),SXS_Transit_temp!AV8+SXS_Transit_temp!AV34,IF(AND($D$3,NOT($F$3)), SXS_Transit_temp!AV8,IF(AND(NOT($D$3),$F$3), SXS_Transit_temp!AV34,0)))</f>
        <v>0</v>
      </c>
      <c r="X41" s="155">
        <f>Index!$D$3*IF(AND($D$3,$F$3),SXS_Transit_temp!AW8+SXS_Transit_temp!AW34,IF(AND($D$3,NOT($F$3)), SXS_Transit_temp!AW8,IF(AND(NOT($D$3),$F$3), SXS_Transit_temp!AW34,0)))</f>
        <v>0</v>
      </c>
      <c r="Y41" s="155">
        <f>Index!$D$3*IF(AND($D$3,$F$3),SXS_Transit_temp!AX8+SXS_Transit_temp!AX34,IF(AND($D$3,NOT($F$3)), SXS_Transit_temp!AX8,IF(AND(NOT($D$3),$F$3), SXS_Transit_temp!AX34,0)))</f>
        <v>1</v>
      </c>
      <c r="Z41" s="155">
        <f>Index!$D$3*IF(AND($D$3,$F$3),SXS_Transit_temp!AY8+SXS_Transit_temp!AY34,IF(AND($D$3,NOT($F$3)), SXS_Transit_temp!AY8,IF(AND(NOT($D$3),$F$3), SXS_Transit_temp!AY34,0)))</f>
        <v>0</v>
      </c>
      <c r="AA41" s="155">
        <f>Index!$D$3*IF(AND($D$3,$F$3),SXS_Transit_temp!AZ8+SXS_Transit_temp!AZ34,IF(AND($D$3,NOT($F$3)), SXS_Transit_temp!AZ8,IF(AND(NOT($D$3),$F$3), SXS_Transit_temp!AZ34,0)))</f>
        <v>0</v>
      </c>
      <c r="AB41" s="156">
        <f t="shared" si="9"/>
        <v>7161</v>
      </c>
      <c r="AD41" s="153" t="s">
        <v>375</v>
      </c>
      <c r="AE41" s="164">
        <f t="shared" si="10"/>
        <v>0.51138109202625337</v>
      </c>
      <c r="AF41" s="164">
        <f t="shared" si="7"/>
        <v>4.2591816785365173E-2</v>
      </c>
      <c r="AG41" s="164">
        <f t="shared" si="7"/>
        <v>4.482614160033515E-2</v>
      </c>
      <c r="AH41" s="164">
        <f t="shared" si="7"/>
        <v>4.2871107387236422E-2</v>
      </c>
      <c r="AI41" s="164">
        <f t="shared" si="7"/>
        <v>7.1917329981846106E-2</v>
      </c>
      <c r="AJ41" s="163">
        <f t="shared" si="7"/>
        <v>0.17148442954894569</v>
      </c>
      <c r="AK41" s="164">
        <f t="shared" si="7"/>
        <v>8.3228599357631619E-2</v>
      </c>
      <c r="AL41" s="164">
        <f t="shared" si="7"/>
        <v>2.7789414886189079E-2</v>
      </c>
      <c r="AM41" s="164">
        <f t="shared" si="7"/>
        <v>1.3964530093562352E-4</v>
      </c>
      <c r="AN41" s="164">
        <f t="shared" si="7"/>
        <v>1.3964530093562352E-4</v>
      </c>
      <c r="AO41" s="164">
        <f t="shared" si="7"/>
        <v>1.3964530093562352E-4</v>
      </c>
      <c r="AP41" s="164">
        <f t="shared" si="7"/>
        <v>9.7751710654936461E-4</v>
      </c>
      <c r="AQ41" s="164">
        <f t="shared" si="7"/>
        <v>8.378718056137411E-4</v>
      </c>
      <c r="AR41" s="164">
        <f t="shared" si="7"/>
        <v>1.3964530093562352E-3</v>
      </c>
      <c r="AS41" s="164">
        <f t="shared" si="7"/>
        <v>1.3964530093562352E-4</v>
      </c>
      <c r="AT41" s="164">
        <f t="shared" si="7"/>
        <v>0</v>
      </c>
      <c r="AU41" s="164">
        <f t="shared" si="7"/>
        <v>0</v>
      </c>
      <c r="AV41" s="164">
        <f t="shared" si="8"/>
        <v>0</v>
      </c>
      <c r="AW41" s="164">
        <f t="shared" si="8"/>
        <v>0</v>
      </c>
      <c r="AX41" s="164">
        <f t="shared" si="8"/>
        <v>0</v>
      </c>
      <c r="AY41" s="164">
        <f t="shared" si="8"/>
        <v>0</v>
      </c>
      <c r="AZ41" s="164">
        <f t="shared" si="8"/>
        <v>0</v>
      </c>
      <c r="BA41" s="164">
        <f t="shared" si="8"/>
        <v>1.3964530093562352E-4</v>
      </c>
      <c r="BB41" s="164">
        <f t="shared" si="8"/>
        <v>0</v>
      </c>
      <c r="BC41" s="164">
        <f t="shared" si="8"/>
        <v>0</v>
      </c>
      <c r="BD41" s="167">
        <f t="shared" si="11"/>
        <v>0.99999999999999978</v>
      </c>
    </row>
    <row r="42" spans="2:56" x14ac:dyDescent="0.25">
      <c r="B42" s="153" t="s">
        <v>376</v>
      </c>
      <c r="C42" s="155">
        <f>Index!$D$3*IF(AND($D$3,$F$3),SXS_Transit_temp!AB9+SXS_Transit_temp!AB35,IF(AND($D$3,NOT($F$3)), SXS_Transit_temp!AB9,IF(AND(NOT($D$3),$F$3), SXS_Transit_temp!AB35,0)))</f>
        <v>6205</v>
      </c>
      <c r="D42" s="155">
        <f>Index!$D$3*IF(AND($D$3,$F$3),SXS_Transit_temp!AC9+SXS_Transit_temp!AC35,IF(AND($D$3,NOT($F$3)), SXS_Transit_temp!AC9,IF(AND(NOT($D$3),$F$3), SXS_Transit_temp!AC35,0)))</f>
        <v>316</v>
      </c>
      <c r="E42" s="155">
        <f>Index!$D$3*IF(AND($D$3,$F$3),SXS_Transit_temp!AD9+SXS_Transit_temp!AD35,IF(AND($D$3,NOT($F$3)), SXS_Transit_temp!AD9,IF(AND(NOT($D$3),$F$3), SXS_Transit_temp!AD35,0)))</f>
        <v>173</v>
      </c>
      <c r="F42" s="155">
        <f>Index!$D$3*IF(AND($D$3,$F$3),SXS_Transit_temp!AE9+SXS_Transit_temp!AE35,IF(AND($D$3,NOT($F$3)), SXS_Transit_temp!AE9,IF(AND(NOT($D$3),$F$3), SXS_Transit_temp!AE35,0)))</f>
        <v>188</v>
      </c>
      <c r="G42" s="155">
        <f>Index!$D$3*IF(AND($D$3,$F$3),SXS_Transit_temp!AF9+SXS_Transit_temp!AF35,IF(AND($D$3,NOT($F$3)), SXS_Transit_temp!AF9,IF(AND(NOT($D$3),$F$3), SXS_Transit_temp!AF35,0)))</f>
        <v>294</v>
      </c>
      <c r="H42" s="155">
        <f>Index!$D$3*IF(AND($D$3,$F$3),SXS_Transit_temp!AG9+SXS_Transit_temp!AG35,IF(AND($D$3,NOT($F$3)), SXS_Transit_temp!AG9,IF(AND(NOT($D$3),$F$3), SXS_Transit_temp!AG35,0)))</f>
        <v>570</v>
      </c>
      <c r="I42" s="154">
        <f>Index!$D$3*IF(AND($D$3,$F$3),SXS_Transit_temp!AH9+SXS_Transit_temp!AH35,IF(AND($D$3,NOT($F$3)), SXS_Transit_temp!AH9,IF(AND(NOT($D$3),$F$3), SXS_Transit_temp!AH35,0)))</f>
        <v>4154</v>
      </c>
      <c r="J42" s="155">
        <f>Index!$D$3*IF(AND($D$3,$F$3),SXS_Transit_temp!AI9+SXS_Transit_temp!AI35,IF(AND($D$3,NOT($F$3)), SXS_Transit_temp!AI9,IF(AND(NOT($D$3),$F$3), SXS_Transit_temp!AI35,0)))</f>
        <v>1042</v>
      </c>
      <c r="K42" s="155">
        <f>Index!$D$3*IF(AND($D$3,$F$3),SXS_Transit_temp!AJ9+SXS_Transit_temp!AJ35,IF(AND($D$3,NOT($F$3)), SXS_Transit_temp!AJ9,IF(AND(NOT($D$3),$F$3), SXS_Transit_temp!AJ35,0)))</f>
        <v>2</v>
      </c>
      <c r="L42" s="155">
        <f>Index!$D$3*IF(AND($D$3,$F$3),SXS_Transit_temp!AK9+SXS_Transit_temp!AK35,IF(AND($D$3,NOT($F$3)), SXS_Transit_temp!AK9,IF(AND(NOT($D$3),$F$3), SXS_Transit_temp!AK35,0)))</f>
        <v>0</v>
      </c>
      <c r="M42" s="155">
        <f>Index!$D$3*IF(AND($D$3,$F$3),SXS_Transit_temp!AL9+SXS_Transit_temp!AL35,IF(AND($D$3,NOT($F$3)), SXS_Transit_temp!AL9,IF(AND(NOT($D$3),$F$3), SXS_Transit_temp!AL35,0)))</f>
        <v>0</v>
      </c>
      <c r="N42" s="155">
        <f>Index!$D$3*IF(AND($D$3,$F$3),SXS_Transit_temp!AM9+SXS_Transit_temp!AM35,IF(AND($D$3,NOT($F$3)), SXS_Transit_temp!AM9,IF(AND(NOT($D$3),$F$3), SXS_Transit_temp!AM35,0)))</f>
        <v>9</v>
      </c>
      <c r="O42" s="155">
        <f>Index!$D$3*IF(AND($D$3,$F$3),SXS_Transit_temp!AN9+SXS_Transit_temp!AN35,IF(AND($D$3,NOT($F$3)), SXS_Transit_temp!AN9,IF(AND(NOT($D$3),$F$3), SXS_Transit_temp!AN35,0)))</f>
        <v>6</v>
      </c>
      <c r="P42" s="155">
        <f>Index!$D$3*IF(AND($D$3,$F$3),SXS_Transit_temp!AO9+SXS_Transit_temp!AO35,IF(AND($D$3,NOT($F$3)), SXS_Transit_temp!AO9,IF(AND(NOT($D$3),$F$3), SXS_Transit_temp!AO35,0)))</f>
        <v>51</v>
      </c>
      <c r="Q42" s="155">
        <f>Index!$D$3*IF(AND($D$3,$F$3),SXS_Transit_temp!AP9+SXS_Transit_temp!AP35,IF(AND($D$3,NOT($F$3)), SXS_Transit_temp!AP9,IF(AND(NOT($D$3),$F$3), SXS_Transit_temp!AP35,0)))</f>
        <v>1</v>
      </c>
      <c r="R42" s="155">
        <f>Index!$D$3*IF(AND($D$3,$F$3),SXS_Transit_temp!AQ9+SXS_Transit_temp!AQ35,IF(AND($D$3,NOT($F$3)), SXS_Transit_temp!AQ9,IF(AND(NOT($D$3),$F$3), SXS_Transit_temp!AQ35,0)))</f>
        <v>0</v>
      </c>
      <c r="S42" s="155">
        <f>Index!$D$3*IF(AND($D$3,$F$3),SXS_Transit_temp!AR9+SXS_Transit_temp!AR35,IF(AND($D$3,NOT($F$3)), SXS_Transit_temp!AR9,IF(AND(NOT($D$3),$F$3), SXS_Transit_temp!AR35,0)))</f>
        <v>0</v>
      </c>
      <c r="T42" s="155">
        <f>Index!$D$3*IF(AND($D$3,$F$3),SXS_Transit_temp!AS9+SXS_Transit_temp!AS35,IF(AND($D$3,NOT($F$3)), SXS_Transit_temp!AS9,IF(AND(NOT($D$3),$F$3), SXS_Transit_temp!AS35,0)))</f>
        <v>0</v>
      </c>
      <c r="U42" s="155">
        <f>Index!$D$3*IF(AND($D$3,$F$3),SXS_Transit_temp!AT9+SXS_Transit_temp!AT35,IF(AND($D$3,NOT($F$3)), SXS_Transit_temp!AT9,IF(AND(NOT($D$3),$F$3), SXS_Transit_temp!AT35,0)))</f>
        <v>0</v>
      </c>
      <c r="V42" s="155">
        <f>Index!$D$3*IF(AND($D$3,$F$3),SXS_Transit_temp!AU9+SXS_Transit_temp!AU35,IF(AND($D$3,NOT($F$3)), SXS_Transit_temp!AU9,IF(AND(NOT($D$3),$F$3), SXS_Transit_temp!AU35,0)))</f>
        <v>0</v>
      </c>
      <c r="W42" s="155">
        <f>Index!$D$3*IF(AND($D$3,$F$3),SXS_Transit_temp!AV9+SXS_Transit_temp!AV35,IF(AND($D$3,NOT($F$3)), SXS_Transit_temp!AV9,IF(AND(NOT($D$3),$F$3), SXS_Transit_temp!AV35,0)))</f>
        <v>1</v>
      </c>
      <c r="X42" s="155">
        <f>Index!$D$3*IF(AND($D$3,$F$3),SXS_Transit_temp!AW9+SXS_Transit_temp!AW35,IF(AND($D$3,NOT($F$3)), SXS_Transit_temp!AW9,IF(AND(NOT($D$3),$F$3), SXS_Transit_temp!AW35,0)))</f>
        <v>0</v>
      </c>
      <c r="Y42" s="155">
        <f>Index!$D$3*IF(AND($D$3,$F$3),SXS_Transit_temp!AX9+SXS_Transit_temp!AX35,IF(AND($D$3,NOT($F$3)), SXS_Transit_temp!AX9,IF(AND(NOT($D$3),$F$3), SXS_Transit_temp!AX35,0)))</f>
        <v>0</v>
      </c>
      <c r="Z42" s="155">
        <f>Index!$D$3*IF(AND($D$3,$F$3),SXS_Transit_temp!AY9+SXS_Transit_temp!AY35,IF(AND($D$3,NOT($F$3)), SXS_Transit_temp!AY9,IF(AND(NOT($D$3),$F$3), SXS_Transit_temp!AY35,0)))</f>
        <v>0</v>
      </c>
      <c r="AA42" s="155">
        <f>Index!$D$3*IF(AND($D$3,$F$3),SXS_Transit_temp!AZ9+SXS_Transit_temp!AZ35,IF(AND($D$3,NOT($F$3)), SXS_Transit_temp!AZ9,IF(AND(NOT($D$3),$F$3), SXS_Transit_temp!AZ35,0)))</f>
        <v>1</v>
      </c>
      <c r="AB42" s="156">
        <f t="shared" si="9"/>
        <v>13013</v>
      </c>
      <c r="AD42" s="153" t="s">
        <v>376</v>
      </c>
      <c r="AE42" s="164">
        <f t="shared" si="10"/>
        <v>0.47683086144624603</v>
      </c>
      <c r="AF42" s="164">
        <f t="shared" si="7"/>
        <v>2.4283408898793515E-2</v>
      </c>
      <c r="AG42" s="164">
        <f t="shared" si="7"/>
        <v>1.3294397909782525E-2</v>
      </c>
      <c r="AH42" s="164">
        <f t="shared" si="7"/>
        <v>1.4447091370168294E-2</v>
      </c>
      <c r="AI42" s="164">
        <f t="shared" si="7"/>
        <v>2.2592791823561054E-2</v>
      </c>
      <c r="AJ42" s="164">
        <f t="shared" si="7"/>
        <v>4.3802351494659185E-2</v>
      </c>
      <c r="AK42" s="163">
        <f t="shared" si="7"/>
        <v>0.31921924229616538</v>
      </c>
      <c r="AL42" s="164">
        <f t="shared" si="7"/>
        <v>8.0073772381464695E-2</v>
      </c>
      <c r="AM42" s="164">
        <f t="shared" si="7"/>
        <v>1.5369246138476907E-4</v>
      </c>
      <c r="AN42" s="164">
        <f t="shared" si="7"/>
        <v>0</v>
      </c>
      <c r="AO42" s="164">
        <f t="shared" si="7"/>
        <v>0</v>
      </c>
      <c r="AP42" s="164">
        <f t="shared" si="7"/>
        <v>6.9161607623146085E-4</v>
      </c>
      <c r="AQ42" s="164">
        <f t="shared" si="7"/>
        <v>4.6107738415430722E-4</v>
      </c>
      <c r="AR42" s="164">
        <f t="shared" si="7"/>
        <v>3.9191577653116113E-3</v>
      </c>
      <c r="AS42" s="164">
        <f t="shared" si="7"/>
        <v>7.6846230692384536E-5</v>
      </c>
      <c r="AT42" s="164">
        <f t="shared" si="7"/>
        <v>0</v>
      </c>
      <c r="AU42" s="164">
        <f t="shared" si="7"/>
        <v>0</v>
      </c>
      <c r="AV42" s="164">
        <f t="shared" si="8"/>
        <v>0</v>
      </c>
      <c r="AW42" s="164">
        <f t="shared" si="8"/>
        <v>0</v>
      </c>
      <c r="AX42" s="164">
        <f t="shared" si="8"/>
        <v>0</v>
      </c>
      <c r="AY42" s="164">
        <f t="shared" si="8"/>
        <v>7.6846230692384536E-5</v>
      </c>
      <c r="AZ42" s="164">
        <f t="shared" si="8"/>
        <v>0</v>
      </c>
      <c r="BA42" s="164">
        <f t="shared" si="8"/>
        <v>0</v>
      </c>
      <c r="BB42" s="164">
        <f t="shared" si="8"/>
        <v>0</v>
      </c>
      <c r="BC42" s="164">
        <f t="shared" si="8"/>
        <v>7.6846230692384536E-5</v>
      </c>
      <c r="BD42" s="167">
        <f t="shared" si="11"/>
        <v>1</v>
      </c>
    </row>
    <row r="43" spans="2:56" x14ac:dyDescent="0.25">
      <c r="B43" s="153" t="s">
        <v>46</v>
      </c>
      <c r="C43" s="155">
        <f>Index!$D$3*IF(AND($D$3,$F$3),SXS_Transit_temp!AB10+SXS_Transit_temp!AB36,IF(AND($D$3,NOT($F$3)), SXS_Transit_temp!AB10,IF(AND(NOT($D$3),$F$3), SXS_Transit_temp!AB36,0)))</f>
        <v>6529</v>
      </c>
      <c r="D43" s="155">
        <f>Index!$D$3*IF(AND($D$3,$F$3),SXS_Transit_temp!AC10+SXS_Transit_temp!AC36,IF(AND($D$3,NOT($F$3)), SXS_Transit_temp!AC10,IF(AND(NOT($D$3),$F$3), SXS_Transit_temp!AC36,0)))</f>
        <v>750</v>
      </c>
      <c r="E43" s="155">
        <f>Index!$D$3*IF(AND($D$3,$F$3),SXS_Transit_temp!AD10+SXS_Transit_temp!AD36,IF(AND($D$3,NOT($F$3)), SXS_Transit_temp!AD10,IF(AND(NOT($D$3),$F$3), SXS_Transit_temp!AD36,0)))</f>
        <v>266</v>
      </c>
      <c r="F43" s="155">
        <f>Index!$D$3*IF(AND($D$3,$F$3),SXS_Transit_temp!AE10+SXS_Transit_temp!AE36,IF(AND($D$3,NOT($F$3)), SXS_Transit_temp!AE10,IF(AND(NOT($D$3),$F$3), SXS_Transit_temp!AE36,0)))</f>
        <v>140</v>
      </c>
      <c r="G43" s="155">
        <f>Index!$D$3*IF(AND($D$3,$F$3),SXS_Transit_temp!AF10+SXS_Transit_temp!AF36,IF(AND($D$3,NOT($F$3)), SXS_Transit_temp!AF10,IF(AND(NOT($D$3),$F$3), SXS_Transit_temp!AF36,0)))</f>
        <v>171</v>
      </c>
      <c r="H43" s="155">
        <f>Index!$D$3*IF(AND($D$3,$F$3),SXS_Transit_temp!AG10+SXS_Transit_temp!AG36,IF(AND($D$3,NOT($F$3)), SXS_Transit_temp!AG10,IF(AND(NOT($D$3),$F$3), SXS_Transit_temp!AG36,0)))</f>
        <v>180</v>
      </c>
      <c r="I43" s="155">
        <f>Index!$D$3*IF(AND($D$3,$F$3),SXS_Transit_temp!AH10+SXS_Transit_temp!AH36,IF(AND($D$3,NOT($F$3)), SXS_Transit_temp!AH10,IF(AND(NOT($D$3),$F$3), SXS_Transit_temp!AH36,0)))</f>
        <v>1134</v>
      </c>
      <c r="J43" s="154">
        <f>Index!$D$3*IF(AND($D$3,$F$3),SXS_Transit_temp!AI10+SXS_Transit_temp!AI36,IF(AND($D$3,NOT($F$3)), SXS_Transit_temp!AI10,IF(AND(NOT($D$3),$F$3), SXS_Transit_temp!AI36,0)))</f>
        <v>2823</v>
      </c>
      <c r="K43" s="155">
        <f>Index!$D$3*IF(AND($D$3,$F$3),SXS_Transit_temp!AJ10+SXS_Transit_temp!AJ36,IF(AND($D$3,NOT($F$3)), SXS_Transit_temp!AJ10,IF(AND(NOT($D$3),$F$3), SXS_Transit_temp!AJ36,0)))</f>
        <v>3</v>
      </c>
      <c r="L43" s="155">
        <f>Index!$D$3*IF(AND($D$3,$F$3),SXS_Transit_temp!AK10+SXS_Transit_temp!AK36,IF(AND($D$3,NOT($F$3)), SXS_Transit_temp!AK10,IF(AND(NOT($D$3),$F$3), SXS_Transit_temp!AK36,0)))</f>
        <v>1</v>
      </c>
      <c r="M43" s="155">
        <f>Index!$D$3*IF(AND($D$3,$F$3),SXS_Transit_temp!AL10+SXS_Transit_temp!AL36,IF(AND($D$3,NOT($F$3)), SXS_Transit_temp!AL10,IF(AND(NOT($D$3),$F$3), SXS_Transit_temp!AL36,0)))</f>
        <v>0</v>
      </c>
      <c r="N43" s="155">
        <f>Index!$D$3*IF(AND($D$3,$F$3),SXS_Transit_temp!AM10+SXS_Transit_temp!AM36,IF(AND($D$3,NOT($F$3)), SXS_Transit_temp!AM10,IF(AND(NOT($D$3),$F$3), SXS_Transit_temp!AM36,0)))</f>
        <v>4</v>
      </c>
      <c r="O43" s="155">
        <f>Index!$D$3*IF(AND($D$3,$F$3),SXS_Transit_temp!AN10+SXS_Transit_temp!AN36,IF(AND($D$3,NOT($F$3)), SXS_Transit_temp!AN10,IF(AND(NOT($D$3),$F$3), SXS_Transit_temp!AN36,0)))</f>
        <v>2</v>
      </c>
      <c r="P43" s="155">
        <f>Index!$D$3*IF(AND($D$3,$F$3),SXS_Transit_temp!AO10+SXS_Transit_temp!AO36,IF(AND($D$3,NOT($F$3)), SXS_Transit_temp!AO10,IF(AND(NOT($D$3),$F$3), SXS_Transit_temp!AO36,0)))</f>
        <v>15</v>
      </c>
      <c r="Q43" s="155">
        <f>Index!$D$3*IF(AND($D$3,$F$3),SXS_Transit_temp!AP10+SXS_Transit_temp!AP36,IF(AND($D$3,NOT($F$3)), SXS_Transit_temp!AP10,IF(AND(NOT($D$3),$F$3), SXS_Transit_temp!AP36,0)))</f>
        <v>4</v>
      </c>
      <c r="R43" s="155">
        <f>Index!$D$3*IF(AND($D$3,$F$3),SXS_Transit_temp!AQ10+SXS_Transit_temp!AQ36,IF(AND($D$3,NOT($F$3)), SXS_Transit_temp!AQ10,IF(AND(NOT($D$3),$F$3), SXS_Transit_temp!AQ36,0)))</f>
        <v>0</v>
      </c>
      <c r="S43" s="155">
        <f>Index!$D$3*IF(AND($D$3,$F$3),SXS_Transit_temp!AR10+SXS_Transit_temp!AR36,IF(AND($D$3,NOT($F$3)), SXS_Transit_temp!AR10,IF(AND(NOT($D$3),$F$3), SXS_Transit_temp!AR36,0)))</f>
        <v>0</v>
      </c>
      <c r="T43" s="155">
        <f>Index!$D$3*IF(AND($D$3,$F$3),SXS_Transit_temp!AS10+SXS_Transit_temp!AS36,IF(AND($D$3,NOT($F$3)), SXS_Transit_temp!AS10,IF(AND(NOT($D$3),$F$3), SXS_Transit_temp!AS36,0)))</f>
        <v>0</v>
      </c>
      <c r="U43" s="155">
        <f>Index!$D$3*IF(AND($D$3,$F$3),SXS_Transit_temp!AT10+SXS_Transit_temp!AT36,IF(AND($D$3,NOT($F$3)), SXS_Transit_temp!AT10,IF(AND(NOT($D$3),$F$3), SXS_Transit_temp!AT36,0)))</f>
        <v>0</v>
      </c>
      <c r="V43" s="155">
        <f>Index!$D$3*IF(AND($D$3,$F$3),SXS_Transit_temp!AU10+SXS_Transit_temp!AU36,IF(AND($D$3,NOT($F$3)), SXS_Transit_temp!AU10,IF(AND(NOT($D$3),$F$3), SXS_Transit_temp!AU36,0)))</f>
        <v>0</v>
      </c>
      <c r="W43" s="155">
        <f>Index!$D$3*IF(AND($D$3,$F$3),SXS_Transit_temp!AV10+SXS_Transit_temp!AV36,IF(AND($D$3,NOT($F$3)), SXS_Transit_temp!AV10,IF(AND(NOT($D$3),$F$3), SXS_Transit_temp!AV36,0)))</f>
        <v>1</v>
      </c>
      <c r="X43" s="155">
        <f>Index!$D$3*IF(AND($D$3,$F$3),SXS_Transit_temp!AW10+SXS_Transit_temp!AW36,IF(AND($D$3,NOT($F$3)), SXS_Transit_temp!AW10,IF(AND(NOT($D$3),$F$3), SXS_Transit_temp!AW36,0)))</f>
        <v>0</v>
      </c>
      <c r="Y43" s="155">
        <f>Index!$D$3*IF(AND($D$3,$F$3),SXS_Transit_temp!AX10+SXS_Transit_temp!AX36,IF(AND($D$3,NOT($F$3)), SXS_Transit_temp!AX10,IF(AND(NOT($D$3),$F$3), SXS_Transit_temp!AX36,0)))</f>
        <v>0</v>
      </c>
      <c r="Z43" s="155">
        <f>Index!$D$3*IF(AND($D$3,$F$3),SXS_Transit_temp!AY10+SXS_Transit_temp!AY36,IF(AND($D$3,NOT($F$3)), SXS_Transit_temp!AY10,IF(AND(NOT($D$3),$F$3), SXS_Transit_temp!AY36,0)))</f>
        <v>1</v>
      </c>
      <c r="AA43" s="155">
        <f>Index!$D$3*IF(AND($D$3,$F$3),SXS_Transit_temp!AZ10+SXS_Transit_temp!AZ36,IF(AND($D$3,NOT($F$3)), SXS_Transit_temp!AZ10,IF(AND(NOT($D$3),$F$3), SXS_Transit_temp!AZ36,0)))</f>
        <v>0</v>
      </c>
      <c r="AB43" s="156">
        <f t="shared" si="9"/>
        <v>12024</v>
      </c>
      <c r="AD43" s="153" t="s">
        <v>46</v>
      </c>
      <c r="AE43" s="164">
        <f t="shared" si="10"/>
        <v>0.54299733865602129</v>
      </c>
      <c r="AF43" s="164">
        <f t="shared" si="7"/>
        <v>6.2375249500998001E-2</v>
      </c>
      <c r="AG43" s="164">
        <f t="shared" si="7"/>
        <v>2.2122421823020627E-2</v>
      </c>
      <c r="AH43" s="164">
        <f t="shared" si="7"/>
        <v>1.1643379906852961E-2</v>
      </c>
      <c r="AI43" s="164">
        <f t="shared" si="7"/>
        <v>1.4221556886227544E-2</v>
      </c>
      <c r="AJ43" s="164">
        <f t="shared" si="7"/>
        <v>1.4970059880239521E-2</v>
      </c>
      <c r="AK43" s="164">
        <f t="shared" si="7"/>
        <v>9.4311377245508976E-2</v>
      </c>
      <c r="AL43" s="163">
        <f t="shared" si="7"/>
        <v>0.23478043912175647</v>
      </c>
      <c r="AM43" s="164">
        <f t="shared" si="7"/>
        <v>2.4950099800399199E-4</v>
      </c>
      <c r="AN43" s="164">
        <f t="shared" si="7"/>
        <v>8.3166999334664007E-5</v>
      </c>
      <c r="AO43" s="164">
        <f t="shared" si="7"/>
        <v>0</v>
      </c>
      <c r="AP43" s="164">
        <f t="shared" si="7"/>
        <v>3.3266799733865603E-4</v>
      </c>
      <c r="AQ43" s="164">
        <f t="shared" si="7"/>
        <v>1.6633399866932801E-4</v>
      </c>
      <c r="AR43" s="164">
        <f t="shared" si="7"/>
        <v>1.2475049900199601E-3</v>
      </c>
      <c r="AS43" s="164">
        <f t="shared" si="7"/>
        <v>3.3266799733865603E-4</v>
      </c>
      <c r="AT43" s="164">
        <f t="shared" si="7"/>
        <v>0</v>
      </c>
      <c r="AU43" s="164">
        <f t="shared" si="7"/>
        <v>0</v>
      </c>
      <c r="AV43" s="164">
        <f t="shared" si="8"/>
        <v>0</v>
      </c>
      <c r="AW43" s="164">
        <f t="shared" si="8"/>
        <v>0</v>
      </c>
      <c r="AX43" s="164">
        <f t="shared" si="8"/>
        <v>0</v>
      </c>
      <c r="AY43" s="164">
        <f t="shared" si="8"/>
        <v>8.3166999334664007E-5</v>
      </c>
      <c r="AZ43" s="164">
        <f t="shared" si="8"/>
        <v>0</v>
      </c>
      <c r="BA43" s="164">
        <f t="shared" si="8"/>
        <v>0</v>
      </c>
      <c r="BB43" s="164">
        <f t="shared" si="8"/>
        <v>8.3166999334664007E-5</v>
      </c>
      <c r="BC43" s="164">
        <f t="shared" si="8"/>
        <v>0</v>
      </c>
      <c r="BD43" s="167">
        <f t="shared" si="11"/>
        <v>0.99999999999999978</v>
      </c>
    </row>
    <row r="44" spans="2:56" x14ac:dyDescent="0.25">
      <c r="B44" s="153" t="s">
        <v>377</v>
      </c>
      <c r="C44" s="155">
        <f>Index!$D$3*IF(AND($D$3,$F$3),SXS_Transit_temp!AB11+SXS_Transit_temp!AB37,IF(AND($D$3,NOT($F$3)), SXS_Transit_temp!AB11,IF(AND(NOT($D$3),$F$3), SXS_Transit_temp!AB37,0)))</f>
        <v>89</v>
      </c>
      <c r="D44" s="155">
        <f>Index!$D$3*IF(AND($D$3,$F$3),SXS_Transit_temp!AC11+SXS_Transit_temp!AC37,IF(AND($D$3,NOT($F$3)), SXS_Transit_temp!AC11,IF(AND(NOT($D$3),$F$3), SXS_Transit_temp!AC37,0)))</f>
        <v>408</v>
      </c>
      <c r="E44" s="155">
        <f>Index!$D$3*IF(AND($D$3,$F$3),SXS_Transit_temp!AD11+SXS_Transit_temp!AD37,IF(AND($D$3,NOT($F$3)), SXS_Transit_temp!AD11,IF(AND(NOT($D$3),$F$3), SXS_Transit_temp!AD37,0)))</f>
        <v>160</v>
      </c>
      <c r="F44" s="155">
        <f>Index!$D$3*IF(AND($D$3,$F$3),SXS_Transit_temp!AE11+SXS_Transit_temp!AE37,IF(AND($D$3,NOT($F$3)), SXS_Transit_temp!AE11,IF(AND(NOT($D$3),$F$3), SXS_Transit_temp!AE37,0)))</f>
        <v>49</v>
      </c>
      <c r="G44" s="155">
        <f>Index!$D$3*IF(AND($D$3,$F$3),SXS_Transit_temp!AF11+SXS_Transit_temp!AF37,IF(AND($D$3,NOT($F$3)), SXS_Transit_temp!AF11,IF(AND(NOT($D$3),$F$3), SXS_Transit_temp!AF37,0)))</f>
        <v>7</v>
      </c>
      <c r="H44" s="155">
        <f>Index!$D$3*IF(AND($D$3,$F$3),SXS_Transit_temp!AG11+SXS_Transit_temp!AG37,IF(AND($D$3,NOT($F$3)), SXS_Transit_temp!AG11,IF(AND(NOT($D$3),$F$3), SXS_Transit_temp!AG37,0)))</f>
        <v>2</v>
      </c>
      <c r="I44" s="155">
        <f>Index!$D$3*IF(AND($D$3,$F$3),SXS_Transit_temp!AH11+SXS_Transit_temp!AH37,IF(AND($D$3,NOT($F$3)), SXS_Transit_temp!AH11,IF(AND(NOT($D$3),$F$3), SXS_Transit_temp!AH37,0)))</f>
        <v>4</v>
      </c>
      <c r="J44" s="155">
        <f>Index!$D$3*IF(AND($D$3,$F$3),SXS_Transit_temp!AI11+SXS_Transit_temp!AI37,IF(AND($D$3,NOT($F$3)), SXS_Transit_temp!AI11,IF(AND(NOT($D$3),$F$3), SXS_Transit_temp!AI37,0)))</f>
        <v>5</v>
      </c>
      <c r="K44" s="154">
        <f>Index!$D$3*IF(AND($D$3,$F$3),SXS_Transit_temp!AJ11+SXS_Transit_temp!AJ37,IF(AND($D$3,NOT($F$3)), SXS_Transit_temp!AJ11,IF(AND(NOT($D$3),$F$3), SXS_Transit_temp!AJ37,0)))</f>
        <v>50</v>
      </c>
      <c r="L44" s="155">
        <f>Index!$D$3*IF(AND($D$3,$F$3),SXS_Transit_temp!AK11+SXS_Transit_temp!AK37,IF(AND($D$3,NOT($F$3)), SXS_Transit_temp!AK11,IF(AND(NOT($D$3),$F$3), SXS_Transit_temp!AK37,0)))</f>
        <v>3</v>
      </c>
      <c r="M44" s="155">
        <f>Index!$D$3*IF(AND($D$3,$F$3),SXS_Transit_temp!AL11+SXS_Transit_temp!AL37,IF(AND($D$3,NOT($F$3)), SXS_Transit_temp!AL11,IF(AND(NOT($D$3),$F$3), SXS_Transit_temp!AL37,0)))</f>
        <v>1</v>
      </c>
      <c r="N44" s="155">
        <f>Index!$D$3*IF(AND($D$3,$F$3),SXS_Transit_temp!AM11+SXS_Transit_temp!AM37,IF(AND($D$3,NOT($F$3)), SXS_Transit_temp!AM11,IF(AND(NOT($D$3),$F$3), SXS_Transit_temp!AM37,0)))</f>
        <v>0</v>
      </c>
      <c r="O44" s="155">
        <f>Index!$D$3*IF(AND($D$3,$F$3),SXS_Transit_temp!AN11+SXS_Transit_temp!AN37,IF(AND($D$3,NOT($F$3)), SXS_Transit_temp!AN11,IF(AND(NOT($D$3),$F$3), SXS_Transit_temp!AN37,0)))</f>
        <v>0</v>
      </c>
      <c r="P44" s="155">
        <f>Index!$D$3*IF(AND($D$3,$F$3),SXS_Transit_temp!AO11+SXS_Transit_temp!AO37,IF(AND($D$3,NOT($F$3)), SXS_Transit_temp!AO11,IF(AND(NOT($D$3),$F$3), SXS_Transit_temp!AO37,0)))</f>
        <v>0</v>
      </c>
      <c r="Q44" s="155">
        <f>Index!$D$3*IF(AND($D$3,$F$3),SXS_Transit_temp!AP11+SXS_Transit_temp!AP37,IF(AND($D$3,NOT($F$3)), SXS_Transit_temp!AP11,IF(AND(NOT($D$3),$F$3), SXS_Transit_temp!AP37,0)))</f>
        <v>0</v>
      </c>
      <c r="R44" s="155">
        <f>Index!$D$3*IF(AND($D$3,$F$3),SXS_Transit_temp!AQ11+SXS_Transit_temp!AQ37,IF(AND($D$3,NOT($F$3)), SXS_Transit_temp!AQ11,IF(AND(NOT($D$3),$F$3), SXS_Transit_temp!AQ37,0)))</f>
        <v>0</v>
      </c>
      <c r="S44" s="155">
        <f>Index!$D$3*IF(AND($D$3,$F$3),SXS_Transit_temp!AR11+SXS_Transit_temp!AR37,IF(AND($D$3,NOT($F$3)), SXS_Transit_temp!AR11,IF(AND(NOT($D$3),$F$3), SXS_Transit_temp!AR37,0)))</f>
        <v>0</v>
      </c>
      <c r="T44" s="155">
        <f>Index!$D$3*IF(AND($D$3,$F$3),SXS_Transit_temp!AS11+SXS_Transit_temp!AS37,IF(AND($D$3,NOT($F$3)), SXS_Transit_temp!AS11,IF(AND(NOT($D$3),$F$3), SXS_Transit_temp!AS37,0)))</f>
        <v>0</v>
      </c>
      <c r="U44" s="155">
        <f>Index!$D$3*IF(AND($D$3,$F$3),SXS_Transit_temp!AT11+SXS_Transit_temp!AT37,IF(AND($D$3,NOT($F$3)), SXS_Transit_temp!AT11,IF(AND(NOT($D$3),$F$3), SXS_Transit_temp!AT37,0)))</f>
        <v>0</v>
      </c>
      <c r="V44" s="155">
        <f>Index!$D$3*IF(AND($D$3,$F$3),SXS_Transit_temp!AU11+SXS_Transit_temp!AU37,IF(AND($D$3,NOT($F$3)), SXS_Transit_temp!AU11,IF(AND(NOT($D$3),$F$3), SXS_Transit_temp!AU37,0)))</f>
        <v>0</v>
      </c>
      <c r="W44" s="155">
        <f>Index!$D$3*IF(AND($D$3,$F$3),SXS_Transit_temp!AV11+SXS_Transit_temp!AV37,IF(AND($D$3,NOT($F$3)), SXS_Transit_temp!AV11,IF(AND(NOT($D$3),$F$3), SXS_Transit_temp!AV37,0)))</f>
        <v>3</v>
      </c>
      <c r="X44" s="155">
        <f>Index!$D$3*IF(AND($D$3,$F$3),SXS_Transit_temp!AW11+SXS_Transit_temp!AW37,IF(AND($D$3,NOT($F$3)), SXS_Transit_temp!AW11,IF(AND(NOT($D$3),$F$3), SXS_Transit_temp!AW37,0)))</f>
        <v>0</v>
      </c>
      <c r="Y44" s="155">
        <f>Index!$D$3*IF(AND($D$3,$F$3),SXS_Transit_temp!AX11+SXS_Transit_temp!AX37,IF(AND($D$3,NOT($F$3)), SXS_Transit_temp!AX11,IF(AND(NOT($D$3),$F$3), SXS_Transit_temp!AX37,0)))</f>
        <v>0</v>
      </c>
      <c r="Z44" s="155">
        <f>Index!$D$3*IF(AND($D$3,$F$3),SXS_Transit_temp!AY11+SXS_Transit_temp!AY37,IF(AND($D$3,NOT($F$3)), SXS_Transit_temp!AY11,IF(AND(NOT($D$3),$F$3), SXS_Transit_temp!AY37,0)))</f>
        <v>0</v>
      </c>
      <c r="AA44" s="155">
        <f>Index!$D$3*IF(AND($D$3,$F$3),SXS_Transit_temp!AZ11+SXS_Transit_temp!AZ37,IF(AND($D$3,NOT($F$3)), SXS_Transit_temp!AZ11,IF(AND(NOT($D$3),$F$3), SXS_Transit_temp!AZ37,0)))</f>
        <v>0</v>
      </c>
      <c r="AB44" s="156">
        <f t="shared" si="9"/>
        <v>781</v>
      </c>
      <c r="AD44" s="153" t="s">
        <v>377</v>
      </c>
      <c r="AE44" s="164">
        <f t="shared" si="10"/>
        <v>0.11395646606914213</v>
      </c>
      <c r="AF44" s="164">
        <f t="shared" si="7"/>
        <v>0.52240717029449424</v>
      </c>
      <c r="AG44" s="164">
        <f t="shared" si="7"/>
        <v>0.20486555697823303</v>
      </c>
      <c r="AH44" s="164">
        <f t="shared" si="7"/>
        <v>6.2740076824583865E-2</v>
      </c>
      <c r="AI44" s="164">
        <f t="shared" si="7"/>
        <v>8.9628681177976958E-3</v>
      </c>
      <c r="AJ44" s="164">
        <f t="shared" si="7"/>
        <v>2.5608194622279128E-3</v>
      </c>
      <c r="AK44" s="164">
        <f t="shared" si="7"/>
        <v>5.1216389244558257E-3</v>
      </c>
      <c r="AL44" s="164">
        <f t="shared" si="7"/>
        <v>6.4020486555697821E-3</v>
      </c>
      <c r="AM44" s="163">
        <f t="shared" si="7"/>
        <v>6.4020486555697823E-2</v>
      </c>
      <c r="AN44" s="164">
        <f t="shared" si="7"/>
        <v>3.8412291933418692E-3</v>
      </c>
      <c r="AO44" s="164">
        <f t="shared" si="7"/>
        <v>1.2804097311139564E-3</v>
      </c>
      <c r="AP44" s="164">
        <f t="shared" si="7"/>
        <v>0</v>
      </c>
      <c r="AQ44" s="164">
        <f t="shared" si="7"/>
        <v>0</v>
      </c>
      <c r="AR44" s="164">
        <f t="shared" si="7"/>
        <v>0</v>
      </c>
      <c r="AS44" s="164">
        <f t="shared" si="7"/>
        <v>0</v>
      </c>
      <c r="AT44" s="164">
        <f t="shared" si="7"/>
        <v>0</v>
      </c>
      <c r="AU44" s="164">
        <f t="shared" si="7"/>
        <v>0</v>
      </c>
      <c r="AV44" s="164">
        <f t="shared" si="8"/>
        <v>0</v>
      </c>
      <c r="AW44" s="164">
        <f t="shared" si="8"/>
        <v>0</v>
      </c>
      <c r="AX44" s="164">
        <f t="shared" si="8"/>
        <v>0</v>
      </c>
      <c r="AY44" s="164">
        <f t="shared" si="8"/>
        <v>3.8412291933418692E-3</v>
      </c>
      <c r="AZ44" s="164">
        <f t="shared" si="8"/>
        <v>0</v>
      </c>
      <c r="BA44" s="164">
        <f t="shared" si="8"/>
        <v>0</v>
      </c>
      <c r="BB44" s="164">
        <f t="shared" si="8"/>
        <v>0</v>
      </c>
      <c r="BC44" s="164">
        <f t="shared" si="8"/>
        <v>0</v>
      </c>
      <c r="BD44" s="167">
        <f t="shared" si="11"/>
        <v>0.99999999999999989</v>
      </c>
    </row>
    <row r="45" spans="2:56" x14ac:dyDescent="0.25">
      <c r="B45" s="153" t="s">
        <v>378</v>
      </c>
      <c r="C45" s="155">
        <f>Index!$D$3*IF(AND($D$3,$F$3),SXS_Transit_temp!AB12+SXS_Transit_temp!AB38,IF(AND($D$3,NOT($F$3)), SXS_Transit_temp!AB12,IF(AND(NOT($D$3),$F$3), SXS_Transit_temp!AB38,0)))</f>
        <v>10</v>
      </c>
      <c r="D45" s="155">
        <f>Index!$D$3*IF(AND($D$3,$F$3),SXS_Transit_temp!AC12+SXS_Transit_temp!AC38,IF(AND($D$3,NOT($F$3)), SXS_Transit_temp!AC12,IF(AND(NOT($D$3),$F$3), SXS_Transit_temp!AC38,0)))</f>
        <v>36</v>
      </c>
      <c r="E45" s="155">
        <f>Index!$D$3*IF(AND($D$3,$F$3),SXS_Transit_temp!AD12+SXS_Transit_temp!AD38,IF(AND($D$3,NOT($F$3)), SXS_Transit_temp!AD12,IF(AND(NOT($D$3),$F$3), SXS_Transit_temp!AD38,0)))</f>
        <v>92</v>
      </c>
      <c r="F45" s="155">
        <f>Index!$D$3*IF(AND($D$3,$F$3),SXS_Transit_temp!AE12+SXS_Transit_temp!AE38,IF(AND($D$3,NOT($F$3)), SXS_Transit_temp!AE12,IF(AND(NOT($D$3),$F$3), SXS_Transit_temp!AE38,0)))</f>
        <v>6</v>
      </c>
      <c r="G45" s="155">
        <f>Index!$D$3*IF(AND($D$3,$F$3),SXS_Transit_temp!AF12+SXS_Transit_temp!AF38,IF(AND($D$3,NOT($F$3)), SXS_Transit_temp!AF12,IF(AND(NOT($D$3),$F$3), SXS_Transit_temp!AF38,0)))</f>
        <v>3</v>
      </c>
      <c r="H45" s="155">
        <f>Index!$D$3*IF(AND($D$3,$F$3),SXS_Transit_temp!AG12+SXS_Transit_temp!AG38,IF(AND($D$3,NOT($F$3)), SXS_Transit_temp!AG12,IF(AND(NOT($D$3),$F$3), SXS_Transit_temp!AG38,0)))</f>
        <v>1</v>
      </c>
      <c r="I45" s="155">
        <f>Index!$D$3*IF(AND($D$3,$F$3),SXS_Transit_temp!AH12+SXS_Transit_temp!AH38,IF(AND($D$3,NOT($F$3)), SXS_Transit_temp!AH12,IF(AND(NOT($D$3),$F$3), SXS_Transit_temp!AH38,0)))</f>
        <v>0</v>
      </c>
      <c r="J45" s="155">
        <f>Index!$D$3*IF(AND($D$3,$F$3),SXS_Transit_temp!AI12+SXS_Transit_temp!AI38,IF(AND($D$3,NOT($F$3)), SXS_Transit_temp!AI12,IF(AND(NOT($D$3),$F$3), SXS_Transit_temp!AI38,0)))</f>
        <v>1</v>
      </c>
      <c r="K45" s="155">
        <f>Index!$D$3*IF(AND($D$3,$F$3),SXS_Transit_temp!AJ12+SXS_Transit_temp!AJ38,IF(AND($D$3,NOT($F$3)), SXS_Transit_temp!AJ12,IF(AND(NOT($D$3),$F$3), SXS_Transit_temp!AJ38,0)))</f>
        <v>3</v>
      </c>
      <c r="L45" s="154">
        <f>Index!$D$3*IF(AND($D$3,$F$3),SXS_Transit_temp!AK12+SXS_Transit_temp!AK38,IF(AND($D$3,NOT($F$3)), SXS_Transit_temp!AK12,IF(AND(NOT($D$3),$F$3), SXS_Transit_temp!AK38,0)))</f>
        <v>6</v>
      </c>
      <c r="M45" s="155">
        <f>Index!$D$3*IF(AND($D$3,$F$3),SXS_Transit_temp!AL12+SXS_Transit_temp!AL38,IF(AND($D$3,NOT($F$3)), SXS_Transit_temp!AL12,IF(AND(NOT($D$3),$F$3), SXS_Transit_temp!AL38,0)))</f>
        <v>2</v>
      </c>
      <c r="N45" s="155">
        <f>Index!$D$3*IF(AND($D$3,$F$3),SXS_Transit_temp!AM12+SXS_Transit_temp!AM38,IF(AND($D$3,NOT($F$3)), SXS_Transit_temp!AM12,IF(AND(NOT($D$3),$F$3), SXS_Transit_temp!AM38,0)))</f>
        <v>0</v>
      </c>
      <c r="O45" s="155">
        <f>Index!$D$3*IF(AND($D$3,$F$3),SXS_Transit_temp!AN12+SXS_Transit_temp!AN38,IF(AND($D$3,NOT($F$3)), SXS_Transit_temp!AN12,IF(AND(NOT($D$3),$F$3), SXS_Transit_temp!AN38,0)))</f>
        <v>0</v>
      </c>
      <c r="P45" s="155">
        <f>Index!$D$3*IF(AND($D$3,$F$3),SXS_Transit_temp!AO12+SXS_Transit_temp!AO38,IF(AND($D$3,NOT($F$3)), SXS_Transit_temp!AO12,IF(AND(NOT($D$3),$F$3), SXS_Transit_temp!AO38,0)))</f>
        <v>0</v>
      </c>
      <c r="Q45" s="155">
        <f>Index!$D$3*IF(AND($D$3,$F$3),SXS_Transit_temp!AP12+SXS_Transit_temp!AP38,IF(AND($D$3,NOT($F$3)), SXS_Transit_temp!AP12,IF(AND(NOT($D$3),$F$3), SXS_Transit_temp!AP38,0)))</f>
        <v>0</v>
      </c>
      <c r="R45" s="155">
        <f>Index!$D$3*IF(AND($D$3,$F$3),SXS_Transit_temp!AQ12+SXS_Transit_temp!AQ38,IF(AND($D$3,NOT($F$3)), SXS_Transit_temp!AQ12,IF(AND(NOT($D$3),$F$3), SXS_Transit_temp!AQ38,0)))</f>
        <v>0</v>
      </c>
      <c r="S45" s="155">
        <f>Index!$D$3*IF(AND($D$3,$F$3),SXS_Transit_temp!AR12+SXS_Transit_temp!AR38,IF(AND($D$3,NOT($F$3)), SXS_Transit_temp!AR12,IF(AND(NOT($D$3),$F$3), SXS_Transit_temp!AR38,0)))</f>
        <v>0</v>
      </c>
      <c r="T45" s="155">
        <f>Index!$D$3*IF(AND($D$3,$F$3),SXS_Transit_temp!AS12+SXS_Transit_temp!AS38,IF(AND($D$3,NOT($F$3)), SXS_Transit_temp!AS12,IF(AND(NOT($D$3),$F$3), SXS_Transit_temp!AS38,0)))</f>
        <v>0</v>
      </c>
      <c r="U45" s="155">
        <f>Index!$D$3*IF(AND($D$3,$F$3),SXS_Transit_temp!AT12+SXS_Transit_temp!AT38,IF(AND($D$3,NOT($F$3)), SXS_Transit_temp!AT12,IF(AND(NOT($D$3),$F$3), SXS_Transit_temp!AT38,0)))</f>
        <v>0</v>
      </c>
      <c r="V45" s="155">
        <f>Index!$D$3*IF(AND($D$3,$F$3),SXS_Transit_temp!AU12+SXS_Transit_temp!AU38,IF(AND($D$3,NOT($F$3)), SXS_Transit_temp!AU12,IF(AND(NOT($D$3),$F$3), SXS_Transit_temp!AU38,0)))</f>
        <v>0</v>
      </c>
      <c r="W45" s="155">
        <f>Index!$D$3*IF(AND($D$3,$F$3),SXS_Transit_temp!AV12+SXS_Transit_temp!AV38,IF(AND($D$3,NOT($F$3)), SXS_Transit_temp!AV12,IF(AND(NOT($D$3),$F$3), SXS_Transit_temp!AV38,0)))</f>
        <v>0</v>
      </c>
      <c r="X45" s="155">
        <f>Index!$D$3*IF(AND($D$3,$F$3),SXS_Transit_temp!AW12+SXS_Transit_temp!AW38,IF(AND($D$3,NOT($F$3)), SXS_Transit_temp!AW12,IF(AND(NOT($D$3),$F$3), SXS_Transit_temp!AW38,0)))</f>
        <v>0</v>
      </c>
      <c r="Y45" s="155">
        <f>Index!$D$3*IF(AND($D$3,$F$3),SXS_Transit_temp!AX12+SXS_Transit_temp!AX38,IF(AND($D$3,NOT($F$3)), SXS_Transit_temp!AX12,IF(AND(NOT($D$3),$F$3), SXS_Transit_temp!AX38,0)))</f>
        <v>0</v>
      </c>
      <c r="Z45" s="155">
        <f>Index!$D$3*IF(AND($D$3,$F$3),SXS_Transit_temp!AY12+SXS_Transit_temp!AY38,IF(AND($D$3,NOT($F$3)), SXS_Transit_temp!AY12,IF(AND(NOT($D$3),$F$3), SXS_Transit_temp!AY38,0)))</f>
        <v>0</v>
      </c>
      <c r="AA45" s="155">
        <f>Index!$D$3*IF(AND($D$3,$F$3),SXS_Transit_temp!AZ12+SXS_Transit_temp!AZ38,IF(AND($D$3,NOT($F$3)), SXS_Transit_temp!AZ12,IF(AND(NOT($D$3),$F$3), SXS_Transit_temp!AZ38,0)))</f>
        <v>0</v>
      </c>
      <c r="AB45" s="156">
        <f t="shared" si="9"/>
        <v>160</v>
      </c>
      <c r="AD45" s="153" t="s">
        <v>378</v>
      </c>
      <c r="AE45" s="164">
        <f t="shared" si="10"/>
        <v>6.25E-2</v>
      </c>
      <c r="AF45" s="164">
        <f t="shared" si="7"/>
        <v>0.22500000000000001</v>
      </c>
      <c r="AG45" s="164">
        <f t="shared" si="7"/>
        <v>0.57499999999999996</v>
      </c>
      <c r="AH45" s="164">
        <f t="shared" si="7"/>
        <v>3.7499999999999999E-2</v>
      </c>
      <c r="AI45" s="164">
        <f t="shared" si="7"/>
        <v>1.8749999999999999E-2</v>
      </c>
      <c r="AJ45" s="164">
        <f t="shared" si="7"/>
        <v>6.2500000000000003E-3</v>
      </c>
      <c r="AK45" s="164">
        <f t="shared" si="7"/>
        <v>0</v>
      </c>
      <c r="AL45" s="164">
        <f t="shared" si="7"/>
        <v>6.2500000000000003E-3</v>
      </c>
      <c r="AM45" s="164">
        <f t="shared" si="7"/>
        <v>1.8749999999999999E-2</v>
      </c>
      <c r="AN45" s="163">
        <f t="shared" si="7"/>
        <v>3.7499999999999999E-2</v>
      </c>
      <c r="AO45" s="164">
        <f t="shared" si="7"/>
        <v>1.2500000000000001E-2</v>
      </c>
      <c r="AP45" s="164">
        <f t="shared" si="7"/>
        <v>0</v>
      </c>
      <c r="AQ45" s="164">
        <f t="shared" si="7"/>
        <v>0</v>
      </c>
      <c r="AR45" s="164">
        <f t="shared" si="7"/>
        <v>0</v>
      </c>
      <c r="AS45" s="164">
        <f t="shared" si="7"/>
        <v>0</v>
      </c>
      <c r="AT45" s="164">
        <f t="shared" si="7"/>
        <v>0</v>
      </c>
      <c r="AU45" s="164">
        <f t="shared" si="7"/>
        <v>0</v>
      </c>
      <c r="AV45" s="164">
        <f t="shared" si="8"/>
        <v>0</v>
      </c>
      <c r="AW45" s="164">
        <f t="shared" si="8"/>
        <v>0</v>
      </c>
      <c r="AX45" s="164">
        <f t="shared" si="8"/>
        <v>0</v>
      </c>
      <c r="AY45" s="164">
        <f t="shared" si="8"/>
        <v>0</v>
      </c>
      <c r="AZ45" s="164">
        <f t="shared" si="8"/>
        <v>0</v>
      </c>
      <c r="BA45" s="164">
        <f t="shared" si="8"/>
        <v>0</v>
      </c>
      <c r="BB45" s="164">
        <f t="shared" si="8"/>
        <v>0</v>
      </c>
      <c r="BC45" s="164">
        <f t="shared" si="8"/>
        <v>0</v>
      </c>
      <c r="BD45" s="167">
        <f t="shared" si="11"/>
        <v>0.99999999999999989</v>
      </c>
    </row>
    <row r="46" spans="2:56" x14ac:dyDescent="0.25">
      <c r="B46" s="153" t="s">
        <v>379</v>
      </c>
      <c r="C46" s="155">
        <f>Index!$D$3*IF(AND($D$3,$F$3),SXS_Transit_temp!AB13+SXS_Transit_temp!AB39,IF(AND($D$3,NOT($F$3)), SXS_Transit_temp!AB13,IF(AND(NOT($D$3),$F$3), SXS_Transit_temp!AB39,0)))</f>
        <v>19</v>
      </c>
      <c r="D46" s="155">
        <f>Index!$D$3*IF(AND($D$3,$F$3),SXS_Transit_temp!AC13+SXS_Transit_temp!AC39,IF(AND($D$3,NOT($F$3)), SXS_Transit_temp!AC13,IF(AND(NOT($D$3),$F$3), SXS_Transit_temp!AC39,0)))</f>
        <v>18</v>
      </c>
      <c r="E46" s="155">
        <f>Index!$D$3*IF(AND($D$3,$F$3),SXS_Transit_temp!AD13+SXS_Transit_temp!AD39,IF(AND($D$3,NOT($F$3)), SXS_Transit_temp!AD13,IF(AND(NOT($D$3),$F$3), SXS_Transit_temp!AD39,0)))</f>
        <v>48</v>
      </c>
      <c r="F46" s="155">
        <f>Index!$D$3*IF(AND($D$3,$F$3),SXS_Transit_temp!AE13+SXS_Transit_temp!AE39,IF(AND($D$3,NOT($F$3)), SXS_Transit_temp!AE13,IF(AND(NOT($D$3),$F$3), SXS_Transit_temp!AE39,0)))</f>
        <v>37</v>
      </c>
      <c r="G46" s="155">
        <f>Index!$D$3*IF(AND($D$3,$F$3),SXS_Transit_temp!AF13+SXS_Transit_temp!AF39,IF(AND($D$3,NOT($F$3)), SXS_Transit_temp!AF13,IF(AND(NOT($D$3),$F$3), SXS_Transit_temp!AF39,0)))</f>
        <v>9</v>
      </c>
      <c r="H46" s="155">
        <f>Index!$D$3*IF(AND($D$3,$F$3),SXS_Transit_temp!AG13+SXS_Transit_temp!AG39,IF(AND($D$3,NOT($F$3)), SXS_Transit_temp!AG13,IF(AND(NOT($D$3),$F$3), SXS_Transit_temp!AG39,0)))</f>
        <v>2</v>
      </c>
      <c r="I46" s="155">
        <f>Index!$D$3*IF(AND($D$3,$F$3),SXS_Transit_temp!AH13+SXS_Transit_temp!AH39,IF(AND($D$3,NOT($F$3)), SXS_Transit_temp!AH13,IF(AND(NOT($D$3),$F$3), SXS_Transit_temp!AH39,0)))</f>
        <v>0</v>
      </c>
      <c r="J46" s="155">
        <f>Index!$D$3*IF(AND($D$3,$F$3),SXS_Transit_temp!AI13+SXS_Transit_temp!AI39,IF(AND($D$3,NOT($F$3)), SXS_Transit_temp!AI13,IF(AND(NOT($D$3),$F$3), SXS_Transit_temp!AI39,0)))</f>
        <v>0</v>
      </c>
      <c r="K46" s="155">
        <f>Index!$D$3*IF(AND($D$3,$F$3),SXS_Transit_temp!AJ13+SXS_Transit_temp!AJ39,IF(AND($D$3,NOT($F$3)), SXS_Transit_temp!AJ13,IF(AND(NOT($D$3),$F$3), SXS_Transit_temp!AJ39,0)))</f>
        <v>1</v>
      </c>
      <c r="L46" s="155">
        <f>Index!$D$3*IF(AND($D$3,$F$3),SXS_Transit_temp!AK13+SXS_Transit_temp!AK39,IF(AND($D$3,NOT($F$3)), SXS_Transit_temp!AK13,IF(AND(NOT($D$3),$F$3), SXS_Transit_temp!AK39,0)))</f>
        <v>2</v>
      </c>
      <c r="M46" s="154">
        <f>Index!$D$3*IF(AND($D$3,$F$3),SXS_Transit_temp!AL13+SXS_Transit_temp!AL39,IF(AND($D$3,NOT($F$3)), SXS_Transit_temp!AL13,IF(AND(NOT($D$3),$F$3), SXS_Transit_temp!AL39,0)))</f>
        <v>4</v>
      </c>
      <c r="N46" s="155">
        <f>Index!$D$3*IF(AND($D$3,$F$3),SXS_Transit_temp!AM13+SXS_Transit_temp!AM39,IF(AND($D$3,NOT($F$3)), SXS_Transit_temp!AM13,IF(AND(NOT($D$3),$F$3), SXS_Transit_temp!AM39,0)))</f>
        <v>2</v>
      </c>
      <c r="O46" s="155">
        <f>Index!$D$3*IF(AND($D$3,$F$3),SXS_Transit_temp!AN13+SXS_Transit_temp!AN39,IF(AND($D$3,NOT($F$3)), SXS_Transit_temp!AN13,IF(AND(NOT($D$3),$F$3), SXS_Transit_temp!AN39,0)))</f>
        <v>0</v>
      </c>
      <c r="P46" s="155">
        <f>Index!$D$3*IF(AND($D$3,$F$3),SXS_Transit_temp!AO13+SXS_Transit_temp!AO39,IF(AND($D$3,NOT($F$3)), SXS_Transit_temp!AO13,IF(AND(NOT($D$3),$F$3), SXS_Transit_temp!AO39,0)))</f>
        <v>0</v>
      </c>
      <c r="Q46" s="155">
        <f>Index!$D$3*IF(AND($D$3,$F$3),SXS_Transit_temp!AP13+SXS_Transit_temp!AP39,IF(AND($D$3,NOT($F$3)), SXS_Transit_temp!AP13,IF(AND(NOT($D$3),$F$3), SXS_Transit_temp!AP39,0)))</f>
        <v>0</v>
      </c>
      <c r="R46" s="155">
        <f>Index!$D$3*IF(AND($D$3,$F$3),SXS_Transit_temp!AQ13+SXS_Transit_temp!AQ39,IF(AND($D$3,NOT($F$3)), SXS_Transit_temp!AQ13,IF(AND(NOT($D$3),$F$3), SXS_Transit_temp!AQ39,0)))</f>
        <v>0</v>
      </c>
      <c r="S46" s="155">
        <f>Index!$D$3*IF(AND($D$3,$F$3),SXS_Transit_temp!AR13+SXS_Transit_temp!AR39,IF(AND($D$3,NOT($F$3)), SXS_Transit_temp!AR13,IF(AND(NOT($D$3),$F$3), SXS_Transit_temp!AR39,0)))</f>
        <v>0</v>
      </c>
      <c r="T46" s="155">
        <f>Index!$D$3*IF(AND($D$3,$F$3),SXS_Transit_temp!AS13+SXS_Transit_temp!AS39,IF(AND($D$3,NOT($F$3)), SXS_Transit_temp!AS13,IF(AND(NOT($D$3),$F$3), SXS_Transit_temp!AS39,0)))</f>
        <v>0</v>
      </c>
      <c r="U46" s="155">
        <f>Index!$D$3*IF(AND($D$3,$F$3),SXS_Transit_temp!AT13+SXS_Transit_temp!AT39,IF(AND($D$3,NOT($F$3)), SXS_Transit_temp!AT13,IF(AND(NOT($D$3),$F$3), SXS_Transit_temp!AT39,0)))</f>
        <v>0</v>
      </c>
      <c r="V46" s="155">
        <f>Index!$D$3*IF(AND($D$3,$F$3),SXS_Transit_temp!AU13+SXS_Transit_temp!AU39,IF(AND($D$3,NOT($F$3)), SXS_Transit_temp!AU13,IF(AND(NOT($D$3),$F$3), SXS_Transit_temp!AU39,0)))</f>
        <v>0</v>
      </c>
      <c r="W46" s="155">
        <f>Index!$D$3*IF(AND($D$3,$F$3),SXS_Transit_temp!AV13+SXS_Transit_temp!AV39,IF(AND($D$3,NOT($F$3)), SXS_Transit_temp!AV13,IF(AND(NOT($D$3),$F$3), SXS_Transit_temp!AV39,0)))</f>
        <v>0</v>
      </c>
      <c r="X46" s="155">
        <f>Index!$D$3*IF(AND($D$3,$F$3),SXS_Transit_temp!AW13+SXS_Transit_temp!AW39,IF(AND($D$3,NOT($F$3)), SXS_Transit_temp!AW13,IF(AND(NOT($D$3),$F$3), SXS_Transit_temp!AW39,0)))</f>
        <v>0</v>
      </c>
      <c r="Y46" s="155">
        <f>Index!$D$3*IF(AND($D$3,$F$3),SXS_Transit_temp!AX13+SXS_Transit_temp!AX39,IF(AND($D$3,NOT($F$3)), SXS_Transit_temp!AX13,IF(AND(NOT($D$3),$F$3), SXS_Transit_temp!AX39,0)))</f>
        <v>0</v>
      </c>
      <c r="Z46" s="155">
        <f>Index!$D$3*IF(AND($D$3,$F$3),SXS_Transit_temp!AY13+SXS_Transit_temp!AY39,IF(AND($D$3,NOT($F$3)), SXS_Transit_temp!AY13,IF(AND(NOT($D$3),$F$3), SXS_Transit_temp!AY39,0)))</f>
        <v>0</v>
      </c>
      <c r="AA46" s="155">
        <f>Index!$D$3*IF(AND($D$3,$F$3),SXS_Transit_temp!AZ13+SXS_Transit_temp!AZ39,IF(AND($D$3,NOT($F$3)), SXS_Transit_temp!AZ13,IF(AND(NOT($D$3),$F$3), SXS_Transit_temp!AZ39,0)))</f>
        <v>0</v>
      </c>
      <c r="AB46" s="156">
        <f t="shared" si="9"/>
        <v>142</v>
      </c>
      <c r="AD46" s="153" t="s">
        <v>379</v>
      </c>
      <c r="AE46" s="164">
        <f t="shared" si="10"/>
        <v>0.13380281690140844</v>
      </c>
      <c r="AF46" s="164">
        <f t="shared" si="7"/>
        <v>0.12676056338028169</v>
      </c>
      <c r="AG46" s="164">
        <f t="shared" si="7"/>
        <v>0.3380281690140845</v>
      </c>
      <c r="AH46" s="164">
        <f t="shared" si="7"/>
        <v>0.26056338028169013</v>
      </c>
      <c r="AI46" s="164">
        <f t="shared" si="7"/>
        <v>6.3380281690140844E-2</v>
      </c>
      <c r="AJ46" s="164">
        <f t="shared" si="7"/>
        <v>1.4084507042253521E-2</v>
      </c>
      <c r="AK46" s="164">
        <f t="shared" si="7"/>
        <v>0</v>
      </c>
      <c r="AL46" s="164">
        <f t="shared" si="7"/>
        <v>0</v>
      </c>
      <c r="AM46" s="164">
        <f t="shared" si="7"/>
        <v>7.0422535211267607E-3</v>
      </c>
      <c r="AN46" s="164">
        <f t="shared" si="7"/>
        <v>1.4084507042253521E-2</v>
      </c>
      <c r="AO46" s="163">
        <f t="shared" si="7"/>
        <v>2.8169014084507043E-2</v>
      </c>
      <c r="AP46" s="164">
        <f t="shared" si="7"/>
        <v>1.4084507042253521E-2</v>
      </c>
      <c r="AQ46" s="164">
        <f t="shared" si="7"/>
        <v>0</v>
      </c>
      <c r="AR46" s="164">
        <f t="shared" si="7"/>
        <v>0</v>
      </c>
      <c r="AS46" s="164">
        <f t="shared" si="7"/>
        <v>0</v>
      </c>
      <c r="AT46" s="164">
        <f t="shared" si="7"/>
        <v>0</v>
      </c>
      <c r="AU46" s="164">
        <f t="shared" si="7"/>
        <v>0</v>
      </c>
      <c r="AV46" s="164">
        <f t="shared" si="8"/>
        <v>0</v>
      </c>
      <c r="AW46" s="164">
        <f t="shared" si="8"/>
        <v>0</v>
      </c>
      <c r="AX46" s="164">
        <f t="shared" si="8"/>
        <v>0</v>
      </c>
      <c r="AY46" s="164">
        <f t="shared" si="8"/>
        <v>0</v>
      </c>
      <c r="AZ46" s="164">
        <f t="shared" si="8"/>
        <v>0</v>
      </c>
      <c r="BA46" s="164">
        <f t="shared" si="8"/>
        <v>0</v>
      </c>
      <c r="BB46" s="164">
        <f t="shared" si="8"/>
        <v>0</v>
      </c>
      <c r="BC46" s="164">
        <f t="shared" si="8"/>
        <v>0</v>
      </c>
      <c r="BD46" s="167">
        <f t="shared" si="11"/>
        <v>0.99999999999999989</v>
      </c>
    </row>
    <row r="47" spans="2:56" x14ac:dyDescent="0.25">
      <c r="B47" s="153" t="s">
        <v>380</v>
      </c>
      <c r="C47" s="155">
        <f>Index!$D$3*IF(AND($D$3,$F$3),SXS_Transit_temp!AB14+SXS_Transit_temp!AB40,IF(AND($D$3,NOT($F$3)), SXS_Transit_temp!AB14,IF(AND(NOT($D$3),$F$3), SXS_Transit_temp!AB40,0)))</f>
        <v>47</v>
      </c>
      <c r="D47" s="155">
        <f>Index!$D$3*IF(AND($D$3,$F$3),SXS_Transit_temp!AC14+SXS_Transit_temp!AC40,IF(AND($D$3,NOT($F$3)), SXS_Transit_temp!AC14,IF(AND(NOT($D$3),$F$3), SXS_Transit_temp!AC40,0)))</f>
        <v>10</v>
      </c>
      <c r="E47" s="155">
        <f>Index!$D$3*IF(AND($D$3,$F$3),SXS_Transit_temp!AD14+SXS_Transit_temp!AD40,IF(AND($D$3,NOT($F$3)), SXS_Transit_temp!AD14,IF(AND(NOT($D$3),$F$3), SXS_Transit_temp!AD40,0)))</f>
        <v>28</v>
      </c>
      <c r="F47" s="155">
        <f>Index!$D$3*IF(AND($D$3,$F$3),SXS_Transit_temp!AE14+SXS_Transit_temp!AE40,IF(AND($D$3,NOT($F$3)), SXS_Transit_temp!AE14,IF(AND(NOT($D$3),$F$3), SXS_Transit_temp!AE40,0)))</f>
        <v>30</v>
      </c>
      <c r="G47" s="155">
        <f>Index!$D$3*IF(AND($D$3,$F$3),SXS_Transit_temp!AF14+SXS_Transit_temp!AF40,IF(AND($D$3,NOT($F$3)), SXS_Transit_temp!AF14,IF(AND(NOT($D$3),$F$3), SXS_Transit_temp!AF40,0)))</f>
        <v>22</v>
      </c>
      <c r="H47" s="155">
        <f>Index!$D$3*IF(AND($D$3,$F$3),SXS_Transit_temp!AG14+SXS_Transit_temp!AG40,IF(AND($D$3,NOT($F$3)), SXS_Transit_temp!AG14,IF(AND(NOT($D$3),$F$3), SXS_Transit_temp!AG40,0)))</f>
        <v>7</v>
      </c>
      <c r="I47" s="155">
        <f>Index!$D$3*IF(AND($D$3,$F$3),SXS_Transit_temp!AH14+SXS_Transit_temp!AH40,IF(AND($D$3,NOT($F$3)), SXS_Transit_temp!AH14,IF(AND(NOT($D$3),$F$3), SXS_Transit_temp!AH40,0)))</f>
        <v>9</v>
      </c>
      <c r="J47" s="155">
        <f>Index!$D$3*IF(AND($D$3,$F$3),SXS_Transit_temp!AI14+SXS_Transit_temp!AI40,IF(AND($D$3,NOT($F$3)), SXS_Transit_temp!AI14,IF(AND(NOT($D$3),$F$3), SXS_Transit_temp!AI40,0)))</f>
        <v>3</v>
      </c>
      <c r="K47" s="155">
        <f>Index!$D$3*IF(AND($D$3,$F$3),SXS_Transit_temp!AJ14+SXS_Transit_temp!AJ40,IF(AND($D$3,NOT($F$3)), SXS_Transit_temp!AJ14,IF(AND(NOT($D$3),$F$3), SXS_Transit_temp!AJ40,0)))</f>
        <v>0</v>
      </c>
      <c r="L47" s="155">
        <f>Index!$D$3*IF(AND($D$3,$F$3),SXS_Transit_temp!AK14+SXS_Transit_temp!AK40,IF(AND($D$3,NOT($F$3)), SXS_Transit_temp!AK14,IF(AND(NOT($D$3),$F$3), SXS_Transit_temp!AK40,0)))</f>
        <v>0</v>
      </c>
      <c r="M47" s="155">
        <f>Index!$D$3*IF(AND($D$3,$F$3),SXS_Transit_temp!AL14+SXS_Transit_temp!AL40,IF(AND($D$3,NOT($F$3)), SXS_Transit_temp!AL14,IF(AND(NOT($D$3),$F$3), SXS_Transit_temp!AL40,0)))</f>
        <v>2</v>
      </c>
      <c r="N47" s="154">
        <f>Index!$D$3*IF(AND($D$3,$F$3),SXS_Transit_temp!AM14+SXS_Transit_temp!AM40,IF(AND($D$3,NOT($F$3)), SXS_Transit_temp!AM14,IF(AND(NOT($D$3),$F$3), SXS_Transit_temp!AM40,0)))</f>
        <v>3</v>
      </c>
      <c r="O47" s="155">
        <f>Index!$D$3*IF(AND($D$3,$F$3),SXS_Transit_temp!AN14+SXS_Transit_temp!AN40,IF(AND($D$3,NOT($F$3)), SXS_Transit_temp!AN14,IF(AND(NOT($D$3),$F$3), SXS_Transit_temp!AN40,0)))</f>
        <v>2</v>
      </c>
      <c r="P47" s="155">
        <f>Index!$D$3*IF(AND($D$3,$F$3),SXS_Transit_temp!AO14+SXS_Transit_temp!AO40,IF(AND($D$3,NOT($F$3)), SXS_Transit_temp!AO14,IF(AND(NOT($D$3),$F$3), SXS_Transit_temp!AO40,0)))</f>
        <v>1</v>
      </c>
      <c r="Q47" s="155">
        <f>Index!$D$3*IF(AND($D$3,$F$3),SXS_Transit_temp!AP14+SXS_Transit_temp!AP40,IF(AND($D$3,NOT($F$3)), SXS_Transit_temp!AP14,IF(AND(NOT($D$3),$F$3), SXS_Transit_temp!AP40,0)))</f>
        <v>0</v>
      </c>
      <c r="R47" s="155">
        <f>Index!$D$3*IF(AND($D$3,$F$3),SXS_Transit_temp!AQ14+SXS_Transit_temp!AQ40,IF(AND($D$3,NOT($F$3)), SXS_Transit_temp!AQ14,IF(AND(NOT($D$3),$F$3), SXS_Transit_temp!AQ40,0)))</f>
        <v>0</v>
      </c>
      <c r="S47" s="155">
        <f>Index!$D$3*IF(AND($D$3,$F$3),SXS_Transit_temp!AR14+SXS_Transit_temp!AR40,IF(AND($D$3,NOT($F$3)), SXS_Transit_temp!AR14,IF(AND(NOT($D$3),$F$3), SXS_Transit_temp!AR40,0)))</f>
        <v>0</v>
      </c>
      <c r="T47" s="155">
        <f>Index!$D$3*IF(AND($D$3,$F$3),SXS_Transit_temp!AS14+SXS_Transit_temp!AS40,IF(AND($D$3,NOT($F$3)), SXS_Transit_temp!AS14,IF(AND(NOT($D$3),$F$3), SXS_Transit_temp!AS40,0)))</f>
        <v>0</v>
      </c>
      <c r="U47" s="155">
        <f>Index!$D$3*IF(AND($D$3,$F$3),SXS_Transit_temp!AT14+SXS_Transit_temp!AT40,IF(AND($D$3,NOT($F$3)), SXS_Transit_temp!AT14,IF(AND(NOT($D$3),$F$3), SXS_Transit_temp!AT40,0)))</f>
        <v>0</v>
      </c>
      <c r="V47" s="155">
        <f>Index!$D$3*IF(AND($D$3,$F$3),SXS_Transit_temp!AU14+SXS_Transit_temp!AU40,IF(AND($D$3,NOT($F$3)), SXS_Transit_temp!AU14,IF(AND(NOT($D$3),$F$3), SXS_Transit_temp!AU40,0)))</f>
        <v>0</v>
      </c>
      <c r="W47" s="155">
        <f>Index!$D$3*IF(AND($D$3,$F$3),SXS_Transit_temp!AV14+SXS_Transit_temp!AV40,IF(AND($D$3,NOT($F$3)), SXS_Transit_temp!AV14,IF(AND(NOT($D$3),$F$3), SXS_Transit_temp!AV40,0)))</f>
        <v>0</v>
      </c>
      <c r="X47" s="155">
        <f>Index!$D$3*IF(AND($D$3,$F$3),SXS_Transit_temp!AW14+SXS_Transit_temp!AW40,IF(AND($D$3,NOT($F$3)), SXS_Transit_temp!AW14,IF(AND(NOT($D$3),$F$3), SXS_Transit_temp!AW40,0)))</f>
        <v>0</v>
      </c>
      <c r="Y47" s="155">
        <f>Index!$D$3*IF(AND($D$3,$F$3),SXS_Transit_temp!AX14+SXS_Transit_temp!AX40,IF(AND($D$3,NOT($F$3)), SXS_Transit_temp!AX14,IF(AND(NOT($D$3),$F$3), SXS_Transit_temp!AX40,0)))</f>
        <v>0</v>
      </c>
      <c r="Z47" s="155">
        <f>Index!$D$3*IF(AND($D$3,$F$3),SXS_Transit_temp!AY14+SXS_Transit_temp!AY40,IF(AND($D$3,NOT($F$3)), SXS_Transit_temp!AY14,IF(AND(NOT($D$3),$F$3), SXS_Transit_temp!AY40,0)))</f>
        <v>0</v>
      </c>
      <c r="AA47" s="155">
        <f>Index!$D$3*IF(AND($D$3,$F$3),SXS_Transit_temp!AZ14+SXS_Transit_temp!AZ40,IF(AND($D$3,NOT($F$3)), SXS_Transit_temp!AZ14,IF(AND(NOT($D$3),$F$3), SXS_Transit_temp!AZ40,0)))</f>
        <v>0</v>
      </c>
      <c r="AB47" s="156">
        <f t="shared" si="9"/>
        <v>164</v>
      </c>
      <c r="AD47" s="153" t="s">
        <v>380</v>
      </c>
      <c r="AE47" s="164">
        <f t="shared" si="10"/>
        <v>0.28658536585365851</v>
      </c>
      <c r="AF47" s="164">
        <f t="shared" si="7"/>
        <v>6.097560975609756E-2</v>
      </c>
      <c r="AG47" s="164">
        <f t="shared" si="7"/>
        <v>0.17073170731707318</v>
      </c>
      <c r="AH47" s="164">
        <f t="shared" si="7"/>
        <v>0.18292682926829268</v>
      </c>
      <c r="AI47" s="164">
        <f t="shared" si="7"/>
        <v>0.13414634146341464</v>
      </c>
      <c r="AJ47" s="164">
        <f t="shared" si="7"/>
        <v>4.2682926829268296E-2</v>
      </c>
      <c r="AK47" s="164">
        <f t="shared" si="7"/>
        <v>5.4878048780487805E-2</v>
      </c>
      <c r="AL47" s="164">
        <f t="shared" si="7"/>
        <v>1.8292682926829267E-2</v>
      </c>
      <c r="AM47" s="164">
        <f t="shared" si="7"/>
        <v>0</v>
      </c>
      <c r="AN47" s="164">
        <f t="shared" si="7"/>
        <v>0</v>
      </c>
      <c r="AO47" s="164">
        <f t="shared" si="7"/>
        <v>1.2195121951219513E-2</v>
      </c>
      <c r="AP47" s="163">
        <f t="shared" si="7"/>
        <v>1.8292682926829267E-2</v>
      </c>
      <c r="AQ47" s="164">
        <f t="shared" si="7"/>
        <v>1.2195121951219513E-2</v>
      </c>
      <c r="AR47" s="164">
        <f t="shared" si="7"/>
        <v>6.0975609756097563E-3</v>
      </c>
      <c r="AS47" s="164">
        <f t="shared" si="7"/>
        <v>0</v>
      </c>
      <c r="AT47" s="164">
        <f t="shared" si="7"/>
        <v>0</v>
      </c>
      <c r="AU47" s="164">
        <f t="shared" si="7"/>
        <v>0</v>
      </c>
      <c r="AV47" s="164">
        <f t="shared" si="8"/>
        <v>0</v>
      </c>
      <c r="AW47" s="164">
        <f t="shared" si="8"/>
        <v>0</v>
      </c>
      <c r="AX47" s="164">
        <f t="shared" si="8"/>
        <v>0</v>
      </c>
      <c r="AY47" s="164">
        <f t="shared" si="8"/>
        <v>0</v>
      </c>
      <c r="AZ47" s="164">
        <f t="shared" si="8"/>
        <v>0</v>
      </c>
      <c r="BA47" s="164">
        <f t="shared" si="8"/>
        <v>0</v>
      </c>
      <c r="BB47" s="164">
        <f t="shared" si="8"/>
        <v>0</v>
      </c>
      <c r="BC47" s="164">
        <f t="shared" si="8"/>
        <v>0</v>
      </c>
      <c r="BD47" s="167">
        <f t="shared" si="11"/>
        <v>1</v>
      </c>
    </row>
    <row r="48" spans="2:56" x14ac:dyDescent="0.25">
      <c r="B48" s="153" t="s">
        <v>381</v>
      </c>
      <c r="C48" s="155">
        <f>Index!$D$3*IF(AND($D$3,$F$3),SXS_Transit_temp!AB15+SXS_Transit_temp!AB41,IF(AND($D$3,NOT($F$3)), SXS_Transit_temp!AB15,IF(AND(NOT($D$3),$F$3), SXS_Transit_temp!AB41,0)))</f>
        <v>26</v>
      </c>
      <c r="D48" s="155">
        <f>Index!$D$3*IF(AND($D$3,$F$3),SXS_Transit_temp!AC15+SXS_Transit_temp!AC41,IF(AND($D$3,NOT($F$3)), SXS_Transit_temp!AC15,IF(AND(NOT($D$3),$F$3), SXS_Transit_temp!AC41,0)))</f>
        <v>7</v>
      </c>
      <c r="E48" s="155">
        <f>Index!$D$3*IF(AND($D$3,$F$3),SXS_Transit_temp!AD15+SXS_Transit_temp!AD41,IF(AND($D$3,NOT($F$3)), SXS_Transit_temp!AD15,IF(AND(NOT($D$3),$F$3), SXS_Transit_temp!AD41,0)))</f>
        <v>7</v>
      </c>
      <c r="F48" s="155">
        <f>Index!$D$3*IF(AND($D$3,$F$3),SXS_Transit_temp!AE15+SXS_Transit_temp!AE41,IF(AND($D$3,NOT($F$3)), SXS_Transit_temp!AE15,IF(AND(NOT($D$3),$F$3), SXS_Transit_temp!AE41,0)))</f>
        <v>5</v>
      </c>
      <c r="G48" s="155">
        <f>Index!$D$3*IF(AND($D$3,$F$3),SXS_Transit_temp!AF15+SXS_Transit_temp!AF41,IF(AND($D$3,NOT($F$3)), SXS_Transit_temp!AF15,IF(AND(NOT($D$3),$F$3), SXS_Transit_temp!AF41,0)))</f>
        <v>9</v>
      </c>
      <c r="H48" s="155">
        <f>Index!$D$3*IF(AND($D$3,$F$3),SXS_Transit_temp!AG15+SXS_Transit_temp!AG41,IF(AND($D$3,NOT($F$3)), SXS_Transit_temp!AG15,IF(AND(NOT($D$3),$F$3), SXS_Transit_temp!AG41,0)))</f>
        <v>5</v>
      </c>
      <c r="I48" s="155">
        <f>Index!$D$3*IF(AND($D$3,$F$3),SXS_Transit_temp!AH15+SXS_Transit_temp!AH41,IF(AND($D$3,NOT($F$3)), SXS_Transit_temp!AH15,IF(AND(NOT($D$3),$F$3), SXS_Transit_temp!AH41,0)))</f>
        <v>7</v>
      </c>
      <c r="J48" s="155">
        <f>Index!$D$3*IF(AND($D$3,$F$3),SXS_Transit_temp!AI15+SXS_Transit_temp!AI41,IF(AND($D$3,NOT($F$3)), SXS_Transit_temp!AI15,IF(AND(NOT($D$3),$F$3), SXS_Transit_temp!AI41,0)))</f>
        <v>1</v>
      </c>
      <c r="K48" s="155">
        <f>Index!$D$3*IF(AND($D$3,$F$3),SXS_Transit_temp!AJ15+SXS_Transit_temp!AJ41,IF(AND($D$3,NOT($F$3)), SXS_Transit_temp!AJ15,IF(AND(NOT($D$3),$F$3), SXS_Transit_temp!AJ41,0)))</f>
        <v>0</v>
      </c>
      <c r="L48" s="155">
        <f>Index!$D$3*IF(AND($D$3,$F$3),SXS_Transit_temp!AK15+SXS_Transit_temp!AK41,IF(AND($D$3,NOT($F$3)), SXS_Transit_temp!AK15,IF(AND(NOT($D$3),$F$3), SXS_Transit_temp!AK41,0)))</f>
        <v>0</v>
      </c>
      <c r="M48" s="155">
        <f>Index!$D$3*IF(AND($D$3,$F$3),SXS_Transit_temp!AL15+SXS_Transit_temp!AL41,IF(AND($D$3,NOT($F$3)), SXS_Transit_temp!AL15,IF(AND(NOT($D$3),$F$3), SXS_Transit_temp!AL41,0)))</f>
        <v>0</v>
      </c>
      <c r="N48" s="155">
        <f>Index!$D$3*IF(AND($D$3,$F$3),SXS_Transit_temp!AM15+SXS_Transit_temp!AM41,IF(AND($D$3,NOT($F$3)), SXS_Transit_temp!AM15,IF(AND(NOT($D$3),$F$3), SXS_Transit_temp!AM41,0)))</f>
        <v>3</v>
      </c>
      <c r="O48" s="154">
        <f>Index!$D$3*IF(AND($D$3,$F$3),SXS_Transit_temp!AN15+SXS_Transit_temp!AN41,IF(AND($D$3,NOT($F$3)), SXS_Transit_temp!AN15,IF(AND(NOT($D$3),$F$3), SXS_Transit_temp!AN41,0)))</f>
        <v>0</v>
      </c>
      <c r="P48" s="155">
        <f>Index!$D$3*IF(AND($D$3,$F$3),SXS_Transit_temp!AO15+SXS_Transit_temp!AO41,IF(AND($D$3,NOT($F$3)), SXS_Transit_temp!AO15,IF(AND(NOT($D$3),$F$3), SXS_Transit_temp!AO41,0)))</f>
        <v>0</v>
      </c>
      <c r="Q48" s="155">
        <f>Index!$D$3*IF(AND($D$3,$F$3),SXS_Transit_temp!AP15+SXS_Transit_temp!AP41,IF(AND($D$3,NOT($F$3)), SXS_Transit_temp!AP15,IF(AND(NOT($D$3),$F$3), SXS_Transit_temp!AP41,0)))</f>
        <v>0</v>
      </c>
      <c r="R48" s="155">
        <f>Index!$D$3*IF(AND($D$3,$F$3),SXS_Transit_temp!AQ15+SXS_Transit_temp!AQ41,IF(AND($D$3,NOT($F$3)), SXS_Transit_temp!AQ15,IF(AND(NOT($D$3),$F$3), SXS_Transit_temp!AQ41,0)))</f>
        <v>0</v>
      </c>
      <c r="S48" s="155">
        <f>Index!$D$3*IF(AND($D$3,$F$3),SXS_Transit_temp!AR15+SXS_Transit_temp!AR41,IF(AND($D$3,NOT($F$3)), SXS_Transit_temp!AR15,IF(AND(NOT($D$3),$F$3), SXS_Transit_temp!AR41,0)))</f>
        <v>0</v>
      </c>
      <c r="T48" s="155">
        <f>Index!$D$3*IF(AND($D$3,$F$3),SXS_Transit_temp!AS15+SXS_Transit_temp!AS41,IF(AND($D$3,NOT($F$3)), SXS_Transit_temp!AS15,IF(AND(NOT($D$3),$F$3), SXS_Transit_temp!AS41,0)))</f>
        <v>0</v>
      </c>
      <c r="U48" s="155">
        <f>Index!$D$3*IF(AND($D$3,$F$3),SXS_Transit_temp!AT15+SXS_Transit_temp!AT41,IF(AND($D$3,NOT($F$3)), SXS_Transit_temp!AT15,IF(AND(NOT($D$3),$F$3), SXS_Transit_temp!AT41,0)))</f>
        <v>0</v>
      </c>
      <c r="V48" s="155">
        <f>Index!$D$3*IF(AND($D$3,$F$3),SXS_Transit_temp!AU15+SXS_Transit_temp!AU41,IF(AND($D$3,NOT($F$3)), SXS_Transit_temp!AU15,IF(AND(NOT($D$3),$F$3), SXS_Transit_temp!AU41,0)))</f>
        <v>0</v>
      </c>
      <c r="W48" s="155">
        <f>Index!$D$3*IF(AND($D$3,$F$3),SXS_Transit_temp!AV15+SXS_Transit_temp!AV41,IF(AND($D$3,NOT($F$3)), SXS_Transit_temp!AV15,IF(AND(NOT($D$3),$F$3), SXS_Transit_temp!AV41,0)))</f>
        <v>0</v>
      </c>
      <c r="X48" s="155">
        <f>Index!$D$3*IF(AND($D$3,$F$3),SXS_Transit_temp!AW15+SXS_Transit_temp!AW41,IF(AND($D$3,NOT($F$3)), SXS_Transit_temp!AW15,IF(AND(NOT($D$3),$F$3), SXS_Transit_temp!AW41,0)))</f>
        <v>0</v>
      </c>
      <c r="Y48" s="155">
        <f>Index!$D$3*IF(AND($D$3,$F$3),SXS_Transit_temp!AX15+SXS_Transit_temp!AX41,IF(AND($D$3,NOT($F$3)), SXS_Transit_temp!AX15,IF(AND(NOT($D$3),$F$3), SXS_Transit_temp!AX41,0)))</f>
        <v>0</v>
      </c>
      <c r="Z48" s="155">
        <f>Index!$D$3*IF(AND($D$3,$F$3),SXS_Transit_temp!AY15+SXS_Transit_temp!AY41,IF(AND($D$3,NOT($F$3)), SXS_Transit_temp!AY15,IF(AND(NOT($D$3),$F$3), SXS_Transit_temp!AY41,0)))</f>
        <v>0</v>
      </c>
      <c r="AA48" s="155">
        <f>Index!$D$3*IF(AND($D$3,$F$3),SXS_Transit_temp!AZ15+SXS_Transit_temp!AZ41,IF(AND($D$3,NOT($F$3)), SXS_Transit_temp!AZ15,IF(AND(NOT($D$3),$F$3), SXS_Transit_temp!AZ41,0)))</f>
        <v>0</v>
      </c>
      <c r="AB48" s="156">
        <f t="shared" si="9"/>
        <v>70</v>
      </c>
      <c r="AD48" s="153" t="s">
        <v>381</v>
      </c>
      <c r="AE48" s="164">
        <f t="shared" si="10"/>
        <v>0.37142857142857144</v>
      </c>
      <c r="AF48" s="164">
        <f t="shared" si="7"/>
        <v>0.1</v>
      </c>
      <c r="AG48" s="164">
        <f t="shared" si="7"/>
        <v>0.1</v>
      </c>
      <c r="AH48" s="164">
        <f t="shared" si="7"/>
        <v>7.1428571428571425E-2</v>
      </c>
      <c r="AI48" s="164">
        <f t="shared" si="7"/>
        <v>0.12857142857142856</v>
      </c>
      <c r="AJ48" s="164">
        <f t="shared" si="7"/>
        <v>7.1428571428571425E-2</v>
      </c>
      <c r="AK48" s="164">
        <f t="shared" si="7"/>
        <v>0.1</v>
      </c>
      <c r="AL48" s="164">
        <f t="shared" si="7"/>
        <v>1.4285714285714285E-2</v>
      </c>
      <c r="AM48" s="164">
        <f t="shared" si="7"/>
        <v>0</v>
      </c>
      <c r="AN48" s="164">
        <f t="shared" si="7"/>
        <v>0</v>
      </c>
      <c r="AO48" s="164">
        <f t="shared" si="7"/>
        <v>0</v>
      </c>
      <c r="AP48" s="164">
        <f t="shared" si="7"/>
        <v>4.2857142857142858E-2</v>
      </c>
      <c r="AQ48" s="163">
        <f t="shared" si="7"/>
        <v>0</v>
      </c>
      <c r="AR48" s="164">
        <f t="shared" si="7"/>
        <v>0</v>
      </c>
      <c r="AS48" s="164">
        <f t="shared" si="7"/>
        <v>0</v>
      </c>
      <c r="AT48" s="164">
        <f t="shared" si="7"/>
        <v>0</v>
      </c>
      <c r="AU48" s="164">
        <f t="shared" si="7"/>
        <v>0</v>
      </c>
      <c r="AV48" s="164">
        <f t="shared" si="8"/>
        <v>0</v>
      </c>
      <c r="AW48" s="164">
        <f t="shared" si="8"/>
        <v>0</v>
      </c>
      <c r="AX48" s="164">
        <f t="shared" si="8"/>
        <v>0</v>
      </c>
      <c r="AY48" s="164">
        <f t="shared" si="8"/>
        <v>0</v>
      </c>
      <c r="AZ48" s="164">
        <f t="shared" si="8"/>
        <v>0</v>
      </c>
      <c r="BA48" s="164">
        <f t="shared" si="8"/>
        <v>0</v>
      </c>
      <c r="BB48" s="164">
        <f t="shared" si="8"/>
        <v>0</v>
      </c>
      <c r="BC48" s="164">
        <f t="shared" si="8"/>
        <v>0</v>
      </c>
      <c r="BD48" s="167">
        <f t="shared" si="11"/>
        <v>0.99999999999999978</v>
      </c>
    </row>
    <row r="49" spans="2:56" x14ac:dyDescent="0.25">
      <c r="B49" s="153" t="s">
        <v>382</v>
      </c>
      <c r="C49" s="155">
        <f>Index!$D$3*IF(AND($D$3,$F$3),SXS_Transit_temp!AB16+SXS_Transit_temp!AB42,IF(AND($D$3,NOT($F$3)), SXS_Transit_temp!AB16,IF(AND(NOT($D$3),$F$3), SXS_Transit_temp!AB42,0)))</f>
        <v>13</v>
      </c>
      <c r="D49" s="155">
        <f>Index!$D$3*IF(AND($D$3,$F$3),SXS_Transit_temp!AC16+SXS_Transit_temp!AC42,IF(AND($D$3,NOT($F$3)), SXS_Transit_temp!AC16,IF(AND(NOT($D$3),$F$3), SXS_Transit_temp!AC42,0)))</f>
        <v>3</v>
      </c>
      <c r="E49" s="155">
        <f>Index!$D$3*IF(AND($D$3,$F$3),SXS_Transit_temp!AD16+SXS_Transit_temp!AD42,IF(AND($D$3,NOT($F$3)), SXS_Transit_temp!AD16,IF(AND(NOT($D$3),$F$3), SXS_Transit_temp!AD42,0)))</f>
        <v>1</v>
      </c>
      <c r="F49" s="155">
        <f>Index!$D$3*IF(AND($D$3,$F$3),SXS_Transit_temp!AE16+SXS_Transit_temp!AE42,IF(AND($D$3,NOT($F$3)), SXS_Transit_temp!AE16,IF(AND(NOT($D$3),$F$3), SXS_Transit_temp!AE42,0)))</f>
        <v>1</v>
      </c>
      <c r="G49" s="155">
        <f>Index!$D$3*IF(AND($D$3,$F$3),SXS_Transit_temp!AF16+SXS_Transit_temp!AF42,IF(AND($D$3,NOT($F$3)), SXS_Transit_temp!AF16,IF(AND(NOT($D$3),$F$3), SXS_Transit_temp!AF42,0)))</f>
        <v>3</v>
      </c>
      <c r="H49" s="155">
        <f>Index!$D$3*IF(AND($D$3,$F$3),SXS_Transit_temp!AG16+SXS_Transit_temp!AG42,IF(AND($D$3,NOT($F$3)), SXS_Transit_temp!AG16,IF(AND(NOT($D$3),$F$3), SXS_Transit_temp!AG42,0)))</f>
        <v>13</v>
      </c>
      <c r="I49" s="155">
        <f>Index!$D$3*IF(AND($D$3,$F$3),SXS_Transit_temp!AH16+SXS_Transit_temp!AH42,IF(AND($D$3,NOT($F$3)), SXS_Transit_temp!AH16,IF(AND(NOT($D$3),$F$3), SXS_Transit_temp!AH42,0)))</f>
        <v>57</v>
      </c>
      <c r="J49" s="155">
        <f>Index!$D$3*IF(AND($D$3,$F$3),SXS_Transit_temp!AI16+SXS_Transit_temp!AI42,IF(AND($D$3,NOT($F$3)), SXS_Transit_temp!AI16,IF(AND(NOT($D$3),$F$3), SXS_Transit_temp!AI42,0)))</f>
        <v>6</v>
      </c>
      <c r="K49" s="155">
        <f>Index!$D$3*IF(AND($D$3,$F$3),SXS_Transit_temp!AJ16+SXS_Transit_temp!AJ42,IF(AND($D$3,NOT($F$3)), SXS_Transit_temp!AJ16,IF(AND(NOT($D$3),$F$3), SXS_Transit_temp!AJ42,0)))</f>
        <v>0</v>
      </c>
      <c r="L49" s="155">
        <f>Index!$D$3*IF(AND($D$3,$F$3),SXS_Transit_temp!AK16+SXS_Transit_temp!AK42,IF(AND($D$3,NOT($F$3)), SXS_Transit_temp!AK16,IF(AND(NOT($D$3),$F$3), SXS_Transit_temp!AK42,0)))</f>
        <v>0</v>
      </c>
      <c r="M49" s="155">
        <f>Index!$D$3*IF(AND($D$3,$F$3),SXS_Transit_temp!AL16+SXS_Transit_temp!AL42,IF(AND($D$3,NOT($F$3)), SXS_Transit_temp!AL16,IF(AND(NOT($D$3),$F$3), SXS_Transit_temp!AL42,0)))</f>
        <v>0</v>
      </c>
      <c r="N49" s="155">
        <f>Index!$D$3*IF(AND($D$3,$F$3),SXS_Transit_temp!AM16+SXS_Transit_temp!AM42,IF(AND($D$3,NOT($F$3)), SXS_Transit_temp!AM16,IF(AND(NOT($D$3),$F$3), SXS_Transit_temp!AM42,0)))</f>
        <v>0</v>
      </c>
      <c r="O49" s="155">
        <f>Index!$D$3*IF(AND($D$3,$F$3),SXS_Transit_temp!AN16+SXS_Transit_temp!AN42,IF(AND($D$3,NOT($F$3)), SXS_Transit_temp!AN16,IF(AND(NOT($D$3),$F$3), SXS_Transit_temp!AN42,0)))</f>
        <v>0</v>
      </c>
      <c r="P49" s="154">
        <f>Index!$D$3*IF(AND($D$3,$F$3),SXS_Transit_temp!AO16+SXS_Transit_temp!AO42,IF(AND($D$3,NOT($F$3)), SXS_Transit_temp!AO16,IF(AND(NOT($D$3),$F$3), SXS_Transit_temp!AO42,0)))</f>
        <v>1</v>
      </c>
      <c r="Q49" s="155">
        <f>Index!$D$3*IF(AND($D$3,$F$3),SXS_Transit_temp!AP16+SXS_Transit_temp!AP42,IF(AND($D$3,NOT($F$3)), SXS_Transit_temp!AP16,IF(AND(NOT($D$3),$F$3), SXS_Transit_temp!AP42,0)))</f>
        <v>0</v>
      </c>
      <c r="R49" s="155">
        <f>Index!$D$3*IF(AND($D$3,$F$3),SXS_Transit_temp!AQ16+SXS_Transit_temp!AQ42,IF(AND($D$3,NOT($F$3)), SXS_Transit_temp!AQ16,IF(AND(NOT($D$3),$F$3), SXS_Transit_temp!AQ42,0)))</f>
        <v>0</v>
      </c>
      <c r="S49" s="155">
        <f>Index!$D$3*IF(AND($D$3,$F$3),SXS_Transit_temp!AR16+SXS_Transit_temp!AR42,IF(AND($D$3,NOT($F$3)), SXS_Transit_temp!AR16,IF(AND(NOT($D$3),$F$3), SXS_Transit_temp!AR42,0)))</f>
        <v>0</v>
      </c>
      <c r="T49" s="155">
        <f>Index!$D$3*IF(AND($D$3,$F$3),SXS_Transit_temp!AS16+SXS_Transit_temp!AS42,IF(AND($D$3,NOT($F$3)), SXS_Transit_temp!AS16,IF(AND(NOT($D$3),$F$3), SXS_Transit_temp!AS42,0)))</f>
        <v>0</v>
      </c>
      <c r="U49" s="155">
        <f>Index!$D$3*IF(AND($D$3,$F$3),SXS_Transit_temp!AT16+SXS_Transit_temp!AT42,IF(AND($D$3,NOT($F$3)), SXS_Transit_temp!AT16,IF(AND(NOT($D$3),$F$3), SXS_Transit_temp!AT42,0)))</f>
        <v>0</v>
      </c>
      <c r="V49" s="155">
        <f>Index!$D$3*IF(AND($D$3,$F$3),SXS_Transit_temp!AU16+SXS_Transit_temp!AU42,IF(AND($D$3,NOT($F$3)), SXS_Transit_temp!AU16,IF(AND(NOT($D$3),$F$3), SXS_Transit_temp!AU42,0)))</f>
        <v>0</v>
      </c>
      <c r="W49" s="155">
        <f>Index!$D$3*IF(AND($D$3,$F$3),SXS_Transit_temp!AV16+SXS_Transit_temp!AV42,IF(AND($D$3,NOT($F$3)), SXS_Transit_temp!AV16,IF(AND(NOT($D$3),$F$3), SXS_Transit_temp!AV42,0)))</f>
        <v>0</v>
      </c>
      <c r="X49" s="155">
        <f>Index!$D$3*IF(AND($D$3,$F$3),SXS_Transit_temp!AW16+SXS_Transit_temp!AW42,IF(AND($D$3,NOT($F$3)), SXS_Transit_temp!AW16,IF(AND(NOT($D$3),$F$3), SXS_Transit_temp!AW42,0)))</f>
        <v>0</v>
      </c>
      <c r="Y49" s="155">
        <f>Index!$D$3*IF(AND($D$3,$F$3),SXS_Transit_temp!AX16+SXS_Transit_temp!AX42,IF(AND($D$3,NOT($F$3)), SXS_Transit_temp!AX16,IF(AND(NOT($D$3),$F$3), SXS_Transit_temp!AX42,0)))</f>
        <v>0</v>
      </c>
      <c r="Z49" s="155">
        <f>Index!$D$3*IF(AND($D$3,$F$3),SXS_Transit_temp!AY16+SXS_Transit_temp!AY42,IF(AND($D$3,NOT($F$3)), SXS_Transit_temp!AY16,IF(AND(NOT($D$3),$F$3), SXS_Transit_temp!AY42,0)))</f>
        <v>0</v>
      </c>
      <c r="AA49" s="155">
        <f>Index!$D$3*IF(AND($D$3,$F$3),SXS_Transit_temp!AZ16+SXS_Transit_temp!AZ42,IF(AND($D$3,NOT($F$3)), SXS_Transit_temp!AZ16,IF(AND(NOT($D$3),$F$3), SXS_Transit_temp!AZ42,0)))</f>
        <v>0</v>
      </c>
      <c r="AB49" s="156">
        <f t="shared" si="9"/>
        <v>98</v>
      </c>
      <c r="AD49" s="153" t="s">
        <v>382</v>
      </c>
      <c r="AE49" s="164">
        <f t="shared" si="10"/>
        <v>0.1326530612244898</v>
      </c>
      <c r="AF49" s="164">
        <f t="shared" si="7"/>
        <v>3.0612244897959183E-2</v>
      </c>
      <c r="AG49" s="164">
        <f t="shared" si="7"/>
        <v>1.020408163265306E-2</v>
      </c>
      <c r="AH49" s="164">
        <f t="shared" si="7"/>
        <v>1.020408163265306E-2</v>
      </c>
      <c r="AI49" s="164">
        <f t="shared" si="7"/>
        <v>3.0612244897959183E-2</v>
      </c>
      <c r="AJ49" s="164">
        <f t="shared" si="7"/>
        <v>0.1326530612244898</v>
      </c>
      <c r="AK49" s="164">
        <f t="shared" si="7"/>
        <v>0.58163265306122447</v>
      </c>
      <c r="AL49" s="164">
        <f t="shared" si="7"/>
        <v>6.1224489795918366E-2</v>
      </c>
      <c r="AM49" s="164">
        <f t="shared" si="7"/>
        <v>0</v>
      </c>
      <c r="AN49" s="164">
        <f t="shared" si="7"/>
        <v>0</v>
      </c>
      <c r="AO49" s="164">
        <f t="shared" si="7"/>
        <v>0</v>
      </c>
      <c r="AP49" s="164">
        <f t="shared" si="7"/>
        <v>0</v>
      </c>
      <c r="AQ49" s="164">
        <f t="shared" si="7"/>
        <v>0</v>
      </c>
      <c r="AR49" s="163">
        <f t="shared" si="7"/>
        <v>1.020408163265306E-2</v>
      </c>
      <c r="AS49" s="164">
        <f t="shared" si="7"/>
        <v>0</v>
      </c>
      <c r="AT49" s="164">
        <f t="shared" si="7"/>
        <v>0</v>
      </c>
      <c r="AU49" s="164">
        <f t="shared" si="7"/>
        <v>0</v>
      </c>
      <c r="AV49" s="164">
        <f t="shared" si="8"/>
        <v>0</v>
      </c>
      <c r="AW49" s="164">
        <f t="shared" si="8"/>
        <v>0</v>
      </c>
      <c r="AX49" s="164">
        <f t="shared" si="8"/>
        <v>0</v>
      </c>
      <c r="AY49" s="164">
        <f t="shared" si="8"/>
        <v>0</v>
      </c>
      <c r="AZ49" s="164">
        <f t="shared" si="8"/>
        <v>0</v>
      </c>
      <c r="BA49" s="164">
        <f t="shared" si="8"/>
        <v>0</v>
      </c>
      <c r="BB49" s="164">
        <f t="shared" si="8"/>
        <v>0</v>
      </c>
      <c r="BC49" s="164">
        <f t="shared" si="8"/>
        <v>0</v>
      </c>
      <c r="BD49" s="167">
        <f t="shared" si="11"/>
        <v>1</v>
      </c>
    </row>
    <row r="50" spans="2:56" x14ac:dyDescent="0.25">
      <c r="B50" s="153" t="s">
        <v>383</v>
      </c>
      <c r="C50" s="155">
        <f>Index!$D$3*IF(AND($D$3,$F$3),SXS_Transit_temp!AB17+SXS_Transit_temp!AB43,IF(AND($D$3,NOT($F$3)), SXS_Transit_temp!AB17,IF(AND(NOT($D$3),$F$3), SXS_Transit_temp!AB43,0)))</f>
        <v>5</v>
      </c>
      <c r="D50" s="155">
        <f>Index!$D$3*IF(AND($D$3,$F$3),SXS_Transit_temp!AC17+SXS_Transit_temp!AC43,IF(AND($D$3,NOT($F$3)), SXS_Transit_temp!AC17,IF(AND(NOT($D$3),$F$3), SXS_Transit_temp!AC43,0)))</f>
        <v>2</v>
      </c>
      <c r="E50" s="155">
        <f>Index!$D$3*IF(AND($D$3,$F$3),SXS_Transit_temp!AD17+SXS_Transit_temp!AD43,IF(AND($D$3,NOT($F$3)), SXS_Transit_temp!AD17,IF(AND(NOT($D$3),$F$3), SXS_Transit_temp!AD43,0)))</f>
        <v>0</v>
      </c>
      <c r="F50" s="155">
        <f>Index!$D$3*IF(AND($D$3,$F$3),SXS_Transit_temp!AE17+SXS_Transit_temp!AE43,IF(AND($D$3,NOT($F$3)), SXS_Transit_temp!AE17,IF(AND(NOT($D$3),$F$3), SXS_Transit_temp!AE43,0)))</f>
        <v>1</v>
      </c>
      <c r="G50" s="155">
        <f>Index!$D$3*IF(AND($D$3,$F$3),SXS_Transit_temp!AF17+SXS_Transit_temp!AF43,IF(AND($D$3,NOT($F$3)), SXS_Transit_temp!AF17,IF(AND(NOT($D$3),$F$3), SXS_Transit_temp!AF43,0)))</f>
        <v>1</v>
      </c>
      <c r="H50" s="155">
        <f>Index!$D$3*IF(AND($D$3,$F$3),SXS_Transit_temp!AG17+SXS_Transit_temp!AG43,IF(AND($D$3,NOT($F$3)), SXS_Transit_temp!AG17,IF(AND(NOT($D$3),$F$3), SXS_Transit_temp!AG43,0)))</f>
        <v>0</v>
      </c>
      <c r="I50" s="155">
        <f>Index!$D$3*IF(AND($D$3,$F$3),SXS_Transit_temp!AH17+SXS_Transit_temp!AH43,IF(AND($D$3,NOT($F$3)), SXS_Transit_temp!AH17,IF(AND(NOT($D$3),$F$3), SXS_Transit_temp!AH43,0)))</f>
        <v>0</v>
      </c>
      <c r="J50" s="155">
        <f>Index!$D$3*IF(AND($D$3,$F$3),SXS_Transit_temp!AI17+SXS_Transit_temp!AI43,IF(AND($D$3,NOT($F$3)), SXS_Transit_temp!AI17,IF(AND(NOT($D$3),$F$3), SXS_Transit_temp!AI43,0)))</f>
        <v>4</v>
      </c>
      <c r="K50" s="155">
        <f>Index!$D$3*IF(AND($D$3,$F$3),SXS_Transit_temp!AJ17+SXS_Transit_temp!AJ43,IF(AND($D$3,NOT($F$3)), SXS_Transit_temp!AJ17,IF(AND(NOT($D$3),$F$3), SXS_Transit_temp!AJ43,0)))</f>
        <v>0</v>
      </c>
      <c r="L50" s="155">
        <f>Index!$D$3*IF(AND($D$3,$F$3),SXS_Transit_temp!AK17+SXS_Transit_temp!AK43,IF(AND($D$3,NOT($F$3)), SXS_Transit_temp!AK17,IF(AND(NOT($D$3),$F$3), SXS_Transit_temp!AK43,0)))</f>
        <v>0</v>
      </c>
      <c r="M50" s="155">
        <f>Index!$D$3*IF(AND($D$3,$F$3),SXS_Transit_temp!AL17+SXS_Transit_temp!AL43,IF(AND($D$3,NOT($F$3)), SXS_Transit_temp!AL17,IF(AND(NOT($D$3),$F$3), SXS_Transit_temp!AL43,0)))</f>
        <v>0</v>
      </c>
      <c r="N50" s="155">
        <f>Index!$D$3*IF(AND($D$3,$F$3),SXS_Transit_temp!AM17+SXS_Transit_temp!AM43,IF(AND($D$3,NOT($F$3)), SXS_Transit_temp!AM17,IF(AND(NOT($D$3),$F$3), SXS_Transit_temp!AM43,0)))</f>
        <v>0</v>
      </c>
      <c r="O50" s="155">
        <f>Index!$D$3*IF(AND($D$3,$F$3),SXS_Transit_temp!AN17+SXS_Transit_temp!AN43,IF(AND($D$3,NOT($F$3)), SXS_Transit_temp!AN17,IF(AND(NOT($D$3),$F$3), SXS_Transit_temp!AN43,0)))</f>
        <v>0</v>
      </c>
      <c r="P50" s="155">
        <f>Index!$D$3*IF(AND($D$3,$F$3),SXS_Transit_temp!AO17+SXS_Transit_temp!AO43,IF(AND($D$3,NOT($F$3)), SXS_Transit_temp!AO17,IF(AND(NOT($D$3),$F$3), SXS_Transit_temp!AO43,0)))</f>
        <v>0</v>
      </c>
      <c r="Q50" s="154">
        <f>Index!$D$3*IF(AND($D$3,$F$3),SXS_Transit_temp!AP17+SXS_Transit_temp!AP43,IF(AND($D$3,NOT($F$3)), SXS_Transit_temp!AP17,IF(AND(NOT($D$3),$F$3), SXS_Transit_temp!AP43,0)))</f>
        <v>2</v>
      </c>
      <c r="R50" s="155">
        <f>Index!$D$3*IF(AND($D$3,$F$3),SXS_Transit_temp!AQ17+SXS_Transit_temp!AQ43,IF(AND($D$3,NOT($F$3)), SXS_Transit_temp!AQ17,IF(AND(NOT($D$3),$F$3), SXS_Transit_temp!AQ43,0)))</f>
        <v>0</v>
      </c>
      <c r="S50" s="155">
        <f>Index!$D$3*IF(AND($D$3,$F$3),SXS_Transit_temp!AR17+SXS_Transit_temp!AR43,IF(AND($D$3,NOT($F$3)), SXS_Transit_temp!AR17,IF(AND(NOT($D$3),$F$3), SXS_Transit_temp!AR43,0)))</f>
        <v>0</v>
      </c>
      <c r="T50" s="155">
        <f>Index!$D$3*IF(AND($D$3,$F$3),SXS_Transit_temp!AS17+SXS_Transit_temp!AS43,IF(AND($D$3,NOT($F$3)), SXS_Transit_temp!AS17,IF(AND(NOT($D$3),$F$3), SXS_Transit_temp!AS43,0)))</f>
        <v>0</v>
      </c>
      <c r="U50" s="155">
        <f>Index!$D$3*IF(AND($D$3,$F$3),SXS_Transit_temp!AT17+SXS_Transit_temp!AT43,IF(AND($D$3,NOT($F$3)), SXS_Transit_temp!AT17,IF(AND(NOT($D$3),$F$3), SXS_Transit_temp!AT43,0)))</f>
        <v>0</v>
      </c>
      <c r="V50" s="155">
        <f>Index!$D$3*IF(AND($D$3,$F$3),SXS_Transit_temp!AU17+SXS_Transit_temp!AU43,IF(AND($D$3,NOT($F$3)), SXS_Transit_temp!AU17,IF(AND(NOT($D$3),$F$3), SXS_Transit_temp!AU43,0)))</f>
        <v>0</v>
      </c>
      <c r="W50" s="155">
        <f>Index!$D$3*IF(AND($D$3,$F$3),SXS_Transit_temp!AV17+SXS_Transit_temp!AV43,IF(AND($D$3,NOT($F$3)), SXS_Transit_temp!AV17,IF(AND(NOT($D$3),$F$3), SXS_Transit_temp!AV43,0)))</f>
        <v>0</v>
      </c>
      <c r="X50" s="155">
        <f>Index!$D$3*IF(AND($D$3,$F$3),SXS_Transit_temp!AW17+SXS_Transit_temp!AW43,IF(AND($D$3,NOT($F$3)), SXS_Transit_temp!AW17,IF(AND(NOT($D$3),$F$3), SXS_Transit_temp!AW43,0)))</f>
        <v>0</v>
      </c>
      <c r="Y50" s="155">
        <f>Index!$D$3*IF(AND($D$3,$F$3),SXS_Transit_temp!AX17+SXS_Transit_temp!AX43,IF(AND($D$3,NOT($F$3)), SXS_Transit_temp!AX17,IF(AND(NOT($D$3),$F$3), SXS_Transit_temp!AX43,0)))</f>
        <v>0</v>
      </c>
      <c r="Z50" s="155">
        <f>Index!$D$3*IF(AND($D$3,$F$3),SXS_Transit_temp!AY17+SXS_Transit_temp!AY43,IF(AND($D$3,NOT($F$3)), SXS_Transit_temp!AY17,IF(AND(NOT($D$3),$F$3), SXS_Transit_temp!AY43,0)))</f>
        <v>0</v>
      </c>
      <c r="AA50" s="155">
        <f>Index!$D$3*IF(AND($D$3,$F$3),SXS_Transit_temp!AZ17+SXS_Transit_temp!AZ43,IF(AND($D$3,NOT($F$3)), SXS_Transit_temp!AZ17,IF(AND(NOT($D$3),$F$3), SXS_Transit_temp!AZ43,0)))</f>
        <v>0</v>
      </c>
      <c r="AB50" s="156">
        <f t="shared" si="9"/>
        <v>15</v>
      </c>
      <c r="AD50" s="153" t="s">
        <v>383</v>
      </c>
      <c r="AE50" s="164">
        <f t="shared" si="10"/>
        <v>0.33333333333333331</v>
      </c>
      <c r="AF50" s="164">
        <f t="shared" si="7"/>
        <v>0.13333333333333333</v>
      </c>
      <c r="AG50" s="164">
        <f t="shared" si="7"/>
        <v>0</v>
      </c>
      <c r="AH50" s="164">
        <f t="shared" si="7"/>
        <v>6.6666666666666666E-2</v>
      </c>
      <c r="AI50" s="164">
        <f t="shared" si="7"/>
        <v>6.6666666666666666E-2</v>
      </c>
      <c r="AJ50" s="164">
        <f t="shared" si="7"/>
        <v>0</v>
      </c>
      <c r="AK50" s="164">
        <f t="shared" si="7"/>
        <v>0</v>
      </c>
      <c r="AL50" s="164">
        <f t="shared" si="7"/>
        <v>0.26666666666666666</v>
      </c>
      <c r="AM50" s="164">
        <f t="shared" si="7"/>
        <v>0</v>
      </c>
      <c r="AN50" s="164">
        <f t="shared" si="7"/>
        <v>0</v>
      </c>
      <c r="AO50" s="164">
        <f t="shared" si="7"/>
        <v>0</v>
      </c>
      <c r="AP50" s="164">
        <f t="shared" si="7"/>
        <v>0</v>
      </c>
      <c r="AQ50" s="164">
        <f t="shared" si="7"/>
        <v>0</v>
      </c>
      <c r="AR50" s="164">
        <f t="shared" si="7"/>
        <v>0</v>
      </c>
      <c r="AS50" s="163">
        <f t="shared" si="7"/>
        <v>0.13333333333333333</v>
      </c>
      <c r="AT50" s="164">
        <f t="shared" si="7"/>
        <v>0</v>
      </c>
      <c r="AU50" s="164">
        <f t="shared" si="7"/>
        <v>0</v>
      </c>
      <c r="AV50" s="164">
        <f t="shared" si="8"/>
        <v>0</v>
      </c>
      <c r="AW50" s="164">
        <f t="shared" si="8"/>
        <v>0</v>
      </c>
      <c r="AX50" s="164">
        <f t="shared" si="8"/>
        <v>0</v>
      </c>
      <c r="AY50" s="164">
        <f t="shared" si="8"/>
        <v>0</v>
      </c>
      <c r="AZ50" s="164">
        <f t="shared" si="8"/>
        <v>0</v>
      </c>
      <c r="BA50" s="164">
        <f t="shared" si="8"/>
        <v>0</v>
      </c>
      <c r="BB50" s="164">
        <f t="shared" si="8"/>
        <v>0</v>
      </c>
      <c r="BC50" s="164">
        <f t="shared" si="8"/>
        <v>0</v>
      </c>
      <c r="BD50" s="167">
        <f t="shared" si="11"/>
        <v>1</v>
      </c>
    </row>
    <row r="51" spans="2:56" x14ac:dyDescent="0.25">
      <c r="B51" s="153" t="s">
        <v>384</v>
      </c>
      <c r="C51" s="155">
        <f>Index!$D$3*IF(AND($D$3,$F$3),SXS_Transit_temp!AB18+SXS_Transit_temp!AB44,IF(AND($D$3,NOT($F$3)), SXS_Transit_temp!AB18,IF(AND(NOT($D$3),$F$3), SXS_Transit_temp!AB44,0)))</f>
        <v>0</v>
      </c>
      <c r="D51" s="155">
        <f>Index!$D$3*IF(AND($D$3,$F$3),SXS_Transit_temp!AC18+SXS_Transit_temp!AC44,IF(AND($D$3,NOT($F$3)), SXS_Transit_temp!AC18,IF(AND(NOT($D$3),$F$3), SXS_Transit_temp!AC44,0)))</f>
        <v>0</v>
      </c>
      <c r="E51" s="155">
        <f>Index!$D$3*IF(AND($D$3,$F$3),SXS_Transit_temp!AD18+SXS_Transit_temp!AD44,IF(AND($D$3,NOT($F$3)), SXS_Transit_temp!AD18,IF(AND(NOT($D$3),$F$3), SXS_Transit_temp!AD44,0)))</f>
        <v>0</v>
      </c>
      <c r="F51" s="155">
        <f>Index!$D$3*IF(AND($D$3,$F$3),SXS_Transit_temp!AE18+SXS_Transit_temp!AE44,IF(AND($D$3,NOT($F$3)), SXS_Transit_temp!AE18,IF(AND(NOT($D$3),$F$3), SXS_Transit_temp!AE44,0)))</f>
        <v>0</v>
      </c>
      <c r="G51" s="155">
        <f>Index!$D$3*IF(AND($D$3,$F$3),SXS_Transit_temp!AF18+SXS_Transit_temp!AF44,IF(AND($D$3,NOT($F$3)), SXS_Transit_temp!AF18,IF(AND(NOT($D$3),$F$3), SXS_Transit_temp!AF44,0)))</f>
        <v>0</v>
      </c>
      <c r="H51" s="155">
        <f>Index!$D$3*IF(AND($D$3,$F$3),SXS_Transit_temp!AG18+SXS_Transit_temp!AG44,IF(AND($D$3,NOT($F$3)), SXS_Transit_temp!AG18,IF(AND(NOT($D$3),$F$3), SXS_Transit_temp!AG44,0)))</f>
        <v>0</v>
      </c>
      <c r="I51" s="155">
        <f>Index!$D$3*IF(AND($D$3,$F$3),SXS_Transit_temp!AH18+SXS_Transit_temp!AH44,IF(AND($D$3,NOT($F$3)), SXS_Transit_temp!AH18,IF(AND(NOT($D$3),$F$3), SXS_Transit_temp!AH44,0)))</f>
        <v>0</v>
      </c>
      <c r="J51" s="155">
        <f>Index!$D$3*IF(AND($D$3,$F$3),SXS_Transit_temp!AI18+SXS_Transit_temp!AI44,IF(AND($D$3,NOT($F$3)), SXS_Transit_temp!AI18,IF(AND(NOT($D$3),$F$3), SXS_Transit_temp!AI44,0)))</f>
        <v>0</v>
      </c>
      <c r="K51" s="155">
        <f>Index!$D$3*IF(AND($D$3,$F$3),SXS_Transit_temp!AJ18+SXS_Transit_temp!AJ44,IF(AND($D$3,NOT($F$3)), SXS_Transit_temp!AJ18,IF(AND(NOT($D$3),$F$3), SXS_Transit_temp!AJ44,0)))</f>
        <v>0</v>
      </c>
      <c r="L51" s="155">
        <f>Index!$D$3*IF(AND($D$3,$F$3),SXS_Transit_temp!AK18+SXS_Transit_temp!AK44,IF(AND($D$3,NOT($F$3)), SXS_Transit_temp!AK18,IF(AND(NOT($D$3),$F$3), SXS_Transit_temp!AK44,0)))</f>
        <v>0</v>
      </c>
      <c r="M51" s="155">
        <f>Index!$D$3*IF(AND($D$3,$F$3),SXS_Transit_temp!AL18+SXS_Transit_temp!AL44,IF(AND($D$3,NOT($F$3)), SXS_Transit_temp!AL18,IF(AND(NOT($D$3),$F$3), SXS_Transit_temp!AL44,0)))</f>
        <v>0</v>
      </c>
      <c r="N51" s="155">
        <f>Index!$D$3*IF(AND($D$3,$F$3),SXS_Transit_temp!AM18+SXS_Transit_temp!AM44,IF(AND($D$3,NOT($F$3)), SXS_Transit_temp!AM18,IF(AND(NOT($D$3),$F$3), SXS_Transit_temp!AM44,0)))</f>
        <v>0</v>
      </c>
      <c r="O51" s="155">
        <f>Index!$D$3*IF(AND($D$3,$F$3),SXS_Transit_temp!AN18+SXS_Transit_temp!AN44,IF(AND($D$3,NOT($F$3)), SXS_Transit_temp!AN18,IF(AND(NOT($D$3),$F$3), SXS_Transit_temp!AN44,0)))</f>
        <v>0</v>
      </c>
      <c r="P51" s="155">
        <f>Index!$D$3*IF(AND($D$3,$F$3),SXS_Transit_temp!AO18+SXS_Transit_temp!AO44,IF(AND($D$3,NOT($F$3)), SXS_Transit_temp!AO18,IF(AND(NOT($D$3),$F$3), SXS_Transit_temp!AO44,0)))</f>
        <v>0</v>
      </c>
      <c r="Q51" s="155">
        <f>Index!$D$3*IF(AND($D$3,$F$3),SXS_Transit_temp!AP18+SXS_Transit_temp!AP44,IF(AND($D$3,NOT($F$3)), SXS_Transit_temp!AP18,IF(AND(NOT($D$3),$F$3), SXS_Transit_temp!AP44,0)))</f>
        <v>0</v>
      </c>
      <c r="R51" s="154">
        <f>Index!$D$3*IF(AND($D$3,$F$3),SXS_Transit_temp!AQ18+SXS_Transit_temp!AQ44,IF(AND($D$3,NOT($F$3)), SXS_Transit_temp!AQ18,IF(AND(NOT($D$3),$F$3), SXS_Transit_temp!AQ44,0)))</f>
        <v>0</v>
      </c>
      <c r="S51" s="155">
        <f>Index!$D$3*IF(AND($D$3,$F$3),SXS_Transit_temp!AR18+SXS_Transit_temp!AR44,IF(AND($D$3,NOT($F$3)), SXS_Transit_temp!AR18,IF(AND(NOT($D$3),$F$3), SXS_Transit_temp!AR44,0)))</f>
        <v>0</v>
      </c>
      <c r="T51" s="155">
        <f>Index!$D$3*IF(AND($D$3,$F$3),SXS_Transit_temp!AS18+SXS_Transit_temp!AS44,IF(AND($D$3,NOT($F$3)), SXS_Transit_temp!AS18,IF(AND(NOT($D$3),$F$3), SXS_Transit_temp!AS44,0)))</f>
        <v>0</v>
      </c>
      <c r="U51" s="155">
        <f>Index!$D$3*IF(AND($D$3,$F$3),SXS_Transit_temp!AT18+SXS_Transit_temp!AT44,IF(AND($D$3,NOT($F$3)), SXS_Transit_temp!AT18,IF(AND(NOT($D$3),$F$3), SXS_Transit_temp!AT44,0)))</f>
        <v>0</v>
      </c>
      <c r="V51" s="155">
        <f>Index!$D$3*IF(AND($D$3,$F$3),SXS_Transit_temp!AU18+SXS_Transit_temp!AU44,IF(AND($D$3,NOT($F$3)), SXS_Transit_temp!AU18,IF(AND(NOT($D$3),$F$3), SXS_Transit_temp!AU44,0)))</f>
        <v>0</v>
      </c>
      <c r="W51" s="155">
        <f>Index!$D$3*IF(AND($D$3,$F$3),SXS_Transit_temp!AV18+SXS_Transit_temp!AV44,IF(AND($D$3,NOT($F$3)), SXS_Transit_temp!AV18,IF(AND(NOT($D$3),$F$3), SXS_Transit_temp!AV44,0)))</f>
        <v>0</v>
      </c>
      <c r="X51" s="155">
        <f>Index!$D$3*IF(AND($D$3,$F$3),SXS_Transit_temp!AW18+SXS_Transit_temp!AW44,IF(AND($D$3,NOT($F$3)), SXS_Transit_temp!AW18,IF(AND(NOT($D$3),$F$3), SXS_Transit_temp!AW44,0)))</f>
        <v>0</v>
      </c>
      <c r="Y51" s="155">
        <f>Index!$D$3*IF(AND($D$3,$F$3),SXS_Transit_temp!AX18+SXS_Transit_temp!AX44,IF(AND($D$3,NOT($F$3)), SXS_Transit_temp!AX18,IF(AND(NOT($D$3),$F$3), SXS_Transit_temp!AX44,0)))</f>
        <v>0</v>
      </c>
      <c r="Z51" s="155">
        <f>Index!$D$3*IF(AND($D$3,$F$3),SXS_Transit_temp!AY18+SXS_Transit_temp!AY44,IF(AND($D$3,NOT($F$3)), SXS_Transit_temp!AY18,IF(AND(NOT($D$3),$F$3), SXS_Transit_temp!AY44,0)))</f>
        <v>0</v>
      </c>
      <c r="AA51" s="155">
        <f>Index!$D$3*IF(AND($D$3,$F$3),SXS_Transit_temp!AZ18+SXS_Transit_temp!AZ44,IF(AND($D$3,NOT($F$3)), SXS_Transit_temp!AZ18,IF(AND(NOT($D$3),$F$3), SXS_Transit_temp!AZ44,0)))</f>
        <v>0</v>
      </c>
      <c r="AB51" s="156">
        <f t="shared" si="9"/>
        <v>0</v>
      </c>
      <c r="AD51" s="153" t="s">
        <v>384</v>
      </c>
      <c r="AE51" s="164" t="str">
        <f t="shared" si="10"/>
        <v/>
      </c>
      <c r="AF51" s="164" t="str">
        <f t="shared" si="7"/>
        <v/>
      </c>
      <c r="AG51" s="164" t="str">
        <f t="shared" si="7"/>
        <v/>
      </c>
      <c r="AH51" s="164" t="str">
        <f t="shared" si="7"/>
        <v/>
      </c>
      <c r="AI51" s="164" t="str">
        <f t="shared" si="7"/>
        <v/>
      </c>
      <c r="AJ51" s="164" t="str">
        <f t="shared" si="7"/>
        <v/>
      </c>
      <c r="AK51" s="164" t="str">
        <f t="shared" si="7"/>
        <v/>
      </c>
      <c r="AL51" s="164" t="str">
        <f t="shared" si="7"/>
        <v/>
      </c>
      <c r="AM51" s="164" t="str">
        <f t="shared" si="7"/>
        <v/>
      </c>
      <c r="AN51" s="164" t="str">
        <f t="shared" si="7"/>
        <v/>
      </c>
      <c r="AO51" s="164" t="str">
        <f t="shared" si="7"/>
        <v/>
      </c>
      <c r="AP51" s="164" t="str">
        <f t="shared" si="7"/>
        <v/>
      </c>
      <c r="AQ51" s="164" t="str">
        <f t="shared" si="7"/>
        <v/>
      </c>
      <c r="AR51" s="164" t="str">
        <f t="shared" si="7"/>
        <v/>
      </c>
      <c r="AS51" s="164" t="str">
        <f t="shared" si="7"/>
        <v/>
      </c>
      <c r="AT51" s="163" t="str">
        <f t="shared" si="7"/>
        <v/>
      </c>
      <c r="AU51" s="164" t="str">
        <f t="shared" ref="AU51:AU61" si="12">IF($AB51&gt;0,S51/$AB51,"")</f>
        <v/>
      </c>
      <c r="AV51" s="164" t="str">
        <f t="shared" si="8"/>
        <v/>
      </c>
      <c r="AW51" s="164" t="str">
        <f t="shared" si="8"/>
        <v/>
      </c>
      <c r="AX51" s="164" t="str">
        <f t="shared" si="8"/>
        <v/>
      </c>
      <c r="AY51" s="164" t="str">
        <f t="shared" si="8"/>
        <v/>
      </c>
      <c r="AZ51" s="164" t="str">
        <f t="shared" si="8"/>
        <v/>
      </c>
      <c r="BA51" s="164" t="str">
        <f t="shared" si="8"/>
        <v/>
      </c>
      <c r="BB51" s="164" t="str">
        <f t="shared" si="8"/>
        <v/>
      </c>
      <c r="BC51" s="164" t="str">
        <f t="shared" si="8"/>
        <v/>
      </c>
      <c r="BD51" s="167">
        <f t="shared" si="11"/>
        <v>0</v>
      </c>
    </row>
    <row r="52" spans="2:56" x14ac:dyDescent="0.25">
      <c r="B52" s="153" t="s">
        <v>385</v>
      </c>
      <c r="C52" s="155">
        <f>Index!$D$3*IF(AND($D$3,$F$3),SXS_Transit_temp!AB19+SXS_Transit_temp!AB45,IF(AND($D$3,NOT($F$3)), SXS_Transit_temp!AB19,IF(AND(NOT($D$3),$F$3), SXS_Transit_temp!AB45,0)))</f>
        <v>0</v>
      </c>
      <c r="D52" s="155">
        <f>Index!$D$3*IF(AND($D$3,$F$3),SXS_Transit_temp!AC19+SXS_Transit_temp!AC45,IF(AND($D$3,NOT($F$3)), SXS_Transit_temp!AC19,IF(AND(NOT($D$3),$F$3), SXS_Transit_temp!AC45,0)))</f>
        <v>0</v>
      </c>
      <c r="E52" s="155">
        <f>Index!$D$3*IF(AND($D$3,$F$3),SXS_Transit_temp!AD19+SXS_Transit_temp!AD45,IF(AND($D$3,NOT($F$3)), SXS_Transit_temp!AD19,IF(AND(NOT($D$3),$F$3), SXS_Transit_temp!AD45,0)))</f>
        <v>0</v>
      </c>
      <c r="F52" s="155">
        <f>Index!$D$3*IF(AND($D$3,$F$3),SXS_Transit_temp!AE19+SXS_Transit_temp!AE45,IF(AND($D$3,NOT($F$3)), SXS_Transit_temp!AE19,IF(AND(NOT($D$3),$F$3), SXS_Transit_temp!AE45,0)))</f>
        <v>0</v>
      </c>
      <c r="G52" s="155">
        <f>Index!$D$3*IF(AND($D$3,$F$3),SXS_Transit_temp!AF19+SXS_Transit_temp!AF45,IF(AND($D$3,NOT($F$3)), SXS_Transit_temp!AF19,IF(AND(NOT($D$3),$F$3), SXS_Transit_temp!AF45,0)))</f>
        <v>0</v>
      </c>
      <c r="H52" s="155">
        <f>Index!$D$3*IF(AND($D$3,$F$3),SXS_Transit_temp!AG19+SXS_Transit_temp!AG45,IF(AND($D$3,NOT($F$3)), SXS_Transit_temp!AG19,IF(AND(NOT($D$3),$F$3), SXS_Transit_temp!AG45,0)))</f>
        <v>0</v>
      </c>
      <c r="I52" s="155">
        <f>Index!$D$3*IF(AND($D$3,$F$3),SXS_Transit_temp!AH19+SXS_Transit_temp!AH45,IF(AND($D$3,NOT($F$3)), SXS_Transit_temp!AH19,IF(AND(NOT($D$3),$F$3), SXS_Transit_temp!AH45,0)))</f>
        <v>0</v>
      </c>
      <c r="J52" s="155">
        <f>Index!$D$3*IF(AND($D$3,$F$3),SXS_Transit_temp!AI19+SXS_Transit_temp!AI45,IF(AND($D$3,NOT($F$3)), SXS_Transit_temp!AI19,IF(AND(NOT($D$3),$F$3), SXS_Transit_temp!AI45,0)))</f>
        <v>0</v>
      </c>
      <c r="K52" s="155">
        <f>Index!$D$3*IF(AND($D$3,$F$3),SXS_Transit_temp!AJ19+SXS_Transit_temp!AJ45,IF(AND($D$3,NOT($F$3)), SXS_Transit_temp!AJ19,IF(AND(NOT($D$3),$F$3), SXS_Transit_temp!AJ45,0)))</f>
        <v>0</v>
      </c>
      <c r="L52" s="155">
        <f>Index!$D$3*IF(AND($D$3,$F$3),SXS_Transit_temp!AK19+SXS_Transit_temp!AK45,IF(AND($D$3,NOT($F$3)), SXS_Transit_temp!AK19,IF(AND(NOT($D$3),$F$3), SXS_Transit_temp!AK45,0)))</f>
        <v>0</v>
      </c>
      <c r="M52" s="155">
        <f>Index!$D$3*IF(AND($D$3,$F$3),SXS_Transit_temp!AL19+SXS_Transit_temp!AL45,IF(AND($D$3,NOT($F$3)), SXS_Transit_temp!AL19,IF(AND(NOT($D$3),$F$3), SXS_Transit_temp!AL45,0)))</f>
        <v>0</v>
      </c>
      <c r="N52" s="155">
        <f>Index!$D$3*IF(AND($D$3,$F$3),SXS_Transit_temp!AM19+SXS_Transit_temp!AM45,IF(AND($D$3,NOT($F$3)), SXS_Transit_temp!AM19,IF(AND(NOT($D$3),$F$3), SXS_Transit_temp!AM45,0)))</f>
        <v>0</v>
      </c>
      <c r="O52" s="155">
        <f>Index!$D$3*IF(AND($D$3,$F$3),SXS_Transit_temp!AN19+SXS_Transit_temp!AN45,IF(AND($D$3,NOT($F$3)), SXS_Transit_temp!AN19,IF(AND(NOT($D$3),$F$3), SXS_Transit_temp!AN45,0)))</f>
        <v>0</v>
      </c>
      <c r="P52" s="155">
        <f>Index!$D$3*IF(AND($D$3,$F$3),SXS_Transit_temp!AO19+SXS_Transit_temp!AO45,IF(AND($D$3,NOT($F$3)), SXS_Transit_temp!AO19,IF(AND(NOT($D$3),$F$3), SXS_Transit_temp!AO45,0)))</f>
        <v>0</v>
      </c>
      <c r="Q52" s="155">
        <f>Index!$D$3*IF(AND($D$3,$F$3),SXS_Transit_temp!AP19+SXS_Transit_temp!AP45,IF(AND($D$3,NOT($F$3)), SXS_Transit_temp!AP19,IF(AND(NOT($D$3),$F$3), SXS_Transit_temp!AP45,0)))</f>
        <v>0</v>
      </c>
      <c r="R52" s="155">
        <f>Index!$D$3*IF(AND($D$3,$F$3),SXS_Transit_temp!AQ19+SXS_Transit_temp!AQ45,IF(AND($D$3,NOT($F$3)), SXS_Transit_temp!AQ19,IF(AND(NOT($D$3),$F$3), SXS_Transit_temp!AQ45,0)))</f>
        <v>0</v>
      </c>
      <c r="S52" s="154">
        <f>Index!$D$3*IF(AND($D$3,$F$3),SXS_Transit_temp!AR19+SXS_Transit_temp!AR45,IF(AND($D$3,NOT($F$3)), SXS_Transit_temp!AR19,IF(AND(NOT($D$3),$F$3), SXS_Transit_temp!AR45,0)))</f>
        <v>0</v>
      </c>
      <c r="T52" s="155">
        <f>Index!$D$3*IF(AND($D$3,$F$3),SXS_Transit_temp!AS19+SXS_Transit_temp!AS45,IF(AND($D$3,NOT($F$3)), SXS_Transit_temp!AS19,IF(AND(NOT($D$3),$F$3), SXS_Transit_temp!AS45,0)))</f>
        <v>0</v>
      </c>
      <c r="U52" s="155">
        <f>Index!$D$3*IF(AND($D$3,$F$3),SXS_Transit_temp!AT19+SXS_Transit_temp!AT45,IF(AND($D$3,NOT($F$3)), SXS_Transit_temp!AT19,IF(AND(NOT($D$3),$F$3), SXS_Transit_temp!AT45,0)))</f>
        <v>0</v>
      </c>
      <c r="V52" s="155">
        <f>Index!$D$3*IF(AND($D$3,$F$3),SXS_Transit_temp!AU19+SXS_Transit_temp!AU45,IF(AND($D$3,NOT($F$3)), SXS_Transit_temp!AU19,IF(AND(NOT($D$3),$F$3), SXS_Transit_temp!AU45,0)))</f>
        <v>0</v>
      </c>
      <c r="W52" s="155">
        <f>Index!$D$3*IF(AND($D$3,$F$3),SXS_Transit_temp!AV19+SXS_Transit_temp!AV45,IF(AND($D$3,NOT($F$3)), SXS_Transit_temp!AV19,IF(AND(NOT($D$3),$F$3), SXS_Transit_temp!AV45,0)))</f>
        <v>0</v>
      </c>
      <c r="X52" s="155">
        <f>Index!$D$3*IF(AND($D$3,$F$3),SXS_Transit_temp!AW19+SXS_Transit_temp!AW45,IF(AND($D$3,NOT($F$3)), SXS_Transit_temp!AW19,IF(AND(NOT($D$3),$F$3), SXS_Transit_temp!AW45,0)))</f>
        <v>0</v>
      </c>
      <c r="Y52" s="155">
        <f>Index!$D$3*IF(AND($D$3,$F$3),SXS_Transit_temp!AX19+SXS_Transit_temp!AX45,IF(AND($D$3,NOT($F$3)), SXS_Transit_temp!AX19,IF(AND(NOT($D$3),$F$3), SXS_Transit_temp!AX45,0)))</f>
        <v>0</v>
      </c>
      <c r="Z52" s="155">
        <f>Index!$D$3*IF(AND($D$3,$F$3),SXS_Transit_temp!AY19+SXS_Transit_temp!AY45,IF(AND($D$3,NOT($F$3)), SXS_Transit_temp!AY19,IF(AND(NOT($D$3),$F$3), SXS_Transit_temp!AY45,0)))</f>
        <v>0</v>
      </c>
      <c r="AA52" s="155">
        <f>Index!$D$3*IF(AND($D$3,$F$3),SXS_Transit_temp!AZ19+SXS_Transit_temp!AZ45,IF(AND($D$3,NOT($F$3)), SXS_Transit_temp!AZ19,IF(AND(NOT($D$3),$F$3), SXS_Transit_temp!AZ45,0)))</f>
        <v>0</v>
      </c>
      <c r="AB52" s="156">
        <f t="shared" si="9"/>
        <v>0</v>
      </c>
      <c r="AD52" s="153" t="s">
        <v>385</v>
      </c>
      <c r="AE52" s="164" t="str">
        <f t="shared" si="10"/>
        <v/>
      </c>
      <c r="AF52" s="164" t="str">
        <f t="shared" si="10"/>
        <v/>
      </c>
      <c r="AG52" s="164" t="str">
        <f t="shared" si="10"/>
        <v/>
      </c>
      <c r="AH52" s="164" t="str">
        <f t="shared" si="10"/>
        <v/>
      </c>
      <c r="AI52" s="164" t="str">
        <f t="shared" si="10"/>
        <v/>
      </c>
      <c r="AJ52" s="164" t="str">
        <f t="shared" si="10"/>
        <v/>
      </c>
      <c r="AK52" s="164" t="str">
        <f t="shared" si="10"/>
        <v/>
      </c>
      <c r="AL52" s="164" t="str">
        <f t="shared" si="10"/>
        <v/>
      </c>
      <c r="AM52" s="164" t="str">
        <f t="shared" si="10"/>
        <v/>
      </c>
      <c r="AN52" s="164" t="str">
        <f t="shared" si="10"/>
        <v/>
      </c>
      <c r="AO52" s="164" t="str">
        <f t="shared" si="10"/>
        <v/>
      </c>
      <c r="AP52" s="164" t="str">
        <f t="shared" si="10"/>
        <v/>
      </c>
      <c r="AQ52" s="164" t="str">
        <f t="shared" si="10"/>
        <v/>
      </c>
      <c r="AR52" s="164" t="str">
        <f t="shared" si="10"/>
        <v/>
      </c>
      <c r="AS52" s="164" t="str">
        <f t="shared" si="10"/>
        <v/>
      </c>
      <c r="AT52" s="164" t="str">
        <f t="shared" si="10"/>
        <v/>
      </c>
      <c r="AU52" s="163" t="str">
        <f t="shared" si="12"/>
        <v/>
      </c>
      <c r="AV52" s="164" t="str">
        <f t="shared" si="8"/>
        <v/>
      </c>
      <c r="AW52" s="164" t="str">
        <f t="shared" si="8"/>
        <v/>
      </c>
      <c r="AX52" s="164" t="str">
        <f t="shared" si="8"/>
        <v/>
      </c>
      <c r="AY52" s="164" t="str">
        <f t="shared" si="8"/>
        <v/>
      </c>
      <c r="AZ52" s="164" t="str">
        <f t="shared" si="8"/>
        <v/>
      </c>
      <c r="BA52" s="164" t="str">
        <f t="shared" si="8"/>
        <v/>
      </c>
      <c r="BB52" s="164" t="str">
        <f t="shared" si="8"/>
        <v/>
      </c>
      <c r="BC52" s="164" t="str">
        <f t="shared" si="8"/>
        <v/>
      </c>
      <c r="BD52" s="167">
        <f t="shared" si="11"/>
        <v>0</v>
      </c>
    </row>
    <row r="53" spans="2:56" x14ac:dyDescent="0.25">
      <c r="B53" s="153" t="s">
        <v>386</v>
      </c>
      <c r="C53" s="155">
        <f>Index!$D$3*IF(AND($D$3,$F$3),SXS_Transit_temp!AB20+SXS_Transit_temp!AB46,IF(AND($D$3,NOT($F$3)), SXS_Transit_temp!AB20,IF(AND(NOT($D$3),$F$3), SXS_Transit_temp!AB46,0)))</f>
        <v>0</v>
      </c>
      <c r="D53" s="155">
        <f>Index!$D$3*IF(AND($D$3,$F$3),SXS_Transit_temp!AC20+SXS_Transit_temp!AC46,IF(AND($D$3,NOT($F$3)), SXS_Transit_temp!AC20,IF(AND(NOT($D$3),$F$3), SXS_Transit_temp!AC46,0)))</f>
        <v>0</v>
      </c>
      <c r="E53" s="155">
        <f>Index!$D$3*IF(AND($D$3,$F$3),SXS_Transit_temp!AD20+SXS_Transit_temp!AD46,IF(AND($D$3,NOT($F$3)), SXS_Transit_temp!AD20,IF(AND(NOT($D$3),$F$3), SXS_Transit_temp!AD46,0)))</f>
        <v>0</v>
      </c>
      <c r="F53" s="155">
        <f>Index!$D$3*IF(AND($D$3,$F$3),SXS_Transit_temp!AE20+SXS_Transit_temp!AE46,IF(AND($D$3,NOT($F$3)), SXS_Transit_temp!AE20,IF(AND(NOT($D$3),$F$3), SXS_Transit_temp!AE46,0)))</f>
        <v>0</v>
      </c>
      <c r="G53" s="155">
        <f>Index!$D$3*IF(AND($D$3,$F$3),SXS_Transit_temp!AF20+SXS_Transit_temp!AF46,IF(AND($D$3,NOT($F$3)), SXS_Transit_temp!AF20,IF(AND(NOT($D$3),$F$3), SXS_Transit_temp!AF46,0)))</f>
        <v>0</v>
      </c>
      <c r="H53" s="155">
        <f>Index!$D$3*IF(AND($D$3,$F$3),SXS_Transit_temp!AG20+SXS_Transit_temp!AG46,IF(AND($D$3,NOT($F$3)), SXS_Transit_temp!AG20,IF(AND(NOT($D$3),$F$3), SXS_Transit_temp!AG46,0)))</f>
        <v>0</v>
      </c>
      <c r="I53" s="155">
        <f>Index!$D$3*IF(AND($D$3,$F$3),SXS_Transit_temp!AH20+SXS_Transit_temp!AH46,IF(AND($D$3,NOT($F$3)), SXS_Transit_temp!AH20,IF(AND(NOT($D$3),$F$3), SXS_Transit_temp!AH46,0)))</f>
        <v>0</v>
      </c>
      <c r="J53" s="155">
        <f>Index!$D$3*IF(AND($D$3,$F$3),SXS_Transit_temp!AI20+SXS_Transit_temp!AI46,IF(AND($D$3,NOT($F$3)), SXS_Transit_temp!AI20,IF(AND(NOT($D$3),$F$3), SXS_Transit_temp!AI46,0)))</f>
        <v>0</v>
      </c>
      <c r="K53" s="155">
        <f>Index!$D$3*IF(AND($D$3,$F$3),SXS_Transit_temp!AJ20+SXS_Transit_temp!AJ46,IF(AND($D$3,NOT($F$3)), SXS_Transit_temp!AJ20,IF(AND(NOT($D$3),$F$3), SXS_Transit_temp!AJ46,0)))</f>
        <v>0</v>
      </c>
      <c r="L53" s="155">
        <f>Index!$D$3*IF(AND($D$3,$F$3),SXS_Transit_temp!AK20+SXS_Transit_temp!AK46,IF(AND($D$3,NOT($F$3)), SXS_Transit_temp!AK20,IF(AND(NOT($D$3),$F$3), SXS_Transit_temp!AK46,0)))</f>
        <v>0</v>
      </c>
      <c r="M53" s="155">
        <f>Index!$D$3*IF(AND($D$3,$F$3),SXS_Transit_temp!AL20+SXS_Transit_temp!AL46,IF(AND($D$3,NOT($F$3)), SXS_Transit_temp!AL20,IF(AND(NOT($D$3),$F$3), SXS_Transit_temp!AL46,0)))</f>
        <v>0</v>
      </c>
      <c r="N53" s="155">
        <f>Index!$D$3*IF(AND($D$3,$F$3),SXS_Transit_temp!AM20+SXS_Transit_temp!AM46,IF(AND($D$3,NOT($F$3)), SXS_Transit_temp!AM20,IF(AND(NOT($D$3),$F$3), SXS_Transit_temp!AM46,0)))</f>
        <v>0</v>
      </c>
      <c r="O53" s="155">
        <f>Index!$D$3*IF(AND($D$3,$F$3),SXS_Transit_temp!AN20+SXS_Transit_temp!AN46,IF(AND($D$3,NOT($F$3)), SXS_Transit_temp!AN20,IF(AND(NOT($D$3),$F$3), SXS_Transit_temp!AN46,0)))</f>
        <v>0</v>
      </c>
      <c r="P53" s="155">
        <f>Index!$D$3*IF(AND($D$3,$F$3),SXS_Transit_temp!AO20+SXS_Transit_temp!AO46,IF(AND($D$3,NOT($F$3)), SXS_Transit_temp!AO20,IF(AND(NOT($D$3),$F$3), SXS_Transit_temp!AO46,0)))</f>
        <v>0</v>
      </c>
      <c r="Q53" s="155">
        <f>Index!$D$3*IF(AND($D$3,$F$3),SXS_Transit_temp!AP20+SXS_Transit_temp!AP46,IF(AND($D$3,NOT($F$3)), SXS_Transit_temp!AP20,IF(AND(NOT($D$3),$F$3), SXS_Transit_temp!AP46,0)))</f>
        <v>0</v>
      </c>
      <c r="R53" s="155">
        <f>Index!$D$3*IF(AND($D$3,$F$3),SXS_Transit_temp!AQ20+SXS_Transit_temp!AQ46,IF(AND($D$3,NOT($F$3)), SXS_Transit_temp!AQ20,IF(AND(NOT($D$3),$F$3), SXS_Transit_temp!AQ46,0)))</f>
        <v>0</v>
      </c>
      <c r="S53" s="155">
        <f>Index!$D$3*IF(AND($D$3,$F$3),SXS_Transit_temp!AR20+SXS_Transit_temp!AR46,IF(AND($D$3,NOT($F$3)), SXS_Transit_temp!AR20,IF(AND(NOT($D$3),$F$3), SXS_Transit_temp!AR46,0)))</f>
        <v>0</v>
      </c>
      <c r="T53" s="154">
        <f>Index!$D$3*IF(AND($D$3,$F$3),SXS_Transit_temp!AS20+SXS_Transit_temp!AS46,IF(AND($D$3,NOT($F$3)), SXS_Transit_temp!AS20,IF(AND(NOT($D$3),$F$3), SXS_Transit_temp!AS46,0)))</f>
        <v>0</v>
      </c>
      <c r="U53" s="155">
        <f>Index!$D$3*IF(AND($D$3,$F$3),SXS_Transit_temp!AT20+SXS_Transit_temp!AT46,IF(AND($D$3,NOT($F$3)), SXS_Transit_temp!AT20,IF(AND(NOT($D$3),$F$3), SXS_Transit_temp!AT46,0)))</f>
        <v>0</v>
      </c>
      <c r="V53" s="155">
        <f>Index!$D$3*IF(AND($D$3,$F$3),SXS_Transit_temp!AU20+SXS_Transit_temp!AU46,IF(AND($D$3,NOT($F$3)), SXS_Transit_temp!AU20,IF(AND(NOT($D$3),$F$3), SXS_Transit_temp!AU46,0)))</f>
        <v>0</v>
      </c>
      <c r="W53" s="155">
        <f>Index!$D$3*IF(AND($D$3,$F$3),SXS_Transit_temp!AV20+SXS_Transit_temp!AV46,IF(AND($D$3,NOT($F$3)), SXS_Transit_temp!AV20,IF(AND(NOT($D$3),$F$3), SXS_Transit_temp!AV46,0)))</f>
        <v>0</v>
      </c>
      <c r="X53" s="155">
        <f>Index!$D$3*IF(AND($D$3,$F$3),SXS_Transit_temp!AW20+SXS_Transit_temp!AW46,IF(AND($D$3,NOT($F$3)), SXS_Transit_temp!AW20,IF(AND(NOT($D$3),$F$3), SXS_Transit_temp!AW46,0)))</f>
        <v>0</v>
      </c>
      <c r="Y53" s="155">
        <f>Index!$D$3*IF(AND($D$3,$F$3),SXS_Transit_temp!AX20+SXS_Transit_temp!AX46,IF(AND($D$3,NOT($F$3)), SXS_Transit_temp!AX20,IF(AND(NOT($D$3),$F$3), SXS_Transit_temp!AX46,0)))</f>
        <v>0</v>
      </c>
      <c r="Z53" s="155">
        <f>Index!$D$3*IF(AND($D$3,$F$3),SXS_Transit_temp!AY20+SXS_Transit_temp!AY46,IF(AND($D$3,NOT($F$3)), SXS_Transit_temp!AY20,IF(AND(NOT($D$3),$F$3), SXS_Transit_temp!AY46,0)))</f>
        <v>0</v>
      </c>
      <c r="AA53" s="155">
        <f>Index!$D$3*IF(AND($D$3,$F$3),SXS_Transit_temp!AZ20+SXS_Transit_temp!AZ46,IF(AND($D$3,NOT($F$3)), SXS_Transit_temp!AZ20,IF(AND(NOT($D$3),$F$3), SXS_Transit_temp!AZ46,0)))</f>
        <v>0</v>
      </c>
      <c r="AB53" s="156">
        <f t="shared" si="9"/>
        <v>0</v>
      </c>
      <c r="AD53" s="153" t="s">
        <v>386</v>
      </c>
      <c r="AE53" s="164" t="str">
        <f t="shared" si="10"/>
        <v/>
      </c>
      <c r="AF53" s="164" t="str">
        <f t="shared" si="10"/>
        <v/>
      </c>
      <c r="AG53" s="164" t="str">
        <f t="shared" si="10"/>
        <v/>
      </c>
      <c r="AH53" s="164" t="str">
        <f t="shared" si="10"/>
        <v/>
      </c>
      <c r="AI53" s="164" t="str">
        <f t="shared" si="10"/>
        <v/>
      </c>
      <c r="AJ53" s="164" t="str">
        <f t="shared" si="10"/>
        <v/>
      </c>
      <c r="AK53" s="164" t="str">
        <f t="shared" si="10"/>
        <v/>
      </c>
      <c r="AL53" s="164" t="str">
        <f t="shared" si="10"/>
        <v/>
      </c>
      <c r="AM53" s="164" t="str">
        <f t="shared" si="10"/>
        <v/>
      </c>
      <c r="AN53" s="164" t="str">
        <f t="shared" si="10"/>
        <v/>
      </c>
      <c r="AO53" s="164" t="str">
        <f t="shared" si="10"/>
        <v/>
      </c>
      <c r="AP53" s="164" t="str">
        <f t="shared" si="10"/>
        <v/>
      </c>
      <c r="AQ53" s="164" t="str">
        <f t="shared" si="10"/>
        <v/>
      </c>
      <c r="AR53" s="164" t="str">
        <f t="shared" si="10"/>
        <v/>
      </c>
      <c r="AS53" s="164" t="str">
        <f t="shared" si="10"/>
        <v/>
      </c>
      <c r="AT53" s="164" t="str">
        <f t="shared" si="10"/>
        <v/>
      </c>
      <c r="AU53" s="164" t="str">
        <f t="shared" si="12"/>
        <v/>
      </c>
      <c r="AV53" s="163" t="str">
        <f t="shared" si="8"/>
        <v/>
      </c>
      <c r="AW53" s="164" t="str">
        <f t="shared" si="8"/>
        <v/>
      </c>
      <c r="AX53" s="164" t="str">
        <f t="shared" si="8"/>
        <v/>
      </c>
      <c r="AY53" s="164" t="str">
        <f t="shared" si="8"/>
        <v/>
      </c>
      <c r="AZ53" s="164" t="str">
        <f t="shared" si="8"/>
        <v/>
      </c>
      <c r="BA53" s="164" t="str">
        <f t="shared" si="8"/>
        <v/>
      </c>
      <c r="BB53" s="164" t="str">
        <f t="shared" si="8"/>
        <v/>
      </c>
      <c r="BC53" s="164" t="str">
        <f t="shared" si="8"/>
        <v/>
      </c>
      <c r="BD53" s="167">
        <f t="shared" si="11"/>
        <v>0</v>
      </c>
    </row>
    <row r="54" spans="2:56" x14ac:dyDescent="0.25">
      <c r="B54" s="153" t="s">
        <v>387</v>
      </c>
      <c r="C54" s="155">
        <f>Index!$D$3*IF(AND($D$3,$F$3),SXS_Transit_temp!AB21+SXS_Transit_temp!AB47,IF(AND($D$3,NOT($F$3)), SXS_Transit_temp!AB21,IF(AND(NOT($D$3),$F$3), SXS_Transit_temp!AB47,0)))</f>
        <v>0</v>
      </c>
      <c r="D54" s="155">
        <f>Index!$D$3*IF(AND($D$3,$F$3),SXS_Transit_temp!AC21+SXS_Transit_temp!AC47,IF(AND($D$3,NOT($F$3)), SXS_Transit_temp!AC21,IF(AND(NOT($D$3),$F$3), SXS_Transit_temp!AC47,0)))</f>
        <v>0</v>
      </c>
      <c r="E54" s="155">
        <f>Index!$D$3*IF(AND($D$3,$F$3),SXS_Transit_temp!AD21+SXS_Transit_temp!AD47,IF(AND($D$3,NOT($F$3)), SXS_Transit_temp!AD21,IF(AND(NOT($D$3),$F$3), SXS_Transit_temp!AD47,0)))</f>
        <v>0</v>
      </c>
      <c r="F54" s="155">
        <f>Index!$D$3*IF(AND($D$3,$F$3),SXS_Transit_temp!AE21+SXS_Transit_temp!AE47,IF(AND($D$3,NOT($F$3)), SXS_Transit_temp!AE21,IF(AND(NOT($D$3),$F$3), SXS_Transit_temp!AE47,0)))</f>
        <v>0</v>
      </c>
      <c r="G54" s="155">
        <f>Index!$D$3*IF(AND($D$3,$F$3),SXS_Transit_temp!AF21+SXS_Transit_temp!AF47,IF(AND($D$3,NOT($F$3)), SXS_Transit_temp!AF21,IF(AND(NOT($D$3),$F$3), SXS_Transit_temp!AF47,0)))</f>
        <v>0</v>
      </c>
      <c r="H54" s="155">
        <f>Index!$D$3*IF(AND($D$3,$F$3),SXS_Transit_temp!AG21+SXS_Transit_temp!AG47,IF(AND($D$3,NOT($F$3)), SXS_Transit_temp!AG21,IF(AND(NOT($D$3),$F$3), SXS_Transit_temp!AG47,0)))</f>
        <v>0</v>
      </c>
      <c r="I54" s="155">
        <f>Index!$D$3*IF(AND($D$3,$F$3),SXS_Transit_temp!AH21+SXS_Transit_temp!AH47,IF(AND($D$3,NOT($F$3)), SXS_Transit_temp!AH21,IF(AND(NOT($D$3),$F$3), SXS_Transit_temp!AH47,0)))</f>
        <v>0</v>
      </c>
      <c r="J54" s="155">
        <f>Index!$D$3*IF(AND($D$3,$F$3),SXS_Transit_temp!AI21+SXS_Transit_temp!AI47,IF(AND($D$3,NOT($F$3)), SXS_Transit_temp!AI21,IF(AND(NOT($D$3),$F$3), SXS_Transit_temp!AI47,0)))</f>
        <v>0</v>
      </c>
      <c r="K54" s="155">
        <f>Index!$D$3*IF(AND($D$3,$F$3),SXS_Transit_temp!AJ21+SXS_Transit_temp!AJ47,IF(AND($D$3,NOT($F$3)), SXS_Transit_temp!AJ21,IF(AND(NOT($D$3),$F$3), SXS_Transit_temp!AJ47,0)))</f>
        <v>0</v>
      </c>
      <c r="L54" s="155">
        <f>Index!$D$3*IF(AND($D$3,$F$3),SXS_Transit_temp!AK21+SXS_Transit_temp!AK47,IF(AND($D$3,NOT($F$3)), SXS_Transit_temp!AK21,IF(AND(NOT($D$3),$F$3), SXS_Transit_temp!AK47,0)))</f>
        <v>0</v>
      </c>
      <c r="M54" s="155">
        <f>Index!$D$3*IF(AND($D$3,$F$3),SXS_Transit_temp!AL21+SXS_Transit_temp!AL47,IF(AND($D$3,NOT($F$3)), SXS_Transit_temp!AL21,IF(AND(NOT($D$3),$F$3), SXS_Transit_temp!AL47,0)))</f>
        <v>0</v>
      </c>
      <c r="N54" s="155">
        <f>Index!$D$3*IF(AND($D$3,$F$3),SXS_Transit_temp!AM21+SXS_Transit_temp!AM47,IF(AND($D$3,NOT($F$3)), SXS_Transit_temp!AM21,IF(AND(NOT($D$3),$F$3), SXS_Transit_temp!AM47,0)))</f>
        <v>0</v>
      </c>
      <c r="O54" s="155">
        <f>Index!$D$3*IF(AND($D$3,$F$3),SXS_Transit_temp!AN21+SXS_Transit_temp!AN47,IF(AND($D$3,NOT($F$3)), SXS_Transit_temp!AN21,IF(AND(NOT($D$3),$F$3), SXS_Transit_temp!AN47,0)))</f>
        <v>0</v>
      </c>
      <c r="P54" s="155">
        <f>Index!$D$3*IF(AND($D$3,$F$3),SXS_Transit_temp!AO21+SXS_Transit_temp!AO47,IF(AND($D$3,NOT($F$3)), SXS_Transit_temp!AO21,IF(AND(NOT($D$3),$F$3), SXS_Transit_temp!AO47,0)))</f>
        <v>0</v>
      </c>
      <c r="Q54" s="155">
        <f>Index!$D$3*IF(AND($D$3,$F$3),SXS_Transit_temp!AP21+SXS_Transit_temp!AP47,IF(AND($D$3,NOT($F$3)), SXS_Transit_temp!AP21,IF(AND(NOT($D$3),$F$3), SXS_Transit_temp!AP47,0)))</f>
        <v>0</v>
      </c>
      <c r="R54" s="155">
        <f>Index!$D$3*IF(AND($D$3,$F$3),SXS_Transit_temp!AQ21+SXS_Transit_temp!AQ47,IF(AND($D$3,NOT($F$3)), SXS_Transit_temp!AQ21,IF(AND(NOT($D$3),$F$3), SXS_Transit_temp!AQ47,0)))</f>
        <v>0</v>
      </c>
      <c r="S54" s="155">
        <f>Index!$D$3*IF(AND($D$3,$F$3),SXS_Transit_temp!AR21+SXS_Transit_temp!AR47,IF(AND($D$3,NOT($F$3)), SXS_Transit_temp!AR21,IF(AND(NOT($D$3),$F$3), SXS_Transit_temp!AR47,0)))</f>
        <v>0</v>
      </c>
      <c r="T54" s="155">
        <f>Index!$D$3*IF(AND($D$3,$F$3),SXS_Transit_temp!AS21+SXS_Transit_temp!AS47,IF(AND($D$3,NOT($F$3)), SXS_Transit_temp!AS21,IF(AND(NOT($D$3),$F$3), SXS_Transit_temp!AS47,0)))</f>
        <v>0</v>
      </c>
      <c r="U54" s="154">
        <f>Index!$D$3*IF(AND($D$3,$F$3),SXS_Transit_temp!AT21+SXS_Transit_temp!AT47,IF(AND($D$3,NOT($F$3)), SXS_Transit_temp!AT21,IF(AND(NOT($D$3),$F$3), SXS_Transit_temp!AT47,0)))</f>
        <v>0</v>
      </c>
      <c r="V54" s="155">
        <f>Index!$D$3*IF(AND($D$3,$F$3),SXS_Transit_temp!AU21+SXS_Transit_temp!AU47,IF(AND($D$3,NOT($F$3)), SXS_Transit_temp!AU21,IF(AND(NOT($D$3),$F$3), SXS_Transit_temp!AU47,0)))</f>
        <v>0</v>
      </c>
      <c r="W54" s="155">
        <f>Index!$D$3*IF(AND($D$3,$F$3),SXS_Transit_temp!AV21+SXS_Transit_temp!AV47,IF(AND($D$3,NOT($F$3)), SXS_Transit_temp!AV21,IF(AND(NOT($D$3),$F$3), SXS_Transit_temp!AV47,0)))</f>
        <v>0</v>
      </c>
      <c r="X54" s="155">
        <f>Index!$D$3*IF(AND($D$3,$F$3),SXS_Transit_temp!AW21+SXS_Transit_temp!AW47,IF(AND($D$3,NOT($F$3)), SXS_Transit_temp!AW21,IF(AND(NOT($D$3),$F$3), SXS_Transit_temp!AW47,0)))</f>
        <v>0</v>
      </c>
      <c r="Y54" s="155">
        <f>Index!$D$3*IF(AND($D$3,$F$3),SXS_Transit_temp!AX21+SXS_Transit_temp!AX47,IF(AND($D$3,NOT($F$3)), SXS_Transit_temp!AX21,IF(AND(NOT($D$3),$F$3), SXS_Transit_temp!AX47,0)))</f>
        <v>0</v>
      </c>
      <c r="Z54" s="155">
        <f>Index!$D$3*IF(AND($D$3,$F$3),SXS_Transit_temp!AY21+SXS_Transit_temp!AY47,IF(AND($D$3,NOT($F$3)), SXS_Transit_temp!AY21,IF(AND(NOT($D$3),$F$3), SXS_Transit_temp!AY47,0)))</f>
        <v>0</v>
      </c>
      <c r="AA54" s="155">
        <f>Index!$D$3*IF(AND($D$3,$F$3),SXS_Transit_temp!AZ21+SXS_Transit_temp!AZ47,IF(AND($D$3,NOT($F$3)), SXS_Transit_temp!AZ21,IF(AND(NOT($D$3),$F$3), SXS_Transit_temp!AZ47,0)))</f>
        <v>0</v>
      </c>
      <c r="AB54" s="156">
        <f t="shared" si="9"/>
        <v>0</v>
      </c>
      <c r="AD54" s="153" t="s">
        <v>387</v>
      </c>
      <c r="AE54" s="164" t="str">
        <f t="shared" si="10"/>
        <v/>
      </c>
      <c r="AF54" s="164" t="str">
        <f t="shared" si="10"/>
        <v/>
      </c>
      <c r="AG54" s="164" t="str">
        <f t="shared" si="10"/>
        <v/>
      </c>
      <c r="AH54" s="164" t="str">
        <f t="shared" si="10"/>
        <v/>
      </c>
      <c r="AI54" s="164" t="str">
        <f t="shared" si="10"/>
        <v/>
      </c>
      <c r="AJ54" s="164" t="str">
        <f t="shared" si="10"/>
        <v/>
      </c>
      <c r="AK54" s="164" t="str">
        <f t="shared" si="10"/>
        <v/>
      </c>
      <c r="AL54" s="164" t="str">
        <f t="shared" si="10"/>
        <v/>
      </c>
      <c r="AM54" s="164" t="str">
        <f t="shared" si="10"/>
        <v/>
      </c>
      <c r="AN54" s="164" t="str">
        <f t="shared" si="10"/>
        <v/>
      </c>
      <c r="AO54" s="164" t="str">
        <f t="shared" si="10"/>
        <v/>
      </c>
      <c r="AP54" s="164" t="str">
        <f t="shared" si="10"/>
        <v/>
      </c>
      <c r="AQ54" s="164" t="str">
        <f t="shared" si="10"/>
        <v/>
      </c>
      <c r="AR54" s="164" t="str">
        <f t="shared" si="10"/>
        <v/>
      </c>
      <c r="AS54" s="164" t="str">
        <f t="shared" si="10"/>
        <v/>
      </c>
      <c r="AT54" s="164" t="str">
        <f t="shared" si="10"/>
        <v/>
      </c>
      <c r="AU54" s="164" t="str">
        <f t="shared" si="12"/>
        <v/>
      </c>
      <c r="AV54" s="164" t="str">
        <f t="shared" si="8"/>
        <v/>
      </c>
      <c r="AW54" s="163" t="str">
        <f t="shared" si="8"/>
        <v/>
      </c>
      <c r="AX54" s="164" t="str">
        <f t="shared" si="8"/>
        <v/>
      </c>
      <c r="AY54" s="164" t="str">
        <f t="shared" si="8"/>
        <v/>
      </c>
      <c r="AZ54" s="164" t="str">
        <f t="shared" si="8"/>
        <v/>
      </c>
      <c r="BA54" s="164" t="str">
        <f t="shared" si="8"/>
        <v/>
      </c>
      <c r="BB54" s="164" t="str">
        <f t="shared" si="8"/>
        <v/>
      </c>
      <c r="BC54" s="164" t="str">
        <f t="shared" si="8"/>
        <v/>
      </c>
      <c r="BD54" s="167">
        <f t="shared" si="11"/>
        <v>0</v>
      </c>
    </row>
    <row r="55" spans="2:56" x14ac:dyDescent="0.25">
      <c r="B55" s="153" t="s">
        <v>388</v>
      </c>
      <c r="C55" s="155">
        <f>Index!$D$3*IF(AND($D$3,$F$3),SXS_Transit_temp!AB22+SXS_Transit_temp!AB48,IF(AND($D$3,NOT($F$3)), SXS_Transit_temp!AB22,IF(AND(NOT($D$3),$F$3), SXS_Transit_temp!AB48,0)))</f>
        <v>0</v>
      </c>
      <c r="D55" s="155">
        <f>Index!$D$3*IF(AND($D$3,$F$3),SXS_Transit_temp!AC22+SXS_Transit_temp!AC48,IF(AND($D$3,NOT($F$3)), SXS_Transit_temp!AC22,IF(AND(NOT($D$3),$F$3), SXS_Transit_temp!AC48,0)))</f>
        <v>5</v>
      </c>
      <c r="E55" s="155">
        <f>Index!$D$3*IF(AND($D$3,$F$3),SXS_Transit_temp!AD22+SXS_Transit_temp!AD48,IF(AND($D$3,NOT($F$3)), SXS_Transit_temp!AD22,IF(AND(NOT($D$3),$F$3), SXS_Transit_temp!AD48,0)))</f>
        <v>0</v>
      </c>
      <c r="F55" s="155">
        <f>Index!$D$3*IF(AND($D$3,$F$3),SXS_Transit_temp!AE22+SXS_Transit_temp!AE48,IF(AND($D$3,NOT($F$3)), SXS_Transit_temp!AE22,IF(AND(NOT($D$3),$F$3), SXS_Transit_temp!AE48,0)))</f>
        <v>3</v>
      </c>
      <c r="G55" s="155">
        <f>Index!$D$3*IF(AND($D$3,$F$3),SXS_Transit_temp!AF22+SXS_Transit_temp!AF48,IF(AND($D$3,NOT($F$3)), SXS_Transit_temp!AF22,IF(AND(NOT($D$3),$F$3), SXS_Transit_temp!AF48,0)))</f>
        <v>0</v>
      </c>
      <c r="H55" s="155">
        <f>Index!$D$3*IF(AND($D$3,$F$3),SXS_Transit_temp!AG22+SXS_Transit_temp!AG48,IF(AND($D$3,NOT($F$3)), SXS_Transit_temp!AG22,IF(AND(NOT($D$3),$F$3), SXS_Transit_temp!AG48,0)))</f>
        <v>0</v>
      </c>
      <c r="I55" s="155">
        <f>Index!$D$3*IF(AND($D$3,$F$3),SXS_Transit_temp!AH22+SXS_Transit_temp!AH48,IF(AND($D$3,NOT($F$3)), SXS_Transit_temp!AH22,IF(AND(NOT($D$3),$F$3), SXS_Transit_temp!AH48,0)))</f>
        <v>0</v>
      </c>
      <c r="J55" s="155">
        <f>Index!$D$3*IF(AND($D$3,$F$3),SXS_Transit_temp!AI22+SXS_Transit_temp!AI48,IF(AND($D$3,NOT($F$3)), SXS_Transit_temp!AI22,IF(AND(NOT($D$3),$F$3), SXS_Transit_temp!AI48,0)))</f>
        <v>0</v>
      </c>
      <c r="K55" s="155">
        <f>Index!$D$3*IF(AND($D$3,$F$3),SXS_Transit_temp!AJ22+SXS_Transit_temp!AJ48,IF(AND($D$3,NOT($F$3)), SXS_Transit_temp!AJ22,IF(AND(NOT($D$3),$F$3), SXS_Transit_temp!AJ48,0)))</f>
        <v>0</v>
      </c>
      <c r="L55" s="155">
        <f>Index!$D$3*IF(AND($D$3,$F$3),SXS_Transit_temp!AK22+SXS_Transit_temp!AK48,IF(AND($D$3,NOT($F$3)), SXS_Transit_temp!AK22,IF(AND(NOT($D$3),$F$3), SXS_Transit_temp!AK48,0)))</f>
        <v>0</v>
      </c>
      <c r="M55" s="155">
        <f>Index!$D$3*IF(AND($D$3,$F$3),SXS_Transit_temp!AL22+SXS_Transit_temp!AL48,IF(AND($D$3,NOT($F$3)), SXS_Transit_temp!AL22,IF(AND(NOT($D$3),$F$3), SXS_Transit_temp!AL48,0)))</f>
        <v>0</v>
      </c>
      <c r="N55" s="155">
        <f>Index!$D$3*IF(AND($D$3,$F$3),SXS_Transit_temp!AM22+SXS_Transit_temp!AM48,IF(AND($D$3,NOT($F$3)), SXS_Transit_temp!AM22,IF(AND(NOT($D$3),$F$3), SXS_Transit_temp!AM48,0)))</f>
        <v>0</v>
      </c>
      <c r="O55" s="155">
        <f>Index!$D$3*IF(AND($D$3,$F$3),SXS_Transit_temp!AN22+SXS_Transit_temp!AN48,IF(AND($D$3,NOT($F$3)), SXS_Transit_temp!AN22,IF(AND(NOT($D$3),$F$3), SXS_Transit_temp!AN48,0)))</f>
        <v>0</v>
      </c>
      <c r="P55" s="155">
        <f>Index!$D$3*IF(AND($D$3,$F$3),SXS_Transit_temp!AO22+SXS_Transit_temp!AO48,IF(AND($D$3,NOT($F$3)), SXS_Transit_temp!AO22,IF(AND(NOT($D$3),$F$3), SXS_Transit_temp!AO48,0)))</f>
        <v>0</v>
      </c>
      <c r="Q55" s="155">
        <f>Index!$D$3*IF(AND($D$3,$F$3),SXS_Transit_temp!AP22+SXS_Transit_temp!AP48,IF(AND($D$3,NOT($F$3)), SXS_Transit_temp!AP22,IF(AND(NOT($D$3),$F$3), SXS_Transit_temp!AP48,0)))</f>
        <v>0</v>
      </c>
      <c r="R55" s="155">
        <f>Index!$D$3*IF(AND($D$3,$F$3),SXS_Transit_temp!AQ22+SXS_Transit_temp!AQ48,IF(AND($D$3,NOT($F$3)), SXS_Transit_temp!AQ22,IF(AND(NOT($D$3),$F$3), SXS_Transit_temp!AQ48,0)))</f>
        <v>0</v>
      </c>
      <c r="S55" s="155">
        <f>Index!$D$3*IF(AND($D$3,$F$3),SXS_Transit_temp!AR22+SXS_Transit_temp!AR48,IF(AND($D$3,NOT($F$3)), SXS_Transit_temp!AR22,IF(AND(NOT($D$3),$F$3), SXS_Transit_temp!AR48,0)))</f>
        <v>0</v>
      </c>
      <c r="T55" s="155">
        <f>Index!$D$3*IF(AND($D$3,$F$3),SXS_Transit_temp!AS22+SXS_Transit_temp!AS48,IF(AND($D$3,NOT($F$3)), SXS_Transit_temp!AS22,IF(AND(NOT($D$3),$F$3), SXS_Transit_temp!AS48,0)))</f>
        <v>0</v>
      </c>
      <c r="U55" s="155">
        <f>Index!$D$3*IF(AND($D$3,$F$3),SXS_Transit_temp!AT22+SXS_Transit_temp!AT48,IF(AND($D$3,NOT($F$3)), SXS_Transit_temp!AT22,IF(AND(NOT($D$3),$F$3), SXS_Transit_temp!AT48,0)))</f>
        <v>0</v>
      </c>
      <c r="V55" s="154">
        <f>Index!$D$3*IF(AND($D$3,$F$3),SXS_Transit_temp!AU22+SXS_Transit_temp!AU48,IF(AND($D$3,NOT($F$3)), SXS_Transit_temp!AU22,IF(AND(NOT($D$3),$F$3), SXS_Transit_temp!AU48,0)))</f>
        <v>2</v>
      </c>
      <c r="W55" s="155">
        <f>Index!$D$3*IF(AND($D$3,$F$3),SXS_Transit_temp!AV22+SXS_Transit_temp!AV48,IF(AND($D$3,NOT($F$3)), SXS_Transit_temp!AV22,IF(AND(NOT($D$3),$F$3), SXS_Transit_temp!AV48,0)))</f>
        <v>0</v>
      </c>
      <c r="X55" s="155">
        <f>Index!$D$3*IF(AND($D$3,$F$3),SXS_Transit_temp!AW22+SXS_Transit_temp!AW48,IF(AND($D$3,NOT($F$3)), SXS_Transit_temp!AW22,IF(AND(NOT($D$3),$F$3), SXS_Transit_temp!AW48,0)))</f>
        <v>0</v>
      </c>
      <c r="Y55" s="155">
        <f>Index!$D$3*IF(AND($D$3,$F$3),SXS_Transit_temp!AX22+SXS_Transit_temp!AX48,IF(AND($D$3,NOT($F$3)), SXS_Transit_temp!AX22,IF(AND(NOT($D$3),$F$3), SXS_Transit_temp!AX48,0)))</f>
        <v>0</v>
      </c>
      <c r="Z55" s="155">
        <f>Index!$D$3*IF(AND($D$3,$F$3),SXS_Transit_temp!AY22+SXS_Transit_temp!AY48,IF(AND($D$3,NOT($F$3)), SXS_Transit_temp!AY22,IF(AND(NOT($D$3),$F$3), SXS_Transit_temp!AY48,0)))</f>
        <v>0</v>
      </c>
      <c r="AA55" s="155">
        <f>Index!$D$3*IF(AND($D$3,$F$3),SXS_Transit_temp!AZ22+SXS_Transit_temp!AZ48,IF(AND($D$3,NOT($F$3)), SXS_Transit_temp!AZ22,IF(AND(NOT($D$3),$F$3), SXS_Transit_temp!AZ48,0)))</f>
        <v>0</v>
      </c>
      <c r="AB55" s="156">
        <f t="shared" si="9"/>
        <v>10</v>
      </c>
      <c r="AD55" s="153" t="s">
        <v>388</v>
      </c>
      <c r="AE55" s="164">
        <f t="shared" si="10"/>
        <v>0</v>
      </c>
      <c r="AF55" s="164">
        <f t="shared" si="10"/>
        <v>0.5</v>
      </c>
      <c r="AG55" s="164">
        <f t="shared" si="10"/>
        <v>0</v>
      </c>
      <c r="AH55" s="164">
        <f t="shared" si="10"/>
        <v>0.3</v>
      </c>
      <c r="AI55" s="164">
        <f t="shared" si="10"/>
        <v>0</v>
      </c>
      <c r="AJ55" s="164">
        <f t="shared" si="10"/>
        <v>0</v>
      </c>
      <c r="AK55" s="164">
        <f t="shared" si="10"/>
        <v>0</v>
      </c>
      <c r="AL55" s="164">
        <f t="shared" si="10"/>
        <v>0</v>
      </c>
      <c r="AM55" s="164">
        <f t="shared" si="10"/>
        <v>0</v>
      </c>
      <c r="AN55" s="164">
        <f t="shared" si="10"/>
        <v>0</v>
      </c>
      <c r="AO55" s="164">
        <f t="shared" si="10"/>
        <v>0</v>
      </c>
      <c r="AP55" s="164">
        <f t="shared" si="10"/>
        <v>0</v>
      </c>
      <c r="AQ55" s="164">
        <f t="shared" si="10"/>
        <v>0</v>
      </c>
      <c r="AR55" s="164">
        <f t="shared" si="10"/>
        <v>0</v>
      </c>
      <c r="AS55" s="164">
        <f t="shared" si="10"/>
        <v>0</v>
      </c>
      <c r="AT55" s="164">
        <f t="shared" si="10"/>
        <v>0</v>
      </c>
      <c r="AU55" s="164">
        <f t="shared" si="12"/>
        <v>0</v>
      </c>
      <c r="AV55" s="164">
        <f t="shared" si="8"/>
        <v>0</v>
      </c>
      <c r="AW55" s="164">
        <f t="shared" si="8"/>
        <v>0</v>
      </c>
      <c r="AX55" s="163">
        <f t="shared" si="8"/>
        <v>0.2</v>
      </c>
      <c r="AY55" s="164">
        <f t="shared" si="8"/>
        <v>0</v>
      </c>
      <c r="AZ55" s="164">
        <f t="shared" si="8"/>
        <v>0</v>
      </c>
      <c r="BA55" s="164">
        <f t="shared" si="8"/>
        <v>0</v>
      </c>
      <c r="BB55" s="164">
        <f t="shared" si="8"/>
        <v>0</v>
      </c>
      <c r="BC55" s="164">
        <f t="shared" si="8"/>
        <v>0</v>
      </c>
      <c r="BD55" s="167">
        <f t="shared" si="11"/>
        <v>1</v>
      </c>
    </row>
    <row r="56" spans="2:56" x14ac:dyDescent="0.25">
      <c r="B56" s="153" t="s">
        <v>389</v>
      </c>
      <c r="C56" s="155">
        <f>Index!$D$3*IF(AND($D$3,$F$3),SXS_Transit_temp!AB23+SXS_Transit_temp!AB49,IF(AND($D$3,NOT($F$3)), SXS_Transit_temp!AB23,IF(AND(NOT($D$3),$F$3), SXS_Transit_temp!AB49,0)))</f>
        <v>12</v>
      </c>
      <c r="D56" s="155">
        <f>Index!$D$3*IF(AND($D$3,$F$3),SXS_Transit_temp!AC23+SXS_Transit_temp!AC49,IF(AND($D$3,NOT($F$3)), SXS_Transit_temp!AC23,IF(AND(NOT($D$3),$F$3), SXS_Transit_temp!AC49,0)))</f>
        <v>43</v>
      </c>
      <c r="E56" s="155">
        <f>Index!$D$3*IF(AND($D$3,$F$3),SXS_Transit_temp!AD23+SXS_Transit_temp!AD49,IF(AND($D$3,NOT($F$3)), SXS_Transit_temp!AD23,IF(AND(NOT($D$3),$F$3), SXS_Transit_temp!AD49,0)))</f>
        <v>21</v>
      </c>
      <c r="F56" s="155">
        <f>Index!$D$3*IF(AND($D$3,$F$3),SXS_Transit_temp!AE23+SXS_Transit_temp!AE49,IF(AND($D$3,NOT($F$3)), SXS_Transit_temp!AE23,IF(AND(NOT($D$3),$F$3), SXS_Transit_temp!AE49,0)))</f>
        <v>2</v>
      </c>
      <c r="G56" s="155">
        <f>Index!$D$3*IF(AND($D$3,$F$3),SXS_Transit_temp!AF23+SXS_Transit_temp!AF49,IF(AND($D$3,NOT($F$3)), SXS_Transit_temp!AF23,IF(AND(NOT($D$3),$F$3), SXS_Transit_temp!AF49,0)))</f>
        <v>0</v>
      </c>
      <c r="H56" s="155">
        <f>Index!$D$3*IF(AND($D$3,$F$3),SXS_Transit_temp!AG23+SXS_Transit_temp!AG49,IF(AND($D$3,NOT($F$3)), SXS_Transit_temp!AG23,IF(AND(NOT($D$3),$F$3), SXS_Transit_temp!AG49,0)))</f>
        <v>0</v>
      </c>
      <c r="I56" s="155">
        <f>Index!$D$3*IF(AND($D$3,$F$3),SXS_Transit_temp!AH23+SXS_Transit_temp!AH49,IF(AND($D$3,NOT($F$3)), SXS_Transit_temp!AH23,IF(AND(NOT($D$3),$F$3), SXS_Transit_temp!AH49,0)))</f>
        <v>1</v>
      </c>
      <c r="J56" s="155">
        <f>Index!$D$3*IF(AND($D$3,$F$3),SXS_Transit_temp!AI23+SXS_Transit_temp!AI49,IF(AND($D$3,NOT($F$3)), SXS_Transit_temp!AI23,IF(AND(NOT($D$3),$F$3), SXS_Transit_temp!AI49,0)))</f>
        <v>1</v>
      </c>
      <c r="K56" s="155">
        <f>Index!$D$3*IF(AND($D$3,$F$3),SXS_Transit_temp!AJ23+SXS_Transit_temp!AJ49,IF(AND($D$3,NOT($F$3)), SXS_Transit_temp!AJ23,IF(AND(NOT($D$3),$F$3), SXS_Transit_temp!AJ49,0)))</f>
        <v>3</v>
      </c>
      <c r="L56" s="155">
        <f>Index!$D$3*IF(AND($D$3,$F$3),SXS_Transit_temp!AK23+SXS_Transit_temp!AK49,IF(AND($D$3,NOT($F$3)), SXS_Transit_temp!AK23,IF(AND(NOT($D$3),$F$3), SXS_Transit_temp!AK49,0)))</f>
        <v>0</v>
      </c>
      <c r="M56" s="155">
        <f>Index!$D$3*IF(AND($D$3,$F$3),SXS_Transit_temp!AL23+SXS_Transit_temp!AL49,IF(AND($D$3,NOT($F$3)), SXS_Transit_temp!AL23,IF(AND(NOT($D$3),$F$3), SXS_Transit_temp!AL49,0)))</f>
        <v>0</v>
      </c>
      <c r="N56" s="155">
        <f>Index!$D$3*IF(AND($D$3,$F$3),SXS_Transit_temp!AM23+SXS_Transit_temp!AM49,IF(AND($D$3,NOT($F$3)), SXS_Transit_temp!AM23,IF(AND(NOT($D$3),$F$3), SXS_Transit_temp!AM49,0)))</f>
        <v>0</v>
      </c>
      <c r="O56" s="155">
        <f>Index!$D$3*IF(AND($D$3,$F$3),SXS_Transit_temp!AN23+SXS_Transit_temp!AN49,IF(AND($D$3,NOT($F$3)), SXS_Transit_temp!AN23,IF(AND(NOT($D$3),$F$3), SXS_Transit_temp!AN49,0)))</f>
        <v>0</v>
      </c>
      <c r="P56" s="155">
        <f>Index!$D$3*IF(AND($D$3,$F$3),SXS_Transit_temp!AO23+SXS_Transit_temp!AO49,IF(AND($D$3,NOT($F$3)), SXS_Transit_temp!AO23,IF(AND(NOT($D$3),$F$3), SXS_Transit_temp!AO49,0)))</f>
        <v>0</v>
      </c>
      <c r="Q56" s="155">
        <f>Index!$D$3*IF(AND($D$3,$F$3),SXS_Transit_temp!AP23+SXS_Transit_temp!AP49,IF(AND($D$3,NOT($F$3)), SXS_Transit_temp!AP23,IF(AND(NOT($D$3),$F$3), SXS_Transit_temp!AP49,0)))</f>
        <v>0</v>
      </c>
      <c r="R56" s="155">
        <f>Index!$D$3*IF(AND($D$3,$F$3),SXS_Transit_temp!AQ23+SXS_Transit_temp!AQ49,IF(AND($D$3,NOT($F$3)), SXS_Transit_temp!AQ23,IF(AND(NOT($D$3),$F$3), SXS_Transit_temp!AQ49,0)))</f>
        <v>0</v>
      </c>
      <c r="S56" s="155">
        <f>Index!$D$3*IF(AND($D$3,$F$3),SXS_Transit_temp!AR23+SXS_Transit_temp!AR49,IF(AND($D$3,NOT($F$3)), SXS_Transit_temp!AR23,IF(AND(NOT($D$3),$F$3), SXS_Transit_temp!AR49,0)))</f>
        <v>0</v>
      </c>
      <c r="T56" s="155">
        <f>Index!$D$3*IF(AND($D$3,$F$3),SXS_Transit_temp!AS23+SXS_Transit_temp!AS49,IF(AND($D$3,NOT($F$3)), SXS_Transit_temp!AS23,IF(AND(NOT($D$3),$F$3), SXS_Transit_temp!AS49,0)))</f>
        <v>0</v>
      </c>
      <c r="U56" s="155">
        <f>Index!$D$3*IF(AND($D$3,$F$3),SXS_Transit_temp!AT23+SXS_Transit_temp!AT49,IF(AND($D$3,NOT($F$3)), SXS_Transit_temp!AT23,IF(AND(NOT($D$3),$F$3), SXS_Transit_temp!AT49,0)))</f>
        <v>0</v>
      </c>
      <c r="V56" s="155">
        <f>Index!$D$3*IF(AND($D$3,$F$3),SXS_Transit_temp!AU23+SXS_Transit_temp!AU49,IF(AND($D$3,NOT($F$3)), SXS_Transit_temp!AU23,IF(AND(NOT($D$3),$F$3), SXS_Transit_temp!AU49,0)))</f>
        <v>0</v>
      </c>
      <c r="W56" s="154">
        <f>Index!$D$3*IF(AND($D$3,$F$3),SXS_Transit_temp!AV23+SXS_Transit_temp!AV49,IF(AND($D$3,NOT($F$3)), SXS_Transit_temp!AV23,IF(AND(NOT($D$3),$F$3), SXS_Transit_temp!AV49,0)))</f>
        <v>8</v>
      </c>
      <c r="X56" s="155">
        <f>Index!$D$3*IF(AND($D$3,$F$3),SXS_Transit_temp!AW23+SXS_Transit_temp!AW49,IF(AND($D$3,NOT($F$3)), SXS_Transit_temp!AW23,IF(AND(NOT($D$3),$F$3), SXS_Transit_temp!AW49,0)))</f>
        <v>0</v>
      </c>
      <c r="Y56" s="155">
        <f>Index!$D$3*IF(AND($D$3,$F$3),SXS_Transit_temp!AX23+SXS_Transit_temp!AX49,IF(AND($D$3,NOT($F$3)), SXS_Transit_temp!AX23,IF(AND(NOT($D$3),$F$3), SXS_Transit_temp!AX49,0)))</f>
        <v>0</v>
      </c>
      <c r="Z56" s="155">
        <f>Index!$D$3*IF(AND($D$3,$F$3),SXS_Transit_temp!AY23+SXS_Transit_temp!AY49,IF(AND($D$3,NOT($F$3)), SXS_Transit_temp!AY23,IF(AND(NOT($D$3),$F$3), SXS_Transit_temp!AY49,0)))</f>
        <v>0</v>
      </c>
      <c r="AA56" s="155">
        <f>Index!$D$3*IF(AND($D$3,$F$3),SXS_Transit_temp!AZ23+SXS_Transit_temp!AZ49,IF(AND($D$3,NOT($F$3)), SXS_Transit_temp!AZ23,IF(AND(NOT($D$3),$F$3), SXS_Transit_temp!AZ49,0)))</f>
        <v>0</v>
      </c>
      <c r="AB56" s="156">
        <f t="shared" si="9"/>
        <v>91</v>
      </c>
      <c r="AD56" s="153" t="s">
        <v>389</v>
      </c>
      <c r="AE56" s="164">
        <f t="shared" si="10"/>
        <v>0.13186813186813187</v>
      </c>
      <c r="AF56" s="164">
        <f t="shared" si="10"/>
        <v>0.47252747252747251</v>
      </c>
      <c r="AG56" s="164">
        <f t="shared" si="10"/>
        <v>0.23076923076923078</v>
      </c>
      <c r="AH56" s="164">
        <f t="shared" si="10"/>
        <v>2.197802197802198E-2</v>
      </c>
      <c r="AI56" s="164">
        <f t="shared" si="10"/>
        <v>0</v>
      </c>
      <c r="AJ56" s="164">
        <f t="shared" si="10"/>
        <v>0</v>
      </c>
      <c r="AK56" s="164">
        <f t="shared" si="10"/>
        <v>1.098901098901099E-2</v>
      </c>
      <c r="AL56" s="164">
        <f t="shared" si="10"/>
        <v>1.098901098901099E-2</v>
      </c>
      <c r="AM56" s="164">
        <f t="shared" si="10"/>
        <v>3.2967032967032968E-2</v>
      </c>
      <c r="AN56" s="164">
        <f t="shared" si="10"/>
        <v>0</v>
      </c>
      <c r="AO56" s="164">
        <f t="shared" si="10"/>
        <v>0</v>
      </c>
      <c r="AP56" s="164">
        <f t="shared" si="10"/>
        <v>0</v>
      </c>
      <c r="AQ56" s="164">
        <f t="shared" si="10"/>
        <v>0</v>
      </c>
      <c r="AR56" s="164">
        <f t="shared" si="10"/>
        <v>0</v>
      </c>
      <c r="AS56" s="164">
        <f t="shared" si="10"/>
        <v>0</v>
      </c>
      <c r="AT56" s="164">
        <f t="shared" si="10"/>
        <v>0</v>
      </c>
      <c r="AU56" s="164">
        <f t="shared" si="12"/>
        <v>0</v>
      </c>
      <c r="AV56" s="164">
        <f t="shared" si="8"/>
        <v>0</v>
      </c>
      <c r="AW56" s="164">
        <f t="shared" si="8"/>
        <v>0</v>
      </c>
      <c r="AX56" s="164">
        <f t="shared" si="8"/>
        <v>0</v>
      </c>
      <c r="AY56" s="163">
        <f t="shared" si="8"/>
        <v>8.7912087912087919E-2</v>
      </c>
      <c r="AZ56" s="164">
        <f t="shared" si="8"/>
        <v>0</v>
      </c>
      <c r="BA56" s="164">
        <f t="shared" si="8"/>
        <v>0</v>
      </c>
      <c r="BB56" s="164">
        <f t="shared" si="8"/>
        <v>0</v>
      </c>
      <c r="BC56" s="164">
        <f t="shared" si="8"/>
        <v>0</v>
      </c>
      <c r="BD56" s="167">
        <f t="shared" si="11"/>
        <v>0.99999999999999989</v>
      </c>
    </row>
    <row r="57" spans="2:56" x14ac:dyDescent="0.25">
      <c r="B57" s="153" t="s">
        <v>390</v>
      </c>
      <c r="C57" s="155">
        <f>Index!$D$3*IF(AND($D$3,$F$3),SXS_Transit_temp!AB24+SXS_Transit_temp!AB50,IF(AND($D$3,NOT($F$3)), SXS_Transit_temp!AB24,IF(AND(NOT($D$3),$F$3), SXS_Transit_temp!AB50,0)))</f>
        <v>0</v>
      </c>
      <c r="D57" s="155">
        <f>Index!$D$3*IF(AND($D$3,$F$3),SXS_Transit_temp!AC24+SXS_Transit_temp!AC50,IF(AND($D$3,NOT($F$3)), SXS_Transit_temp!AC24,IF(AND(NOT($D$3),$F$3), SXS_Transit_temp!AC50,0)))</f>
        <v>0</v>
      </c>
      <c r="E57" s="155">
        <f>Index!$D$3*IF(AND($D$3,$F$3),SXS_Transit_temp!AD24+SXS_Transit_temp!AD50,IF(AND($D$3,NOT($F$3)), SXS_Transit_temp!AD24,IF(AND(NOT($D$3),$F$3), SXS_Transit_temp!AD50,0)))</f>
        <v>1</v>
      </c>
      <c r="F57" s="155">
        <f>Index!$D$3*IF(AND($D$3,$F$3),SXS_Transit_temp!AE24+SXS_Transit_temp!AE50,IF(AND($D$3,NOT($F$3)), SXS_Transit_temp!AE24,IF(AND(NOT($D$3),$F$3), SXS_Transit_temp!AE50,0)))</f>
        <v>2</v>
      </c>
      <c r="G57" s="155">
        <f>Index!$D$3*IF(AND($D$3,$F$3),SXS_Transit_temp!AF24+SXS_Transit_temp!AF50,IF(AND($D$3,NOT($F$3)), SXS_Transit_temp!AF24,IF(AND(NOT($D$3),$F$3), SXS_Transit_temp!AF50,0)))</f>
        <v>0</v>
      </c>
      <c r="H57" s="155">
        <f>Index!$D$3*IF(AND($D$3,$F$3),SXS_Transit_temp!AG24+SXS_Transit_temp!AG50,IF(AND($D$3,NOT($F$3)), SXS_Transit_temp!AG24,IF(AND(NOT($D$3),$F$3), SXS_Transit_temp!AG50,0)))</f>
        <v>0</v>
      </c>
      <c r="I57" s="155">
        <f>Index!$D$3*IF(AND($D$3,$F$3),SXS_Transit_temp!AH24+SXS_Transit_temp!AH50,IF(AND($D$3,NOT($F$3)), SXS_Transit_temp!AH24,IF(AND(NOT($D$3),$F$3), SXS_Transit_temp!AH50,0)))</f>
        <v>0</v>
      </c>
      <c r="J57" s="155">
        <f>Index!$D$3*IF(AND($D$3,$F$3),SXS_Transit_temp!AI24+SXS_Transit_temp!AI50,IF(AND($D$3,NOT($F$3)), SXS_Transit_temp!AI24,IF(AND(NOT($D$3),$F$3), SXS_Transit_temp!AI50,0)))</f>
        <v>0</v>
      </c>
      <c r="K57" s="155">
        <f>Index!$D$3*IF(AND($D$3,$F$3),SXS_Transit_temp!AJ24+SXS_Transit_temp!AJ50,IF(AND($D$3,NOT($F$3)), SXS_Transit_temp!AJ24,IF(AND(NOT($D$3),$F$3), SXS_Transit_temp!AJ50,0)))</f>
        <v>0</v>
      </c>
      <c r="L57" s="155">
        <f>Index!$D$3*IF(AND($D$3,$F$3),SXS_Transit_temp!AK24+SXS_Transit_temp!AK50,IF(AND($D$3,NOT($F$3)), SXS_Transit_temp!AK24,IF(AND(NOT($D$3),$F$3), SXS_Transit_temp!AK50,0)))</f>
        <v>0</v>
      </c>
      <c r="M57" s="155">
        <f>Index!$D$3*IF(AND($D$3,$F$3),SXS_Transit_temp!AL24+SXS_Transit_temp!AL50,IF(AND($D$3,NOT($F$3)), SXS_Transit_temp!AL24,IF(AND(NOT($D$3),$F$3), SXS_Transit_temp!AL50,0)))</f>
        <v>0</v>
      </c>
      <c r="N57" s="155">
        <f>Index!$D$3*IF(AND($D$3,$F$3),SXS_Transit_temp!AM24+SXS_Transit_temp!AM50,IF(AND($D$3,NOT($F$3)), SXS_Transit_temp!AM24,IF(AND(NOT($D$3),$F$3), SXS_Transit_temp!AM50,0)))</f>
        <v>0</v>
      </c>
      <c r="O57" s="155">
        <f>Index!$D$3*IF(AND($D$3,$F$3),SXS_Transit_temp!AN24+SXS_Transit_temp!AN50,IF(AND($D$3,NOT($F$3)), SXS_Transit_temp!AN24,IF(AND(NOT($D$3),$F$3), SXS_Transit_temp!AN50,0)))</f>
        <v>0</v>
      </c>
      <c r="P57" s="155">
        <f>Index!$D$3*IF(AND($D$3,$F$3),SXS_Transit_temp!AO24+SXS_Transit_temp!AO50,IF(AND($D$3,NOT($F$3)), SXS_Transit_temp!AO24,IF(AND(NOT($D$3),$F$3), SXS_Transit_temp!AO50,0)))</f>
        <v>0</v>
      </c>
      <c r="Q57" s="155">
        <f>Index!$D$3*IF(AND($D$3,$F$3),SXS_Transit_temp!AP24+SXS_Transit_temp!AP50,IF(AND($D$3,NOT($F$3)), SXS_Transit_temp!AP24,IF(AND(NOT($D$3),$F$3), SXS_Transit_temp!AP50,0)))</f>
        <v>0</v>
      </c>
      <c r="R57" s="155">
        <f>Index!$D$3*IF(AND($D$3,$F$3),SXS_Transit_temp!AQ24+SXS_Transit_temp!AQ50,IF(AND($D$3,NOT($F$3)), SXS_Transit_temp!AQ24,IF(AND(NOT($D$3),$F$3), SXS_Transit_temp!AQ50,0)))</f>
        <v>0</v>
      </c>
      <c r="S57" s="155">
        <f>Index!$D$3*IF(AND($D$3,$F$3),SXS_Transit_temp!AR24+SXS_Transit_temp!AR50,IF(AND($D$3,NOT($F$3)), SXS_Transit_temp!AR24,IF(AND(NOT($D$3),$F$3), SXS_Transit_temp!AR50,0)))</f>
        <v>0</v>
      </c>
      <c r="T57" s="155">
        <f>Index!$D$3*IF(AND($D$3,$F$3),SXS_Transit_temp!AS24+SXS_Transit_temp!AS50,IF(AND($D$3,NOT($F$3)), SXS_Transit_temp!AS24,IF(AND(NOT($D$3),$F$3), SXS_Transit_temp!AS50,0)))</f>
        <v>0</v>
      </c>
      <c r="U57" s="155">
        <f>Index!$D$3*IF(AND($D$3,$F$3),SXS_Transit_temp!AT24+SXS_Transit_temp!AT50,IF(AND($D$3,NOT($F$3)), SXS_Transit_temp!AT24,IF(AND(NOT($D$3),$F$3), SXS_Transit_temp!AT50,0)))</f>
        <v>0</v>
      </c>
      <c r="V57" s="155">
        <f>Index!$D$3*IF(AND($D$3,$F$3),SXS_Transit_temp!AU24+SXS_Transit_temp!AU50,IF(AND($D$3,NOT($F$3)), SXS_Transit_temp!AU24,IF(AND(NOT($D$3),$F$3), SXS_Transit_temp!AU50,0)))</f>
        <v>0</v>
      </c>
      <c r="W57" s="155">
        <f>Index!$D$3*IF(AND($D$3,$F$3),SXS_Transit_temp!AV24+SXS_Transit_temp!AV50,IF(AND($D$3,NOT($F$3)), SXS_Transit_temp!AV24,IF(AND(NOT($D$3),$F$3), SXS_Transit_temp!AV50,0)))</f>
        <v>0</v>
      </c>
      <c r="X57" s="154">
        <f>Index!$D$3*IF(AND($D$3,$F$3),SXS_Transit_temp!AW24+SXS_Transit_temp!AW50,IF(AND($D$3,NOT($F$3)), SXS_Transit_temp!AW24,IF(AND(NOT($D$3),$F$3), SXS_Transit_temp!AW50,0)))</f>
        <v>0</v>
      </c>
      <c r="Y57" s="155">
        <f>Index!$D$3*IF(AND($D$3,$F$3),SXS_Transit_temp!AX24+SXS_Transit_temp!AX50,IF(AND($D$3,NOT($F$3)), SXS_Transit_temp!AX24,IF(AND(NOT($D$3),$F$3), SXS_Transit_temp!AX50,0)))</f>
        <v>0</v>
      </c>
      <c r="Z57" s="155">
        <f>Index!$D$3*IF(AND($D$3,$F$3),SXS_Transit_temp!AY24+SXS_Transit_temp!AY50,IF(AND($D$3,NOT($F$3)), SXS_Transit_temp!AY24,IF(AND(NOT($D$3),$F$3), SXS_Transit_temp!AY50,0)))</f>
        <v>0</v>
      </c>
      <c r="AA57" s="155">
        <f>Index!$D$3*IF(AND($D$3,$F$3),SXS_Transit_temp!AZ24+SXS_Transit_temp!AZ50,IF(AND($D$3,NOT($F$3)), SXS_Transit_temp!AZ24,IF(AND(NOT($D$3),$F$3), SXS_Transit_temp!AZ50,0)))</f>
        <v>0</v>
      </c>
      <c r="AB57" s="156">
        <f t="shared" si="9"/>
        <v>3</v>
      </c>
      <c r="AD57" s="153" t="s">
        <v>390</v>
      </c>
      <c r="AE57" s="164">
        <f t="shared" si="10"/>
        <v>0</v>
      </c>
      <c r="AF57" s="164">
        <f t="shared" si="10"/>
        <v>0</v>
      </c>
      <c r="AG57" s="164">
        <f t="shared" si="10"/>
        <v>0.33333333333333331</v>
      </c>
      <c r="AH57" s="164">
        <f t="shared" si="10"/>
        <v>0.66666666666666663</v>
      </c>
      <c r="AI57" s="164">
        <f t="shared" si="10"/>
        <v>0</v>
      </c>
      <c r="AJ57" s="164">
        <f t="shared" si="10"/>
        <v>0</v>
      </c>
      <c r="AK57" s="164">
        <f t="shared" si="10"/>
        <v>0</v>
      </c>
      <c r="AL57" s="164">
        <f t="shared" si="10"/>
        <v>0</v>
      </c>
      <c r="AM57" s="164">
        <f t="shared" si="10"/>
        <v>0</v>
      </c>
      <c r="AN57" s="164">
        <f t="shared" si="10"/>
        <v>0</v>
      </c>
      <c r="AO57" s="164">
        <f t="shared" si="10"/>
        <v>0</v>
      </c>
      <c r="AP57" s="164">
        <f t="shared" si="10"/>
        <v>0</v>
      </c>
      <c r="AQ57" s="164">
        <f t="shared" si="10"/>
        <v>0</v>
      </c>
      <c r="AR57" s="164">
        <f t="shared" si="10"/>
        <v>0</v>
      </c>
      <c r="AS57" s="164">
        <f t="shared" si="10"/>
        <v>0</v>
      </c>
      <c r="AT57" s="164">
        <f t="shared" si="10"/>
        <v>0</v>
      </c>
      <c r="AU57" s="164">
        <f t="shared" si="12"/>
        <v>0</v>
      </c>
      <c r="AV57" s="164">
        <f t="shared" si="8"/>
        <v>0</v>
      </c>
      <c r="AW57" s="164">
        <f t="shared" si="8"/>
        <v>0</v>
      </c>
      <c r="AX57" s="164">
        <f t="shared" si="8"/>
        <v>0</v>
      </c>
      <c r="AY57" s="164">
        <f t="shared" si="8"/>
        <v>0</v>
      </c>
      <c r="AZ57" s="163">
        <f t="shared" si="8"/>
        <v>0</v>
      </c>
      <c r="BA57" s="164">
        <f t="shared" si="8"/>
        <v>0</v>
      </c>
      <c r="BB57" s="164">
        <f t="shared" si="8"/>
        <v>0</v>
      </c>
      <c r="BC57" s="164">
        <f t="shared" si="8"/>
        <v>0</v>
      </c>
      <c r="BD57" s="167">
        <f t="shared" si="11"/>
        <v>1</v>
      </c>
    </row>
    <row r="58" spans="2:56" x14ac:dyDescent="0.25">
      <c r="B58" s="153" t="s">
        <v>391</v>
      </c>
      <c r="C58" s="155">
        <f>Index!$D$3*IF(AND($D$3,$F$3),SXS_Transit_temp!AB25+SXS_Transit_temp!AB51,IF(AND($D$3,NOT($F$3)), SXS_Transit_temp!AB25,IF(AND(NOT($D$3),$F$3), SXS_Transit_temp!AB51,0)))</f>
        <v>0</v>
      </c>
      <c r="D58" s="155">
        <f>Index!$D$3*IF(AND($D$3,$F$3),SXS_Transit_temp!AC25+SXS_Transit_temp!AC51,IF(AND($D$3,NOT($F$3)), SXS_Transit_temp!AC25,IF(AND(NOT($D$3),$F$3), SXS_Transit_temp!AC51,0)))</f>
        <v>0</v>
      </c>
      <c r="E58" s="155">
        <f>Index!$D$3*IF(AND($D$3,$F$3),SXS_Transit_temp!AD25+SXS_Transit_temp!AD51,IF(AND($D$3,NOT($F$3)), SXS_Transit_temp!AD25,IF(AND(NOT($D$3),$F$3), SXS_Transit_temp!AD51,0)))</f>
        <v>0</v>
      </c>
      <c r="F58" s="155">
        <f>Index!$D$3*IF(AND($D$3,$F$3),SXS_Transit_temp!AE25+SXS_Transit_temp!AE51,IF(AND($D$3,NOT($F$3)), SXS_Transit_temp!AE25,IF(AND(NOT($D$3),$F$3), SXS_Transit_temp!AE51,0)))</f>
        <v>0</v>
      </c>
      <c r="G58" s="155">
        <f>Index!$D$3*IF(AND($D$3,$F$3),SXS_Transit_temp!AF25+SXS_Transit_temp!AF51,IF(AND($D$3,NOT($F$3)), SXS_Transit_temp!AF25,IF(AND(NOT($D$3),$F$3), SXS_Transit_temp!AF51,0)))</f>
        <v>0</v>
      </c>
      <c r="H58" s="155">
        <f>Index!$D$3*IF(AND($D$3,$F$3),SXS_Transit_temp!AG25+SXS_Transit_temp!AG51,IF(AND($D$3,NOT($F$3)), SXS_Transit_temp!AG25,IF(AND(NOT($D$3),$F$3), SXS_Transit_temp!AG51,0)))</f>
        <v>1</v>
      </c>
      <c r="I58" s="155">
        <f>Index!$D$3*IF(AND($D$3,$F$3),SXS_Transit_temp!AH25+SXS_Transit_temp!AH51,IF(AND($D$3,NOT($F$3)), SXS_Transit_temp!AH25,IF(AND(NOT($D$3),$F$3), SXS_Transit_temp!AH51,0)))</f>
        <v>0</v>
      </c>
      <c r="J58" s="155">
        <f>Index!$D$3*IF(AND($D$3,$F$3),SXS_Transit_temp!AI25+SXS_Transit_temp!AI51,IF(AND($D$3,NOT($F$3)), SXS_Transit_temp!AI25,IF(AND(NOT($D$3),$F$3), SXS_Transit_temp!AI51,0)))</f>
        <v>0</v>
      </c>
      <c r="K58" s="155">
        <f>Index!$D$3*IF(AND($D$3,$F$3),SXS_Transit_temp!AJ25+SXS_Transit_temp!AJ51,IF(AND($D$3,NOT($F$3)), SXS_Transit_temp!AJ25,IF(AND(NOT($D$3),$F$3), SXS_Transit_temp!AJ51,0)))</f>
        <v>0</v>
      </c>
      <c r="L58" s="155">
        <f>Index!$D$3*IF(AND($D$3,$F$3),SXS_Transit_temp!AK25+SXS_Transit_temp!AK51,IF(AND($D$3,NOT($F$3)), SXS_Transit_temp!AK25,IF(AND(NOT($D$3),$F$3), SXS_Transit_temp!AK51,0)))</f>
        <v>0</v>
      </c>
      <c r="M58" s="155">
        <f>Index!$D$3*IF(AND($D$3,$F$3),SXS_Transit_temp!AL25+SXS_Transit_temp!AL51,IF(AND($D$3,NOT($F$3)), SXS_Transit_temp!AL25,IF(AND(NOT($D$3),$F$3), SXS_Transit_temp!AL51,0)))</f>
        <v>0</v>
      </c>
      <c r="N58" s="155">
        <f>Index!$D$3*IF(AND($D$3,$F$3),SXS_Transit_temp!AM25+SXS_Transit_temp!AM51,IF(AND($D$3,NOT($F$3)), SXS_Transit_temp!AM25,IF(AND(NOT($D$3),$F$3), SXS_Transit_temp!AM51,0)))</f>
        <v>0</v>
      </c>
      <c r="O58" s="155">
        <f>Index!$D$3*IF(AND($D$3,$F$3),SXS_Transit_temp!AN25+SXS_Transit_temp!AN51,IF(AND($D$3,NOT($F$3)), SXS_Transit_temp!AN25,IF(AND(NOT($D$3),$F$3), SXS_Transit_temp!AN51,0)))</f>
        <v>0</v>
      </c>
      <c r="P58" s="155">
        <f>Index!$D$3*IF(AND($D$3,$F$3),SXS_Transit_temp!AO25+SXS_Transit_temp!AO51,IF(AND($D$3,NOT($F$3)), SXS_Transit_temp!AO25,IF(AND(NOT($D$3),$F$3), SXS_Transit_temp!AO51,0)))</f>
        <v>0</v>
      </c>
      <c r="Q58" s="155">
        <f>Index!$D$3*IF(AND($D$3,$F$3),SXS_Transit_temp!AP25+SXS_Transit_temp!AP51,IF(AND($D$3,NOT($F$3)), SXS_Transit_temp!AP25,IF(AND(NOT($D$3),$F$3), SXS_Transit_temp!AP51,0)))</f>
        <v>0</v>
      </c>
      <c r="R58" s="155">
        <f>Index!$D$3*IF(AND($D$3,$F$3),SXS_Transit_temp!AQ25+SXS_Transit_temp!AQ51,IF(AND($D$3,NOT($F$3)), SXS_Transit_temp!AQ25,IF(AND(NOT($D$3),$F$3), SXS_Transit_temp!AQ51,0)))</f>
        <v>0</v>
      </c>
      <c r="S58" s="155">
        <f>Index!$D$3*IF(AND($D$3,$F$3),SXS_Transit_temp!AR25+SXS_Transit_temp!AR51,IF(AND($D$3,NOT($F$3)), SXS_Transit_temp!AR25,IF(AND(NOT($D$3),$F$3), SXS_Transit_temp!AR51,0)))</f>
        <v>0</v>
      </c>
      <c r="T58" s="155">
        <f>Index!$D$3*IF(AND($D$3,$F$3),SXS_Transit_temp!AS25+SXS_Transit_temp!AS51,IF(AND($D$3,NOT($F$3)), SXS_Transit_temp!AS25,IF(AND(NOT($D$3),$F$3), SXS_Transit_temp!AS51,0)))</f>
        <v>0</v>
      </c>
      <c r="U58" s="155">
        <f>Index!$D$3*IF(AND($D$3,$F$3),SXS_Transit_temp!AT25+SXS_Transit_temp!AT51,IF(AND($D$3,NOT($F$3)), SXS_Transit_temp!AT25,IF(AND(NOT($D$3),$F$3), SXS_Transit_temp!AT51,0)))</f>
        <v>0</v>
      </c>
      <c r="V58" s="155">
        <f>Index!$D$3*IF(AND($D$3,$F$3),SXS_Transit_temp!AU25+SXS_Transit_temp!AU51,IF(AND($D$3,NOT($F$3)), SXS_Transit_temp!AU25,IF(AND(NOT($D$3),$F$3), SXS_Transit_temp!AU51,0)))</f>
        <v>0</v>
      </c>
      <c r="W58" s="155">
        <f>Index!$D$3*IF(AND($D$3,$F$3),SXS_Transit_temp!AV25+SXS_Transit_temp!AV51,IF(AND($D$3,NOT($F$3)), SXS_Transit_temp!AV25,IF(AND(NOT($D$3),$F$3), SXS_Transit_temp!AV51,0)))</f>
        <v>0</v>
      </c>
      <c r="X58" s="155">
        <f>Index!$D$3*IF(AND($D$3,$F$3),SXS_Transit_temp!AW25+SXS_Transit_temp!AW51,IF(AND($D$3,NOT($F$3)), SXS_Transit_temp!AW25,IF(AND(NOT($D$3),$F$3), SXS_Transit_temp!AW51,0)))</f>
        <v>0</v>
      </c>
      <c r="Y58" s="154">
        <f>Index!$D$3*IF(AND($D$3,$F$3),SXS_Transit_temp!AX25+SXS_Transit_temp!AX51,IF(AND($D$3,NOT($F$3)), SXS_Transit_temp!AX25,IF(AND(NOT($D$3),$F$3), SXS_Transit_temp!AX51,0)))</f>
        <v>0</v>
      </c>
      <c r="Z58" s="155">
        <f>Index!$D$3*IF(AND($D$3,$F$3),SXS_Transit_temp!AY25+SXS_Transit_temp!AY51,IF(AND($D$3,NOT($F$3)), SXS_Transit_temp!AY25,IF(AND(NOT($D$3),$F$3), SXS_Transit_temp!AY51,0)))</f>
        <v>0</v>
      </c>
      <c r="AA58" s="155">
        <f>Index!$D$3*IF(AND($D$3,$F$3),SXS_Transit_temp!AZ25+SXS_Transit_temp!AZ51,IF(AND($D$3,NOT($F$3)), SXS_Transit_temp!AZ25,IF(AND(NOT($D$3),$F$3), SXS_Transit_temp!AZ51,0)))</f>
        <v>0</v>
      </c>
      <c r="AB58" s="156">
        <f t="shared" si="9"/>
        <v>1</v>
      </c>
      <c r="AD58" s="153" t="s">
        <v>391</v>
      </c>
      <c r="AE58" s="164">
        <f t="shared" si="10"/>
        <v>0</v>
      </c>
      <c r="AF58" s="164">
        <f t="shared" si="10"/>
        <v>0</v>
      </c>
      <c r="AG58" s="164">
        <f t="shared" si="10"/>
        <v>0</v>
      </c>
      <c r="AH58" s="164">
        <f t="shared" si="10"/>
        <v>0</v>
      </c>
      <c r="AI58" s="164">
        <f t="shared" si="10"/>
        <v>0</v>
      </c>
      <c r="AJ58" s="164">
        <f t="shared" si="10"/>
        <v>1</v>
      </c>
      <c r="AK58" s="164">
        <f t="shared" si="10"/>
        <v>0</v>
      </c>
      <c r="AL58" s="164">
        <f t="shared" si="10"/>
        <v>0</v>
      </c>
      <c r="AM58" s="164">
        <f t="shared" si="10"/>
        <v>0</v>
      </c>
      <c r="AN58" s="164">
        <f t="shared" si="10"/>
        <v>0</v>
      </c>
      <c r="AO58" s="164">
        <f t="shared" si="10"/>
        <v>0</v>
      </c>
      <c r="AP58" s="164">
        <f t="shared" si="10"/>
        <v>0</v>
      </c>
      <c r="AQ58" s="164">
        <f t="shared" si="10"/>
        <v>0</v>
      </c>
      <c r="AR58" s="164">
        <f t="shared" si="10"/>
        <v>0</v>
      </c>
      <c r="AS58" s="164">
        <f t="shared" si="10"/>
        <v>0</v>
      </c>
      <c r="AT58" s="164">
        <f t="shared" si="10"/>
        <v>0</v>
      </c>
      <c r="AU58" s="164">
        <f t="shared" si="12"/>
        <v>0</v>
      </c>
      <c r="AV58" s="164">
        <f t="shared" si="8"/>
        <v>0</v>
      </c>
      <c r="AW58" s="164">
        <f t="shared" si="8"/>
        <v>0</v>
      </c>
      <c r="AX58" s="164">
        <f t="shared" si="8"/>
        <v>0</v>
      </c>
      <c r="AY58" s="164">
        <f t="shared" si="8"/>
        <v>0</v>
      </c>
      <c r="AZ58" s="164">
        <f t="shared" si="8"/>
        <v>0</v>
      </c>
      <c r="BA58" s="163">
        <f t="shared" si="8"/>
        <v>0</v>
      </c>
      <c r="BB58" s="164">
        <f t="shared" si="8"/>
        <v>0</v>
      </c>
      <c r="BC58" s="164">
        <f t="shared" si="8"/>
        <v>0</v>
      </c>
      <c r="BD58" s="167">
        <f t="shared" si="11"/>
        <v>1</v>
      </c>
    </row>
    <row r="59" spans="2:56" x14ac:dyDescent="0.25">
      <c r="B59" s="153" t="s">
        <v>392</v>
      </c>
      <c r="C59" s="155">
        <f>Index!$D$3*IF(AND($D$3,$F$3),SXS_Transit_temp!AB26+SXS_Transit_temp!AB52,IF(AND($D$3,NOT($F$3)), SXS_Transit_temp!AB26,IF(AND(NOT($D$3),$F$3), SXS_Transit_temp!AB52,0)))</f>
        <v>0</v>
      </c>
      <c r="D59" s="155">
        <f>Index!$D$3*IF(AND($D$3,$F$3),SXS_Transit_temp!AC26+SXS_Transit_temp!AC52,IF(AND($D$3,NOT($F$3)), SXS_Transit_temp!AC26,IF(AND(NOT($D$3),$F$3), SXS_Transit_temp!AC52,0)))</f>
        <v>0</v>
      </c>
      <c r="E59" s="155">
        <f>Index!$D$3*IF(AND($D$3,$F$3),SXS_Transit_temp!AD26+SXS_Transit_temp!AD52,IF(AND($D$3,NOT($F$3)), SXS_Transit_temp!AD26,IF(AND(NOT($D$3),$F$3), SXS_Transit_temp!AD52,0)))</f>
        <v>0</v>
      </c>
      <c r="F59" s="155">
        <f>Index!$D$3*IF(AND($D$3,$F$3),SXS_Transit_temp!AE26+SXS_Transit_temp!AE52,IF(AND($D$3,NOT($F$3)), SXS_Transit_temp!AE26,IF(AND(NOT($D$3),$F$3), SXS_Transit_temp!AE52,0)))</f>
        <v>0</v>
      </c>
      <c r="G59" s="155">
        <f>Index!$D$3*IF(AND($D$3,$F$3),SXS_Transit_temp!AF26+SXS_Transit_temp!AF52,IF(AND($D$3,NOT($F$3)), SXS_Transit_temp!AF26,IF(AND(NOT($D$3),$F$3), SXS_Transit_temp!AF52,0)))</f>
        <v>0</v>
      </c>
      <c r="H59" s="155">
        <f>Index!$D$3*IF(AND($D$3,$F$3),SXS_Transit_temp!AG26+SXS_Transit_temp!AG52,IF(AND($D$3,NOT($F$3)), SXS_Transit_temp!AG26,IF(AND(NOT($D$3),$F$3), SXS_Transit_temp!AG52,0)))</f>
        <v>0</v>
      </c>
      <c r="I59" s="155">
        <f>Index!$D$3*IF(AND($D$3,$F$3),SXS_Transit_temp!AH26+SXS_Transit_temp!AH52,IF(AND($D$3,NOT($F$3)), SXS_Transit_temp!AH26,IF(AND(NOT($D$3),$F$3), SXS_Transit_temp!AH52,0)))</f>
        <v>1</v>
      </c>
      <c r="J59" s="155">
        <f>Index!$D$3*IF(AND($D$3,$F$3),SXS_Transit_temp!AI26+SXS_Transit_temp!AI52,IF(AND($D$3,NOT($F$3)), SXS_Transit_temp!AI26,IF(AND(NOT($D$3),$F$3), SXS_Transit_temp!AI52,0)))</f>
        <v>0</v>
      </c>
      <c r="K59" s="155">
        <f>Index!$D$3*IF(AND($D$3,$F$3),SXS_Transit_temp!AJ26+SXS_Transit_temp!AJ52,IF(AND($D$3,NOT($F$3)), SXS_Transit_temp!AJ26,IF(AND(NOT($D$3),$F$3), SXS_Transit_temp!AJ52,0)))</f>
        <v>0</v>
      </c>
      <c r="L59" s="155">
        <f>Index!$D$3*IF(AND($D$3,$F$3),SXS_Transit_temp!AK26+SXS_Transit_temp!AK52,IF(AND($D$3,NOT($F$3)), SXS_Transit_temp!AK26,IF(AND(NOT($D$3),$F$3), SXS_Transit_temp!AK52,0)))</f>
        <v>0</v>
      </c>
      <c r="M59" s="155">
        <f>Index!$D$3*IF(AND($D$3,$F$3),SXS_Transit_temp!AL26+SXS_Transit_temp!AL52,IF(AND($D$3,NOT($F$3)), SXS_Transit_temp!AL26,IF(AND(NOT($D$3),$F$3), SXS_Transit_temp!AL52,0)))</f>
        <v>0</v>
      </c>
      <c r="N59" s="155">
        <f>Index!$D$3*IF(AND($D$3,$F$3),SXS_Transit_temp!AM26+SXS_Transit_temp!AM52,IF(AND($D$3,NOT($F$3)), SXS_Transit_temp!AM26,IF(AND(NOT($D$3),$F$3), SXS_Transit_temp!AM52,0)))</f>
        <v>0</v>
      </c>
      <c r="O59" s="155">
        <f>Index!$D$3*IF(AND($D$3,$F$3),SXS_Transit_temp!AN26+SXS_Transit_temp!AN52,IF(AND($D$3,NOT($F$3)), SXS_Transit_temp!AN26,IF(AND(NOT($D$3),$F$3), SXS_Transit_temp!AN52,0)))</f>
        <v>0</v>
      </c>
      <c r="P59" s="155">
        <f>Index!$D$3*IF(AND($D$3,$F$3),SXS_Transit_temp!AO26+SXS_Transit_temp!AO52,IF(AND($D$3,NOT($F$3)), SXS_Transit_temp!AO26,IF(AND(NOT($D$3),$F$3), SXS_Transit_temp!AO52,0)))</f>
        <v>0</v>
      </c>
      <c r="Q59" s="155">
        <f>Index!$D$3*IF(AND($D$3,$F$3),SXS_Transit_temp!AP26+SXS_Transit_temp!AP52,IF(AND($D$3,NOT($F$3)), SXS_Transit_temp!AP26,IF(AND(NOT($D$3),$F$3), SXS_Transit_temp!AP52,0)))</f>
        <v>0</v>
      </c>
      <c r="R59" s="155">
        <f>Index!$D$3*IF(AND($D$3,$F$3),SXS_Transit_temp!AQ26+SXS_Transit_temp!AQ52,IF(AND($D$3,NOT($F$3)), SXS_Transit_temp!AQ26,IF(AND(NOT($D$3),$F$3), SXS_Transit_temp!AQ52,0)))</f>
        <v>0</v>
      </c>
      <c r="S59" s="155">
        <f>Index!$D$3*IF(AND($D$3,$F$3),SXS_Transit_temp!AR26+SXS_Transit_temp!AR52,IF(AND($D$3,NOT($F$3)), SXS_Transit_temp!AR26,IF(AND(NOT($D$3),$F$3), SXS_Transit_temp!AR52,0)))</f>
        <v>0</v>
      </c>
      <c r="T59" s="155">
        <f>Index!$D$3*IF(AND($D$3,$F$3),SXS_Transit_temp!AS26+SXS_Transit_temp!AS52,IF(AND($D$3,NOT($F$3)), SXS_Transit_temp!AS26,IF(AND(NOT($D$3),$F$3), SXS_Transit_temp!AS52,0)))</f>
        <v>0</v>
      </c>
      <c r="U59" s="155">
        <f>Index!$D$3*IF(AND($D$3,$F$3),SXS_Transit_temp!AT26+SXS_Transit_temp!AT52,IF(AND($D$3,NOT($F$3)), SXS_Transit_temp!AT26,IF(AND(NOT($D$3),$F$3), SXS_Transit_temp!AT52,0)))</f>
        <v>0</v>
      </c>
      <c r="V59" s="155">
        <f>Index!$D$3*IF(AND($D$3,$F$3),SXS_Transit_temp!AU26+SXS_Transit_temp!AU52,IF(AND($D$3,NOT($F$3)), SXS_Transit_temp!AU26,IF(AND(NOT($D$3),$F$3), SXS_Transit_temp!AU52,0)))</f>
        <v>0</v>
      </c>
      <c r="W59" s="155">
        <f>Index!$D$3*IF(AND($D$3,$F$3),SXS_Transit_temp!AV26+SXS_Transit_temp!AV52,IF(AND($D$3,NOT($F$3)), SXS_Transit_temp!AV26,IF(AND(NOT($D$3),$F$3), SXS_Transit_temp!AV52,0)))</f>
        <v>0</v>
      </c>
      <c r="X59" s="155">
        <f>Index!$D$3*IF(AND($D$3,$F$3),SXS_Transit_temp!AW26+SXS_Transit_temp!AW52,IF(AND($D$3,NOT($F$3)), SXS_Transit_temp!AW26,IF(AND(NOT($D$3),$F$3), SXS_Transit_temp!AW52,0)))</f>
        <v>0</v>
      </c>
      <c r="Y59" s="155">
        <f>Index!$D$3*IF(AND($D$3,$F$3),SXS_Transit_temp!AX26+SXS_Transit_temp!AX52,IF(AND($D$3,NOT($F$3)), SXS_Transit_temp!AX26,IF(AND(NOT($D$3),$F$3), SXS_Transit_temp!AX52,0)))</f>
        <v>0</v>
      </c>
      <c r="Z59" s="157">
        <f>Index!$D$3*IF(AND($D$3,$F$3),SXS_Transit_temp!AY26+SXS_Transit_temp!AY52,IF(AND($D$3,NOT($F$3)), SXS_Transit_temp!AY26,IF(AND(NOT($D$3),$F$3), SXS_Transit_temp!AY52,0)))</f>
        <v>0</v>
      </c>
      <c r="AA59" s="158">
        <f>Index!$D$3*IF(AND($D$3,$F$3),SXS_Transit_temp!AZ26+SXS_Transit_temp!AZ52,IF(AND($D$3,NOT($F$3)), SXS_Transit_temp!AZ26,IF(AND(NOT($D$3),$F$3), SXS_Transit_temp!AZ52,0)))</f>
        <v>0</v>
      </c>
      <c r="AB59" s="156">
        <f t="shared" si="9"/>
        <v>1</v>
      </c>
      <c r="AD59" s="153" t="s">
        <v>392</v>
      </c>
      <c r="AE59" s="164">
        <f t="shared" si="10"/>
        <v>0</v>
      </c>
      <c r="AF59" s="164">
        <f t="shared" si="10"/>
        <v>0</v>
      </c>
      <c r="AG59" s="164">
        <f t="shared" si="10"/>
        <v>0</v>
      </c>
      <c r="AH59" s="164">
        <f t="shared" si="10"/>
        <v>0</v>
      </c>
      <c r="AI59" s="164">
        <f t="shared" si="10"/>
        <v>0</v>
      </c>
      <c r="AJ59" s="164">
        <f t="shared" si="10"/>
        <v>0</v>
      </c>
      <c r="AK59" s="164">
        <f t="shared" si="10"/>
        <v>1</v>
      </c>
      <c r="AL59" s="164">
        <f t="shared" si="10"/>
        <v>0</v>
      </c>
      <c r="AM59" s="164">
        <f t="shared" si="10"/>
        <v>0</v>
      </c>
      <c r="AN59" s="164">
        <f t="shared" si="10"/>
        <v>0</v>
      </c>
      <c r="AO59" s="164">
        <f t="shared" si="10"/>
        <v>0</v>
      </c>
      <c r="AP59" s="164">
        <f t="shared" si="10"/>
        <v>0</v>
      </c>
      <c r="AQ59" s="164">
        <f t="shared" si="10"/>
        <v>0</v>
      </c>
      <c r="AR59" s="164">
        <f t="shared" si="10"/>
        <v>0</v>
      </c>
      <c r="AS59" s="164">
        <f t="shared" si="10"/>
        <v>0</v>
      </c>
      <c r="AT59" s="164">
        <f t="shared" si="10"/>
        <v>0</v>
      </c>
      <c r="AU59" s="164">
        <f t="shared" si="12"/>
        <v>0</v>
      </c>
      <c r="AV59" s="164">
        <f t="shared" si="8"/>
        <v>0</v>
      </c>
      <c r="AW59" s="164">
        <f t="shared" si="8"/>
        <v>0</v>
      </c>
      <c r="AX59" s="164">
        <f t="shared" si="8"/>
        <v>0</v>
      </c>
      <c r="AY59" s="164">
        <f t="shared" si="8"/>
        <v>0</v>
      </c>
      <c r="AZ59" s="164">
        <f t="shared" si="8"/>
        <v>0</v>
      </c>
      <c r="BA59" s="164">
        <f t="shared" si="8"/>
        <v>0</v>
      </c>
      <c r="BB59" s="165">
        <f t="shared" si="8"/>
        <v>0</v>
      </c>
      <c r="BC59" s="166">
        <f t="shared" si="8"/>
        <v>0</v>
      </c>
      <c r="BD59" s="167">
        <f t="shared" si="11"/>
        <v>1</v>
      </c>
    </row>
    <row r="60" spans="2:56" x14ac:dyDescent="0.25">
      <c r="B60" s="153" t="s">
        <v>393</v>
      </c>
      <c r="C60" s="155">
        <f>Index!$D$3*IF(AND($D$3,$F$3),SXS_Transit_temp!AB27+SXS_Transit_temp!AB53,IF(AND($D$3,NOT($F$3)), SXS_Transit_temp!AB27,IF(AND(NOT($D$3),$F$3), SXS_Transit_temp!AB53,0)))</f>
        <v>0</v>
      </c>
      <c r="D60" s="155">
        <f>Index!$D$3*IF(AND($D$3,$F$3),SXS_Transit_temp!AC27+SXS_Transit_temp!AC53,IF(AND($D$3,NOT($F$3)), SXS_Transit_temp!AC27,IF(AND(NOT($D$3),$F$3), SXS_Transit_temp!AC53,0)))</f>
        <v>0</v>
      </c>
      <c r="E60" s="155">
        <f>Index!$D$3*IF(AND($D$3,$F$3),SXS_Transit_temp!AD27+SXS_Transit_temp!AD53,IF(AND($D$3,NOT($F$3)), SXS_Transit_temp!AD27,IF(AND(NOT($D$3),$F$3), SXS_Transit_temp!AD53,0)))</f>
        <v>0</v>
      </c>
      <c r="F60" s="155">
        <f>Index!$D$3*IF(AND($D$3,$F$3),SXS_Transit_temp!AE27+SXS_Transit_temp!AE53,IF(AND($D$3,NOT($F$3)), SXS_Transit_temp!AE27,IF(AND(NOT($D$3),$F$3), SXS_Transit_temp!AE53,0)))</f>
        <v>0</v>
      </c>
      <c r="G60" s="155">
        <f>Index!$D$3*IF(AND($D$3,$F$3),SXS_Transit_temp!AF27+SXS_Transit_temp!AF53,IF(AND($D$3,NOT($F$3)), SXS_Transit_temp!AF27,IF(AND(NOT($D$3),$F$3), SXS_Transit_temp!AF53,0)))</f>
        <v>0</v>
      </c>
      <c r="H60" s="155">
        <f>Index!$D$3*IF(AND($D$3,$F$3),SXS_Transit_temp!AG27+SXS_Transit_temp!AG53,IF(AND($D$3,NOT($F$3)), SXS_Transit_temp!AG27,IF(AND(NOT($D$3),$F$3), SXS_Transit_temp!AG53,0)))</f>
        <v>0</v>
      </c>
      <c r="I60" s="155">
        <f>Index!$D$3*IF(AND($D$3,$F$3),SXS_Transit_temp!AH27+SXS_Transit_temp!AH53,IF(AND($D$3,NOT($F$3)), SXS_Transit_temp!AH27,IF(AND(NOT($D$3),$F$3), SXS_Transit_temp!AH53,0)))</f>
        <v>0</v>
      </c>
      <c r="J60" s="155">
        <f>Index!$D$3*IF(AND($D$3,$F$3),SXS_Transit_temp!AI27+SXS_Transit_temp!AI53,IF(AND($D$3,NOT($F$3)), SXS_Transit_temp!AI27,IF(AND(NOT($D$3),$F$3), SXS_Transit_temp!AI53,0)))</f>
        <v>0</v>
      </c>
      <c r="K60" s="155">
        <f>Index!$D$3*IF(AND($D$3,$F$3),SXS_Transit_temp!AJ27+SXS_Transit_temp!AJ53,IF(AND($D$3,NOT($F$3)), SXS_Transit_temp!AJ27,IF(AND(NOT($D$3),$F$3), SXS_Transit_temp!AJ53,0)))</f>
        <v>0</v>
      </c>
      <c r="L60" s="155">
        <f>Index!$D$3*IF(AND($D$3,$F$3),SXS_Transit_temp!AK27+SXS_Transit_temp!AK53,IF(AND($D$3,NOT($F$3)), SXS_Transit_temp!AK27,IF(AND(NOT($D$3),$F$3), SXS_Transit_temp!AK53,0)))</f>
        <v>0</v>
      </c>
      <c r="M60" s="155">
        <f>Index!$D$3*IF(AND($D$3,$F$3),SXS_Transit_temp!AL27+SXS_Transit_temp!AL53,IF(AND($D$3,NOT($F$3)), SXS_Transit_temp!AL27,IF(AND(NOT($D$3),$F$3), SXS_Transit_temp!AL53,0)))</f>
        <v>0</v>
      </c>
      <c r="N60" s="155">
        <f>Index!$D$3*IF(AND($D$3,$F$3),SXS_Transit_temp!AM27+SXS_Transit_temp!AM53,IF(AND($D$3,NOT($F$3)), SXS_Transit_temp!AM27,IF(AND(NOT($D$3),$F$3), SXS_Transit_temp!AM53,0)))</f>
        <v>0</v>
      </c>
      <c r="O60" s="155">
        <f>Index!$D$3*IF(AND($D$3,$F$3),SXS_Transit_temp!AN27+SXS_Transit_temp!AN53,IF(AND($D$3,NOT($F$3)), SXS_Transit_temp!AN27,IF(AND(NOT($D$3),$F$3), SXS_Transit_temp!AN53,0)))</f>
        <v>0</v>
      </c>
      <c r="P60" s="155">
        <f>Index!$D$3*IF(AND($D$3,$F$3),SXS_Transit_temp!AO27+SXS_Transit_temp!AO53,IF(AND($D$3,NOT($F$3)), SXS_Transit_temp!AO27,IF(AND(NOT($D$3),$F$3), SXS_Transit_temp!AO53,0)))</f>
        <v>0</v>
      </c>
      <c r="Q60" s="155">
        <f>Index!$D$3*IF(AND($D$3,$F$3),SXS_Transit_temp!AP27+SXS_Transit_temp!AP53,IF(AND($D$3,NOT($F$3)), SXS_Transit_temp!AP27,IF(AND(NOT($D$3),$F$3), SXS_Transit_temp!AP53,0)))</f>
        <v>0</v>
      </c>
      <c r="R60" s="155">
        <f>Index!$D$3*IF(AND($D$3,$F$3),SXS_Transit_temp!AQ27+SXS_Transit_temp!AQ53,IF(AND($D$3,NOT($F$3)), SXS_Transit_temp!AQ27,IF(AND(NOT($D$3),$F$3), SXS_Transit_temp!AQ53,0)))</f>
        <v>0</v>
      </c>
      <c r="S60" s="155">
        <f>Index!$D$3*IF(AND($D$3,$F$3),SXS_Transit_temp!AR27+SXS_Transit_temp!AR53,IF(AND($D$3,NOT($F$3)), SXS_Transit_temp!AR27,IF(AND(NOT($D$3),$F$3), SXS_Transit_temp!AR53,0)))</f>
        <v>0</v>
      </c>
      <c r="T60" s="155">
        <f>Index!$D$3*IF(AND($D$3,$F$3),SXS_Transit_temp!AS27+SXS_Transit_temp!AS53,IF(AND($D$3,NOT($F$3)), SXS_Transit_temp!AS27,IF(AND(NOT($D$3),$F$3), SXS_Transit_temp!AS53,0)))</f>
        <v>0</v>
      </c>
      <c r="U60" s="155">
        <f>Index!$D$3*IF(AND($D$3,$F$3),SXS_Transit_temp!AT27+SXS_Transit_temp!AT53,IF(AND($D$3,NOT($F$3)), SXS_Transit_temp!AT27,IF(AND(NOT($D$3),$F$3), SXS_Transit_temp!AT53,0)))</f>
        <v>0</v>
      </c>
      <c r="V60" s="155">
        <f>Index!$D$3*IF(AND($D$3,$F$3),SXS_Transit_temp!AU27+SXS_Transit_temp!AU53,IF(AND($D$3,NOT($F$3)), SXS_Transit_temp!AU27,IF(AND(NOT($D$3),$F$3), SXS_Transit_temp!AU53,0)))</f>
        <v>0</v>
      </c>
      <c r="W60" s="155">
        <f>Index!$D$3*IF(AND($D$3,$F$3),SXS_Transit_temp!AV27+SXS_Transit_temp!AV53,IF(AND($D$3,NOT($F$3)), SXS_Transit_temp!AV27,IF(AND(NOT($D$3),$F$3), SXS_Transit_temp!AV53,0)))</f>
        <v>0</v>
      </c>
      <c r="X60" s="155">
        <f>Index!$D$3*IF(AND($D$3,$F$3),SXS_Transit_temp!AW27+SXS_Transit_temp!AW53,IF(AND($D$3,NOT($F$3)), SXS_Transit_temp!AW27,IF(AND(NOT($D$3),$F$3), SXS_Transit_temp!AW53,0)))</f>
        <v>0</v>
      </c>
      <c r="Y60" s="155">
        <f>Index!$D$3*IF(AND($D$3,$F$3),SXS_Transit_temp!AX27+SXS_Transit_temp!AX53,IF(AND($D$3,NOT($F$3)), SXS_Transit_temp!AX27,IF(AND(NOT($D$3),$F$3), SXS_Transit_temp!AX53,0)))</f>
        <v>0</v>
      </c>
      <c r="Z60" s="158">
        <f>Index!$D$3*IF(AND($D$3,$F$3),SXS_Transit_temp!AY27+SXS_Transit_temp!AY53,IF(AND($D$3,NOT($F$3)), SXS_Transit_temp!AY27,IF(AND(NOT($D$3),$F$3), SXS_Transit_temp!AY53,0)))</f>
        <v>0</v>
      </c>
      <c r="AA60" s="157">
        <f>Index!$D$3*IF(AND($D$3,$F$3),SXS_Transit_temp!AZ27+SXS_Transit_temp!AZ53,IF(AND($D$3,NOT($F$3)), SXS_Transit_temp!AZ27,IF(AND(NOT($D$3),$F$3), SXS_Transit_temp!AZ53,0)))</f>
        <v>0</v>
      </c>
      <c r="AB60" s="156">
        <f t="shared" si="9"/>
        <v>0</v>
      </c>
      <c r="AD60" s="153" t="s">
        <v>393</v>
      </c>
      <c r="AE60" s="164" t="str">
        <f t="shared" si="10"/>
        <v/>
      </c>
      <c r="AF60" s="164" t="str">
        <f t="shared" si="10"/>
        <v/>
      </c>
      <c r="AG60" s="164" t="str">
        <f t="shared" si="10"/>
        <v/>
      </c>
      <c r="AH60" s="164" t="str">
        <f t="shared" si="10"/>
        <v/>
      </c>
      <c r="AI60" s="164" t="str">
        <f t="shared" si="10"/>
        <v/>
      </c>
      <c r="AJ60" s="164" t="str">
        <f t="shared" si="10"/>
        <v/>
      </c>
      <c r="AK60" s="164" t="str">
        <f t="shared" si="10"/>
        <v/>
      </c>
      <c r="AL60" s="164" t="str">
        <f t="shared" si="10"/>
        <v/>
      </c>
      <c r="AM60" s="164" t="str">
        <f t="shared" si="10"/>
        <v/>
      </c>
      <c r="AN60" s="164" t="str">
        <f t="shared" si="10"/>
        <v/>
      </c>
      <c r="AO60" s="164" t="str">
        <f t="shared" si="10"/>
        <v/>
      </c>
      <c r="AP60" s="164" t="str">
        <f t="shared" si="10"/>
        <v/>
      </c>
      <c r="AQ60" s="164" t="str">
        <f t="shared" si="10"/>
        <v/>
      </c>
      <c r="AR60" s="164" t="str">
        <f t="shared" si="10"/>
        <v/>
      </c>
      <c r="AS60" s="164" t="str">
        <f t="shared" si="10"/>
        <v/>
      </c>
      <c r="AT60" s="164" t="str">
        <f t="shared" si="10"/>
        <v/>
      </c>
      <c r="AU60" s="164" t="str">
        <f t="shared" si="12"/>
        <v/>
      </c>
      <c r="AV60" s="164" t="str">
        <f t="shared" si="8"/>
        <v/>
      </c>
      <c r="AW60" s="164" t="str">
        <f t="shared" si="8"/>
        <v/>
      </c>
      <c r="AX60" s="164" t="str">
        <f t="shared" si="8"/>
        <v/>
      </c>
      <c r="AY60" s="164" t="str">
        <f t="shared" si="8"/>
        <v/>
      </c>
      <c r="AZ60" s="164" t="str">
        <f t="shared" si="8"/>
        <v/>
      </c>
      <c r="BA60" s="164" t="str">
        <f t="shared" si="8"/>
        <v/>
      </c>
      <c r="BB60" s="166" t="str">
        <f t="shared" si="8"/>
        <v/>
      </c>
      <c r="BC60" s="165" t="str">
        <f t="shared" si="8"/>
        <v/>
      </c>
      <c r="BD60" s="167">
        <f t="shared" si="11"/>
        <v>0</v>
      </c>
    </row>
    <row r="61" spans="2:56" ht="15.75" thickBot="1" x14ac:dyDescent="0.3">
      <c r="B61" s="159" t="s">
        <v>26</v>
      </c>
      <c r="C61" s="160">
        <f>SUM(C36:C60)</f>
        <v>143001</v>
      </c>
      <c r="D61" s="160">
        <f t="shared" ref="D61:AA61" si="13">SUM(D36:D60)</f>
        <v>68414</v>
      </c>
      <c r="E61" s="160">
        <f t="shared" si="13"/>
        <v>36238</v>
      </c>
      <c r="F61" s="160">
        <f t="shared" si="13"/>
        <v>15438</v>
      </c>
      <c r="G61" s="160">
        <f t="shared" si="13"/>
        <v>9858</v>
      </c>
      <c r="H61" s="160">
        <f t="shared" si="13"/>
        <v>7175</v>
      </c>
      <c r="I61" s="160">
        <f t="shared" si="13"/>
        <v>12998</v>
      </c>
      <c r="J61" s="160">
        <f t="shared" si="13"/>
        <v>12019</v>
      </c>
      <c r="K61" s="160">
        <f t="shared" si="13"/>
        <v>777</v>
      </c>
      <c r="L61" s="160">
        <f t="shared" si="13"/>
        <v>160</v>
      </c>
      <c r="M61" s="160">
        <f t="shared" si="13"/>
        <v>142</v>
      </c>
      <c r="N61" s="160">
        <f t="shared" si="13"/>
        <v>174</v>
      </c>
      <c r="O61" s="160">
        <f t="shared" si="13"/>
        <v>72</v>
      </c>
      <c r="P61" s="160">
        <f t="shared" si="13"/>
        <v>107</v>
      </c>
      <c r="Q61" s="160">
        <f t="shared" si="13"/>
        <v>18</v>
      </c>
      <c r="R61" s="160">
        <f t="shared" si="13"/>
        <v>0</v>
      </c>
      <c r="S61" s="160">
        <f t="shared" si="13"/>
        <v>0</v>
      </c>
      <c r="T61" s="160">
        <f t="shared" si="13"/>
        <v>0</v>
      </c>
      <c r="U61" s="160">
        <f t="shared" si="13"/>
        <v>0</v>
      </c>
      <c r="V61" s="160">
        <f t="shared" si="13"/>
        <v>10</v>
      </c>
      <c r="W61" s="160">
        <f t="shared" si="13"/>
        <v>92</v>
      </c>
      <c r="X61" s="160">
        <f t="shared" si="13"/>
        <v>3</v>
      </c>
      <c r="Y61" s="160">
        <f t="shared" si="13"/>
        <v>1</v>
      </c>
      <c r="Z61" s="160">
        <f t="shared" si="13"/>
        <v>1</v>
      </c>
      <c r="AA61" s="160">
        <f t="shared" si="13"/>
        <v>1</v>
      </c>
      <c r="AB61" s="161">
        <f>SUM(AB36:AB60)</f>
        <v>306699</v>
      </c>
      <c r="AD61" s="159" t="s">
        <v>26</v>
      </c>
      <c r="AE61" s="168">
        <f t="shared" si="10"/>
        <v>0.46625844883745954</v>
      </c>
      <c r="AF61" s="168">
        <f t="shared" si="10"/>
        <v>0.22306561156052024</v>
      </c>
      <c r="AG61" s="168">
        <f t="shared" si="10"/>
        <v>0.11815493366460275</v>
      </c>
      <c r="AH61" s="168">
        <f t="shared" si="10"/>
        <v>5.0335997182905719E-2</v>
      </c>
      <c r="AI61" s="168">
        <f t="shared" si="10"/>
        <v>3.2142263261373531E-2</v>
      </c>
      <c r="AJ61" s="168">
        <f t="shared" si="10"/>
        <v>2.339427256039309E-2</v>
      </c>
      <c r="AK61" s="168">
        <f t="shared" si="10"/>
        <v>4.2380314249475873E-2</v>
      </c>
      <c r="AL61" s="168">
        <f t="shared" si="10"/>
        <v>3.9188259498726764E-2</v>
      </c>
      <c r="AM61" s="168">
        <f t="shared" si="10"/>
        <v>2.5334285406864712E-3</v>
      </c>
      <c r="AN61" s="168">
        <f t="shared" si="10"/>
        <v>5.2168412678228488E-4</v>
      </c>
      <c r="AO61" s="168">
        <f t="shared" si="10"/>
        <v>4.6299466251927788E-4</v>
      </c>
      <c r="AP61" s="168">
        <f t="shared" si="10"/>
        <v>5.6733148787573484E-4</v>
      </c>
      <c r="AQ61" s="168">
        <f t="shared" si="10"/>
        <v>2.3475785705202821E-4</v>
      </c>
      <c r="AR61" s="168">
        <f t="shared" si="10"/>
        <v>3.4887625978565303E-4</v>
      </c>
      <c r="AS61" s="168">
        <f t="shared" si="10"/>
        <v>5.8689464263007053E-5</v>
      </c>
      <c r="AT61" s="168">
        <f t="shared" si="10"/>
        <v>0</v>
      </c>
      <c r="AU61" s="168">
        <f t="shared" si="12"/>
        <v>0</v>
      </c>
      <c r="AV61" s="168">
        <f t="shared" si="8"/>
        <v>0</v>
      </c>
      <c r="AW61" s="168">
        <f t="shared" si="8"/>
        <v>0</v>
      </c>
      <c r="AX61" s="168">
        <f t="shared" si="8"/>
        <v>3.2605257923892805E-5</v>
      </c>
      <c r="AY61" s="168">
        <f t="shared" si="8"/>
        <v>2.9996837289981385E-4</v>
      </c>
      <c r="AZ61" s="168">
        <f t="shared" si="8"/>
        <v>9.7815773771678422E-6</v>
      </c>
      <c r="BA61" s="168">
        <f t="shared" si="8"/>
        <v>3.2605257923892806E-6</v>
      </c>
      <c r="BB61" s="168">
        <f t="shared" si="8"/>
        <v>3.2605257923892806E-6</v>
      </c>
      <c r="BC61" s="168">
        <f t="shared" si="8"/>
        <v>3.2605257923892806E-6</v>
      </c>
      <c r="BD61" s="169">
        <f t="shared" si="11"/>
        <v>0.99999999999999989</v>
      </c>
    </row>
    <row r="62" spans="2:56" ht="24.75" thickTop="1" thickBot="1" x14ac:dyDescent="0.4">
      <c r="B62" s="162" t="s">
        <v>396</v>
      </c>
      <c r="E62" s="214" t="s">
        <v>452</v>
      </c>
      <c r="F62" s="215">
        <v>0</v>
      </c>
      <c r="AD62" s="170" t="s">
        <v>119</v>
      </c>
    </row>
    <row r="63" spans="2:56" ht="19.5" thickTop="1" x14ac:dyDescent="0.3">
      <c r="B63" s="303" t="s">
        <v>370</v>
      </c>
      <c r="C63" s="306" t="s">
        <v>371</v>
      </c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6"/>
      <c r="T63" s="306"/>
      <c r="U63" s="306"/>
      <c r="V63" s="305"/>
      <c r="W63" s="305"/>
      <c r="X63" s="305"/>
      <c r="Y63" s="305"/>
      <c r="Z63" s="307"/>
      <c r="AA63" s="193"/>
      <c r="AB63" s="301" t="s">
        <v>26</v>
      </c>
      <c r="AD63" s="303" t="s">
        <v>370</v>
      </c>
      <c r="AE63" s="306" t="s">
        <v>371</v>
      </c>
      <c r="AF63" s="306"/>
      <c r="AG63" s="306"/>
      <c r="AH63" s="306"/>
      <c r="AI63" s="306"/>
      <c r="AJ63" s="306"/>
      <c r="AK63" s="306"/>
      <c r="AL63" s="306"/>
      <c r="AM63" s="306"/>
      <c r="AN63" s="306"/>
      <c r="AO63" s="306"/>
      <c r="AP63" s="306"/>
      <c r="AQ63" s="306"/>
      <c r="AR63" s="306"/>
      <c r="AS63" s="306"/>
      <c r="AT63" s="306"/>
      <c r="AU63" s="306"/>
      <c r="AV63" s="306"/>
      <c r="AW63" s="306"/>
      <c r="AX63" s="305"/>
      <c r="AY63" s="305"/>
      <c r="AZ63" s="305"/>
      <c r="BA63" s="305"/>
      <c r="BB63" s="307"/>
      <c r="BC63" s="193"/>
      <c r="BD63" s="301" t="s">
        <v>26</v>
      </c>
    </row>
    <row r="64" spans="2:56" x14ac:dyDescent="0.25">
      <c r="B64" s="304"/>
      <c r="C64" s="150">
        <v>1</v>
      </c>
      <c r="D64" s="150" t="s">
        <v>372</v>
      </c>
      <c r="E64" s="150" t="s">
        <v>373</v>
      </c>
      <c r="F64" s="150" t="s">
        <v>374</v>
      </c>
      <c r="G64" s="150" t="s">
        <v>44</v>
      </c>
      <c r="H64" s="150" t="s">
        <v>375</v>
      </c>
      <c r="I64" s="150" t="s">
        <v>376</v>
      </c>
      <c r="J64" s="150" t="s">
        <v>46</v>
      </c>
      <c r="K64" s="150" t="s">
        <v>377</v>
      </c>
      <c r="L64" s="150" t="s">
        <v>378</v>
      </c>
      <c r="M64" s="150" t="s">
        <v>379</v>
      </c>
      <c r="N64" s="150" t="s">
        <v>380</v>
      </c>
      <c r="O64" s="150" t="s">
        <v>381</v>
      </c>
      <c r="P64" s="150" t="s">
        <v>382</v>
      </c>
      <c r="Q64" s="150" t="s">
        <v>383</v>
      </c>
      <c r="R64" s="150" t="s">
        <v>384</v>
      </c>
      <c r="S64" s="150" t="s">
        <v>385</v>
      </c>
      <c r="T64" s="150" t="s">
        <v>386</v>
      </c>
      <c r="U64" s="150" t="s">
        <v>387</v>
      </c>
      <c r="V64" s="151" t="s">
        <v>388</v>
      </c>
      <c r="W64" s="150" t="s">
        <v>389</v>
      </c>
      <c r="X64" s="150" t="s">
        <v>390</v>
      </c>
      <c r="Y64" s="150" t="s">
        <v>391</v>
      </c>
      <c r="Z64" s="152" t="s">
        <v>392</v>
      </c>
      <c r="AA64" s="152" t="s">
        <v>393</v>
      </c>
      <c r="AB64" s="302"/>
      <c r="AD64" s="304"/>
      <c r="AE64" s="150">
        <v>1</v>
      </c>
      <c r="AF64" s="150" t="s">
        <v>372</v>
      </c>
      <c r="AG64" s="150" t="s">
        <v>373</v>
      </c>
      <c r="AH64" s="150" t="s">
        <v>374</v>
      </c>
      <c r="AI64" s="150" t="s">
        <v>44</v>
      </c>
      <c r="AJ64" s="150" t="s">
        <v>375</v>
      </c>
      <c r="AK64" s="150" t="s">
        <v>376</v>
      </c>
      <c r="AL64" s="150" t="s">
        <v>46</v>
      </c>
      <c r="AM64" s="150" t="s">
        <v>377</v>
      </c>
      <c r="AN64" s="150" t="s">
        <v>378</v>
      </c>
      <c r="AO64" s="150" t="s">
        <v>379</v>
      </c>
      <c r="AP64" s="150" t="s">
        <v>380</v>
      </c>
      <c r="AQ64" s="150" t="s">
        <v>381</v>
      </c>
      <c r="AR64" s="150" t="s">
        <v>382</v>
      </c>
      <c r="AS64" s="150" t="s">
        <v>383</v>
      </c>
      <c r="AT64" s="150" t="s">
        <v>384</v>
      </c>
      <c r="AU64" s="150" t="s">
        <v>385</v>
      </c>
      <c r="AV64" s="150" t="s">
        <v>386</v>
      </c>
      <c r="AW64" s="150" t="s">
        <v>387</v>
      </c>
      <c r="AX64" s="151" t="s">
        <v>388</v>
      </c>
      <c r="AY64" s="150" t="s">
        <v>389</v>
      </c>
      <c r="AZ64" s="150" t="s">
        <v>390</v>
      </c>
      <c r="BA64" s="150" t="s">
        <v>391</v>
      </c>
      <c r="BB64" s="152" t="s">
        <v>392</v>
      </c>
      <c r="BC64" s="152" t="s">
        <v>393</v>
      </c>
      <c r="BD64" s="302"/>
    </row>
    <row r="65" spans="2:56" x14ac:dyDescent="0.25">
      <c r="B65" s="153">
        <v>1</v>
      </c>
      <c r="C65" s="154">
        <f>IF(ABS(C36-C7)&gt;$F$62,C36-C7,0)</f>
        <v>-79397.144880000007</v>
      </c>
      <c r="D65" s="155">
        <f t="shared" ref="D65:AA65" si="14">IF(ABS(D36-D7)&gt;$F$62,D36-D7,0)</f>
        <v>-135022.35223000002</v>
      </c>
      <c r="E65" s="155">
        <f t="shared" si="14"/>
        <v>-17562.764519999997</v>
      </c>
      <c r="F65" s="155">
        <f t="shared" si="14"/>
        <v>-1116.7515700000004</v>
      </c>
      <c r="G65" s="155">
        <f t="shared" si="14"/>
        <v>-20857.57661</v>
      </c>
      <c r="H65" s="155">
        <f t="shared" si="14"/>
        <v>-13920.273509999999</v>
      </c>
      <c r="I65" s="155">
        <f t="shared" si="14"/>
        <v>-11943.143459999999</v>
      </c>
      <c r="J65" s="155">
        <f t="shared" si="14"/>
        <v>-52578.003320000003</v>
      </c>
      <c r="K65" s="155">
        <f t="shared" si="14"/>
        <v>-16611.265920000002</v>
      </c>
      <c r="L65" s="155">
        <f t="shared" si="14"/>
        <v>-12233.632210000002</v>
      </c>
      <c r="M65" s="155">
        <f t="shared" si="14"/>
        <v>-16308.021359999999</v>
      </c>
      <c r="N65" s="155">
        <f t="shared" si="14"/>
        <v>-13230.59635</v>
      </c>
      <c r="O65" s="155">
        <f t="shared" si="14"/>
        <v>-44819.624839999997</v>
      </c>
      <c r="P65" s="155">
        <f t="shared" si="14"/>
        <v>-16275.991309999999</v>
      </c>
      <c r="Q65" s="155">
        <f t="shared" si="14"/>
        <v>-12530.72616</v>
      </c>
      <c r="R65" s="155">
        <f t="shared" si="14"/>
        <v>0</v>
      </c>
      <c r="S65" s="155">
        <f t="shared" si="14"/>
        <v>0</v>
      </c>
      <c r="T65" s="155">
        <f t="shared" si="14"/>
        <v>-139.98264</v>
      </c>
      <c r="U65" s="155">
        <f t="shared" si="14"/>
        <v>0</v>
      </c>
      <c r="V65" s="155">
        <f t="shared" si="14"/>
        <v>-22866.49223</v>
      </c>
      <c r="W65" s="155">
        <f t="shared" si="14"/>
        <v>-13822.53541</v>
      </c>
      <c r="X65" s="155">
        <f t="shared" si="14"/>
        <v>-1164.2630200000001</v>
      </c>
      <c r="Y65" s="155">
        <f t="shared" si="14"/>
        <v>-6757.7532599999995</v>
      </c>
      <c r="Z65" s="155">
        <f t="shared" si="14"/>
        <v>-7395.0577899999998</v>
      </c>
      <c r="AA65" s="155">
        <f t="shared" si="14"/>
        <v>-13102.74128</v>
      </c>
      <c r="AB65" s="156">
        <f>SUM(C65:AA65)</f>
        <v>-529656.69388000004</v>
      </c>
      <c r="AD65" s="153">
        <v>1</v>
      </c>
      <c r="AE65" s="163">
        <f t="shared" ref="AE65:BC65" si="15">AE36-AE7</f>
        <v>0.2669705931169562</v>
      </c>
      <c r="AF65" s="164">
        <f t="shared" si="15"/>
        <v>-3.3421999609431069E-2</v>
      </c>
      <c r="AG65" s="164">
        <f t="shared" si="15"/>
        <v>5.8507667157952942E-2</v>
      </c>
      <c r="AH65" s="164">
        <f t="shared" si="15"/>
        <v>3.405276356937139E-2</v>
      </c>
      <c r="AI65" s="164">
        <f t="shared" si="15"/>
        <v>-6.052284741164364E-3</v>
      </c>
      <c r="AJ65" s="164">
        <f t="shared" si="15"/>
        <v>-4.3357518758280894E-4</v>
      </c>
      <c r="AK65" s="164">
        <f t="shared" si="15"/>
        <v>1.4829513750907072E-2</v>
      </c>
      <c r="AL65" s="164">
        <f t="shared" si="15"/>
        <v>-4.2539835114509546E-2</v>
      </c>
      <c r="AM65" s="164">
        <f t="shared" si="15"/>
        <v>-2.4207323367266106E-2</v>
      </c>
      <c r="AN65" s="164">
        <f t="shared" si="15"/>
        <v>-1.8129422951292436E-2</v>
      </c>
      <c r="AO65" s="164">
        <f t="shared" si="15"/>
        <v>-2.4130699654752251E-2</v>
      </c>
      <c r="AP65" s="164">
        <f t="shared" si="15"/>
        <v>-1.940777092079065E-2</v>
      </c>
      <c r="AQ65" s="164">
        <f t="shared" si="15"/>
        <v>-6.6472698256041199E-2</v>
      </c>
      <c r="AR65" s="164">
        <f t="shared" si="15"/>
        <v>-2.406658356172011E-2</v>
      </c>
      <c r="AS65" s="164">
        <f t="shared" si="15"/>
        <v>-1.8587538061216331E-2</v>
      </c>
      <c r="AT65" s="164">
        <f t="shared" si="15"/>
        <v>0</v>
      </c>
      <c r="AU65" s="164">
        <f t="shared" si="15"/>
        <v>0</v>
      </c>
      <c r="AV65" s="164">
        <f t="shared" si="15"/>
        <v>-2.080744399441513E-4</v>
      </c>
      <c r="AW65" s="164">
        <f t="shared" si="15"/>
        <v>0</v>
      </c>
      <c r="AX65" s="164">
        <f t="shared" si="15"/>
        <v>-3.3983945407991593E-2</v>
      </c>
      <c r="AY65" s="164">
        <f t="shared" si="15"/>
        <v>-2.0474711182829414E-2</v>
      </c>
      <c r="AZ65" s="164">
        <f t="shared" si="15"/>
        <v>-1.7305958498438538E-3</v>
      </c>
      <c r="BA65" s="164">
        <f t="shared" si="15"/>
        <v>-1.0044929320201866E-2</v>
      </c>
      <c r="BB65" s="164">
        <f t="shared" si="15"/>
        <v>-1.0992238094730055E-2</v>
      </c>
      <c r="BC65" s="164">
        <f t="shared" si="15"/>
        <v>-1.9476311873880305E-2</v>
      </c>
      <c r="BD65" s="167">
        <f>SUM(AE65:BC65)</f>
        <v>-5.4470317145671743E-16</v>
      </c>
    </row>
    <row r="66" spans="2:56" x14ac:dyDescent="0.25">
      <c r="B66" s="153" t="s">
        <v>372</v>
      </c>
      <c r="C66" s="155">
        <f t="shared" ref="C66:AA66" si="16">IF(ABS(C37-C8)&gt;$F$62,C37-C8,0)</f>
        <v>-136860.17942999999</v>
      </c>
      <c r="D66" s="154">
        <f t="shared" si="16"/>
        <v>-84458.535109999997</v>
      </c>
      <c r="E66" s="155">
        <f t="shared" si="16"/>
        <v>-1484.3892899999992</v>
      </c>
      <c r="F66" s="155">
        <f t="shared" si="16"/>
        <v>338.58942000000002</v>
      </c>
      <c r="G66" s="155">
        <f t="shared" si="16"/>
        <v>-172.12501999999995</v>
      </c>
      <c r="H66" s="155">
        <f t="shared" si="16"/>
        <v>-3189.1117199999999</v>
      </c>
      <c r="I66" s="155">
        <f t="shared" si="16"/>
        <v>-437.77491999999995</v>
      </c>
      <c r="J66" s="155">
        <f t="shared" si="16"/>
        <v>-6659.8145500000001</v>
      </c>
      <c r="K66" s="155">
        <f t="shared" si="16"/>
        <v>-1224.28628</v>
      </c>
      <c r="L66" s="155">
        <f t="shared" si="16"/>
        <v>-46.101759999999999</v>
      </c>
      <c r="M66" s="155">
        <f t="shared" si="16"/>
        <v>18</v>
      </c>
      <c r="N66" s="155">
        <f t="shared" si="16"/>
        <v>-2683.4718499999999</v>
      </c>
      <c r="O66" s="155">
        <f t="shared" si="16"/>
        <v>-0.53941999999999979</v>
      </c>
      <c r="P66" s="155">
        <f t="shared" si="16"/>
        <v>2</v>
      </c>
      <c r="Q66" s="155">
        <f t="shared" si="16"/>
        <v>2</v>
      </c>
      <c r="R66" s="155">
        <f t="shared" si="16"/>
        <v>0</v>
      </c>
      <c r="S66" s="155">
        <f t="shared" si="16"/>
        <v>0</v>
      </c>
      <c r="T66" s="155">
        <f t="shared" si="16"/>
        <v>-149.19650999999999</v>
      </c>
      <c r="U66" s="155">
        <f t="shared" si="16"/>
        <v>0</v>
      </c>
      <c r="V66" s="155">
        <f t="shared" si="16"/>
        <v>-812.58906999999999</v>
      </c>
      <c r="W66" s="155">
        <f t="shared" si="16"/>
        <v>-698.51200999999992</v>
      </c>
      <c r="X66" s="155">
        <f t="shared" si="16"/>
        <v>0</v>
      </c>
      <c r="Y66" s="155">
        <f t="shared" si="16"/>
        <v>0</v>
      </c>
      <c r="Z66" s="155">
        <f t="shared" si="16"/>
        <v>0</v>
      </c>
      <c r="AA66" s="155">
        <f t="shared" si="16"/>
        <v>0</v>
      </c>
      <c r="AB66" s="156">
        <f t="shared" ref="AB66:AB89" si="17">SUM(C66:AA66)</f>
        <v>-238516.03751999995</v>
      </c>
      <c r="AD66" s="153" t="s">
        <v>372</v>
      </c>
      <c r="AE66" s="164">
        <f t="shared" ref="AE66:BC66" si="18">AE37-AE8</f>
        <v>-0.10024671827050291</v>
      </c>
      <c r="AF66" s="163">
        <f t="shared" si="18"/>
        <v>3.6211291513772836E-2</v>
      </c>
      <c r="AG66" s="164">
        <f t="shared" si="18"/>
        <v>6.5172864203556641E-2</v>
      </c>
      <c r="AH66" s="164">
        <f t="shared" si="18"/>
        <v>1.9167916381748668E-2</v>
      </c>
      <c r="AI66" s="164">
        <f t="shared" si="18"/>
        <v>8.1988661554383314E-3</v>
      </c>
      <c r="AJ66" s="164">
        <f t="shared" si="18"/>
        <v>-6.7324039618810129E-3</v>
      </c>
      <c r="AK66" s="164">
        <f t="shared" si="18"/>
        <v>3.0727756988070546E-3</v>
      </c>
      <c r="AL66" s="164">
        <f t="shared" si="18"/>
        <v>-1.2655348853014335E-2</v>
      </c>
      <c r="AM66" s="164">
        <f t="shared" si="18"/>
        <v>6.3513299075443081E-4</v>
      </c>
      <c r="AN66" s="164">
        <f t="shared" si="18"/>
        <v>2.8152628213499802E-4</v>
      </c>
      <c r="AO66" s="164">
        <f t="shared" si="18"/>
        <v>2.6315404745544656E-4</v>
      </c>
      <c r="AP66" s="164">
        <f t="shared" si="18"/>
        <v>-8.6183373522083322E-3</v>
      </c>
      <c r="AQ66" s="164">
        <f t="shared" si="18"/>
        <v>7.7772675433859247E-5</v>
      </c>
      <c r="AR66" s="164">
        <f t="shared" si="18"/>
        <v>2.9239338606160728E-5</v>
      </c>
      <c r="AS66" s="164">
        <f t="shared" si="18"/>
        <v>2.9239338606160728E-5</v>
      </c>
      <c r="AT66" s="164">
        <f t="shared" si="18"/>
        <v>0</v>
      </c>
      <c r="AU66" s="164">
        <f t="shared" si="18"/>
        <v>0</v>
      </c>
      <c r="AV66" s="164">
        <f t="shared" si="18"/>
        <v>-4.8611348267128303E-4</v>
      </c>
      <c r="AW66" s="164">
        <f t="shared" si="18"/>
        <v>0</v>
      </c>
      <c r="AX66" s="164">
        <f t="shared" si="18"/>
        <v>-2.6021395686769699E-3</v>
      </c>
      <c r="AY66" s="164">
        <f t="shared" si="18"/>
        <v>-1.7987171373600871E-3</v>
      </c>
      <c r="AZ66" s="164">
        <f t="shared" si="18"/>
        <v>0</v>
      </c>
      <c r="BA66" s="164">
        <f t="shared" si="18"/>
        <v>0</v>
      </c>
      <c r="BB66" s="164">
        <f t="shared" si="18"/>
        <v>0</v>
      </c>
      <c r="BC66" s="164">
        <f t="shared" si="18"/>
        <v>0</v>
      </c>
      <c r="BD66" s="167">
        <f t="shared" ref="BD66:BD90" si="19">SUM(AE66:BC66)</f>
        <v>-3.428247269399165E-16</v>
      </c>
    </row>
    <row r="67" spans="2:56" x14ac:dyDescent="0.25">
      <c r="B67" s="153" t="s">
        <v>373</v>
      </c>
      <c r="C67" s="155">
        <f t="shared" ref="C67:AA67" si="20">IF(ABS(C38-C9)&gt;$F$62,C38-C9,0)</f>
        <v>-21395.906219999997</v>
      </c>
      <c r="D67" s="155">
        <f t="shared" si="20"/>
        <v>-2660.9066700000003</v>
      </c>
      <c r="E67" s="154">
        <f t="shared" si="20"/>
        <v>-2841.7763099999993</v>
      </c>
      <c r="F67" s="155">
        <f t="shared" si="20"/>
        <v>-2689.1118000000006</v>
      </c>
      <c r="G67" s="155">
        <f t="shared" si="20"/>
        <v>-1467.4098199999999</v>
      </c>
      <c r="H67" s="155">
        <f t="shared" si="20"/>
        <v>-428.92197999999996</v>
      </c>
      <c r="I67" s="155">
        <f t="shared" si="20"/>
        <v>-1048.4212200000002</v>
      </c>
      <c r="J67" s="155">
        <f t="shared" si="20"/>
        <v>-401.83851000000004</v>
      </c>
      <c r="K67" s="155">
        <f t="shared" si="20"/>
        <v>165</v>
      </c>
      <c r="L67" s="155">
        <f t="shared" si="20"/>
        <v>92</v>
      </c>
      <c r="M67" s="155">
        <f t="shared" si="20"/>
        <v>-3403.93849</v>
      </c>
      <c r="N67" s="155">
        <f t="shared" si="20"/>
        <v>29</v>
      </c>
      <c r="O67" s="155">
        <f t="shared" si="20"/>
        <v>7</v>
      </c>
      <c r="P67" s="155">
        <f t="shared" si="20"/>
        <v>1</v>
      </c>
      <c r="Q67" s="155">
        <f t="shared" si="20"/>
        <v>0</v>
      </c>
      <c r="R67" s="155">
        <f t="shared" si="20"/>
        <v>0</v>
      </c>
      <c r="S67" s="155">
        <f t="shared" si="20"/>
        <v>0</v>
      </c>
      <c r="T67" s="155">
        <f t="shared" si="20"/>
        <v>-1586.5626600000001</v>
      </c>
      <c r="U67" s="155">
        <f t="shared" si="20"/>
        <v>0</v>
      </c>
      <c r="V67" s="155">
        <f t="shared" si="20"/>
        <v>-978.88949000000002</v>
      </c>
      <c r="W67" s="155">
        <f t="shared" si="20"/>
        <v>21</v>
      </c>
      <c r="X67" s="155">
        <f t="shared" si="20"/>
        <v>1</v>
      </c>
      <c r="Y67" s="155">
        <f t="shared" si="20"/>
        <v>0</v>
      </c>
      <c r="Z67" s="155">
        <f t="shared" si="20"/>
        <v>0</v>
      </c>
      <c r="AA67" s="155">
        <f t="shared" si="20"/>
        <v>0</v>
      </c>
      <c r="AB67" s="156">
        <f t="shared" si="17"/>
        <v>-38587.683169999997</v>
      </c>
      <c r="AD67" s="153" t="s">
        <v>373</v>
      </c>
      <c r="AE67" s="164">
        <f t="shared" ref="AE67:BC67" si="21">AE38-AE9</f>
        <v>-7.2245220107002295E-2</v>
      </c>
      <c r="AF67" s="164">
        <f t="shared" si="21"/>
        <v>5.4384430245143459E-2</v>
      </c>
      <c r="AG67" s="163">
        <f t="shared" si="21"/>
        <v>0.10597441818026093</v>
      </c>
      <c r="AH67" s="164">
        <f t="shared" si="21"/>
        <v>-5.7949187465475283E-5</v>
      </c>
      <c r="AI67" s="164">
        <f t="shared" si="21"/>
        <v>-4.799486823156153E-3</v>
      </c>
      <c r="AJ67" s="164">
        <f t="shared" si="21"/>
        <v>-9.4674397159731812E-4</v>
      </c>
      <c r="AK67" s="164">
        <f t="shared" si="21"/>
        <v>-1.1039405321302789E-2</v>
      </c>
      <c r="AL67" s="164">
        <f t="shared" si="21"/>
        <v>-8.8388432851247388E-4</v>
      </c>
      <c r="AM67" s="164">
        <f t="shared" si="21"/>
        <v>4.5573815771302309E-3</v>
      </c>
      <c r="AN67" s="164">
        <f t="shared" si="21"/>
        <v>2.5410854854301893E-3</v>
      </c>
      <c r="AO67" s="164">
        <f t="shared" si="21"/>
        <v>-4.4813391022626894E-2</v>
      </c>
      <c r="AP67" s="164">
        <f t="shared" si="21"/>
        <v>8.0099433779864655E-4</v>
      </c>
      <c r="AQ67" s="164">
        <f t="shared" si="21"/>
        <v>1.9334346084794917E-4</v>
      </c>
      <c r="AR67" s="164">
        <f t="shared" si="21"/>
        <v>2.7620494406849882E-5</v>
      </c>
      <c r="AS67" s="164">
        <f t="shared" si="21"/>
        <v>0</v>
      </c>
      <c r="AT67" s="164">
        <f t="shared" si="21"/>
        <v>0</v>
      </c>
      <c r="AU67" s="164">
        <f t="shared" si="21"/>
        <v>0</v>
      </c>
      <c r="AV67" s="164">
        <f t="shared" si="21"/>
        <v>-2.1212805755261153E-2</v>
      </c>
      <c r="AW67" s="164">
        <f t="shared" si="21"/>
        <v>0</v>
      </c>
      <c r="AX67" s="164">
        <f t="shared" si="21"/>
        <v>-1.3088038141044272E-2</v>
      </c>
      <c r="AY67" s="164">
        <f t="shared" si="21"/>
        <v>5.8003038254384755E-4</v>
      </c>
      <c r="AZ67" s="164">
        <f t="shared" si="21"/>
        <v>2.7620494406849882E-5</v>
      </c>
      <c r="BA67" s="164">
        <f t="shared" si="21"/>
        <v>0</v>
      </c>
      <c r="BB67" s="164">
        <f t="shared" si="21"/>
        <v>0</v>
      </c>
      <c r="BC67" s="164">
        <f t="shared" si="21"/>
        <v>0</v>
      </c>
      <c r="BD67" s="167">
        <f t="shared" si="19"/>
        <v>1.4755313941169912E-16</v>
      </c>
    </row>
    <row r="68" spans="2:56" x14ac:dyDescent="0.25">
      <c r="B68" s="153" t="s">
        <v>374</v>
      </c>
      <c r="C68" s="155">
        <f t="shared" ref="C68:AA68" si="22">IF(ABS(C39-C10)&gt;$F$62,C39-C10,0)</f>
        <v>-2344.55141</v>
      </c>
      <c r="D68" s="155">
        <f t="shared" si="22"/>
        <v>-615.58595999999989</v>
      </c>
      <c r="E68" s="155">
        <f t="shared" si="22"/>
        <v>-3847.3351300000004</v>
      </c>
      <c r="F68" s="154">
        <f t="shared" si="22"/>
        <v>-2189.1986800000004</v>
      </c>
      <c r="G68" s="155">
        <f t="shared" si="22"/>
        <v>-2101.9503299999997</v>
      </c>
      <c r="H68" s="155">
        <f t="shared" si="22"/>
        <v>306</v>
      </c>
      <c r="I68" s="155">
        <f t="shared" si="22"/>
        <v>190</v>
      </c>
      <c r="J68" s="155">
        <f t="shared" si="22"/>
        <v>-1104.89384</v>
      </c>
      <c r="K68" s="155">
        <f t="shared" si="22"/>
        <v>49</v>
      </c>
      <c r="L68" s="155">
        <f t="shared" si="22"/>
        <v>-1515.7427700000001</v>
      </c>
      <c r="M68" s="155">
        <f t="shared" si="22"/>
        <v>37</v>
      </c>
      <c r="N68" s="155">
        <f t="shared" si="22"/>
        <v>-127.27674999999999</v>
      </c>
      <c r="O68" s="155">
        <f t="shared" si="22"/>
        <v>-235.44669999999999</v>
      </c>
      <c r="P68" s="155">
        <f t="shared" si="22"/>
        <v>-241.99341000000001</v>
      </c>
      <c r="Q68" s="155">
        <f t="shared" si="22"/>
        <v>1</v>
      </c>
      <c r="R68" s="155">
        <f t="shared" si="22"/>
        <v>0</v>
      </c>
      <c r="S68" s="155">
        <f t="shared" si="22"/>
        <v>0</v>
      </c>
      <c r="T68" s="155">
        <f t="shared" si="22"/>
        <v>0</v>
      </c>
      <c r="U68" s="155">
        <f t="shared" si="22"/>
        <v>0</v>
      </c>
      <c r="V68" s="155">
        <f t="shared" si="22"/>
        <v>-136.71608000000001</v>
      </c>
      <c r="W68" s="155">
        <f t="shared" si="22"/>
        <v>2</v>
      </c>
      <c r="X68" s="155">
        <f t="shared" si="22"/>
        <v>-34.45082</v>
      </c>
      <c r="Y68" s="155">
        <f t="shared" si="22"/>
        <v>0</v>
      </c>
      <c r="Z68" s="155">
        <f t="shared" si="22"/>
        <v>0</v>
      </c>
      <c r="AA68" s="155">
        <f t="shared" si="22"/>
        <v>0</v>
      </c>
      <c r="AB68" s="156">
        <f t="shared" si="17"/>
        <v>-13910.141880000003</v>
      </c>
      <c r="AD68" s="153" t="s">
        <v>374</v>
      </c>
      <c r="AE68" s="164">
        <f t="shared" ref="AE68:BC68" si="23">AE39-AE10</f>
        <v>0.11803794687335906</v>
      </c>
      <c r="AF68" s="164">
        <f t="shared" si="23"/>
        <v>2.929872136260607E-2</v>
      </c>
      <c r="AG68" s="164">
        <f t="shared" si="23"/>
        <v>-5.4623390966712287E-2</v>
      </c>
      <c r="AH68" s="163">
        <f t="shared" si="23"/>
        <v>1.8776438348010349E-2</v>
      </c>
      <c r="AI68" s="164">
        <f t="shared" si="23"/>
        <v>-3.9688507740288911E-2</v>
      </c>
      <c r="AJ68" s="164">
        <f t="shared" si="23"/>
        <v>1.9881749074134234E-2</v>
      </c>
      <c r="AK68" s="164">
        <f t="shared" si="23"/>
        <v>1.2344876876096421E-2</v>
      </c>
      <c r="AL68" s="164">
        <f t="shared" si="23"/>
        <v>-3.3174050815823669E-2</v>
      </c>
      <c r="AM68" s="164">
        <f t="shared" si="23"/>
        <v>3.1836787733090766E-3</v>
      </c>
      <c r="AN68" s="164">
        <f t="shared" si="23"/>
        <v>-5.1575595771324763E-2</v>
      </c>
      <c r="AO68" s="164">
        <f t="shared" si="23"/>
        <v>2.404002339029303E-3</v>
      </c>
      <c r="AP68" s="164">
        <f t="shared" si="23"/>
        <v>-3.3258728752095508E-3</v>
      </c>
      <c r="AQ68" s="164">
        <f t="shared" si="23"/>
        <v>-7.850342352915084E-3</v>
      </c>
      <c r="AR68" s="164">
        <f t="shared" si="23"/>
        <v>-8.1971495404549056E-3</v>
      </c>
      <c r="AS68" s="164">
        <f t="shared" si="23"/>
        <v>6.4973036189981163E-5</v>
      </c>
      <c r="AT68" s="164">
        <f t="shared" si="23"/>
        <v>0</v>
      </c>
      <c r="AU68" s="164">
        <f t="shared" si="23"/>
        <v>0</v>
      </c>
      <c r="AV68" s="164">
        <f t="shared" si="23"/>
        <v>0</v>
      </c>
      <c r="AW68" s="164">
        <f t="shared" si="23"/>
        <v>0</v>
      </c>
      <c r="AX68" s="164">
        <f t="shared" si="23"/>
        <v>-4.5733619561132595E-3</v>
      </c>
      <c r="AY68" s="164">
        <f t="shared" si="23"/>
        <v>1.2994607237996233E-4</v>
      </c>
      <c r="AZ68" s="164">
        <f t="shared" si="23"/>
        <v>-1.1140607362720969E-3</v>
      </c>
      <c r="BA68" s="164">
        <f t="shared" si="23"/>
        <v>0</v>
      </c>
      <c r="BB68" s="164">
        <f t="shared" si="23"/>
        <v>0</v>
      </c>
      <c r="BC68" s="164">
        <f t="shared" si="23"/>
        <v>0</v>
      </c>
      <c r="BD68" s="167">
        <f t="shared" si="19"/>
        <v>-6.0064800355696946E-17</v>
      </c>
    </row>
    <row r="69" spans="2:56" x14ac:dyDescent="0.25">
      <c r="B69" s="153" t="s">
        <v>44</v>
      </c>
      <c r="C69" s="155">
        <f t="shared" ref="C69:AA69" si="24">IF(ABS(C40-C11)&gt;$F$62,C40-C11,0)</f>
        <v>-25639.048999999999</v>
      </c>
      <c r="D69" s="155">
        <f t="shared" si="24"/>
        <v>-944.25558999999998</v>
      </c>
      <c r="E69" s="155">
        <f t="shared" si="24"/>
        <v>-3918.7822099999994</v>
      </c>
      <c r="F69" s="155">
        <f t="shared" si="24"/>
        <v>-1067.2061599999997</v>
      </c>
      <c r="G69" s="154">
        <f t="shared" si="24"/>
        <v>-8232.7292500000003</v>
      </c>
      <c r="H69" s="155">
        <f t="shared" si="24"/>
        <v>-1661.8469500000001</v>
      </c>
      <c r="I69" s="155">
        <f t="shared" si="24"/>
        <v>293.97043000000002</v>
      </c>
      <c r="J69" s="155">
        <f t="shared" si="24"/>
        <v>-4508.6301400000002</v>
      </c>
      <c r="K69" s="155">
        <f t="shared" si="24"/>
        <v>5</v>
      </c>
      <c r="L69" s="155">
        <f t="shared" si="24"/>
        <v>2</v>
      </c>
      <c r="M69" s="155">
        <f t="shared" si="24"/>
        <v>-441.85316</v>
      </c>
      <c r="N69" s="155">
        <f t="shared" si="24"/>
        <v>-599.11752000000001</v>
      </c>
      <c r="O69" s="155">
        <f t="shared" si="24"/>
        <v>-62.896770000000004</v>
      </c>
      <c r="P69" s="155">
        <f t="shared" si="24"/>
        <v>-190.37289000000001</v>
      </c>
      <c r="Q69" s="155">
        <f t="shared" si="24"/>
        <v>0</v>
      </c>
      <c r="R69" s="155">
        <f t="shared" si="24"/>
        <v>0</v>
      </c>
      <c r="S69" s="155">
        <f t="shared" si="24"/>
        <v>0</v>
      </c>
      <c r="T69" s="155">
        <f t="shared" si="24"/>
        <v>0</v>
      </c>
      <c r="U69" s="155">
        <f t="shared" si="24"/>
        <v>0</v>
      </c>
      <c r="V69" s="155">
        <f t="shared" si="24"/>
        <v>-1328.2579800000001</v>
      </c>
      <c r="W69" s="155">
        <f t="shared" si="24"/>
        <v>1</v>
      </c>
      <c r="X69" s="155">
        <f t="shared" si="24"/>
        <v>0</v>
      </c>
      <c r="Y69" s="155">
        <f t="shared" si="24"/>
        <v>0</v>
      </c>
      <c r="Z69" s="155">
        <f t="shared" si="24"/>
        <v>0</v>
      </c>
      <c r="AA69" s="155">
        <f t="shared" si="24"/>
        <v>0</v>
      </c>
      <c r="AB69" s="156">
        <f t="shared" si="17"/>
        <v>-48293.027189999993</v>
      </c>
      <c r="AD69" s="153" t="s">
        <v>44</v>
      </c>
      <c r="AE69" s="164">
        <f t="shared" ref="AE69:BC69" si="25">AE40-AE11</f>
        <v>-5.7367616538181954E-2</v>
      </c>
      <c r="AF69" s="164">
        <f t="shared" si="25"/>
        <v>4.7264543723899211E-2</v>
      </c>
      <c r="AG69" s="164">
        <f t="shared" si="25"/>
        <v>1.5889580520290741E-2</v>
      </c>
      <c r="AH69" s="164">
        <f t="shared" si="25"/>
        <v>6.8783982634117266E-2</v>
      </c>
      <c r="AI69" s="163">
        <f t="shared" si="25"/>
        <v>-2.0515032061294347E-2</v>
      </c>
      <c r="AJ69" s="164">
        <f t="shared" si="25"/>
        <v>1.5162910106888187E-2</v>
      </c>
      <c r="AK69" s="164">
        <f t="shared" si="25"/>
        <v>3.179919020516081E-2</v>
      </c>
      <c r="AL69" s="164">
        <f t="shared" si="25"/>
        <v>-6.044131146860425E-2</v>
      </c>
      <c r="AM69" s="164">
        <f t="shared" si="25"/>
        <v>5.0648298217179902E-4</v>
      </c>
      <c r="AN69" s="164">
        <f t="shared" si="25"/>
        <v>2.025931928687196E-4</v>
      </c>
      <c r="AO69" s="164">
        <f t="shared" si="25"/>
        <v>-6.9237104350974195E-3</v>
      </c>
      <c r="AP69" s="164">
        <f t="shared" si="25"/>
        <v>-8.1135974891936805E-3</v>
      </c>
      <c r="AQ69" s="164">
        <f t="shared" si="25"/>
        <v>-3.2441309389627841E-4</v>
      </c>
      <c r="AR69" s="164">
        <f t="shared" si="25"/>
        <v>-3.1888744779273444E-3</v>
      </c>
      <c r="AS69" s="164">
        <f t="shared" si="25"/>
        <v>0</v>
      </c>
      <c r="AT69" s="164">
        <f t="shared" si="25"/>
        <v>0</v>
      </c>
      <c r="AU69" s="164">
        <f t="shared" si="25"/>
        <v>0</v>
      </c>
      <c r="AV69" s="164">
        <f t="shared" si="25"/>
        <v>0</v>
      </c>
      <c r="AW69" s="164">
        <f t="shared" si="25"/>
        <v>0</v>
      </c>
      <c r="AX69" s="164">
        <f t="shared" si="25"/>
        <v>-2.2836024397635983E-2</v>
      </c>
      <c r="AY69" s="164">
        <f t="shared" si="25"/>
        <v>1.012965964343598E-4</v>
      </c>
      <c r="AZ69" s="164">
        <f t="shared" si="25"/>
        <v>0</v>
      </c>
      <c r="BA69" s="164">
        <f t="shared" si="25"/>
        <v>0</v>
      </c>
      <c r="BB69" s="164">
        <f t="shared" si="25"/>
        <v>0</v>
      </c>
      <c r="BC69" s="164">
        <f t="shared" si="25"/>
        <v>0</v>
      </c>
      <c r="BD69" s="167">
        <f t="shared" si="19"/>
        <v>-1.7115486545399294E-16</v>
      </c>
    </row>
    <row r="70" spans="2:56" x14ac:dyDescent="0.25">
      <c r="B70" s="153" t="s">
        <v>375</v>
      </c>
      <c r="C70" s="155">
        <f t="shared" ref="C70:AA70" si="26">IF(ABS(C41-C12)&gt;$F$62,C41-C12,0)</f>
        <v>-12923.572509999998</v>
      </c>
      <c r="D70" s="155">
        <f t="shared" si="26"/>
        <v>-2087.2621300000001</v>
      </c>
      <c r="E70" s="155">
        <f t="shared" si="26"/>
        <v>-231.02536999999995</v>
      </c>
      <c r="F70" s="155">
        <f t="shared" si="26"/>
        <v>307</v>
      </c>
      <c r="G70" s="155">
        <f t="shared" si="26"/>
        <v>-640.80106999999998</v>
      </c>
      <c r="H70" s="154">
        <f t="shared" si="26"/>
        <v>-16544.34346</v>
      </c>
      <c r="I70" s="155">
        <f t="shared" si="26"/>
        <v>-85.284989999999993</v>
      </c>
      <c r="J70" s="155">
        <f t="shared" si="26"/>
        <v>29.430059999999997</v>
      </c>
      <c r="K70" s="155">
        <f t="shared" si="26"/>
        <v>1</v>
      </c>
      <c r="L70" s="155">
        <f t="shared" si="26"/>
        <v>1</v>
      </c>
      <c r="M70" s="155">
        <f t="shared" si="26"/>
        <v>1</v>
      </c>
      <c r="N70" s="155">
        <f t="shared" si="26"/>
        <v>7</v>
      </c>
      <c r="O70" s="155">
        <f t="shared" si="26"/>
        <v>6</v>
      </c>
      <c r="P70" s="155">
        <f t="shared" si="26"/>
        <v>-318.74176</v>
      </c>
      <c r="Q70" s="155">
        <f t="shared" si="26"/>
        <v>1</v>
      </c>
      <c r="R70" s="155">
        <f t="shared" si="26"/>
        <v>0</v>
      </c>
      <c r="S70" s="155">
        <f t="shared" si="26"/>
        <v>0</v>
      </c>
      <c r="T70" s="155">
        <f t="shared" si="26"/>
        <v>0</v>
      </c>
      <c r="U70" s="155">
        <f t="shared" si="26"/>
        <v>0</v>
      </c>
      <c r="V70" s="155">
        <f t="shared" si="26"/>
        <v>0</v>
      </c>
      <c r="W70" s="155">
        <f t="shared" si="26"/>
        <v>0</v>
      </c>
      <c r="X70" s="155">
        <f t="shared" si="26"/>
        <v>0</v>
      </c>
      <c r="Y70" s="155">
        <f t="shared" si="26"/>
        <v>1</v>
      </c>
      <c r="Z70" s="155">
        <f t="shared" si="26"/>
        <v>0</v>
      </c>
      <c r="AA70" s="155">
        <f t="shared" si="26"/>
        <v>0</v>
      </c>
      <c r="AB70" s="156">
        <f t="shared" si="17"/>
        <v>-32476.601229999997</v>
      </c>
      <c r="AD70" s="153" t="s">
        <v>375</v>
      </c>
      <c r="AE70" s="164">
        <f t="shared" ref="AE70:BC70" si="27">AE41-AE12</f>
        <v>9.2950813822458012E-2</v>
      </c>
      <c r="AF70" s="164">
        <f t="shared" si="27"/>
        <v>-1.7761535984867551E-2</v>
      </c>
      <c r="AG70" s="164">
        <f t="shared" si="27"/>
        <v>3.0899330873398533E-2</v>
      </c>
      <c r="AH70" s="164">
        <f t="shared" si="27"/>
        <v>4.2871107387236422E-2</v>
      </c>
      <c r="AI70" s="164">
        <f t="shared" si="27"/>
        <v>4.2758121701471564E-2</v>
      </c>
      <c r="AJ70" s="163">
        <f t="shared" si="27"/>
        <v>-0.27688638272283428</v>
      </c>
      <c r="AK70" s="164">
        <f t="shared" si="27"/>
        <v>6.6040753250426604E-2</v>
      </c>
      <c r="AL70" s="164">
        <f t="shared" si="27"/>
        <v>2.3511407773294975E-2</v>
      </c>
      <c r="AM70" s="164">
        <f t="shared" si="27"/>
        <v>1.3964530093562352E-4</v>
      </c>
      <c r="AN70" s="164">
        <f t="shared" si="27"/>
        <v>1.3964530093562352E-4</v>
      </c>
      <c r="AO70" s="164">
        <f t="shared" si="27"/>
        <v>1.3964530093562352E-4</v>
      </c>
      <c r="AP70" s="164">
        <f t="shared" si="27"/>
        <v>9.7751710654936461E-4</v>
      </c>
      <c r="AQ70" s="164">
        <f t="shared" si="27"/>
        <v>8.378718056137411E-4</v>
      </c>
      <c r="AR70" s="164">
        <f t="shared" si="27"/>
        <v>-6.8972315174256112E-3</v>
      </c>
      <c r="AS70" s="164">
        <f t="shared" si="27"/>
        <v>1.3964530093562352E-4</v>
      </c>
      <c r="AT70" s="164">
        <f t="shared" si="27"/>
        <v>0</v>
      </c>
      <c r="AU70" s="164">
        <f t="shared" si="27"/>
        <v>0</v>
      </c>
      <c r="AV70" s="164">
        <f t="shared" si="27"/>
        <v>0</v>
      </c>
      <c r="AW70" s="164">
        <f t="shared" si="27"/>
        <v>0</v>
      </c>
      <c r="AX70" s="164">
        <f t="shared" si="27"/>
        <v>0</v>
      </c>
      <c r="AY70" s="164">
        <f t="shared" si="27"/>
        <v>0</v>
      </c>
      <c r="AZ70" s="164">
        <f t="shared" si="27"/>
        <v>0</v>
      </c>
      <c r="BA70" s="164">
        <f t="shared" si="27"/>
        <v>1.3964530093562352E-4</v>
      </c>
      <c r="BB70" s="164">
        <f t="shared" si="27"/>
        <v>0</v>
      </c>
      <c r="BC70" s="164">
        <f t="shared" si="27"/>
        <v>0</v>
      </c>
      <c r="BD70" s="167">
        <f t="shared" si="19"/>
        <v>-1.1102230246251565E-16</v>
      </c>
    </row>
    <row r="71" spans="2:56" x14ac:dyDescent="0.25">
      <c r="B71" s="153" t="s">
        <v>376</v>
      </c>
      <c r="C71" s="155">
        <f t="shared" ref="C71:AA71" si="28">IF(ABS(C42-C13)&gt;$F$62,C42-C13,0)</f>
        <v>-7656.6031799999982</v>
      </c>
      <c r="D71" s="155">
        <f t="shared" si="28"/>
        <v>-752.82571000000007</v>
      </c>
      <c r="E71" s="155">
        <f t="shared" si="28"/>
        <v>-2721.4488700000002</v>
      </c>
      <c r="F71" s="155">
        <f t="shared" si="28"/>
        <v>188</v>
      </c>
      <c r="G71" s="155">
        <f t="shared" si="28"/>
        <v>232.17202</v>
      </c>
      <c r="H71" s="155">
        <f t="shared" si="28"/>
        <v>-956.05978000000005</v>
      </c>
      <c r="I71" s="154">
        <f t="shared" si="28"/>
        <v>-18443.088759999999</v>
      </c>
      <c r="J71" s="155">
        <f t="shared" si="28"/>
        <v>-2185.6540199999999</v>
      </c>
      <c r="K71" s="155">
        <f t="shared" si="28"/>
        <v>-662.22867999999994</v>
      </c>
      <c r="L71" s="155">
        <f t="shared" si="28"/>
        <v>-209.01035999999999</v>
      </c>
      <c r="M71" s="155">
        <f t="shared" si="28"/>
        <v>0</v>
      </c>
      <c r="N71" s="155">
        <f t="shared" si="28"/>
        <v>9</v>
      </c>
      <c r="O71" s="155">
        <f t="shared" si="28"/>
        <v>6</v>
      </c>
      <c r="P71" s="155">
        <f t="shared" si="28"/>
        <v>-95.066399999999987</v>
      </c>
      <c r="Q71" s="155">
        <f t="shared" si="28"/>
        <v>-127.31186</v>
      </c>
      <c r="R71" s="155">
        <f t="shared" si="28"/>
        <v>0</v>
      </c>
      <c r="S71" s="155">
        <f t="shared" si="28"/>
        <v>0</v>
      </c>
      <c r="T71" s="155">
        <f t="shared" si="28"/>
        <v>-846.46168999999998</v>
      </c>
      <c r="U71" s="155">
        <f t="shared" si="28"/>
        <v>0</v>
      </c>
      <c r="V71" s="155">
        <f t="shared" si="28"/>
        <v>-88.062920000000005</v>
      </c>
      <c r="W71" s="155">
        <f t="shared" si="28"/>
        <v>1</v>
      </c>
      <c r="X71" s="155">
        <f t="shared" si="28"/>
        <v>0</v>
      </c>
      <c r="Y71" s="155">
        <f t="shared" si="28"/>
        <v>0</v>
      </c>
      <c r="Z71" s="155">
        <f t="shared" si="28"/>
        <v>0</v>
      </c>
      <c r="AA71" s="155">
        <f t="shared" si="28"/>
        <v>1</v>
      </c>
      <c r="AB71" s="156">
        <f t="shared" si="17"/>
        <v>-34306.65021</v>
      </c>
      <c r="AD71" s="153" t="s">
        <v>376</v>
      </c>
      <c r="AE71" s="164">
        <f t="shared" ref="AE71:BC71" si="29">AE42-AE13</f>
        <v>0.1838954082363522</v>
      </c>
      <c r="AF71" s="164">
        <f t="shared" si="29"/>
        <v>1.6960544856341672E-3</v>
      </c>
      <c r="AG71" s="164">
        <f t="shared" si="29"/>
        <v>-4.7873612782492629E-2</v>
      </c>
      <c r="AH71" s="164">
        <f t="shared" si="29"/>
        <v>1.4447091370168294E-2</v>
      </c>
      <c r="AI71" s="164">
        <f t="shared" si="29"/>
        <v>2.1286189181199722E-2</v>
      </c>
      <c r="AJ71" s="164">
        <f t="shared" si="29"/>
        <v>1.155232907844319E-2</v>
      </c>
      <c r="AK71" s="163">
        <f t="shared" si="29"/>
        <v>-0.15832208904750095</v>
      </c>
      <c r="AL71" s="164">
        <f t="shared" si="29"/>
        <v>1.1864180685922029E-2</v>
      </c>
      <c r="AM71" s="164">
        <f t="shared" si="29"/>
        <v>-1.3883365654053906E-2</v>
      </c>
      <c r="AN71" s="164">
        <f t="shared" si="29"/>
        <v>-4.4169886943887446E-3</v>
      </c>
      <c r="AO71" s="164">
        <f t="shared" si="29"/>
        <v>0</v>
      </c>
      <c r="AP71" s="164">
        <f t="shared" si="29"/>
        <v>6.9161607623146085E-4</v>
      </c>
      <c r="AQ71" s="164">
        <f t="shared" si="29"/>
        <v>4.6107738415430722E-4</v>
      </c>
      <c r="AR71" s="164">
        <f t="shared" si="29"/>
        <v>8.3235557316159491E-4</v>
      </c>
      <c r="AS71" s="164">
        <f t="shared" si="29"/>
        <v>-2.6347515818561963E-3</v>
      </c>
      <c r="AT71" s="164">
        <f t="shared" si="29"/>
        <v>0</v>
      </c>
      <c r="AU71" s="164">
        <f t="shared" si="29"/>
        <v>0</v>
      </c>
      <c r="AV71" s="164">
        <f t="shared" si="29"/>
        <v>-1.7888164562575703E-2</v>
      </c>
      <c r="AW71" s="164">
        <f t="shared" si="29"/>
        <v>0</v>
      </c>
      <c r="AX71" s="164">
        <f t="shared" si="29"/>
        <v>-1.861022209783575E-3</v>
      </c>
      <c r="AY71" s="164">
        <f t="shared" si="29"/>
        <v>7.6846230692384536E-5</v>
      </c>
      <c r="AZ71" s="164">
        <f t="shared" si="29"/>
        <v>0</v>
      </c>
      <c r="BA71" s="164">
        <f t="shared" si="29"/>
        <v>0</v>
      </c>
      <c r="BB71" s="164">
        <f t="shared" si="29"/>
        <v>0</v>
      </c>
      <c r="BC71" s="164">
        <f t="shared" si="29"/>
        <v>7.6846230692384536E-5</v>
      </c>
      <c r="BD71" s="167">
        <f t="shared" si="19"/>
        <v>3.3989738107420564E-17</v>
      </c>
    </row>
    <row r="72" spans="2:56" x14ac:dyDescent="0.25">
      <c r="B72" s="153" t="s">
        <v>46</v>
      </c>
      <c r="C72" s="155">
        <f t="shared" ref="C72:AA72" si="30">IF(ABS(C43-C14)&gt;$F$62,C43-C14,0)</f>
        <v>-59032.407249999989</v>
      </c>
      <c r="D72" s="155">
        <f t="shared" si="30"/>
        <v>-4572.7771700000003</v>
      </c>
      <c r="E72" s="155">
        <f t="shared" si="30"/>
        <v>-222.36293999999998</v>
      </c>
      <c r="F72" s="155">
        <f t="shared" si="30"/>
        <v>-189.04858000000002</v>
      </c>
      <c r="G72" s="155">
        <f t="shared" si="30"/>
        <v>-3293.1896599999995</v>
      </c>
      <c r="H72" s="155">
        <f t="shared" si="30"/>
        <v>51.515250000000009</v>
      </c>
      <c r="I72" s="155">
        <f t="shared" si="30"/>
        <v>-2094.6518500000002</v>
      </c>
      <c r="J72" s="154">
        <f t="shared" si="30"/>
        <v>-54281.20233</v>
      </c>
      <c r="K72" s="155">
        <f t="shared" si="30"/>
        <v>-828.89806999999996</v>
      </c>
      <c r="L72" s="155">
        <f t="shared" si="30"/>
        <v>-90.409630000000007</v>
      </c>
      <c r="M72" s="155">
        <f t="shared" si="30"/>
        <v>0</v>
      </c>
      <c r="N72" s="155">
        <f t="shared" si="30"/>
        <v>-596.81861000000004</v>
      </c>
      <c r="O72" s="155">
        <f t="shared" si="30"/>
        <v>-187.87280999999999</v>
      </c>
      <c r="P72" s="155">
        <f t="shared" si="30"/>
        <v>-138.94639000000001</v>
      </c>
      <c r="Q72" s="155">
        <f t="shared" si="30"/>
        <v>-2349.5046000000002</v>
      </c>
      <c r="R72" s="155">
        <f t="shared" si="30"/>
        <v>0</v>
      </c>
      <c r="S72" s="155">
        <f t="shared" si="30"/>
        <v>0</v>
      </c>
      <c r="T72" s="155">
        <f t="shared" si="30"/>
        <v>-184.58141999999998</v>
      </c>
      <c r="U72" s="155">
        <f t="shared" si="30"/>
        <v>0</v>
      </c>
      <c r="V72" s="155">
        <f t="shared" si="30"/>
        <v>0</v>
      </c>
      <c r="W72" s="155">
        <f t="shared" si="30"/>
        <v>1</v>
      </c>
      <c r="X72" s="155">
        <f t="shared" si="30"/>
        <v>0</v>
      </c>
      <c r="Y72" s="155">
        <f t="shared" si="30"/>
        <v>0</v>
      </c>
      <c r="Z72" s="155">
        <f t="shared" si="30"/>
        <v>-1124.3487700000001</v>
      </c>
      <c r="AA72" s="155">
        <f t="shared" si="30"/>
        <v>0</v>
      </c>
      <c r="AB72" s="156">
        <f t="shared" si="17"/>
        <v>-129134.50482999998</v>
      </c>
      <c r="AD72" s="153" t="s">
        <v>46</v>
      </c>
      <c r="AE72" s="164">
        <f t="shared" ref="AE72:BC72" si="31">AE43-AE14</f>
        <v>7.8544932271036649E-2</v>
      </c>
      <c r="AF72" s="164">
        <f t="shared" si="31"/>
        <v>2.4667445947748931E-2</v>
      </c>
      <c r="AG72" s="164">
        <f t="shared" si="31"/>
        <v>1.8662744061569803E-2</v>
      </c>
      <c r="AH72" s="164">
        <f t="shared" si="31"/>
        <v>9.3123224874202479E-3</v>
      </c>
      <c r="AI72" s="164">
        <f t="shared" si="31"/>
        <v>-1.0319576247564086E-2</v>
      </c>
      <c r="AJ72" s="164">
        <f t="shared" si="31"/>
        <v>1.4059843735950258E-2</v>
      </c>
      <c r="AK72" s="164">
        <f t="shared" si="31"/>
        <v>7.1438849274995761E-2</v>
      </c>
      <c r="AL72" s="163">
        <f t="shared" si="31"/>
        <v>-0.16975914139286943</v>
      </c>
      <c r="AM72" s="164">
        <f t="shared" si="31"/>
        <v>-5.643860305318619E-3</v>
      </c>
      <c r="AN72" s="164">
        <f t="shared" si="31"/>
        <v>-5.6440028759633905E-4</v>
      </c>
      <c r="AO72" s="164">
        <f t="shared" si="31"/>
        <v>0</v>
      </c>
      <c r="AP72" s="164">
        <f t="shared" si="31"/>
        <v>-3.9236721411714378E-3</v>
      </c>
      <c r="AQ72" s="164">
        <f t="shared" si="31"/>
        <v>-1.1787695799543444E-3</v>
      </c>
      <c r="AR72" s="164">
        <f t="shared" si="31"/>
        <v>1.5691260817658E-4</v>
      </c>
      <c r="AS72" s="164">
        <f t="shared" si="31"/>
        <v>-1.634011132144467E-2</v>
      </c>
      <c r="AT72" s="164">
        <f t="shared" si="31"/>
        <v>0</v>
      </c>
      <c r="AU72" s="164">
        <f t="shared" si="31"/>
        <v>0</v>
      </c>
      <c r="AV72" s="164">
        <f t="shared" si="31"/>
        <v>-1.3076181291541381E-3</v>
      </c>
      <c r="AW72" s="164">
        <f t="shared" si="31"/>
        <v>0</v>
      </c>
      <c r="AX72" s="164">
        <f t="shared" si="31"/>
        <v>0</v>
      </c>
      <c r="AY72" s="164">
        <f t="shared" si="31"/>
        <v>8.3166999334664007E-5</v>
      </c>
      <c r="AZ72" s="164">
        <f t="shared" si="31"/>
        <v>0</v>
      </c>
      <c r="BA72" s="164">
        <f t="shared" si="31"/>
        <v>0</v>
      </c>
      <c r="BB72" s="164">
        <f t="shared" si="31"/>
        <v>-7.8890679811596375E-3</v>
      </c>
      <c r="BC72" s="164">
        <f t="shared" si="31"/>
        <v>0</v>
      </c>
      <c r="BD72" s="167">
        <f t="shared" si="19"/>
        <v>1.9081958235744878E-16</v>
      </c>
    </row>
    <row r="73" spans="2:56" x14ac:dyDescent="0.25">
      <c r="B73" s="153" t="s">
        <v>377</v>
      </c>
      <c r="C73" s="155">
        <f t="shared" ref="C73:AA73" si="32">IF(ABS(C44-C15)&gt;$F$62,C44-C15,0)</f>
        <v>-13659.271500000001</v>
      </c>
      <c r="D73" s="155">
        <f t="shared" si="32"/>
        <v>-3112.43932</v>
      </c>
      <c r="E73" s="155">
        <f t="shared" si="32"/>
        <v>160</v>
      </c>
      <c r="F73" s="155">
        <f t="shared" si="32"/>
        <v>49</v>
      </c>
      <c r="G73" s="155">
        <f t="shared" si="32"/>
        <v>7</v>
      </c>
      <c r="H73" s="155">
        <f t="shared" si="32"/>
        <v>2</v>
      </c>
      <c r="I73" s="155">
        <f t="shared" si="32"/>
        <v>-824.13722000000007</v>
      </c>
      <c r="J73" s="155">
        <f t="shared" si="32"/>
        <v>-1440.58347</v>
      </c>
      <c r="K73" s="154">
        <f t="shared" si="32"/>
        <v>-1041.89579</v>
      </c>
      <c r="L73" s="155">
        <f t="shared" si="32"/>
        <v>-14.819379999999999</v>
      </c>
      <c r="M73" s="155">
        <f t="shared" si="32"/>
        <v>1</v>
      </c>
      <c r="N73" s="155">
        <f t="shared" si="32"/>
        <v>0</v>
      </c>
      <c r="O73" s="155">
        <f t="shared" si="32"/>
        <v>0</v>
      </c>
      <c r="P73" s="155">
        <f t="shared" si="32"/>
        <v>0</v>
      </c>
      <c r="Q73" s="155">
        <f t="shared" si="32"/>
        <v>0</v>
      </c>
      <c r="R73" s="155">
        <f t="shared" si="32"/>
        <v>0</v>
      </c>
      <c r="S73" s="155">
        <f t="shared" si="32"/>
        <v>0</v>
      </c>
      <c r="T73" s="155">
        <f t="shared" si="32"/>
        <v>0</v>
      </c>
      <c r="U73" s="155">
        <f t="shared" si="32"/>
        <v>0</v>
      </c>
      <c r="V73" s="155">
        <f t="shared" si="32"/>
        <v>-1512.0752799999998</v>
      </c>
      <c r="W73" s="155">
        <f t="shared" si="32"/>
        <v>3</v>
      </c>
      <c r="X73" s="155">
        <f t="shared" si="32"/>
        <v>0</v>
      </c>
      <c r="Y73" s="155">
        <f t="shared" si="32"/>
        <v>0</v>
      </c>
      <c r="Z73" s="155">
        <f t="shared" si="32"/>
        <v>0</v>
      </c>
      <c r="AA73" s="155">
        <f t="shared" si="32"/>
        <v>0</v>
      </c>
      <c r="AB73" s="156">
        <f t="shared" si="17"/>
        <v>-21383.221960000003</v>
      </c>
      <c r="AD73" s="153" t="s">
        <v>377</v>
      </c>
      <c r="AE73" s="164">
        <f t="shared" ref="AE73:BC73" si="33">AE44-AE15</f>
        <v>-0.50633471874265257</v>
      </c>
      <c r="AF73" s="164">
        <f t="shared" si="33"/>
        <v>0.36357284142189172</v>
      </c>
      <c r="AG73" s="164">
        <f t="shared" si="33"/>
        <v>0.20486555697823303</v>
      </c>
      <c r="AH73" s="164">
        <f t="shared" si="33"/>
        <v>6.2740076824583865E-2</v>
      </c>
      <c r="AI73" s="164">
        <f t="shared" si="33"/>
        <v>8.9628681177976958E-3</v>
      </c>
      <c r="AJ73" s="164">
        <f t="shared" si="33"/>
        <v>2.5608194622279128E-3</v>
      </c>
      <c r="AK73" s="164">
        <f t="shared" si="33"/>
        <v>-3.2242055659299371E-2</v>
      </c>
      <c r="AL73" s="164">
        <f t="shared" si="33"/>
        <v>-5.8819436339881868E-2</v>
      </c>
      <c r="AM73" s="163">
        <f t="shared" si="33"/>
        <v>1.4756596671786922E-2</v>
      </c>
      <c r="AN73" s="164">
        <f t="shared" si="33"/>
        <v>3.0372587209220019E-3</v>
      </c>
      <c r="AO73" s="164">
        <f t="shared" si="33"/>
        <v>1.2804097311139564E-3</v>
      </c>
      <c r="AP73" s="164">
        <f t="shared" si="33"/>
        <v>0</v>
      </c>
      <c r="AQ73" s="164">
        <f t="shared" si="33"/>
        <v>0</v>
      </c>
      <c r="AR73" s="164">
        <f t="shared" si="33"/>
        <v>0</v>
      </c>
      <c r="AS73" s="164">
        <f t="shared" si="33"/>
        <v>0</v>
      </c>
      <c r="AT73" s="164">
        <f t="shared" si="33"/>
        <v>0</v>
      </c>
      <c r="AU73" s="164">
        <f t="shared" si="33"/>
        <v>0</v>
      </c>
      <c r="AV73" s="164">
        <f t="shared" si="33"/>
        <v>0</v>
      </c>
      <c r="AW73" s="164">
        <f t="shared" si="33"/>
        <v>0</v>
      </c>
      <c r="AX73" s="164">
        <f t="shared" si="33"/>
        <v>-6.8221446380065026E-2</v>
      </c>
      <c r="AY73" s="164">
        <f t="shared" si="33"/>
        <v>3.8412291933418692E-3</v>
      </c>
      <c r="AZ73" s="164">
        <f t="shared" si="33"/>
        <v>0</v>
      </c>
      <c r="BA73" s="164">
        <f t="shared" si="33"/>
        <v>0</v>
      </c>
      <c r="BB73" s="164">
        <f t="shared" si="33"/>
        <v>0</v>
      </c>
      <c r="BC73" s="164">
        <f t="shared" si="33"/>
        <v>0</v>
      </c>
      <c r="BD73" s="167">
        <f t="shared" si="19"/>
        <v>1.3617579286417936E-16</v>
      </c>
    </row>
    <row r="74" spans="2:56" x14ac:dyDescent="0.25">
      <c r="B74" s="153" t="s">
        <v>378</v>
      </c>
      <c r="C74" s="155">
        <f t="shared" ref="C74:AA74" si="34">IF(ABS(C45-C16)&gt;$F$62,C45-C16,0)</f>
        <v>-13284.777960000001</v>
      </c>
      <c r="D74" s="155">
        <f t="shared" si="34"/>
        <v>-126.64968999999999</v>
      </c>
      <c r="E74" s="155">
        <f t="shared" si="34"/>
        <v>92</v>
      </c>
      <c r="F74" s="155">
        <f t="shared" si="34"/>
        <v>-1310.5356099999999</v>
      </c>
      <c r="G74" s="155">
        <f t="shared" si="34"/>
        <v>3</v>
      </c>
      <c r="H74" s="155">
        <f t="shared" si="34"/>
        <v>-1725.00279</v>
      </c>
      <c r="I74" s="155">
        <f t="shared" si="34"/>
        <v>-1093.8781300000001</v>
      </c>
      <c r="J74" s="155">
        <f t="shared" si="34"/>
        <v>-515.26886000000002</v>
      </c>
      <c r="K74" s="155">
        <f t="shared" si="34"/>
        <v>3</v>
      </c>
      <c r="L74" s="154">
        <f t="shared" si="34"/>
        <v>-2008.36977</v>
      </c>
      <c r="M74" s="155">
        <f t="shared" si="34"/>
        <v>-151.07075</v>
      </c>
      <c r="N74" s="155">
        <f t="shared" si="34"/>
        <v>0</v>
      </c>
      <c r="O74" s="155">
        <f t="shared" si="34"/>
        <v>0</v>
      </c>
      <c r="P74" s="155">
        <f t="shared" si="34"/>
        <v>0</v>
      </c>
      <c r="Q74" s="155">
        <f t="shared" si="34"/>
        <v>0</v>
      </c>
      <c r="R74" s="155">
        <f t="shared" si="34"/>
        <v>0</v>
      </c>
      <c r="S74" s="155">
        <f t="shared" si="34"/>
        <v>0</v>
      </c>
      <c r="T74" s="155">
        <f t="shared" si="34"/>
        <v>0</v>
      </c>
      <c r="U74" s="155">
        <f t="shared" si="34"/>
        <v>0</v>
      </c>
      <c r="V74" s="155">
        <f t="shared" si="34"/>
        <v>-577.21716000000004</v>
      </c>
      <c r="W74" s="155">
        <f t="shared" si="34"/>
        <v>0</v>
      </c>
      <c r="X74" s="155">
        <f t="shared" si="34"/>
        <v>0</v>
      </c>
      <c r="Y74" s="155">
        <f t="shared" si="34"/>
        <v>0</v>
      </c>
      <c r="Z74" s="155">
        <f t="shared" si="34"/>
        <v>0</v>
      </c>
      <c r="AA74" s="155">
        <f t="shared" si="34"/>
        <v>0</v>
      </c>
      <c r="AB74" s="156">
        <f t="shared" si="17"/>
        <v>-20694.77072</v>
      </c>
      <c r="AD74" s="153" t="s">
        <v>378</v>
      </c>
      <c r="AE74" s="164">
        <f t="shared" ref="AE74:BC74" si="35">AE45-AE16</f>
        <v>-0.57499336487550701</v>
      </c>
      <c r="AF74" s="164">
        <f t="shared" si="35"/>
        <v>0.21720084017303454</v>
      </c>
      <c r="AG74" s="164">
        <f t="shared" si="35"/>
        <v>0.57499999999999996</v>
      </c>
      <c r="AH74" s="164">
        <f t="shared" si="35"/>
        <v>-2.5628750139526819E-2</v>
      </c>
      <c r="AI74" s="164">
        <f t="shared" si="35"/>
        <v>1.8749999999999999E-2</v>
      </c>
      <c r="AJ74" s="164">
        <f t="shared" si="35"/>
        <v>-7.6512971272790858E-2</v>
      </c>
      <c r="AK74" s="164">
        <f t="shared" si="35"/>
        <v>-5.2452177234965064E-2</v>
      </c>
      <c r="AL74" s="164">
        <f t="shared" si="35"/>
        <v>-1.8505432075064311E-2</v>
      </c>
      <c r="AM74" s="164">
        <f t="shared" si="35"/>
        <v>1.8749999999999999E-2</v>
      </c>
      <c r="AN74" s="163">
        <f t="shared" si="35"/>
        <v>-5.9090358007062284E-2</v>
      </c>
      <c r="AO74" s="164">
        <f t="shared" si="35"/>
        <v>5.1601566588692768E-3</v>
      </c>
      <c r="AP74" s="164">
        <f t="shared" si="35"/>
        <v>0</v>
      </c>
      <c r="AQ74" s="164">
        <f t="shared" si="35"/>
        <v>0</v>
      </c>
      <c r="AR74" s="164">
        <f t="shared" si="35"/>
        <v>0</v>
      </c>
      <c r="AS74" s="164">
        <f t="shared" si="35"/>
        <v>0</v>
      </c>
      <c r="AT74" s="164">
        <f t="shared" si="35"/>
        <v>0</v>
      </c>
      <c r="AU74" s="164">
        <f t="shared" si="35"/>
        <v>0</v>
      </c>
      <c r="AV74" s="164">
        <f t="shared" si="35"/>
        <v>0</v>
      </c>
      <c r="AW74" s="164">
        <f t="shared" si="35"/>
        <v>0</v>
      </c>
      <c r="AX74" s="164">
        <f t="shared" si="35"/>
        <v>-2.7677943226987443E-2</v>
      </c>
      <c r="AY74" s="164">
        <f t="shared" si="35"/>
        <v>0</v>
      </c>
      <c r="AZ74" s="164">
        <f t="shared" si="35"/>
        <v>0</v>
      </c>
      <c r="BA74" s="164">
        <f t="shared" si="35"/>
        <v>0</v>
      </c>
      <c r="BB74" s="164">
        <f t="shared" si="35"/>
        <v>0</v>
      </c>
      <c r="BC74" s="164">
        <f t="shared" si="35"/>
        <v>0</v>
      </c>
      <c r="BD74" s="167">
        <f t="shared" si="19"/>
        <v>-1.0408340855860843E-17</v>
      </c>
    </row>
    <row r="75" spans="2:56" x14ac:dyDescent="0.25">
      <c r="B75" s="153" t="s">
        <v>379</v>
      </c>
      <c r="C75" s="155">
        <f t="shared" ref="C75:AA75" si="36">IF(ABS(C46-C17)&gt;$F$62,C46-C17,0)</f>
        <v>-13946.488229999999</v>
      </c>
      <c r="D75" s="155">
        <f t="shared" si="36"/>
        <v>18</v>
      </c>
      <c r="E75" s="155">
        <f t="shared" si="36"/>
        <v>-1559.89797</v>
      </c>
      <c r="F75" s="155">
        <f t="shared" si="36"/>
        <v>37</v>
      </c>
      <c r="G75" s="155">
        <f t="shared" si="36"/>
        <v>-705.81709999999998</v>
      </c>
      <c r="H75" s="155">
        <f t="shared" si="36"/>
        <v>2</v>
      </c>
      <c r="I75" s="155">
        <f t="shared" si="36"/>
        <v>0</v>
      </c>
      <c r="J75" s="155">
        <f t="shared" si="36"/>
        <v>0</v>
      </c>
      <c r="K75" s="155">
        <f t="shared" si="36"/>
        <v>1</v>
      </c>
      <c r="L75" s="155">
        <f t="shared" si="36"/>
        <v>-204.23599999999999</v>
      </c>
      <c r="M75" s="154">
        <f t="shared" si="36"/>
        <v>-358.57045999999997</v>
      </c>
      <c r="N75" s="155">
        <f t="shared" si="36"/>
        <v>-32.875660000000003</v>
      </c>
      <c r="O75" s="155">
        <f t="shared" si="36"/>
        <v>-2030.7731699999999</v>
      </c>
      <c r="P75" s="155">
        <f t="shared" si="36"/>
        <v>0</v>
      </c>
      <c r="Q75" s="155">
        <f t="shared" si="36"/>
        <v>0</v>
      </c>
      <c r="R75" s="155">
        <f t="shared" si="36"/>
        <v>0</v>
      </c>
      <c r="S75" s="155">
        <f t="shared" si="36"/>
        <v>0</v>
      </c>
      <c r="T75" s="155">
        <f t="shared" si="36"/>
        <v>0</v>
      </c>
      <c r="U75" s="155">
        <f t="shared" si="36"/>
        <v>0</v>
      </c>
      <c r="V75" s="155">
        <f t="shared" si="36"/>
        <v>-1880.9345800000001</v>
      </c>
      <c r="W75" s="155">
        <f t="shared" si="36"/>
        <v>0</v>
      </c>
      <c r="X75" s="155">
        <f t="shared" si="36"/>
        <v>0</v>
      </c>
      <c r="Y75" s="155">
        <f t="shared" si="36"/>
        <v>0</v>
      </c>
      <c r="Z75" s="155">
        <f t="shared" si="36"/>
        <v>0</v>
      </c>
      <c r="AA75" s="155">
        <f t="shared" si="36"/>
        <v>0</v>
      </c>
      <c r="AB75" s="156">
        <f t="shared" si="17"/>
        <v>-20661.593170000004</v>
      </c>
      <c r="AD75" s="153" t="s">
        <v>379</v>
      </c>
      <c r="AE75" s="164">
        <f t="shared" ref="AE75:BC75" si="37">AE46-AE17</f>
        <v>-0.53749892005714028</v>
      </c>
      <c r="AF75" s="164">
        <f t="shared" si="37"/>
        <v>0.12676056338028169</v>
      </c>
      <c r="AG75" s="164">
        <f t="shared" si="37"/>
        <v>0.2607387336333406</v>
      </c>
      <c r="AH75" s="164">
        <f t="shared" si="37"/>
        <v>0.26056338028169013</v>
      </c>
      <c r="AI75" s="164">
        <f t="shared" si="37"/>
        <v>2.9020010646636299E-2</v>
      </c>
      <c r="AJ75" s="164">
        <f t="shared" si="37"/>
        <v>1.4084507042253521E-2</v>
      </c>
      <c r="AK75" s="164">
        <f t="shared" si="37"/>
        <v>0</v>
      </c>
      <c r="AL75" s="164">
        <f t="shared" si="37"/>
        <v>0</v>
      </c>
      <c r="AM75" s="164">
        <f t="shared" si="37"/>
        <v>7.0422535211267607E-3</v>
      </c>
      <c r="AN75" s="164">
        <f t="shared" si="37"/>
        <v>4.1710272738929108E-3</v>
      </c>
      <c r="AO75" s="163">
        <f t="shared" si="37"/>
        <v>1.0740752676143807E-2</v>
      </c>
      <c r="AP75" s="164">
        <f t="shared" si="37"/>
        <v>1.240808221914687E-2</v>
      </c>
      <c r="AQ75" s="164">
        <f t="shared" si="37"/>
        <v>-9.7616462377686453E-2</v>
      </c>
      <c r="AR75" s="164">
        <f t="shared" si="37"/>
        <v>0</v>
      </c>
      <c r="AS75" s="164">
        <f t="shared" si="37"/>
        <v>0</v>
      </c>
      <c r="AT75" s="164">
        <f t="shared" si="37"/>
        <v>0</v>
      </c>
      <c r="AU75" s="164">
        <f t="shared" si="37"/>
        <v>0</v>
      </c>
      <c r="AV75" s="164">
        <f t="shared" si="37"/>
        <v>0</v>
      </c>
      <c r="AW75" s="164">
        <f t="shared" si="37"/>
        <v>0</v>
      </c>
      <c r="AX75" s="164">
        <f t="shared" si="37"/>
        <v>-9.0413928239685915E-2</v>
      </c>
      <c r="AY75" s="164">
        <f t="shared" si="37"/>
        <v>0</v>
      </c>
      <c r="AZ75" s="164">
        <f t="shared" si="37"/>
        <v>0</v>
      </c>
      <c r="BA75" s="164">
        <f t="shared" si="37"/>
        <v>0</v>
      </c>
      <c r="BB75" s="164">
        <f t="shared" si="37"/>
        <v>0</v>
      </c>
      <c r="BC75" s="164">
        <f t="shared" si="37"/>
        <v>0</v>
      </c>
      <c r="BD75" s="167">
        <f t="shared" si="19"/>
        <v>-8.3266726846886741E-17</v>
      </c>
    </row>
    <row r="76" spans="2:56" x14ac:dyDescent="0.25">
      <c r="B76" s="153" t="s">
        <v>380</v>
      </c>
      <c r="C76" s="155">
        <f t="shared" ref="C76:AA76" si="38">IF(ABS(C47-C18)&gt;$F$62,C47-C18,0)</f>
        <v>-18313.010689999999</v>
      </c>
      <c r="D76" s="155">
        <f t="shared" si="38"/>
        <v>-1222.87312</v>
      </c>
      <c r="E76" s="155">
        <f t="shared" si="38"/>
        <v>28</v>
      </c>
      <c r="F76" s="155">
        <f t="shared" si="38"/>
        <v>-130.01455999999999</v>
      </c>
      <c r="G76" s="155">
        <f t="shared" si="38"/>
        <v>-856.68217000000004</v>
      </c>
      <c r="H76" s="155">
        <f t="shared" si="38"/>
        <v>7</v>
      </c>
      <c r="I76" s="155">
        <f t="shared" si="38"/>
        <v>9</v>
      </c>
      <c r="J76" s="155">
        <f t="shared" si="38"/>
        <v>-303.95483000000002</v>
      </c>
      <c r="K76" s="155">
        <f t="shared" si="38"/>
        <v>0</v>
      </c>
      <c r="L76" s="155">
        <f t="shared" si="38"/>
        <v>0</v>
      </c>
      <c r="M76" s="155">
        <f t="shared" si="38"/>
        <v>-1878.9345800000001</v>
      </c>
      <c r="N76" s="154">
        <f t="shared" si="38"/>
        <v>-2501.8641699999998</v>
      </c>
      <c r="O76" s="155">
        <f t="shared" si="38"/>
        <v>-1267.3203100000001</v>
      </c>
      <c r="P76" s="155">
        <f t="shared" si="38"/>
        <v>1</v>
      </c>
      <c r="Q76" s="155">
        <f t="shared" si="38"/>
        <v>0</v>
      </c>
      <c r="R76" s="155">
        <f t="shared" si="38"/>
        <v>0</v>
      </c>
      <c r="S76" s="155">
        <f t="shared" si="38"/>
        <v>0</v>
      </c>
      <c r="T76" s="155">
        <f t="shared" si="38"/>
        <v>0</v>
      </c>
      <c r="U76" s="155">
        <f t="shared" si="38"/>
        <v>0</v>
      </c>
      <c r="V76" s="155">
        <f t="shared" si="38"/>
        <v>0</v>
      </c>
      <c r="W76" s="155">
        <f t="shared" si="38"/>
        <v>0</v>
      </c>
      <c r="X76" s="155">
        <f t="shared" si="38"/>
        <v>0</v>
      </c>
      <c r="Y76" s="155">
        <f t="shared" si="38"/>
        <v>-308.32069999999999</v>
      </c>
      <c r="Z76" s="155">
        <f t="shared" si="38"/>
        <v>0</v>
      </c>
      <c r="AA76" s="155">
        <f t="shared" si="38"/>
        <v>-203.84465</v>
      </c>
      <c r="AB76" s="156">
        <f t="shared" si="17"/>
        <v>-26941.819779999998</v>
      </c>
      <c r="AD76" s="153" t="s">
        <v>380</v>
      </c>
      <c r="AE76" s="164">
        <f t="shared" ref="AE76:BC76" si="39">AE47-AE18</f>
        <v>-0.39076034215355387</v>
      </c>
      <c r="AF76" s="164">
        <f t="shared" si="39"/>
        <v>1.5491904411399804E-2</v>
      </c>
      <c r="AG76" s="164">
        <f t="shared" si="39"/>
        <v>0.17073170731707318</v>
      </c>
      <c r="AH76" s="164">
        <f t="shared" si="39"/>
        <v>0.17702350071011838</v>
      </c>
      <c r="AI76" s="164">
        <f t="shared" si="39"/>
        <v>0.10172960671302961</v>
      </c>
      <c r="AJ76" s="164">
        <f t="shared" si="39"/>
        <v>4.2682926829268296E-2</v>
      </c>
      <c r="AK76" s="164">
        <f t="shared" si="39"/>
        <v>5.4878048780487805E-2</v>
      </c>
      <c r="AL76" s="164">
        <f t="shared" si="39"/>
        <v>6.9683683519022131E-3</v>
      </c>
      <c r="AM76" s="164">
        <f t="shared" si="39"/>
        <v>0</v>
      </c>
      <c r="AN76" s="164">
        <f t="shared" si="39"/>
        <v>0</v>
      </c>
      <c r="AO76" s="164">
        <f t="shared" si="39"/>
        <v>-5.7197155990060311E-2</v>
      </c>
      <c r="AP76" s="163">
        <f t="shared" si="39"/>
        <v>-7.4117883893518713E-2</v>
      </c>
      <c r="AQ76" s="164">
        <f t="shared" si="39"/>
        <v>-3.4633209392463615E-2</v>
      </c>
      <c r="AR76" s="164">
        <f t="shared" si="39"/>
        <v>6.0975609756097563E-3</v>
      </c>
      <c r="AS76" s="164">
        <f t="shared" si="39"/>
        <v>0</v>
      </c>
      <c r="AT76" s="164">
        <f t="shared" si="39"/>
        <v>0</v>
      </c>
      <c r="AU76" s="164">
        <f t="shared" si="39"/>
        <v>0</v>
      </c>
      <c r="AV76" s="164">
        <f t="shared" si="39"/>
        <v>0</v>
      </c>
      <c r="AW76" s="164">
        <f t="shared" si="39"/>
        <v>0</v>
      </c>
      <c r="AX76" s="164">
        <f t="shared" si="39"/>
        <v>0</v>
      </c>
      <c r="AY76" s="164">
        <f t="shared" si="39"/>
        <v>0</v>
      </c>
      <c r="AZ76" s="164">
        <f t="shared" si="39"/>
        <v>0</v>
      </c>
      <c r="BA76" s="164">
        <f t="shared" si="39"/>
        <v>-1.1374704860522025E-2</v>
      </c>
      <c r="BB76" s="164">
        <f t="shared" si="39"/>
        <v>0</v>
      </c>
      <c r="BC76" s="164">
        <f t="shared" si="39"/>
        <v>-7.5203277987706011E-3</v>
      </c>
      <c r="BD76" s="167">
        <f t="shared" si="19"/>
        <v>-1.0321604682062002E-16</v>
      </c>
    </row>
    <row r="77" spans="2:56" x14ac:dyDescent="0.25">
      <c r="B77" s="153" t="s">
        <v>381</v>
      </c>
      <c r="C77" s="155">
        <f t="shared" ref="C77:AA77" si="40">IF(ABS(C48-C19)&gt;$F$62,C48-C19,0)</f>
        <v>-45598.963469999995</v>
      </c>
      <c r="D77" s="155">
        <f t="shared" si="40"/>
        <v>-68.228570000000005</v>
      </c>
      <c r="E77" s="155">
        <f t="shared" si="40"/>
        <v>7</v>
      </c>
      <c r="F77" s="155">
        <f t="shared" si="40"/>
        <v>-236.44669999999999</v>
      </c>
      <c r="G77" s="155">
        <f t="shared" si="40"/>
        <v>-97.179249999999996</v>
      </c>
      <c r="H77" s="155">
        <f t="shared" si="40"/>
        <v>5</v>
      </c>
      <c r="I77" s="155">
        <f t="shared" si="40"/>
        <v>-357.91388000000001</v>
      </c>
      <c r="J77" s="155">
        <f t="shared" si="40"/>
        <v>1</v>
      </c>
      <c r="K77" s="155">
        <f t="shared" si="40"/>
        <v>0</v>
      </c>
      <c r="L77" s="155">
        <f t="shared" si="40"/>
        <v>0</v>
      </c>
      <c r="M77" s="155">
        <f t="shared" si="40"/>
        <v>-2244.1982800000001</v>
      </c>
      <c r="N77" s="155">
        <f t="shared" si="40"/>
        <v>-726.83316000000002</v>
      </c>
      <c r="O77" s="154">
        <f t="shared" si="40"/>
        <v>-3872.6536100000003</v>
      </c>
      <c r="P77" s="155">
        <f t="shared" si="40"/>
        <v>-412.41602999999998</v>
      </c>
      <c r="Q77" s="155">
        <f t="shared" si="40"/>
        <v>0</v>
      </c>
      <c r="R77" s="155">
        <f t="shared" si="40"/>
        <v>0</v>
      </c>
      <c r="S77" s="155">
        <f t="shared" si="40"/>
        <v>0</v>
      </c>
      <c r="T77" s="155">
        <f t="shared" si="40"/>
        <v>0</v>
      </c>
      <c r="U77" s="155">
        <f t="shared" si="40"/>
        <v>0</v>
      </c>
      <c r="V77" s="155">
        <f t="shared" si="40"/>
        <v>0</v>
      </c>
      <c r="W77" s="155">
        <f t="shared" si="40"/>
        <v>-210.92605</v>
      </c>
      <c r="X77" s="155">
        <f t="shared" si="40"/>
        <v>0</v>
      </c>
      <c r="Y77" s="155">
        <f t="shared" si="40"/>
        <v>0</v>
      </c>
      <c r="Z77" s="155">
        <f t="shared" si="40"/>
        <v>-948.17646999999988</v>
      </c>
      <c r="AA77" s="155">
        <f t="shared" si="40"/>
        <v>-870.68579</v>
      </c>
      <c r="AB77" s="156">
        <f t="shared" si="17"/>
        <v>-55631.62126</v>
      </c>
      <c r="AD77" s="153" t="s">
        <v>381</v>
      </c>
      <c r="AE77" s="164">
        <f t="shared" ref="AE77:BC77" si="41">AE48-AE19</f>
        <v>-0.44766721856711089</v>
      </c>
      <c r="AF77" s="164">
        <f t="shared" si="41"/>
        <v>9.8649436617852596E-2</v>
      </c>
      <c r="AG77" s="164">
        <f t="shared" si="41"/>
        <v>0.1</v>
      </c>
      <c r="AH77" s="164">
        <f t="shared" si="41"/>
        <v>6.7093927399576425E-2</v>
      </c>
      <c r="AI77" s="164">
        <f t="shared" si="41"/>
        <v>0.12666521385813712</v>
      </c>
      <c r="AJ77" s="164">
        <f t="shared" si="41"/>
        <v>7.1428571428571425E-2</v>
      </c>
      <c r="AK77" s="164">
        <f t="shared" si="41"/>
        <v>9.3448774528542333E-2</v>
      </c>
      <c r="AL77" s="164">
        <f t="shared" si="41"/>
        <v>1.4285714285714285E-2</v>
      </c>
      <c r="AM77" s="164">
        <f t="shared" si="41"/>
        <v>0</v>
      </c>
      <c r="AN77" s="164">
        <f t="shared" si="41"/>
        <v>0</v>
      </c>
      <c r="AO77" s="164">
        <f t="shared" si="41"/>
        <v>-4.0289640215761292E-2</v>
      </c>
      <c r="AP77" s="164">
        <f t="shared" si="41"/>
        <v>2.9754594969113934E-2</v>
      </c>
      <c r="AQ77" s="163">
        <f t="shared" si="41"/>
        <v>-6.9524971130077301E-2</v>
      </c>
      <c r="AR77" s="164">
        <f t="shared" si="41"/>
        <v>-7.4040220135596097E-3</v>
      </c>
      <c r="AS77" s="164">
        <f t="shared" si="41"/>
        <v>0</v>
      </c>
      <c r="AT77" s="164">
        <f t="shared" si="41"/>
        <v>0</v>
      </c>
      <c r="AU77" s="164">
        <f t="shared" si="41"/>
        <v>0</v>
      </c>
      <c r="AV77" s="164">
        <f t="shared" si="41"/>
        <v>0</v>
      </c>
      <c r="AW77" s="164">
        <f t="shared" si="41"/>
        <v>0</v>
      </c>
      <c r="AX77" s="164">
        <f t="shared" si="41"/>
        <v>0</v>
      </c>
      <c r="AY77" s="164">
        <f t="shared" si="41"/>
        <v>-3.7867129399242194E-3</v>
      </c>
      <c r="AZ77" s="164">
        <f t="shared" si="41"/>
        <v>0</v>
      </c>
      <c r="BA77" s="164">
        <f t="shared" si="41"/>
        <v>0</v>
      </c>
      <c r="BB77" s="164">
        <f t="shared" si="41"/>
        <v>-1.7022421404471699E-2</v>
      </c>
      <c r="BC77" s="164">
        <f t="shared" si="41"/>
        <v>-1.5631246816602981E-2</v>
      </c>
      <c r="BD77" s="167">
        <f t="shared" si="19"/>
        <v>1.2836953722228372E-16</v>
      </c>
    </row>
    <row r="78" spans="2:56" x14ac:dyDescent="0.25">
      <c r="B78" s="153" t="s">
        <v>382</v>
      </c>
      <c r="C78" s="155">
        <f t="shared" ref="C78:AA78" si="42">IF(ABS(C49-C20)&gt;$F$62,C49-C20,0)</f>
        <v>-15929.84086</v>
      </c>
      <c r="D78" s="155">
        <f t="shared" si="42"/>
        <v>3</v>
      </c>
      <c r="E78" s="155">
        <f t="shared" si="42"/>
        <v>1</v>
      </c>
      <c r="F78" s="155">
        <f t="shared" si="42"/>
        <v>-82.996650000000002</v>
      </c>
      <c r="G78" s="155">
        <f t="shared" si="42"/>
        <v>3</v>
      </c>
      <c r="H78" s="155">
        <f t="shared" si="42"/>
        <v>-331.59926000000002</v>
      </c>
      <c r="I78" s="155">
        <f t="shared" si="42"/>
        <v>-243.01279</v>
      </c>
      <c r="J78" s="155">
        <f t="shared" si="42"/>
        <v>-11.819379999999999</v>
      </c>
      <c r="K78" s="155">
        <f t="shared" si="42"/>
        <v>0</v>
      </c>
      <c r="L78" s="155">
        <f t="shared" si="42"/>
        <v>0</v>
      </c>
      <c r="M78" s="155">
        <f t="shared" si="42"/>
        <v>0</v>
      </c>
      <c r="N78" s="155">
        <f t="shared" si="42"/>
        <v>0</v>
      </c>
      <c r="O78" s="155">
        <f t="shared" si="42"/>
        <v>-187.56626</v>
      </c>
      <c r="P78" s="154">
        <f t="shared" si="42"/>
        <v>1</v>
      </c>
      <c r="Q78" s="155">
        <f t="shared" si="42"/>
        <v>0</v>
      </c>
      <c r="R78" s="155">
        <f t="shared" si="42"/>
        <v>0</v>
      </c>
      <c r="S78" s="155">
        <f t="shared" si="42"/>
        <v>0</v>
      </c>
      <c r="T78" s="155">
        <f t="shared" si="42"/>
        <v>-28.397030000000001</v>
      </c>
      <c r="U78" s="155">
        <f t="shared" si="42"/>
        <v>0</v>
      </c>
      <c r="V78" s="155">
        <f t="shared" si="42"/>
        <v>0</v>
      </c>
      <c r="W78" s="155">
        <f t="shared" si="42"/>
        <v>0</v>
      </c>
      <c r="X78" s="155">
        <f t="shared" si="42"/>
        <v>0</v>
      </c>
      <c r="Y78" s="155">
        <f t="shared" si="42"/>
        <v>0</v>
      </c>
      <c r="Z78" s="155">
        <f t="shared" si="42"/>
        <v>0</v>
      </c>
      <c r="AA78" s="155">
        <f t="shared" si="42"/>
        <v>-225.54621999999998</v>
      </c>
      <c r="AB78" s="156">
        <f t="shared" si="17"/>
        <v>-17032.778450000002</v>
      </c>
      <c r="AD78" s="153" t="s">
        <v>382</v>
      </c>
      <c r="AE78" s="164">
        <f t="shared" ref="AE78:BC78" si="43">AE49-AE20</f>
        <v>-0.79800171938181697</v>
      </c>
      <c r="AF78" s="164">
        <f t="shared" si="43"/>
        <v>3.0612244897959183E-2</v>
      </c>
      <c r="AG78" s="164">
        <f t="shared" si="43"/>
        <v>1.020408163265306E-2</v>
      </c>
      <c r="AH78" s="164">
        <f t="shared" si="43"/>
        <v>5.3008222597551525E-3</v>
      </c>
      <c r="AI78" s="164">
        <f t="shared" si="43"/>
        <v>3.0612244897959183E-2</v>
      </c>
      <c r="AJ78" s="164">
        <f t="shared" si="43"/>
        <v>0.11253726432677205</v>
      </c>
      <c r="AK78" s="164">
        <f t="shared" si="43"/>
        <v>0.564119567425586</v>
      </c>
      <c r="AL78" s="164">
        <f t="shared" si="43"/>
        <v>6.0184293049926361E-2</v>
      </c>
      <c r="AM78" s="164">
        <f t="shared" si="43"/>
        <v>0</v>
      </c>
      <c r="AN78" s="164">
        <f t="shared" si="43"/>
        <v>0</v>
      </c>
      <c r="AO78" s="164">
        <f t="shared" si="43"/>
        <v>0</v>
      </c>
      <c r="AP78" s="164">
        <f t="shared" si="43"/>
        <v>0</v>
      </c>
      <c r="AQ78" s="164">
        <f t="shared" si="43"/>
        <v>-1.0949079783353336E-2</v>
      </c>
      <c r="AR78" s="163">
        <f t="shared" si="43"/>
        <v>1.020408163265306E-2</v>
      </c>
      <c r="AS78" s="164">
        <f t="shared" si="43"/>
        <v>0</v>
      </c>
      <c r="AT78" s="164">
        <f t="shared" si="43"/>
        <v>0</v>
      </c>
      <c r="AU78" s="164">
        <f t="shared" si="43"/>
        <v>0</v>
      </c>
      <c r="AV78" s="164">
        <f t="shared" si="43"/>
        <v>-1.6576613889954311E-3</v>
      </c>
      <c r="AW78" s="164">
        <f t="shared" si="43"/>
        <v>0</v>
      </c>
      <c r="AX78" s="164">
        <f t="shared" si="43"/>
        <v>0</v>
      </c>
      <c r="AY78" s="164">
        <f t="shared" si="43"/>
        <v>0</v>
      </c>
      <c r="AZ78" s="164">
        <f t="shared" si="43"/>
        <v>0</v>
      </c>
      <c r="BA78" s="164">
        <f t="shared" si="43"/>
        <v>0</v>
      </c>
      <c r="BB78" s="164">
        <f t="shared" si="43"/>
        <v>0</v>
      </c>
      <c r="BC78" s="164">
        <f t="shared" si="43"/>
        <v>-1.3166139569098213E-2</v>
      </c>
      <c r="BD78" s="167">
        <f t="shared" si="19"/>
        <v>1.5265566588595902E-16</v>
      </c>
    </row>
    <row r="79" spans="2:56" x14ac:dyDescent="0.25">
      <c r="B79" s="153" t="s">
        <v>383</v>
      </c>
      <c r="C79" s="155">
        <f t="shared" ref="C79:AA79" si="44">IF(ABS(C50-C21)&gt;$F$62,C50-C21,0)</f>
        <v>-12086.679080000002</v>
      </c>
      <c r="D79" s="155">
        <f t="shared" si="44"/>
        <v>2</v>
      </c>
      <c r="E79" s="155">
        <f t="shared" si="44"/>
        <v>0</v>
      </c>
      <c r="F79" s="155">
        <f t="shared" si="44"/>
        <v>1</v>
      </c>
      <c r="G79" s="155">
        <f t="shared" si="44"/>
        <v>1</v>
      </c>
      <c r="H79" s="155">
        <f t="shared" si="44"/>
        <v>0</v>
      </c>
      <c r="I79" s="155">
        <f t="shared" si="44"/>
        <v>-128.31186</v>
      </c>
      <c r="J79" s="155">
        <f t="shared" si="44"/>
        <v>-4137.5166799999997</v>
      </c>
      <c r="K79" s="155">
        <f t="shared" si="44"/>
        <v>0</v>
      </c>
      <c r="L79" s="155">
        <f t="shared" si="44"/>
        <v>0</v>
      </c>
      <c r="M79" s="155">
        <f t="shared" si="44"/>
        <v>0</v>
      </c>
      <c r="N79" s="155">
        <f t="shared" si="44"/>
        <v>0</v>
      </c>
      <c r="O79" s="155">
        <f t="shared" si="44"/>
        <v>0</v>
      </c>
      <c r="P79" s="155">
        <f t="shared" si="44"/>
        <v>0</v>
      </c>
      <c r="Q79" s="154">
        <f t="shared" si="44"/>
        <v>-743.78408999999999</v>
      </c>
      <c r="R79" s="155">
        <f t="shared" si="44"/>
        <v>0</v>
      </c>
      <c r="S79" s="155">
        <f t="shared" si="44"/>
        <v>0</v>
      </c>
      <c r="T79" s="155">
        <f t="shared" si="44"/>
        <v>0</v>
      </c>
      <c r="U79" s="155">
        <f t="shared" si="44"/>
        <v>0</v>
      </c>
      <c r="V79" s="155">
        <f t="shared" si="44"/>
        <v>0</v>
      </c>
      <c r="W79" s="155">
        <f t="shared" si="44"/>
        <v>0</v>
      </c>
      <c r="X79" s="155">
        <f t="shared" si="44"/>
        <v>0</v>
      </c>
      <c r="Y79" s="155">
        <f t="shared" si="44"/>
        <v>0</v>
      </c>
      <c r="Z79" s="155">
        <f t="shared" si="44"/>
        <v>0</v>
      </c>
      <c r="AA79" s="155">
        <f t="shared" si="44"/>
        <v>-1599.8379500000001</v>
      </c>
      <c r="AB79" s="156">
        <f t="shared" si="17"/>
        <v>-18692.129660000002</v>
      </c>
      <c r="AD79" s="153" t="s">
        <v>383</v>
      </c>
      <c r="AE79" s="164">
        <f t="shared" ref="AE79:BC79" si="45">AE50-AE21</f>
        <v>-0.31303408378329128</v>
      </c>
      <c r="AF79" s="164">
        <f t="shared" si="45"/>
        <v>0.13333333333333333</v>
      </c>
      <c r="AG79" s="164">
        <f t="shared" si="45"/>
        <v>0</v>
      </c>
      <c r="AH79" s="164">
        <f t="shared" si="45"/>
        <v>6.6666666666666666E-2</v>
      </c>
      <c r="AI79" s="164">
        <f t="shared" si="45"/>
        <v>6.6666666666666666E-2</v>
      </c>
      <c r="AJ79" s="164">
        <f t="shared" si="45"/>
        <v>0</v>
      </c>
      <c r="AK79" s="164">
        <f t="shared" si="45"/>
        <v>-6.8589817001353899E-3</v>
      </c>
      <c r="AL79" s="164">
        <f t="shared" si="45"/>
        <v>4.5279593648432231E-2</v>
      </c>
      <c r="AM79" s="164">
        <f t="shared" si="45"/>
        <v>0</v>
      </c>
      <c r="AN79" s="164">
        <f t="shared" si="45"/>
        <v>0</v>
      </c>
      <c r="AO79" s="164">
        <f t="shared" si="45"/>
        <v>0</v>
      </c>
      <c r="AP79" s="164">
        <f t="shared" si="45"/>
        <v>0</v>
      </c>
      <c r="AQ79" s="164">
        <f t="shared" si="45"/>
        <v>0</v>
      </c>
      <c r="AR79" s="164">
        <f t="shared" si="45"/>
        <v>0</v>
      </c>
      <c r="AS79" s="163">
        <f t="shared" si="45"/>
        <v>9.3467030829713443E-2</v>
      </c>
      <c r="AT79" s="164">
        <f t="shared" si="45"/>
        <v>0</v>
      </c>
      <c r="AU79" s="164">
        <f t="shared" si="45"/>
        <v>0</v>
      </c>
      <c r="AV79" s="164">
        <f t="shared" si="45"/>
        <v>0</v>
      </c>
      <c r="AW79" s="164">
        <f t="shared" si="45"/>
        <v>0</v>
      </c>
      <c r="AX79" s="164">
        <f t="shared" si="45"/>
        <v>0</v>
      </c>
      <c r="AY79" s="164">
        <f t="shared" si="45"/>
        <v>0</v>
      </c>
      <c r="AZ79" s="164">
        <f t="shared" si="45"/>
        <v>0</v>
      </c>
      <c r="BA79" s="164">
        <f t="shared" si="45"/>
        <v>0</v>
      </c>
      <c r="BB79" s="164">
        <f t="shared" si="45"/>
        <v>0</v>
      </c>
      <c r="BC79" s="164">
        <f t="shared" si="45"/>
        <v>-8.5520225661385618E-2</v>
      </c>
      <c r="BD79" s="167">
        <f t="shared" si="19"/>
        <v>0</v>
      </c>
    </row>
    <row r="80" spans="2:56" x14ac:dyDescent="0.25">
      <c r="B80" s="153" t="s">
        <v>384</v>
      </c>
      <c r="C80" s="155">
        <f t="shared" ref="C80:AA80" si="46">IF(ABS(C51-C22)&gt;$F$62,C51-C22,0)</f>
        <v>0</v>
      </c>
      <c r="D80" s="155">
        <f t="shared" si="46"/>
        <v>0</v>
      </c>
      <c r="E80" s="155">
        <f t="shared" si="46"/>
        <v>0</v>
      </c>
      <c r="F80" s="155">
        <f t="shared" si="46"/>
        <v>0</v>
      </c>
      <c r="G80" s="155">
        <f t="shared" si="46"/>
        <v>0</v>
      </c>
      <c r="H80" s="155">
        <f t="shared" si="46"/>
        <v>0</v>
      </c>
      <c r="I80" s="155">
        <f t="shared" si="46"/>
        <v>0</v>
      </c>
      <c r="J80" s="155">
        <f t="shared" si="46"/>
        <v>0</v>
      </c>
      <c r="K80" s="155">
        <f t="shared" si="46"/>
        <v>0</v>
      </c>
      <c r="L80" s="155">
        <f t="shared" si="46"/>
        <v>0</v>
      </c>
      <c r="M80" s="155">
        <f t="shared" si="46"/>
        <v>0</v>
      </c>
      <c r="N80" s="155">
        <f t="shared" si="46"/>
        <v>0</v>
      </c>
      <c r="O80" s="155">
        <f t="shared" si="46"/>
        <v>0</v>
      </c>
      <c r="P80" s="155">
        <f t="shared" si="46"/>
        <v>0</v>
      </c>
      <c r="Q80" s="155">
        <f t="shared" si="46"/>
        <v>0</v>
      </c>
      <c r="R80" s="154">
        <f t="shared" si="46"/>
        <v>0</v>
      </c>
      <c r="S80" s="155">
        <f t="shared" si="46"/>
        <v>0</v>
      </c>
      <c r="T80" s="155">
        <f t="shared" si="46"/>
        <v>0</v>
      </c>
      <c r="U80" s="155">
        <f t="shared" si="46"/>
        <v>0</v>
      </c>
      <c r="V80" s="155">
        <f t="shared" si="46"/>
        <v>0</v>
      </c>
      <c r="W80" s="155">
        <f t="shared" si="46"/>
        <v>0</v>
      </c>
      <c r="X80" s="155">
        <f t="shared" si="46"/>
        <v>0</v>
      </c>
      <c r="Y80" s="155">
        <f t="shared" si="46"/>
        <v>0</v>
      </c>
      <c r="Z80" s="155">
        <f t="shared" si="46"/>
        <v>0</v>
      </c>
      <c r="AA80" s="155">
        <f t="shared" si="46"/>
        <v>0</v>
      </c>
      <c r="AB80" s="156">
        <f t="shared" si="17"/>
        <v>0</v>
      </c>
      <c r="AD80" s="153" t="s">
        <v>384</v>
      </c>
      <c r="AE80" s="164" t="e">
        <f t="shared" ref="AE80:BC80" si="47">AE51-AE22</f>
        <v>#VALUE!</v>
      </c>
      <c r="AF80" s="164" t="e">
        <f t="shared" si="47"/>
        <v>#VALUE!</v>
      </c>
      <c r="AG80" s="164" t="e">
        <f t="shared" si="47"/>
        <v>#VALUE!</v>
      </c>
      <c r="AH80" s="164" t="e">
        <f t="shared" si="47"/>
        <v>#VALUE!</v>
      </c>
      <c r="AI80" s="164" t="e">
        <f t="shared" si="47"/>
        <v>#VALUE!</v>
      </c>
      <c r="AJ80" s="164" t="e">
        <f t="shared" si="47"/>
        <v>#VALUE!</v>
      </c>
      <c r="AK80" s="164" t="e">
        <f t="shared" si="47"/>
        <v>#VALUE!</v>
      </c>
      <c r="AL80" s="164" t="e">
        <f t="shared" si="47"/>
        <v>#VALUE!</v>
      </c>
      <c r="AM80" s="164" t="e">
        <f t="shared" si="47"/>
        <v>#VALUE!</v>
      </c>
      <c r="AN80" s="164" t="e">
        <f t="shared" si="47"/>
        <v>#VALUE!</v>
      </c>
      <c r="AO80" s="164" t="e">
        <f t="shared" si="47"/>
        <v>#VALUE!</v>
      </c>
      <c r="AP80" s="164" t="e">
        <f t="shared" si="47"/>
        <v>#VALUE!</v>
      </c>
      <c r="AQ80" s="164" t="e">
        <f t="shared" si="47"/>
        <v>#VALUE!</v>
      </c>
      <c r="AR80" s="164" t="e">
        <f t="shared" si="47"/>
        <v>#VALUE!</v>
      </c>
      <c r="AS80" s="164" t="e">
        <f t="shared" si="47"/>
        <v>#VALUE!</v>
      </c>
      <c r="AT80" s="163" t="e">
        <f t="shared" si="47"/>
        <v>#VALUE!</v>
      </c>
      <c r="AU80" s="164" t="e">
        <f t="shared" si="47"/>
        <v>#VALUE!</v>
      </c>
      <c r="AV80" s="164" t="e">
        <f t="shared" si="47"/>
        <v>#VALUE!</v>
      </c>
      <c r="AW80" s="164" t="e">
        <f t="shared" si="47"/>
        <v>#VALUE!</v>
      </c>
      <c r="AX80" s="164" t="e">
        <f t="shared" si="47"/>
        <v>#VALUE!</v>
      </c>
      <c r="AY80" s="164" t="e">
        <f t="shared" si="47"/>
        <v>#VALUE!</v>
      </c>
      <c r="AZ80" s="164" t="e">
        <f t="shared" si="47"/>
        <v>#VALUE!</v>
      </c>
      <c r="BA80" s="164" t="e">
        <f t="shared" si="47"/>
        <v>#VALUE!</v>
      </c>
      <c r="BB80" s="164" t="e">
        <f t="shared" si="47"/>
        <v>#VALUE!</v>
      </c>
      <c r="BC80" s="164" t="e">
        <f t="shared" si="47"/>
        <v>#VALUE!</v>
      </c>
      <c r="BD80" s="167" t="e">
        <f t="shared" si="19"/>
        <v>#VALUE!</v>
      </c>
    </row>
    <row r="81" spans="2:56" x14ac:dyDescent="0.25">
      <c r="B81" s="153" t="s">
        <v>385</v>
      </c>
      <c r="C81" s="155">
        <f t="shared" ref="C81:AA81" si="48">IF(ABS(C52-C23)&gt;$F$62,C52-C23,0)</f>
        <v>0</v>
      </c>
      <c r="D81" s="155">
        <f t="shared" si="48"/>
        <v>0</v>
      </c>
      <c r="E81" s="155">
        <f t="shared" si="48"/>
        <v>0</v>
      </c>
      <c r="F81" s="155">
        <f t="shared" si="48"/>
        <v>0</v>
      </c>
      <c r="G81" s="155">
        <f t="shared" si="48"/>
        <v>0</v>
      </c>
      <c r="H81" s="155">
        <f t="shared" si="48"/>
        <v>0</v>
      </c>
      <c r="I81" s="155">
        <f t="shared" si="48"/>
        <v>0</v>
      </c>
      <c r="J81" s="155">
        <f t="shared" si="48"/>
        <v>0</v>
      </c>
      <c r="K81" s="155">
        <f t="shared" si="48"/>
        <v>0</v>
      </c>
      <c r="L81" s="155">
        <f t="shared" si="48"/>
        <v>0</v>
      </c>
      <c r="M81" s="155">
        <f t="shared" si="48"/>
        <v>0</v>
      </c>
      <c r="N81" s="155">
        <f t="shared" si="48"/>
        <v>0</v>
      </c>
      <c r="O81" s="155">
        <f t="shared" si="48"/>
        <v>0</v>
      </c>
      <c r="P81" s="155">
        <f t="shared" si="48"/>
        <v>0</v>
      </c>
      <c r="Q81" s="155">
        <f t="shared" si="48"/>
        <v>0</v>
      </c>
      <c r="R81" s="155">
        <f t="shared" si="48"/>
        <v>0</v>
      </c>
      <c r="S81" s="154">
        <f t="shared" si="48"/>
        <v>0</v>
      </c>
      <c r="T81" s="155">
        <f t="shared" si="48"/>
        <v>0</v>
      </c>
      <c r="U81" s="155">
        <f t="shared" si="48"/>
        <v>0</v>
      </c>
      <c r="V81" s="155">
        <f t="shared" si="48"/>
        <v>0</v>
      </c>
      <c r="W81" s="155">
        <f t="shared" si="48"/>
        <v>0</v>
      </c>
      <c r="X81" s="155">
        <f t="shared" si="48"/>
        <v>0</v>
      </c>
      <c r="Y81" s="155">
        <f t="shared" si="48"/>
        <v>0</v>
      </c>
      <c r="Z81" s="155">
        <f t="shared" si="48"/>
        <v>0</v>
      </c>
      <c r="AA81" s="155">
        <f t="shared" si="48"/>
        <v>0</v>
      </c>
      <c r="AB81" s="156">
        <f t="shared" si="17"/>
        <v>0</v>
      </c>
      <c r="AD81" s="153" t="s">
        <v>385</v>
      </c>
      <c r="AE81" s="164" t="e">
        <f t="shared" ref="AE81:BC81" si="49">AE52-AE23</f>
        <v>#VALUE!</v>
      </c>
      <c r="AF81" s="164" t="e">
        <f t="shared" si="49"/>
        <v>#VALUE!</v>
      </c>
      <c r="AG81" s="164" t="e">
        <f t="shared" si="49"/>
        <v>#VALUE!</v>
      </c>
      <c r="AH81" s="164" t="e">
        <f t="shared" si="49"/>
        <v>#VALUE!</v>
      </c>
      <c r="AI81" s="164" t="e">
        <f t="shared" si="49"/>
        <v>#VALUE!</v>
      </c>
      <c r="AJ81" s="164" t="e">
        <f t="shared" si="49"/>
        <v>#VALUE!</v>
      </c>
      <c r="AK81" s="164" t="e">
        <f t="shared" si="49"/>
        <v>#VALUE!</v>
      </c>
      <c r="AL81" s="164" t="e">
        <f t="shared" si="49"/>
        <v>#VALUE!</v>
      </c>
      <c r="AM81" s="164" t="e">
        <f t="shared" si="49"/>
        <v>#VALUE!</v>
      </c>
      <c r="AN81" s="164" t="e">
        <f t="shared" si="49"/>
        <v>#VALUE!</v>
      </c>
      <c r="AO81" s="164" t="e">
        <f t="shared" si="49"/>
        <v>#VALUE!</v>
      </c>
      <c r="AP81" s="164" t="e">
        <f t="shared" si="49"/>
        <v>#VALUE!</v>
      </c>
      <c r="AQ81" s="164" t="e">
        <f t="shared" si="49"/>
        <v>#VALUE!</v>
      </c>
      <c r="AR81" s="164" t="e">
        <f t="shared" si="49"/>
        <v>#VALUE!</v>
      </c>
      <c r="AS81" s="164" t="e">
        <f t="shared" si="49"/>
        <v>#VALUE!</v>
      </c>
      <c r="AT81" s="164" t="e">
        <f t="shared" si="49"/>
        <v>#VALUE!</v>
      </c>
      <c r="AU81" s="163" t="e">
        <f t="shared" si="49"/>
        <v>#VALUE!</v>
      </c>
      <c r="AV81" s="164" t="e">
        <f t="shared" si="49"/>
        <v>#VALUE!</v>
      </c>
      <c r="AW81" s="164" t="e">
        <f t="shared" si="49"/>
        <v>#VALUE!</v>
      </c>
      <c r="AX81" s="164" t="e">
        <f t="shared" si="49"/>
        <v>#VALUE!</v>
      </c>
      <c r="AY81" s="164" t="e">
        <f t="shared" si="49"/>
        <v>#VALUE!</v>
      </c>
      <c r="AZ81" s="164" t="e">
        <f t="shared" si="49"/>
        <v>#VALUE!</v>
      </c>
      <c r="BA81" s="164" t="e">
        <f t="shared" si="49"/>
        <v>#VALUE!</v>
      </c>
      <c r="BB81" s="164" t="e">
        <f t="shared" si="49"/>
        <v>#VALUE!</v>
      </c>
      <c r="BC81" s="164" t="e">
        <f t="shared" si="49"/>
        <v>#VALUE!</v>
      </c>
      <c r="BD81" s="167" t="e">
        <f t="shared" si="19"/>
        <v>#VALUE!</v>
      </c>
    </row>
    <row r="82" spans="2:56" x14ac:dyDescent="0.25">
      <c r="B82" s="153" t="s">
        <v>386</v>
      </c>
      <c r="C82" s="155">
        <f t="shared" ref="C82:AA82" si="50">IF(ABS(C53-C24)&gt;$F$62,C53-C24,0)</f>
        <v>-193.65595999999999</v>
      </c>
      <c r="D82" s="155">
        <f t="shared" si="50"/>
        <v>-104.64711</v>
      </c>
      <c r="E82" s="155">
        <f t="shared" si="50"/>
        <v>-1547.37853</v>
      </c>
      <c r="F82" s="155">
        <f t="shared" si="50"/>
        <v>0</v>
      </c>
      <c r="G82" s="155">
        <f t="shared" si="50"/>
        <v>0</v>
      </c>
      <c r="H82" s="155">
        <f t="shared" si="50"/>
        <v>0</v>
      </c>
      <c r="I82" s="155">
        <f t="shared" si="50"/>
        <v>-804.70657000000006</v>
      </c>
      <c r="J82" s="155">
        <f t="shared" si="50"/>
        <v>-390.52954999999997</v>
      </c>
      <c r="K82" s="155">
        <f t="shared" si="50"/>
        <v>0</v>
      </c>
      <c r="L82" s="155">
        <f t="shared" si="50"/>
        <v>0</v>
      </c>
      <c r="M82" s="155">
        <f t="shared" si="50"/>
        <v>0</v>
      </c>
      <c r="N82" s="155">
        <f t="shared" si="50"/>
        <v>0</v>
      </c>
      <c r="O82" s="155">
        <f t="shared" si="50"/>
        <v>0</v>
      </c>
      <c r="P82" s="155">
        <f t="shared" si="50"/>
        <v>-15.00403</v>
      </c>
      <c r="Q82" s="155">
        <f t="shared" si="50"/>
        <v>0</v>
      </c>
      <c r="R82" s="155">
        <f t="shared" si="50"/>
        <v>0</v>
      </c>
      <c r="S82" s="155">
        <f t="shared" si="50"/>
        <v>0</v>
      </c>
      <c r="T82" s="154">
        <f t="shared" si="50"/>
        <v>0</v>
      </c>
      <c r="U82" s="155">
        <f t="shared" si="50"/>
        <v>0</v>
      </c>
      <c r="V82" s="155">
        <f t="shared" si="50"/>
        <v>0</v>
      </c>
      <c r="W82" s="155">
        <f t="shared" si="50"/>
        <v>0</v>
      </c>
      <c r="X82" s="155">
        <f t="shared" si="50"/>
        <v>0</v>
      </c>
      <c r="Y82" s="155">
        <f t="shared" si="50"/>
        <v>0</v>
      </c>
      <c r="Z82" s="155">
        <f t="shared" si="50"/>
        <v>0</v>
      </c>
      <c r="AA82" s="155">
        <f t="shared" si="50"/>
        <v>0</v>
      </c>
      <c r="AB82" s="156">
        <f t="shared" si="17"/>
        <v>-3055.9217500000004</v>
      </c>
      <c r="AD82" s="153" t="s">
        <v>386</v>
      </c>
      <c r="AE82" s="164" t="e">
        <f t="shared" ref="AE82:BC82" si="51">AE53-AE24</f>
        <v>#VALUE!</v>
      </c>
      <c r="AF82" s="164" t="e">
        <f t="shared" si="51"/>
        <v>#VALUE!</v>
      </c>
      <c r="AG82" s="164" t="e">
        <f t="shared" si="51"/>
        <v>#VALUE!</v>
      </c>
      <c r="AH82" s="164" t="e">
        <f t="shared" si="51"/>
        <v>#VALUE!</v>
      </c>
      <c r="AI82" s="164" t="e">
        <f t="shared" si="51"/>
        <v>#VALUE!</v>
      </c>
      <c r="AJ82" s="164" t="e">
        <f t="shared" si="51"/>
        <v>#VALUE!</v>
      </c>
      <c r="AK82" s="164" t="e">
        <f t="shared" si="51"/>
        <v>#VALUE!</v>
      </c>
      <c r="AL82" s="164" t="e">
        <f t="shared" si="51"/>
        <v>#VALUE!</v>
      </c>
      <c r="AM82" s="164" t="e">
        <f t="shared" si="51"/>
        <v>#VALUE!</v>
      </c>
      <c r="AN82" s="164" t="e">
        <f t="shared" si="51"/>
        <v>#VALUE!</v>
      </c>
      <c r="AO82" s="164" t="e">
        <f t="shared" si="51"/>
        <v>#VALUE!</v>
      </c>
      <c r="AP82" s="164" t="e">
        <f t="shared" si="51"/>
        <v>#VALUE!</v>
      </c>
      <c r="AQ82" s="164" t="e">
        <f t="shared" si="51"/>
        <v>#VALUE!</v>
      </c>
      <c r="AR82" s="164" t="e">
        <f t="shared" si="51"/>
        <v>#VALUE!</v>
      </c>
      <c r="AS82" s="164" t="e">
        <f t="shared" si="51"/>
        <v>#VALUE!</v>
      </c>
      <c r="AT82" s="164" t="e">
        <f t="shared" si="51"/>
        <v>#VALUE!</v>
      </c>
      <c r="AU82" s="164" t="e">
        <f t="shared" si="51"/>
        <v>#VALUE!</v>
      </c>
      <c r="AV82" s="163" t="e">
        <f t="shared" si="51"/>
        <v>#VALUE!</v>
      </c>
      <c r="AW82" s="164" t="e">
        <f t="shared" si="51"/>
        <v>#VALUE!</v>
      </c>
      <c r="AX82" s="164" t="e">
        <f t="shared" si="51"/>
        <v>#VALUE!</v>
      </c>
      <c r="AY82" s="164" t="e">
        <f t="shared" si="51"/>
        <v>#VALUE!</v>
      </c>
      <c r="AZ82" s="164" t="e">
        <f t="shared" si="51"/>
        <v>#VALUE!</v>
      </c>
      <c r="BA82" s="164" t="e">
        <f t="shared" si="51"/>
        <v>#VALUE!</v>
      </c>
      <c r="BB82" s="164" t="e">
        <f t="shared" si="51"/>
        <v>#VALUE!</v>
      </c>
      <c r="BC82" s="164" t="e">
        <f t="shared" si="51"/>
        <v>#VALUE!</v>
      </c>
      <c r="BD82" s="167" t="e">
        <f t="shared" si="19"/>
        <v>#VALUE!</v>
      </c>
    </row>
    <row r="83" spans="2:56" x14ac:dyDescent="0.25">
      <c r="B83" s="153" t="s">
        <v>387</v>
      </c>
      <c r="C83" s="155">
        <f t="shared" ref="C83:AA83" si="52">IF(ABS(C54-C25)&gt;$F$62,C54-C25,0)</f>
        <v>0</v>
      </c>
      <c r="D83" s="155">
        <f t="shared" si="52"/>
        <v>0</v>
      </c>
      <c r="E83" s="155">
        <f t="shared" si="52"/>
        <v>0</v>
      </c>
      <c r="F83" s="155">
        <f t="shared" si="52"/>
        <v>0</v>
      </c>
      <c r="G83" s="155">
        <f t="shared" si="52"/>
        <v>0</v>
      </c>
      <c r="H83" s="155">
        <f t="shared" si="52"/>
        <v>0</v>
      </c>
      <c r="I83" s="155">
        <f t="shared" si="52"/>
        <v>0</v>
      </c>
      <c r="J83" s="155">
        <f t="shared" si="52"/>
        <v>0</v>
      </c>
      <c r="K83" s="155">
        <f t="shared" si="52"/>
        <v>0</v>
      </c>
      <c r="L83" s="155">
        <f t="shared" si="52"/>
        <v>0</v>
      </c>
      <c r="M83" s="155">
        <f t="shared" si="52"/>
        <v>0</v>
      </c>
      <c r="N83" s="155">
        <f t="shared" si="52"/>
        <v>0</v>
      </c>
      <c r="O83" s="155">
        <f t="shared" si="52"/>
        <v>0</v>
      </c>
      <c r="P83" s="155">
        <f t="shared" si="52"/>
        <v>0</v>
      </c>
      <c r="Q83" s="155">
        <f t="shared" si="52"/>
        <v>0</v>
      </c>
      <c r="R83" s="155">
        <f t="shared" si="52"/>
        <v>0</v>
      </c>
      <c r="S83" s="155">
        <f t="shared" si="52"/>
        <v>0</v>
      </c>
      <c r="T83" s="155">
        <f t="shared" si="52"/>
        <v>0</v>
      </c>
      <c r="U83" s="154">
        <f t="shared" si="52"/>
        <v>0</v>
      </c>
      <c r="V83" s="155">
        <f t="shared" si="52"/>
        <v>0</v>
      </c>
      <c r="W83" s="155">
        <f t="shared" si="52"/>
        <v>0</v>
      </c>
      <c r="X83" s="155">
        <f t="shared" si="52"/>
        <v>0</v>
      </c>
      <c r="Y83" s="155">
        <f t="shared" si="52"/>
        <v>0</v>
      </c>
      <c r="Z83" s="155">
        <f t="shared" si="52"/>
        <v>0</v>
      </c>
      <c r="AA83" s="155">
        <f t="shared" si="52"/>
        <v>0</v>
      </c>
      <c r="AB83" s="156">
        <f t="shared" si="17"/>
        <v>0</v>
      </c>
      <c r="AD83" s="153" t="s">
        <v>387</v>
      </c>
      <c r="AE83" s="164" t="e">
        <f t="shared" ref="AE83:BC83" si="53">AE54-AE25</f>
        <v>#VALUE!</v>
      </c>
      <c r="AF83" s="164" t="e">
        <f t="shared" si="53"/>
        <v>#VALUE!</v>
      </c>
      <c r="AG83" s="164" t="e">
        <f t="shared" si="53"/>
        <v>#VALUE!</v>
      </c>
      <c r="AH83" s="164" t="e">
        <f t="shared" si="53"/>
        <v>#VALUE!</v>
      </c>
      <c r="AI83" s="164" t="e">
        <f t="shared" si="53"/>
        <v>#VALUE!</v>
      </c>
      <c r="AJ83" s="164" t="e">
        <f t="shared" si="53"/>
        <v>#VALUE!</v>
      </c>
      <c r="AK83" s="164" t="e">
        <f t="shared" si="53"/>
        <v>#VALUE!</v>
      </c>
      <c r="AL83" s="164" t="e">
        <f t="shared" si="53"/>
        <v>#VALUE!</v>
      </c>
      <c r="AM83" s="164" t="e">
        <f t="shared" si="53"/>
        <v>#VALUE!</v>
      </c>
      <c r="AN83" s="164" t="e">
        <f t="shared" si="53"/>
        <v>#VALUE!</v>
      </c>
      <c r="AO83" s="164" t="e">
        <f t="shared" si="53"/>
        <v>#VALUE!</v>
      </c>
      <c r="AP83" s="164" t="e">
        <f t="shared" si="53"/>
        <v>#VALUE!</v>
      </c>
      <c r="AQ83" s="164" t="e">
        <f t="shared" si="53"/>
        <v>#VALUE!</v>
      </c>
      <c r="AR83" s="164" t="e">
        <f t="shared" si="53"/>
        <v>#VALUE!</v>
      </c>
      <c r="AS83" s="164" t="e">
        <f t="shared" si="53"/>
        <v>#VALUE!</v>
      </c>
      <c r="AT83" s="164" t="e">
        <f t="shared" si="53"/>
        <v>#VALUE!</v>
      </c>
      <c r="AU83" s="164" t="e">
        <f t="shared" si="53"/>
        <v>#VALUE!</v>
      </c>
      <c r="AV83" s="164" t="e">
        <f t="shared" si="53"/>
        <v>#VALUE!</v>
      </c>
      <c r="AW83" s="163" t="e">
        <f t="shared" si="53"/>
        <v>#VALUE!</v>
      </c>
      <c r="AX83" s="164" t="e">
        <f t="shared" si="53"/>
        <v>#VALUE!</v>
      </c>
      <c r="AY83" s="164" t="e">
        <f t="shared" si="53"/>
        <v>#VALUE!</v>
      </c>
      <c r="AZ83" s="164" t="e">
        <f t="shared" si="53"/>
        <v>#VALUE!</v>
      </c>
      <c r="BA83" s="164" t="e">
        <f t="shared" si="53"/>
        <v>#VALUE!</v>
      </c>
      <c r="BB83" s="164" t="e">
        <f t="shared" si="53"/>
        <v>#VALUE!</v>
      </c>
      <c r="BC83" s="164" t="e">
        <f t="shared" si="53"/>
        <v>#VALUE!</v>
      </c>
      <c r="BD83" s="167" t="e">
        <f t="shared" si="19"/>
        <v>#VALUE!</v>
      </c>
    </row>
    <row r="84" spans="2:56" x14ac:dyDescent="0.25">
      <c r="B84" s="153" t="s">
        <v>388</v>
      </c>
      <c r="C84" s="155">
        <f t="shared" ref="C84:AA84" si="54">IF(ABS(C55-C26)&gt;$F$62,C55-C26,0)</f>
        <v>-26724.75964</v>
      </c>
      <c r="D84" s="155">
        <f t="shared" si="54"/>
        <v>-751.74793</v>
      </c>
      <c r="E84" s="155">
        <f t="shared" si="54"/>
        <v>-676.76832000000002</v>
      </c>
      <c r="F84" s="155">
        <f t="shared" si="54"/>
        <v>-860.78243999999995</v>
      </c>
      <c r="G84" s="155">
        <f t="shared" si="54"/>
        <v>-379.82203000000004</v>
      </c>
      <c r="H84" s="155">
        <f t="shared" si="54"/>
        <v>0</v>
      </c>
      <c r="I84" s="155">
        <f t="shared" si="54"/>
        <v>-0.124</v>
      </c>
      <c r="J84" s="155">
        <f t="shared" si="54"/>
        <v>0</v>
      </c>
      <c r="K84" s="155">
        <f t="shared" si="54"/>
        <v>-1043.1081799999999</v>
      </c>
      <c r="L84" s="155">
        <f t="shared" si="54"/>
        <v>-1496.0195200000001</v>
      </c>
      <c r="M84" s="155">
        <f t="shared" si="54"/>
        <v>-34.143380000000001</v>
      </c>
      <c r="N84" s="155">
        <f t="shared" si="54"/>
        <v>0</v>
      </c>
      <c r="O84" s="155">
        <f t="shared" si="54"/>
        <v>0</v>
      </c>
      <c r="P84" s="155">
        <f t="shared" si="54"/>
        <v>0</v>
      </c>
      <c r="Q84" s="155">
        <f t="shared" si="54"/>
        <v>0</v>
      </c>
      <c r="R84" s="155">
        <f t="shared" si="54"/>
        <v>0</v>
      </c>
      <c r="S84" s="155">
        <f t="shared" si="54"/>
        <v>0</v>
      </c>
      <c r="T84" s="155">
        <f t="shared" si="54"/>
        <v>0</v>
      </c>
      <c r="U84" s="155">
        <f t="shared" si="54"/>
        <v>0</v>
      </c>
      <c r="V84" s="154">
        <f t="shared" si="54"/>
        <v>-12902.637820000002</v>
      </c>
      <c r="W84" s="155">
        <f t="shared" si="54"/>
        <v>-2563.61816</v>
      </c>
      <c r="X84" s="155">
        <f t="shared" si="54"/>
        <v>0</v>
      </c>
      <c r="Y84" s="155">
        <f t="shared" si="54"/>
        <v>0</v>
      </c>
      <c r="Z84" s="155">
        <f t="shared" si="54"/>
        <v>0</v>
      </c>
      <c r="AA84" s="155">
        <f t="shared" si="54"/>
        <v>0</v>
      </c>
      <c r="AB84" s="156">
        <f t="shared" si="17"/>
        <v>-47433.531419999999</v>
      </c>
      <c r="AD84" s="153" t="s">
        <v>388</v>
      </c>
      <c r="AE84" s="164">
        <f t="shared" ref="AE84:BC84" si="55">AE55-AE26</f>
        <v>-0.56329617210438254</v>
      </c>
      <c r="AF84" s="164">
        <f t="shared" si="55"/>
        <v>0.4840495024853696</v>
      </c>
      <c r="AG84" s="164">
        <f t="shared" si="55"/>
        <v>-1.426471216926963E-2</v>
      </c>
      <c r="AH84" s="164">
        <f t="shared" si="55"/>
        <v>0.28179346237207231</v>
      </c>
      <c r="AI84" s="164">
        <f t="shared" si="55"/>
        <v>-8.0057706210268451E-3</v>
      </c>
      <c r="AJ84" s="164">
        <f t="shared" si="55"/>
        <v>0</v>
      </c>
      <c r="AK84" s="164">
        <f t="shared" si="55"/>
        <v>-2.6136334351309971E-6</v>
      </c>
      <c r="AL84" s="164">
        <f t="shared" si="55"/>
        <v>0</v>
      </c>
      <c r="AM84" s="164">
        <f t="shared" si="55"/>
        <v>-2.1986309804085828E-2</v>
      </c>
      <c r="AN84" s="164">
        <f t="shared" si="55"/>
        <v>-3.1532634170005049E-2</v>
      </c>
      <c r="AO84" s="164">
        <f t="shared" si="55"/>
        <v>-7.1966354480954031E-4</v>
      </c>
      <c r="AP84" s="164">
        <f t="shared" si="55"/>
        <v>0</v>
      </c>
      <c r="AQ84" s="164">
        <f t="shared" si="55"/>
        <v>0</v>
      </c>
      <c r="AR84" s="164">
        <f t="shared" si="55"/>
        <v>0</v>
      </c>
      <c r="AS84" s="164">
        <f t="shared" si="55"/>
        <v>0</v>
      </c>
      <c r="AT84" s="164">
        <f t="shared" si="55"/>
        <v>0</v>
      </c>
      <c r="AU84" s="164">
        <f t="shared" si="55"/>
        <v>0</v>
      </c>
      <c r="AV84" s="164">
        <f t="shared" si="55"/>
        <v>0</v>
      </c>
      <c r="AW84" s="164">
        <f t="shared" si="55"/>
        <v>0</v>
      </c>
      <c r="AX84" s="163">
        <f t="shared" si="55"/>
        <v>-7.1999942537161188E-2</v>
      </c>
      <c r="AY84" s="164">
        <f t="shared" si="55"/>
        <v>-5.403514627326618E-2</v>
      </c>
      <c r="AZ84" s="164">
        <f t="shared" si="55"/>
        <v>0</v>
      </c>
      <c r="BA84" s="164">
        <f t="shared" si="55"/>
        <v>0</v>
      </c>
      <c r="BB84" s="164">
        <f t="shared" si="55"/>
        <v>0</v>
      </c>
      <c r="BC84" s="164">
        <f t="shared" si="55"/>
        <v>0</v>
      </c>
      <c r="BD84" s="167">
        <f t="shared" si="19"/>
        <v>1.3877787807814457E-17</v>
      </c>
    </row>
    <row r="85" spans="2:56" x14ac:dyDescent="0.25">
      <c r="B85" s="153" t="s">
        <v>389</v>
      </c>
      <c r="C85" s="155">
        <f t="shared" ref="C85:AA85" si="56">IF(ABS(C56-C27)&gt;$F$62,C56-C27,0)</f>
        <v>-14283.52253</v>
      </c>
      <c r="D85" s="155">
        <f t="shared" si="56"/>
        <v>-705.77704999999992</v>
      </c>
      <c r="E85" s="155">
        <f t="shared" si="56"/>
        <v>21</v>
      </c>
      <c r="F85" s="155">
        <f t="shared" si="56"/>
        <v>2</v>
      </c>
      <c r="G85" s="155">
        <f t="shared" si="56"/>
        <v>0</v>
      </c>
      <c r="H85" s="155">
        <f t="shared" si="56"/>
        <v>0</v>
      </c>
      <c r="I85" s="155">
        <f t="shared" si="56"/>
        <v>1</v>
      </c>
      <c r="J85" s="155">
        <f t="shared" si="56"/>
        <v>1</v>
      </c>
      <c r="K85" s="155">
        <f t="shared" si="56"/>
        <v>3</v>
      </c>
      <c r="L85" s="155">
        <f t="shared" si="56"/>
        <v>0</v>
      </c>
      <c r="M85" s="155">
        <f t="shared" si="56"/>
        <v>0</v>
      </c>
      <c r="N85" s="155">
        <f t="shared" si="56"/>
        <v>0</v>
      </c>
      <c r="O85" s="155">
        <f t="shared" si="56"/>
        <v>-304.64204999999998</v>
      </c>
      <c r="P85" s="155">
        <f t="shared" si="56"/>
        <v>0</v>
      </c>
      <c r="Q85" s="155">
        <f t="shared" si="56"/>
        <v>0</v>
      </c>
      <c r="R85" s="155">
        <f t="shared" si="56"/>
        <v>0</v>
      </c>
      <c r="S85" s="155">
        <f t="shared" si="56"/>
        <v>0</v>
      </c>
      <c r="T85" s="155">
        <f t="shared" si="56"/>
        <v>0</v>
      </c>
      <c r="U85" s="155">
        <f t="shared" si="56"/>
        <v>0</v>
      </c>
      <c r="V85" s="155">
        <f t="shared" si="56"/>
        <v>-2760.93264</v>
      </c>
      <c r="W85" s="154">
        <f t="shared" si="56"/>
        <v>-4993.7974999999997</v>
      </c>
      <c r="X85" s="155">
        <f t="shared" si="56"/>
        <v>0</v>
      </c>
      <c r="Y85" s="155">
        <f t="shared" si="56"/>
        <v>0</v>
      </c>
      <c r="Z85" s="155">
        <f t="shared" si="56"/>
        <v>0</v>
      </c>
      <c r="AA85" s="155">
        <f t="shared" si="56"/>
        <v>0</v>
      </c>
      <c r="AB85" s="156">
        <f t="shared" si="17"/>
        <v>-23020.671770000001</v>
      </c>
      <c r="AD85" s="153" t="s">
        <v>389</v>
      </c>
      <c r="AE85" s="164">
        <f t="shared" ref="AE85:BC85" si="57">AE56-AE27</f>
        <v>-0.48667312608432134</v>
      </c>
      <c r="AF85" s="164">
        <f t="shared" si="57"/>
        <v>0.44012925151379634</v>
      </c>
      <c r="AG85" s="164">
        <f t="shared" si="57"/>
        <v>0.23076923076923078</v>
      </c>
      <c r="AH85" s="164">
        <f t="shared" si="57"/>
        <v>2.197802197802198E-2</v>
      </c>
      <c r="AI85" s="164">
        <f t="shared" si="57"/>
        <v>0</v>
      </c>
      <c r="AJ85" s="164">
        <f t="shared" si="57"/>
        <v>0</v>
      </c>
      <c r="AK85" s="164">
        <f t="shared" si="57"/>
        <v>1.098901098901099E-2</v>
      </c>
      <c r="AL85" s="164">
        <f t="shared" si="57"/>
        <v>1.098901098901099E-2</v>
      </c>
      <c r="AM85" s="164">
        <f t="shared" si="57"/>
        <v>3.2967032967032968E-2</v>
      </c>
      <c r="AN85" s="164">
        <f t="shared" si="57"/>
        <v>0</v>
      </c>
      <c r="AO85" s="164">
        <f t="shared" si="57"/>
        <v>0</v>
      </c>
      <c r="AP85" s="164">
        <f t="shared" si="57"/>
        <v>0</v>
      </c>
      <c r="AQ85" s="164">
        <f t="shared" si="57"/>
        <v>-1.3181307394449898E-2</v>
      </c>
      <c r="AR85" s="164">
        <f t="shared" si="57"/>
        <v>0</v>
      </c>
      <c r="AS85" s="164">
        <f t="shared" si="57"/>
        <v>0</v>
      </c>
      <c r="AT85" s="164">
        <f t="shared" si="57"/>
        <v>0</v>
      </c>
      <c r="AU85" s="164">
        <f t="shared" si="57"/>
        <v>0</v>
      </c>
      <c r="AV85" s="164">
        <f t="shared" si="57"/>
        <v>0</v>
      </c>
      <c r="AW85" s="164">
        <f t="shared" si="57"/>
        <v>0</v>
      </c>
      <c r="AX85" s="164">
        <f t="shared" si="57"/>
        <v>-0.11946053351206795</v>
      </c>
      <c r="AY85" s="163">
        <f t="shared" si="57"/>
        <v>-0.12850659221526489</v>
      </c>
      <c r="AZ85" s="164">
        <f t="shared" si="57"/>
        <v>0</v>
      </c>
      <c r="BA85" s="164">
        <f t="shared" si="57"/>
        <v>0</v>
      </c>
      <c r="BB85" s="164">
        <f t="shared" si="57"/>
        <v>0</v>
      </c>
      <c r="BC85" s="164">
        <f t="shared" si="57"/>
        <v>0</v>
      </c>
      <c r="BD85" s="167">
        <f t="shared" si="19"/>
        <v>-2.7755575615628914E-17</v>
      </c>
    </row>
    <row r="86" spans="2:56" x14ac:dyDescent="0.25">
      <c r="B86" s="153" t="s">
        <v>390</v>
      </c>
      <c r="C86" s="155">
        <f t="shared" ref="C86:AA86" si="58">IF(ABS(C57-C28)&gt;$F$62,C57-C28,0)</f>
        <v>-917.13600999999994</v>
      </c>
      <c r="D86" s="155">
        <f t="shared" si="58"/>
        <v>0</v>
      </c>
      <c r="E86" s="155">
        <f t="shared" si="58"/>
        <v>1</v>
      </c>
      <c r="F86" s="155">
        <f t="shared" si="58"/>
        <v>-23.75367</v>
      </c>
      <c r="G86" s="155">
        <f t="shared" si="58"/>
        <v>0</v>
      </c>
      <c r="H86" s="155">
        <f t="shared" si="58"/>
        <v>0</v>
      </c>
      <c r="I86" s="155">
        <f t="shared" si="58"/>
        <v>0</v>
      </c>
      <c r="J86" s="155">
        <f t="shared" si="58"/>
        <v>0</v>
      </c>
      <c r="K86" s="155">
        <f t="shared" si="58"/>
        <v>0</v>
      </c>
      <c r="L86" s="155">
        <f t="shared" si="58"/>
        <v>0</v>
      </c>
      <c r="M86" s="155">
        <f t="shared" si="58"/>
        <v>0</v>
      </c>
      <c r="N86" s="155">
        <f t="shared" si="58"/>
        <v>0</v>
      </c>
      <c r="O86" s="155">
        <f t="shared" si="58"/>
        <v>0</v>
      </c>
      <c r="P86" s="155">
        <f t="shared" si="58"/>
        <v>0</v>
      </c>
      <c r="Q86" s="155">
        <f t="shared" si="58"/>
        <v>0</v>
      </c>
      <c r="R86" s="155">
        <f t="shared" si="58"/>
        <v>0</v>
      </c>
      <c r="S86" s="155">
        <f t="shared" si="58"/>
        <v>0</v>
      </c>
      <c r="T86" s="155">
        <f t="shared" si="58"/>
        <v>0</v>
      </c>
      <c r="U86" s="155">
        <f t="shared" si="58"/>
        <v>0</v>
      </c>
      <c r="V86" s="155">
        <f t="shared" si="58"/>
        <v>0</v>
      </c>
      <c r="W86" s="155">
        <f t="shared" si="58"/>
        <v>0</v>
      </c>
      <c r="X86" s="154">
        <f t="shared" si="58"/>
        <v>-1712.2246400000001</v>
      </c>
      <c r="Y86" s="155">
        <f t="shared" si="58"/>
        <v>0</v>
      </c>
      <c r="Z86" s="155">
        <f t="shared" si="58"/>
        <v>0</v>
      </c>
      <c r="AA86" s="155">
        <f t="shared" si="58"/>
        <v>0</v>
      </c>
      <c r="AB86" s="156">
        <f t="shared" si="17"/>
        <v>-2652.1143200000001</v>
      </c>
      <c r="AD86" s="153" t="s">
        <v>390</v>
      </c>
      <c r="AE86" s="164">
        <f t="shared" ref="AE86:BC86" si="59">AE57-AE28</f>
        <v>-0.34542241857216899</v>
      </c>
      <c r="AF86" s="164">
        <f t="shared" si="59"/>
        <v>0</v>
      </c>
      <c r="AG86" s="164">
        <f t="shared" si="59"/>
        <v>0.33333333333333331</v>
      </c>
      <c r="AH86" s="164">
        <f t="shared" si="59"/>
        <v>0.65696702028759846</v>
      </c>
      <c r="AI86" s="164">
        <f t="shared" si="59"/>
        <v>0</v>
      </c>
      <c r="AJ86" s="164">
        <f t="shared" si="59"/>
        <v>0</v>
      </c>
      <c r="AK86" s="164">
        <f t="shared" si="59"/>
        <v>0</v>
      </c>
      <c r="AL86" s="164">
        <f t="shared" si="59"/>
        <v>0</v>
      </c>
      <c r="AM86" s="164">
        <f t="shared" si="59"/>
        <v>0</v>
      </c>
      <c r="AN86" s="164">
        <f t="shared" si="59"/>
        <v>0</v>
      </c>
      <c r="AO86" s="164">
        <f t="shared" si="59"/>
        <v>0</v>
      </c>
      <c r="AP86" s="164">
        <f t="shared" si="59"/>
        <v>0</v>
      </c>
      <c r="AQ86" s="164">
        <f t="shared" si="59"/>
        <v>0</v>
      </c>
      <c r="AR86" s="164">
        <f t="shared" si="59"/>
        <v>0</v>
      </c>
      <c r="AS86" s="164">
        <f t="shared" si="59"/>
        <v>0</v>
      </c>
      <c r="AT86" s="164">
        <f t="shared" si="59"/>
        <v>0</v>
      </c>
      <c r="AU86" s="164">
        <f t="shared" si="59"/>
        <v>0</v>
      </c>
      <c r="AV86" s="164">
        <f t="shared" si="59"/>
        <v>0</v>
      </c>
      <c r="AW86" s="164">
        <f t="shared" si="59"/>
        <v>0</v>
      </c>
      <c r="AX86" s="164">
        <f t="shared" si="59"/>
        <v>0</v>
      </c>
      <c r="AY86" s="164">
        <f t="shared" si="59"/>
        <v>0</v>
      </c>
      <c r="AZ86" s="163">
        <f t="shared" si="59"/>
        <v>-0.64487793504876278</v>
      </c>
      <c r="BA86" s="164">
        <f t="shared" si="59"/>
        <v>0</v>
      </c>
      <c r="BB86" s="164">
        <f t="shared" si="59"/>
        <v>0</v>
      </c>
      <c r="BC86" s="164">
        <f t="shared" si="59"/>
        <v>0</v>
      </c>
      <c r="BD86" s="167">
        <f t="shared" si="19"/>
        <v>0</v>
      </c>
    </row>
    <row r="87" spans="2:56" x14ac:dyDescent="0.25">
      <c r="B87" s="153" t="s">
        <v>391</v>
      </c>
      <c r="C87" s="155">
        <f t="shared" ref="C87:AA87" si="60">IF(ABS(C58-C29)&gt;$F$62,C58-C29,0)</f>
        <v>-5391.31682</v>
      </c>
      <c r="D87" s="155">
        <f t="shared" si="60"/>
        <v>0</v>
      </c>
      <c r="E87" s="155">
        <f t="shared" si="60"/>
        <v>0</v>
      </c>
      <c r="F87" s="155">
        <f t="shared" si="60"/>
        <v>0</v>
      </c>
      <c r="G87" s="155">
        <f t="shared" si="60"/>
        <v>0</v>
      </c>
      <c r="H87" s="155">
        <f t="shared" si="60"/>
        <v>1</v>
      </c>
      <c r="I87" s="155">
        <f t="shared" si="60"/>
        <v>0</v>
      </c>
      <c r="J87" s="155">
        <f t="shared" si="60"/>
        <v>0</v>
      </c>
      <c r="K87" s="155">
        <f t="shared" si="60"/>
        <v>0</v>
      </c>
      <c r="L87" s="155">
        <f t="shared" si="60"/>
        <v>0</v>
      </c>
      <c r="M87" s="155">
        <f t="shared" si="60"/>
        <v>0</v>
      </c>
      <c r="N87" s="155">
        <f t="shared" si="60"/>
        <v>0</v>
      </c>
      <c r="O87" s="155">
        <f t="shared" si="60"/>
        <v>0</v>
      </c>
      <c r="P87" s="155">
        <f t="shared" si="60"/>
        <v>0</v>
      </c>
      <c r="Q87" s="155">
        <f t="shared" si="60"/>
        <v>0</v>
      </c>
      <c r="R87" s="155">
        <f t="shared" si="60"/>
        <v>0</v>
      </c>
      <c r="S87" s="155">
        <f t="shared" si="60"/>
        <v>0</v>
      </c>
      <c r="T87" s="155">
        <f t="shared" si="60"/>
        <v>0</v>
      </c>
      <c r="U87" s="155">
        <f t="shared" si="60"/>
        <v>0</v>
      </c>
      <c r="V87" s="155">
        <f t="shared" si="60"/>
        <v>0</v>
      </c>
      <c r="W87" s="155">
        <f t="shared" si="60"/>
        <v>0</v>
      </c>
      <c r="X87" s="155">
        <f t="shared" si="60"/>
        <v>0</v>
      </c>
      <c r="Y87" s="154">
        <f t="shared" si="60"/>
        <v>-189.87281999999999</v>
      </c>
      <c r="Z87" s="155">
        <f t="shared" si="60"/>
        <v>0</v>
      </c>
      <c r="AA87" s="155">
        <f t="shared" si="60"/>
        <v>0</v>
      </c>
      <c r="AB87" s="156">
        <f t="shared" si="17"/>
        <v>-5580.1896399999996</v>
      </c>
      <c r="AD87" s="153" t="s">
        <v>391</v>
      </c>
      <c r="AE87" s="164">
        <f t="shared" ref="AE87:BC87" si="61">AE58-AE29</f>
        <v>-0.96597986589826756</v>
      </c>
      <c r="AF87" s="164">
        <f t="shared" si="61"/>
        <v>0</v>
      </c>
      <c r="AG87" s="164">
        <f t="shared" si="61"/>
        <v>0</v>
      </c>
      <c r="AH87" s="164">
        <f t="shared" si="61"/>
        <v>0</v>
      </c>
      <c r="AI87" s="164">
        <f t="shared" si="61"/>
        <v>0</v>
      </c>
      <c r="AJ87" s="164">
        <f t="shared" si="61"/>
        <v>1</v>
      </c>
      <c r="AK87" s="164">
        <f t="shared" si="61"/>
        <v>0</v>
      </c>
      <c r="AL87" s="164">
        <f t="shared" si="61"/>
        <v>0</v>
      </c>
      <c r="AM87" s="164">
        <f t="shared" si="61"/>
        <v>0</v>
      </c>
      <c r="AN87" s="164">
        <f t="shared" si="61"/>
        <v>0</v>
      </c>
      <c r="AO87" s="164">
        <f t="shared" si="61"/>
        <v>0</v>
      </c>
      <c r="AP87" s="164">
        <f t="shared" si="61"/>
        <v>0</v>
      </c>
      <c r="AQ87" s="164">
        <f t="shared" si="61"/>
        <v>0</v>
      </c>
      <c r="AR87" s="164">
        <f t="shared" si="61"/>
        <v>0</v>
      </c>
      <c r="AS87" s="164">
        <f t="shared" si="61"/>
        <v>0</v>
      </c>
      <c r="AT87" s="164">
        <f t="shared" si="61"/>
        <v>0</v>
      </c>
      <c r="AU87" s="164">
        <f t="shared" si="61"/>
        <v>0</v>
      </c>
      <c r="AV87" s="164">
        <f t="shared" si="61"/>
        <v>0</v>
      </c>
      <c r="AW87" s="164">
        <f t="shared" si="61"/>
        <v>0</v>
      </c>
      <c r="AX87" s="164">
        <f t="shared" si="61"/>
        <v>0</v>
      </c>
      <c r="AY87" s="164">
        <f t="shared" si="61"/>
        <v>0</v>
      </c>
      <c r="AZ87" s="164">
        <f t="shared" si="61"/>
        <v>0</v>
      </c>
      <c r="BA87" s="163">
        <f t="shared" si="61"/>
        <v>-3.4020134101732477E-2</v>
      </c>
      <c r="BB87" s="164">
        <f t="shared" si="61"/>
        <v>0</v>
      </c>
      <c r="BC87" s="164">
        <f t="shared" si="61"/>
        <v>0</v>
      </c>
      <c r="BD87" s="167">
        <f t="shared" si="19"/>
        <v>-4.163336342344337E-17</v>
      </c>
    </row>
    <row r="88" spans="2:56" x14ac:dyDescent="0.25">
      <c r="B88" s="153" t="s">
        <v>392</v>
      </c>
      <c r="C88" s="155">
        <f t="shared" ref="C88:AA88" si="62">IF(ABS(C59-C30)&gt;$F$62,C59-C30,0)</f>
        <v>-6738.3570199999995</v>
      </c>
      <c r="D88" s="155">
        <f t="shared" si="62"/>
        <v>0</v>
      </c>
      <c r="E88" s="155">
        <f t="shared" si="62"/>
        <v>0</v>
      </c>
      <c r="F88" s="155">
        <f t="shared" si="62"/>
        <v>0</v>
      </c>
      <c r="G88" s="155">
        <f t="shared" si="62"/>
        <v>0</v>
      </c>
      <c r="H88" s="155">
        <f t="shared" si="62"/>
        <v>0</v>
      </c>
      <c r="I88" s="155">
        <f t="shared" si="62"/>
        <v>1</v>
      </c>
      <c r="J88" s="155">
        <f t="shared" si="62"/>
        <v>-1019.65667</v>
      </c>
      <c r="K88" s="155">
        <f t="shared" si="62"/>
        <v>0</v>
      </c>
      <c r="L88" s="155">
        <f t="shared" si="62"/>
        <v>0</v>
      </c>
      <c r="M88" s="155">
        <f t="shared" si="62"/>
        <v>0</v>
      </c>
      <c r="N88" s="155">
        <f t="shared" si="62"/>
        <v>0</v>
      </c>
      <c r="O88" s="155">
        <f t="shared" si="62"/>
        <v>-616.95385999999996</v>
      </c>
      <c r="P88" s="155">
        <f t="shared" si="62"/>
        <v>0</v>
      </c>
      <c r="Q88" s="155">
        <f t="shared" si="62"/>
        <v>0</v>
      </c>
      <c r="R88" s="155">
        <f t="shared" si="62"/>
        <v>0</v>
      </c>
      <c r="S88" s="155">
        <f t="shared" si="62"/>
        <v>0</v>
      </c>
      <c r="T88" s="155">
        <f t="shared" si="62"/>
        <v>0</v>
      </c>
      <c r="U88" s="155">
        <f t="shared" si="62"/>
        <v>0</v>
      </c>
      <c r="V88" s="155">
        <f t="shared" si="62"/>
        <v>0</v>
      </c>
      <c r="W88" s="155">
        <f t="shared" si="62"/>
        <v>0</v>
      </c>
      <c r="X88" s="155">
        <f t="shared" si="62"/>
        <v>0</v>
      </c>
      <c r="Y88" s="155">
        <f t="shared" si="62"/>
        <v>0</v>
      </c>
      <c r="Z88" s="157">
        <f t="shared" si="62"/>
        <v>-9663.2124299999996</v>
      </c>
      <c r="AA88" s="158">
        <f t="shared" si="62"/>
        <v>-332.35026999999997</v>
      </c>
      <c r="AB88" s="156">
        <f t="shared" si="17"/>
        <v>-18369.53025</v>
      </c>
      <c r="AD88" s="153" t="s">
        <v>392</v>
      </c>
      <c r="AE88" s="164">
        <f t="shared" ref="AE88:BC88" si="63">AE59-AE30</f>
        <v>-0.36680253255074113</v>
      </c>
      <c r="AF88" s="164">
        <f t="shared" si="63"/>
        <v>0</v>
      </c>
      <c r="AG88" s="164">
        <f t="shared" si="63"/>
        <v>0</v>
      </c>
      <c r="AH88" s="164">
        <f t="shared" si="63"/>
        <v>0</v>
      </c>
      <c r="AI88" s="164">
        <f t="shared" si="63"/>
        <v>0</v>
      </c>
      <c r="AJ88" s="164">
        <f t="shared" si="63"/>
        <v>0</v>
      </c>
      <c r="AK88" s="164">
        <f t="shared" si="63"/>
        <v>1</v>
      </c>
      <c r="AL88" s="164">
        <f t="shared" si="63"/>
        <v>-5.5505021146572513E-2</v>
      </c>
      <c r="AM88" s="164">
        <f t="shared" si="63"/>
        <v>0</v>
      </c>
      <c r="AN88" s="164">
        <f t="shared" si="63"/>
        <v>0</v>
      </c>
      <c r="AO88" s="164">
        <f t="shared" si="63"/>
        <v>0</v>
      </c>
      <c r="AP88" s="164">
        <f t="shared" si="63"/>
        <v>0</v>
      </c>
      <c r="AQ88" s="164">
        <f t="shared" si="63"/>
        <v>-3.3583889610372022E-2</v>
      </c>
      <c r="AR88" s="164">
        <f t="shared" si="63"/>
        <v>0</v>
      </c>
      <c r="AS88" s="164">
        <f t="shared" si="63"/>
        <v>0</v>
      </c>
      <c r="AT88" s="164">
        <f t="shared" si="63"/>
        <v>0</v>
      </c>
      <c r="AU88" s="164">
        <f t="shared" si="63"/>
        <v>0</v>
      </c>
      <c r="AV88" s="164">
        <f t="shared" si="63"/>
        <v>0</v>
      </c>
      <c r="AW88" s="164">
        <f t="shared" si="63"/>
        <v>0</v>
      </c>
      <c r="AX88" s="164">
        <f t="shared" si="63"/>
        <v>0</v>
      </c>
      <c r="AY88" s="164">
        <f t="shared" si="63"/>
        <v>0</v>
      </c>
      <c r="AZ88" s="164">
        <f t="shared" si="63"/>
        <v>0</v>
      </c>
      <c r="BA88" s="164">
        <f t="shared" si="63"/>
        <v>0</v>
      </c>
      <c r="BB88" s="165">
        <f t="shared" si="63"/>
        <v>-0.52601706638271917</v>
      </c>
      <c r="BC88" s="166">
        <f t="shared" si="63"/>
        <v>-1.8091490309595171E-2</v>
      </c>
      <c r="BD88" s="167">
        <f t="shared" si="19"/>
        <v>-5.5511151231257827E-17</v>
      </c>
    </row>
    <row r="89" spans="2:56" x14ac:dyDescent="0.25">
      <c r="B89" s="153" t="s">
        <v>393</v>
      </c>
      <c r="C89" s="155">
        <f t="shared" ref="C89:AA89" si="64">IF(ABS(C60-C31)&gt;$F$62,C60-C31,0)</f>
        <v>-11103.630999999999</v>
      </c>
      <c r="D89" s="155">
        <f t="shared" si="64"/>
        <v>0</v>
      </c>
      <c r="E89" s="155">
        <f t="shared" si="64"/>
        <v>0</v>
      </c>
      <c r="F89" s="155">
        <f t="shared" si="64"/>
        <v>0</v>
      </c>
      <c r="G89" s="155">
        <f t="shared" si="64"/>
        <v>0</v>
      </c>
      <c r="H89" s="155">
        <f t="shared" si="64"/>
        <v>0</v>
      </c>
      <c r="I89" s="155">
        <f t="shared" si="64"/>
        <v>0</v>
      </c>
      <c r="J89" s="155">
        <f t="shared" si="64"/>
        <v>0</v>
      </c>
      <c r="K89" s="155">
        <f t="shared" si="64"/>
        <v>0</v>
      </c>
      <c r="L89" s="155">
        <f t="shared" si="64"/>
        <v>0</v>
      </c>
      <c r="M89" s="155">
        <f t="shared" si="64"/>
        <v>0</v>
      </c>
      <c r="N89" s="155">
        <f t="shared" si="64"/>
        <v>-1104.78442</v>
      </c>
      <c r="O89" s="155">
        <f t="shared" si="64"/>
        <v>-576.18448000000001</v>
      </c>
      <c r="P89" s="155">
        <f t="shared" si="64"/>
        <v>-211.17281</v>
      </c>
      <c r="Q89" s="155">
        <f t="shared" si="64"/>
        <v>-1599.8379500000001</v>
      </c>
      <c r="R89" s="155">
        <f t="shared" si="64"/>
        <v>0</v>
      </c>
      <c r="S89" s="155">
        <f t="shared" si="64"/>
        <v>0</v>
      </c>
      <c r="T89" s="155">
        <f t="shared" si="64"/>
        <v>0</v>
      </c>
      <c r="U89" s="155">
        <f t="shared" si="64"/>
        <v>0</v>
      </c>
      <c r="V89" s="155">
        <f t="shared" si="64"/>
        <v>0</v>
      </c>
      <c r="W89" s="155">
        <f t="shared" si="64"/>
        <v>0</v>
      </c>
      <c r="X89" s="155">
        <f t="shared" si="64"/>
        <v>0</v>
      </c>
      <c r="Y89" s="155">
        <f t="shared" si="64"/>
        <v>0</v>
      </c>
      <c r="Z89" s="158">
        <f t="shared" si="64"/>
        <v>-415.61423000000002</v>
      </c>
      <c r="AA89" s="157">
        <f t="shared" si="64"/>
        <v>-4798.9841900000001</v>
      </c>
      <c r="AB89" s="156">
        <f t="shared" si="17"/>
        <v>-19810.209079999997</v>
      </c>
      <c r="AD89" s="153" t="s">
        <v>393</v>
      </c>
      <c r="AE89" s="164" t="e">
        <f t="shared" ref="AE89:BC89" si="65">AE60-AE31</f>
        <v>#VALUE!</v>
      </c>
      <c r="AF89" s="164" t="e">
        <f t="shared" si="65"/>
        <v>#VALUE!</v>
      </c>
      <c r="AG89" s="164" t="e">
        <f t="shared" si="65"/>
        <v>#VALUE!</v>
      </c>
      <c r="AH89" s="164" t="e">
        <f t="shared" si="65"/>
        <v>#VALUE!</v>
      </c>
      <c r="AI89" s="164" t="e">
        <f t="shared" si="65"/>
        <v>#VALUE!</v>
      </c>
      <c r="AJ89" s="164" t="e">
        <f t="shared" si="65"/>
        <v>#VALUE!</v>
      </c>
      <c r="AK89" s="164" t="e">
        <f t="shared" si="65"/>
        <v>#VALUE!</v>
      </c>
      <c r="AL89" s="164" t="e">
        <f t="shared" si="65"/>
        <v>#VALUE!</v>
      </c>
      <c r="AM89" s="164" t="e">
        <f t="shared" si="65"/>
        <v>#VALUE!</v>
      </c>
      <c r="AN89" s="164" t="e">
        <f t="shared" si="65"/>
        <v>#VALUE!</v>
      </c>
      <c r="AO89" s="164" t="e">
        <f t="shared" si="65"/>
        <v>#VALUE!</v>
      </c>
      <c r="AP89" s="164" t="e">
        <f t="shared" si="65"/>
        <v>#VALUE!</v>
      </c>
      <c r="AQ89" s="164" t="e">
        <f t="shared" si="65"/>
        <v>#VALUE!</v>
      </c>
      <c r="AR89" s="164" t="e">
        <f t="shared" si="65"/>
        <v>#VALUE!</v>
      </c>
      <c r="AS89" s="164" t="e">
        <f t="shared" si="65"/>
        <v>#VALUE!</v>
      </c>
      <c r="AT89" s="164" t="e">
        <f t="shared" si="65"/>
        <v>#VALUE!</v>
      </c>
      <c r="AU89" s="164" t="e">
        <f t="shared" si="65"/>
        <v>#VALUE!</v>
      </c>
      <c r="AV89" s="164" t="e">
        <f t="shared" si="65"/>
        <v>#VALUE!</v>
      </c>
      <c r="AW89" s="164" t="e">
        <f t="shared" si="65"/>
        <v>#VALUE!</v>
      </c>
      <c r="AX89" s="164" t="e">
        <f t="shared" si="65"/>
        <v>#VALUE!</v>
      </c>
      <c r="AY89" s="164" t="e">
        <f t="shared" si="65"/>
        <v>#VALUE!</v>
      </c>
      <c r="AZ89" s="164" t="e">
        <f t="shared" si="65"/>
        <v>#VALUE!</v>
      </c>
      <c r="BA89" s="164" t="e">
        <f t="shared" si="65"/>
        <v>#VALUE!</v>
      </c>
      <c r="BB89" s="166" t="e">
        <f t="shared" si="65"/>
        <v>#VALUE!</v>
      </c>
      <c r="BC89" s="165" t="e">
        <f t="shared" si="65"/>
        <v>#VALUE!</v>
      </c>
      <c r="BD89" s="167" t="e">
        <f t="shared" si="19"/>
        <v>#VALUE!</v>
      </c>
    </row>
    <row r="90" spans="2:56" x14ac:dyDescent="0.25">
      <c r="B90" s="159" t="s">
        <v>26</v>
      </c>
      <c r="C90" s="160">
        <f>SUM(C65:C89)</f>
        <v>-543420.82464999997</v>
      </c>
      <c r="D90" s="160">
        <f t="shared" ref="D90:AA90" si="66">SUM(D65:D89)</f>
        <v>-237183.86335999999</v>
      </c>
      <c r="E90" s="160">
        <f t="shared" si="66"/>
        <v>-36303.929459999999</v>
      </c>
      <c r="F90" s="160">
        <f t="shared" si="66"/>
        <v>-8973.2569999999996</v>
      </c>
      <c r="G90" s="160">
        <f t="shared" si="66"/>
        <v>-38559.110290000004</v>
      </c>
      <c r="H90" s="160">
        <f t="shared" si="66"/>
        <v>-38382.644200000002</v>
      </c>
      <c r="I90" s="160">
        <f t="shared" si="66"/>
        <v>-37009.479220000001</v>
      </c>
      <c r="J90" s="160">
        <f t="shared" si="66"/>
        <v>-129507.93609</v>
      </c>
      <c r="K90" s="160">
        <f t="shared" si="66"/>
        <v>-21184.682919999999</v>
      </c>
      <c r="L90" s="160">
        <f t="shared" si="66"/>
        <v>-17723.341400000005</v>
      </c>
      <c r="M90" s="160">
        <f t="shared" si="66"/>
        <v>-24763.730459999999</v>
      </c>
      <c r="N90" s="160">
        <f t="shared" si="66"/>
        <v>-21558.638489999998</v>
      </c>
      <c r="O90" s="160">
        <f t="shared" si="66"/>
        <v>-54143.474280000009</v>
      </c>
      <c r="P90" s="160">
        <f t="shared" si="66"/>
        <v>-17894.705030000001</v>
      </c>
      <c r="Q90" s="160">
        <f t="shared" si="66"/>
        <v>-17347.164659999999</v>
      </c>
      <c r="R90" s="160">
        <f t="shared" si="66"/>
        <v>0</v>
      </c>
      <c r="S90" s="160">
        <f t="shared" si="66"/>
        <v>0</v>
      </c>
      <c r="T90" s="160">
        <f t="shared" si="66"/>
        <v>-2935.1819500000001</v>
      </c>
      <c r="U90" s="160">
        <f t="shared" si="66"/>
        <v>0</v>
      </c>
      <c r="V90" s="160">
        <f t="shared" si="66"/>
        <v>-45844.805249999998</v>
      </c>
      <c r="W90" s="160">
        <f t="shared" si="66"/>
        <v>-22260.389130000003</v>
      </c>
      <c r="X90" s="160">
        <f t="shared" si="66"/>
        <v>-2909.9384800000003</v>
      </c>
      <c r="Y90" s="160">
        <f t="shared" si="66"/>
        <v>-7254.9467799999993</v>
      </c>
      <c r="Z90" s="160">
        <f t="shared" si="66"/>
        <v>-19546.40969</v>
      </c>
      <c r="AA90" s="160">
        <f t="shared" si="66"/>
        <v>-21132.990350000004</v>
      </c>
      <c r="AB90" s="161">
        <f>SUM(AB65:AB89)</f>
        <v>-1365841.4431399996</v>
      </c>
      <c r="AD90" s="159" t="s">
        <v>26</v>
      </c>
      <c r="AE90" s="168">
        <f t="shared" ref="AE90:BC90" si="67">AE61-AE32</f>
        <v>5.5851736422587839E-2</v>
      </c>
      <c r="AF90" s="168">
        <f t="shared" si="67"/>
        <v>4.0350829019133255E-2</v>
      </c>
      <c r="AG90" s="168">
        <f t="shared" si="67"/>
        <v>7.4782631513384795E-2</v>
      </c>
      <c r="AH90" s="168">
        <f t="shared" si="67"/>
        <v>3.5740680758645921E-2</v>
      </c>
      <c r="AI90" s="168">
        <f t="shared" si="67"/>
        <v>3.1940183991431559E-3</v>
      </c>
      <c r="AJ90" s="168">
        <f t="shared" si="67"/>
        <v>-3.8443179244330022E-3</v>
      </c>
      <c r="AK90" s="168">
        <f t="shared" si="67"/>
        <v>1.2481199148787009E-2</v>
      </c>
      <c r="AL90" s="168">
        <f t="shared" si="67"/>
        <v>-4.5429686016719033E-2</v>
      </c>
      <c r="AM90" s="168">
        <f t="shared" si="67"/>
        <v>-1.0597305015011292E-2</v>
      </c>
      <c r="AN90" s="168">
        <f t="shared" si="67"/>
        <v>-1.0170638126679114E-2</v>
      </c>
      <c r="AO90" s="168">
        <f t="shared" si="67"/>
        <v>-1.4427963916181752E-2</v>
      </c>
      <c r="AP90" s="168">
        <f t="shared" si="67"/>
        <v>-1.2426458036997878E-2</v>
      </c>
      <c r="AQ90" s="168">
        <f t="shared" si="67"/>
        <v>-3.218028747256451E-2</v>
      </c>
      <c r="AR90" s="168">
        <f t="shared" si="67"/>
        <v>-1.0414214763713845E-2</v>
      </c>
      <c r="AS90" s="168">
        <f t="shared" si="67"/>
        <v>-1.0323818612730892E-2</v>
      </c>
      <c r="AT90" s="168">
        <f t="shared" si="67"/>
        <v>0</v>
      </c>
      <c r="AU90" s="168">
        <f t="shared" si="67"/>
        <v>0</v>
      </c>
      <c r="AV90" s="168">
        <f t="shared" si="67"/>
        <v>-1.75492434998435E-3</v>
      </c>
      <c r="AW90" s="168">
        <f t="shared" si="67"/>
        <v>0</v>
      </c>
      <c r="AX90" s="168">
        <f t="shared" si="67"/>
        <v>-2.7383655698919072E-2</v>
      </c>
      <c r="AY90" s="168">
        <f t="shared" si="67"/>
        <v>-1.3064365638680797E-2</v>
      </c>
      <c r="AZ90" s="168">
        <f t="shared" si="67"/>
        <v>-1.7318435605664614E-3</v>
      </c>
      <c r="BA90" s="168">
        <f t="shared" si="67"/>
        <v>-4.3350182941671485E-3</v>
      </c>
      <c r="BB90" s="168">
        <f t="shared" si="67"/>
        <v>-1.1683996287742129E-2</v>
      </c>
      <c r="BC90" s="168">
        <f t="shared" si="67"/>
        <v>-1.2632601546590988E-2</v>
      </c>
      <c r="BD90" s="169">
        <f t="shared" si="19"/>
        <v>-3.3827107781547738E-16</v>
      </c>
    </row>
    <row r="91" spans="2:56" ht="23.25" x14ac:dyDescent="0.35">
      <c r="B91" s="162" t="s">
        <v>451</v>
      </c>
    </row>
    <row r="92" spans="2:56" ht="18.75" x14ac:dyDescent="0.3">
      <c r="B92" s="303" t="s">
        <v>370</v>
      </c>
      <c r="C92" s="306" t="s">
        <v>371</v>
      </c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306"/>
      <c r="U92" s="306"/>
      <c r="V92" s="305"/>
      <c r="W92" s="305"/>
      <c r="X92" s="305"/>
      <c r="Y92" s="305"/>
      <c r="Z92" s="307"/>
      <c r="AA92" s="193"/>
      <c r="AB92" s="301" t="s">
        <v>26</v>
      </c>
    </row>
    <row r="93" spans="2:56" x14ac:dyDescent="0.25">
      <c r="B93" s="304"/>
      <c r="C93" s="150">
        <v>1</v>
      </c>
      <c r="D93" s="150" t="s">
        <v>372</v>
      </c>
      <c r="E93" s="150" t="s">
        <v>373</v>
      </c>
      <c r="F93" s="150" t="s">
        <v>374</v>
      </c>
      <c r="G93" s="150" t="s">
        <v>44</v>
      </c>
      <c r="H93" s="150" t="s">
        <v>375</v>
      </c>
      <c r="I93" s="150" t="s">
        <v>376</v>
      </c>
      <c r="J93" s="150" t="s">
        <v>46</v>
      </c>
      <c r="K93" s="150" t="s">
        <v>377</v>
      </c>
      <c r="L93" s="150" t="s">
        <v>378</v>
      </c>
      <c r="M93" s="150" t="s">
        <v>379</v>
      </c>
      <c r="N93" s="150" t="s">
        <v>380</v>
      </c>
      <c r="O93" s="150" t="s">
        <v>381</v>
      </c>
      <c r="P93" s="150" t="s">
        <v>382</v>
      </c>
      <c r="Q93" s="150" t="s">
        <v>383</v>
      </c>
      <c r="R93" s="150" t="s">
        <v>384</v>
      </c>
      <c r="S93" s="150" t="s">
        <v>385</v>
      </c>
      <c r="T93" s="150" t="s">
        <v>386</v>
      </c>
      <c r="U93" s="150" t="s">
        <v>387</v>
      </c>
      <c r="V93" s="151" t="s">
        <v>388</v>
      </c>
      <c r="W93" s="150" t="s">
        <v>389</v>
      </c>
      <c r="X93" s="150" t="s">
        <v>390</v>
      </c>
      <c r="Y93" s="150" t="s">
        <v>391</v>
      </c>
      <c r="Z93" s="152" t="s">
        <v>392</v>
      </c>
      <c r="AA93" s="152" t="s">
        <v>393</v>
      </c>
      <c r="AB93" s="302"/>
    </row>
    <row r="94" spans="2:56" x14ac:dyDescent="0.25">
      <c r="B94" s="153">
        <v>1</v>
      </c>
      <c r="C94" s="207">
        <f>IF(C7&gt;0,C65/C7,"")</f>
        <v>-0.53154272161323479</v>
      </c>
      <c r="D94" s="208">
        <f t="shared" ref="D94:AB94" si="68">IF(D7&gt;0,D65/D7,"")</f>
        <v>-0.8162082425795868</v>
      </c>
      <c r="E94" s="208">
        <f t="shared" si="68"/>
        <v>-0.53314583404714344</v>
      </c>
      <c r="F94" s="208">
        <f t="shared" si="68"/>
        <v>-0.14679127725512733</v>
      </c>
      <c r="G94" s="208">
        <f t="shared" si="68"/>
        <v>-0.82140449669002691</v>
      </c>
      <c r="H94" s="208">
        <f t="shared" si="68"/>
        <v>-0.79082247540874617</v>
      </c>
      <c r="I94" s="208">
        <f t="shared" si="68"/>
        <v>-0.66851651579180771</v>
      </c>
      <c r="J94" s="208">
        <f t="shared" si="68"/>
        <v>-0.89038289552977579</v>
      </c>
      <c r="K94" s="208">
        <f t="shared" si="68"/>
        <v>-0.99473030728287248</v>
      </c>
      <c r="L94" s="208">
        <f t="shared" si="68"/>
        <v>-0.9991832489061675</v>
      </c>
      <c r="M94" s="208">
        <f t="shared" si="68"/>
        <v>-0.99877511184245538</v>
      </c>
      <c r="N94" s="208">
        <f t="shared" si="68"/>
        <v>-0.99646020267817526</v>
      </c>
      <c r="O94" s="208">
        <f t="shared" si="68"/>
        <v>-0.99939794800397286</v>
      </c>
      <c r="P94" s="208">
        <f t="shared" si="68"/>
        <v>-0.99858886973049132</v>
      </c>
      <c r="Q94" s="208">
        <f t="shared" si="68"/>
        <v>-0.99944168504634179</v>
      </c>
      <c r="R94" s="208" t="str">
        <f t="shared" si="68"/>
        <v/>
      </c>
      <c r="S94" s="208" t="str">
        <f t="shared" si="68"/>
        <v/>
      </c>
      <c r="T94" s="208">
        <f t="shared" si="68"/>
        <v>-1</v>
      </c>
      <c r="U94" s="208" t="str">
        <f t="shared" si="68"/>
        <v/>
      </c>
      <c r="V94" s="208">
        <f t="shared" si="68"/>
        <v>-0.99995626980038121</v>
      </c>
      <c r="W94" s="208">
        <f t="shared" si="68"/>
        <v>-0.99906039053677653</v>
      </c>
      <c r="X94" s="208">
        <f t="shared" si="68"/>
        <v>-1</v>
      </c>
      <c r="Y94" s="208">
        <f t="shared" si="68"/>
        <v>-1</v>
      </c>
      <c r="Z94" s="208">
        <f t="shared" si="68"/>
        <v>-1</v>
      </c>
      <c r="AA94" s="208">
        <f t="shared" si="68"/>
        <v>-1</v>
      </c>
      <c r="AB94" s="209">
        <f t="shared" si="68"/>
        <v>-0.7872977673642374</v>
      </c>
    </row>
    <row r="95" spans="2:56" x14ac:dyDescent="0.25">
      <c r="B95" s="153" t="s">
        <v>372</v>
      </c>
      <c r="C95" s="208">
        <f t="shared" ref="C95:AB95" si="69">IF(C8&gt;0,C66/C8,"")</f>
        <v>-0.8181249522302646</v>
      </c>
      <c r="D95" s="207">
        <f t="shared" si="69"/>
        <v>-0.75499375239387445</v>
      </c>
      <c r="E95" s="208">
        <f t="shared" si="69"/>
        <v>-0.19412944249925829</v>
      </c>
      <c r="F95" s="208">
        <f t="shared" si="69"/>
        <v>0.27056621177040074</v>
      </c>
      <c r="G95" s="208">
        <f t="shared" si="69"/>
        <v>-0.18250498751480473</v>
      </c>
      <c r="H95" s="208">
        <f t="shared" si="69"/>
        <v>-0.90829115514444525</v>
      </c>
      <c r="I95" s="208">
        <f t="shared" si="69"/>
        <v>-0.52505167701614242</v>
      </c>
      <c r="J95" s="208">
        <f t="shared" si="69"/>
        <v>-0.8932376878928675</v>
      </c>
      <c r="K95" s="208">
        <f t="shared" si="69"/>
        <v>-0.75050363324333236</v>
      </c>
      <c r="L95" s="208">
        <f t="shared" si="69"/>
        <v>-0.54816641173739999</v>
      </c>
      <c r="M95" s="208" t="str">
        <f t="shared" si="69"/>
        <v/>
      </c>
      <c r="N95" s="208">
        <f t="shared" si="69"/>
        <v>-0.99591756729616598</v>
      </c>
      <c r="O95" s="208">
        <f t="shared" si="69"/>
        <v>-7.1546617644328056E-2</v>
      </c>
      <c r="P95" s="208" t="str">
        <f t="shared" si="69"/>
        <v/>
      </c>
      <c r="Q95" s="208" t="str">
        <f t="shared" si="69"/>
        <v/>
      </c>
      <c r="R95" s="208" t="str">
        <f t="shared" si="69"/>
        <v/>
      </c>
      <c r="S95" s="208" t="str">
        <f t="shared" si="69"/>
        <v/>
      </c>
      <c r="T95" s="208">
        <f t="shared" si="69"/>
        <v>-1</v>
      </c>
      <c r="U95" s="208" t="str">
        <f t="shared" si="69"/>
        <v/>
      </c>
      <c r="V95" s="208">
        <f t="shared" si="69"/>
        <v>-0.99510157538601396</v>
      </c>
      <c r="W95" s="208">
        <f t="shared" si="69"/>
        <v>-0.94328248639748602</v>
      </c>
      <c r="X95" s="208" t="str">
        <f t="shared" si="69"/>
        <v/>
      </c>
      <c r="Y95" s="208" t="str">
        <f t="shared" si="69"/>
        <v/>
      </c>
      <c r="Z95" s="208" t="str">
        <f t="shared" si="69"/>
        <v/>
      </c>
      <c r="AA95" s="208" t="str">
        <f t="shared" si="69"/>
        <v/>
      </c>
      <c r="AB95" s="209">
        <f t="shared" si="69"/>
        <v>-0.77713521363067806</v>
      </c>
    </row>
    <row r="96" spans="2:56" x14ac:dyDescent="0.25">
      <c r="B96" s="153" t="s">
        <v>373</v>
      </c>
      <c r="C96" s="208">
        <f t="shared" ref="C96:AB96" si="70">IF(C9&gt;0,C67/C9,"")</f>
        <v>-0.58778498784308564</v>
      </c>
      <c r="D96" s="208">
        <f t="shared" si="70"/>
        <v>-0.29651597323777384</v>
      </c>
      <c r="E96" s="207">
        <f t="shared" si="70"/>
        <v>-0.21953073903677209</v>
      </c>
      <c r="F96" s="208">
        <f t="shared" si="70"/>
        <v>-0.51633142744746763</v>
      </c>
      <c r="G96" s="208">
        <f t="shared" si="70"/>
        <v>-0.58522935034209922</v>
      </c>
      <c r="H96" s="208">
        <f t="shared" si="70"/>
        <v>-0.56073951489797691</v>
      </c>
      <c r="I96" s="208">
        <f t="shared" si="70"/>
        <v>-0.83378680375697811</v>
      </c>
      <c r="J96" s="208">
        <f t="shared" si="70"/>
        <v>-0.5605704833017412</v>
      </c>
      <c r="K96" s="208" t="str">
        <f t="shared" si="70"/>
        <v/>
      </c>
      <c r="L96" s="208" t="str">
        <f t="shared" si="70"/>
        <v/>
      </c>
      <c r="M96" s="208">
        <f t="shared" si="70"/>
        <v>-0.98580918827777897</v>
      </c>
      <c r="N96" s="208" t="str">
        <f t="shared" si="70"/>
        <v/>
      </c>
      <c r="O96" s="208" t="str">
        <f t="shared" si="70"/>
        <v/>
      </c>
      <c r="P96" s="208" t="str">
        <f t="shared" si="70"/>
        <v/>
      </c>
      <c r="Q96" s="208" t="str">
        <f t="shared" si="70"/>
        <v/>
      </c>
      <c r="R96" s="208" t="str">
        <f t="shared" si="70"/>
        <v/>
      </c>
      <c r="S96" s="208" t="str">
        <f t="shared" si="70"/>
        <v/>
      </c>
      <c r="T96" s="208">
        <f t="shared" si="70"/>
        <v>-1</v>
      </c>
      <c r="U96" s="208" t="str">
        <f t="shared" si="70"/>
        <v/>
      </c>
      <c r="V96" s="208">
        <f t="shared" si="70"/>
        <v>-1</v>
      </c>
      <c r="W96" s="208" t="str">
        <f t="shared" si="70"/>
        <v/>
      </c>
      <c r="X96" s="208" t="str">
        <f t="shared" si="70"/>
        <v/>
      </c>
      <c r="Y96" s="208" t="str">
        <f t="shared" si="70"/>
        <v/>
      </c>
      <c r="Z96" s="208" t="str">
        <f t="shared" si="70"/>
        <v/>
      </c>
      <c r="AA96" s="208" t="str">
        <f t="shared" si="70"/>
        <v/>
      </c>
      <c r="AB96" s="209">
        <f t="shared" si="70"/>
        <v>-0.51592858464901081</v>
      </c>
    </row>
    <row r="97" spans="2:28" x14ac:dyDescent="0.25">
      <c r="B97" s="153" t="s">
        <v>374</v>
      </c>
      <c r="C97" s="208">
        <f t="shared" ref="C97:AB97" si="71">IF(C10&gt;0,C68/C10,"")</f>
        <v>-0.26747335111459919</v>
      </c>
      <c r="D97" s="208">
        <f t="shared" si="71"/>
        <v>-0.27400952866277145</v>
      </c>
      <c r="E97" s="208">
        <f t="shared" si="71"/>
        <v>-0.60747379556401271</v>
      </c>
      <c r="F97" s="207">
        <f t="shared" si="71"/>
        <v>-0.41937075850913785</v>
      </c>
      <c r="G97" s="208">
        <f t="shared" si="71"/>
        <v>-0.66920839528207376</v>
      </c>
      <c r="H97" s="208" t="str">
        <f t="shared" si="71"/>
        <v/>
      </c>
      <c r="I97" s="208" t="str">
        <f t="shared" si="71"/>
        <v/>
      </c>
      <c r="J97" s="208">
        <f t="shared" si="71"/>
        <v>-0.88257790293144989</v>
      </c>
      <c r="K97" s="208" t="str">
        <f t="shared" si="71"/>
        <v/>
      </c>
      <c r="L97" s="208">
        <f t="shared" si="71"/>
        <v>-0.99671213297959649</v>
      </c>
      <c r="M97" s="208" t="str">
        <f t="shared" si="71"/>
        <v/>
      </c>
      <c r="N97" s="208">
        <f t="shared" si="71"/>
        <v>-0.79410613204972025</v>
      </c>
      <c r="O97" s="208">
        <f t="shared" si="71"/>
        <v>-0.9751497949650999</v>
      </c>
      <c r="P97" s="208">
        <f t="shared" si="71"/>
        <v>-0.99180305730388374</v>
      </c>
      <c r="Q97" s="208" t="str">
        <f t="shared" si="71"/>
        <v/>
      </c>
      <c r="R97" s="208" t="str">
        <f t="shared" si="71"/>
        <v/>
      </c>
      <c r="S97" s="208" t="str">
        <f t="shared" si="71"/>
        <v/>
      </c>
      <c r="T97" s="208" t="str">
        <f t="shared" si="71"/>
        <v/>
      </c>
      <c r="U97" s="208" t="str">
        <f t="shared" si="71"/>
        <v/>
      </c>
      <c r="V97" s="208">
        <f t="shared" si="71"/>
        <v>-0.97852788311839267</v>
      </c>
      <c r="W97" s="208" t="str">
        <f t="shared" si="71"/>
        <v/>
      </c>
      <c r="X97" s="208">
        <f t="shared" si="71"/>
        <v>-0.9451315498526508</v>
      </c>
      <c r="Y97" s="208" t="str">
        <f t="shared" si="71"/>
        <v/>
      </c>
      <c r="Z97" s="208" t="str">
        <f t="shared" si="71"/>
        <v/>
      </c>
      <c r="AA97" s="208" t="str">
        <f t="shared" si="71"/>
        <v/>
      </c>
      <c r="AB97" s="209">
        <f t="shared" si="71"/>
        <v>-0.47473036842617422</v>
      </c>
    </row>
    <row r="98" spans="2:28" x14ac:dyDescent="0.25">
      <c r="B98" s="153" t="s">
        <v>44</v>
      </c>
      <c r="C98" s="208">
        <f t="shared" ref="C98:AB98" si="72">IF(C11&gt;0,C69/C11,"")</f>
        <v>-0.84902998203625668</v>
      </c>
      <c r="D98" s="208">
        <f t="shared" si="72"/>
        <v>-0.55568779385330724</v>
      </c>
      <c r="E98" s="208">
        <f t="shared" si="72"/>
        <v>-0.79832065110095807</v>
      </c>
      <c r="F98" s="208">
        <f t="shared" si="72"/>
        <v>-0.50741871163024732</v>
      </c>
      <c r="G98" s="207">
        <f t="shared" si="72"/>
        <v>-0.85121585160171853</v>
      </c>
      <c r="H98" s="208">
        <f t="shared" si="72"/>
        <v>-0.7616698091495373</v>
      </c>
      <c r="I98" s="208">
        <f t="shared" si="72"/>
        <v>12.233694984970603</v>
      </c>
      <c r="J98" s="208">
        <f t="shared" si="72"/>
        <v>-0.95691512407211143</v>
      </c>
      <c r="K98" s="208" t="str">
        <f t="shared" si="72"/>
        <v/>
      </c>
      <c r="L98" s="208" t="str">
        <f t="shared" si="72"/>
        <v/>
      </c>
      <c r="M98" s="208">
        <f t="shared" si="72"/>
        <v>-0.98221641924222558</v>
      </c>
      <c r="N98" s="208">
        <f t="shared" si="72"/>
        <v>-0.95840782066066554</v>
      </c>
      <c r="O98" s="208">
        <f t="shared" si="72"/>
        <v>-0.87482052392617915</v>
      </c>
      <c r="P98" s="208">
        <f t="shared" si="72"/>
        <v>-0.99477459947435609</v>
      </c>
      <c r="Q98" s="208" t="str">
        <f t="shared" si="72"/>
        <v/>
      </c>
      <c r="R98" s="208" t="str">
        <f t="shared" si="72"/>
        <v/>
      </c>
      <c r="S98" s="208" t="str">
        <f t="shared" si="72"/>
        <v/>
      </c>
      <c r="T98" s="208" t="str">
        <f t="shared" si="72"/>
        <v/>
      </c>
      <c r="U98" s="208" t="str">
        <f t="shared" si="72"/>
        <v/>
      </c>
      <c r="V98" s="208">
        <f t="shared" si="72"/>
        <v>-1</v>
      </c>
      <c r="W98" s="208" t="str">
        <f t="shared" si="72"/>
        <v/>
      </c>
      <c r="X98" s="208" t="str">
        <f t="shared" si="72"/>
        <v/>
      </c>
      <c r="Y98" s="208" t="str">
        <f t="shared" si="72"/>
        <v/>
      </c>
      <c r="Z98" s="208" t="str">
        <f t="shared" si="72"/>
        <v/>
      </c>
      <c r="AA98" s="208" t="str">
        <f t="shared" si="72"/>
        <v/>
      </c>
      <c r="AB98" s="209">
        <f t="shared" si="72"/>
        <v>-0.83027601847838139</v>
      </c>
    </row>
    <row r="99" spans="2:28" x14ac:dyDescent="0.25">
      <c r="B99" s="153" t="s">
        <v>375</v>
      </c>
      <c r="C99" s="208">
        <f t="shared" ref="C99:AB99" si="73">IF(C12&gt;0,C70/C12,"")</f>
        <v>-0.77920569230926107</v>
      </c>
      <c r="D99" s="208">
        <f t="shared" si="73"/>
        <v>-0.87250561041151453</v>
      </c>
      <c r="E99" s="208">
        <f t="shared" si="73"/>
        <v>-0.41850498646466189</v>
      </c>
      <c r="F99" s="208" t="str">
        <f t="shared" si="73"/>
        <v/>
      </c>
      <c r="G99" s="208">
        <f t="shared" si="73"/>
        <v>-0.55442159263617918</v>
      </c>
      <c r="H99" s="207">
        <f t="shared" si="73"/>
        <v>-0.93090387867172131</v>
      </c>
      <c r="I99" s="208">
        <f t="shared" si="73"/>
        <v>-0.12518254658744205</v>
      </c>
      <c r="J99" s="208">
        <f t="shared" si="73"/>
        <v>0.17355705852110342</v>
      </c>
      <c r="K99" s="208" t="str">
        <f t="shared" si="73"/>
        <v/>
      </c>
      <c r="L99" s="208" t="str">
        <f t="shared" si="73"/>
        <v/>
      </c>
      <c r="M99" s="208" t="str">
        <f t="shared" si="73"/>
        <v/>
      </c>
      <c r="N99" s="208" t="str">
        <f t="shared" si="73"/>
        <v/>
      </c>
      <c r="O99" s="208" t="str">
        <f t="shared" si="73"/>
        <v/>
      </c>
      <c r="P99" s="208">
        <f t="shared" si="73"/>
        <v>-0.96958098660784686</v>
      </c>
      <c r="Q99" s="208" t="str">
        <f t="shared" si="73"/>
        <v/>
      </c>
      <c r="R99" s="208" t="str">
        <f t="shared" si="73"/>
        <v/>
      </c>
      <c r="S99" s="208" t="str">
        <f t="shared" si="73"/>
        <v/>
      </c>
      <c r="T99" s="208" t="str">
        <f t="shared" si="73"/>
        <v/>
      </c>
      <c r="U99" s="208" t="str">
        <f t="shared" si="73"/>
        <v/>
      </c>
      <c r="V99" s="208" t="str">
        <f t="shared" si="73"/>
        <v/>
      </c>
      <c r="W99" s="208" t="str">
        <f t="shared" si="73"/>
        <v/>
      </c>
      <c r="X99" s="208" t="str">
        <f t="shared" si="73"/>
        <v/>
      </c>
      <c r="Y99" s="208" t="str">
        <f t="shared" si="73"/>
        <v/>
      </c>
      <c r="Z99" s="208" t="str">
        <f t="shared" si="73"/>
        <v/>
      </c>
      <c r="AA99" s="208" t="str">
        <f t="shared" si="73"/>
        <v/>
      </c>
      <c r="AB99" s="209">
        <f t="shared" si="73"/>
        <v>-0.81933820973555427</v>
      </c>
    </row>
    <row r="100" spans="2:28" x14ac:dyDescent="0.25">
      <c r="B100" s="153" t="s">
        <v>376</v>
      </c>
      <c r="C100" s="208">
        <f t="shared" ref="C100:AB100" si="74">IF(C13&gt;0,C71/C13,"")</f>
        <v>-0.55236058056020609</v>
      </c>
      <c r="D100" s="208">
        <f t="shared" si="74"/>
        <v>-0.70434842926822938</v>
      </c>
      <c r="E100" s="208">
        <f t="shared" si="74"/>
        <v>-0.94023041768224425</v>
      </c>
      <c r="F100" s="208" t="str">
        <f t="shared" si="74"/>
        <v/>
      </c>
      <c r="G100" s="208">
        <f t="shared" si="74"/>
        <v>3.7551286650477667</v>
      </c>
      <c r="H100" s="208">
        <f t="shared" si="74"/>
        <v>-0.6264890750216876</v>
      </c>
      <c r="I100" s="207">
        <f t="shared" si="74"/>
        <v>-0.81617101016334637</v>
      </c>
      <c r="J100" s="208">
        <f t="shared" si="74"/>
        <v>-0.67716490257527662</v>
      </c>
      <c r="K100" s="208">
        <f t="shared" si="74"/>
        <v>-0.99698898879223341</v>
      </c>
      <c r="L100" s="208">
        <f t="shared" si="74"/>
        <v>-1</v>
      </c>
      <c r="M100" s="208" t="str">
        <f t="shared" si="74"/>
        <v/>
      </c>
      <c r="N100" s="208" t="str">
        <f t="shared" si="74"/>
        <v/>
      </c>
      <c r="O100" s="208" t="str">
        <f t="shared" si="74"/>
        <v/>
      </c>
      <c r="P100" s="208">
        <f t="shared" si="74"/>
        <v>-0.6508437258671399</v>
      </c>
      <c r="Q100" s="208">
        <f t="shared" si="74"/>
        <v>-0.99220648816095414</v>
      </c>
      <c r="R100" s="208" t="str">
        <f t="shared" si="74"/>
        <v/>
      </c>
      <c r="S100" s="208" t="str">
        <f t="shared" si="74"/>
        <v/>
      </c>
      <c r="T100" s="208">
        <f t="shared" si="74"/>
        <v>-1</v>
      </c>
      <c r="U100" s="208" t="str">
        <f t="shared" si="74"/>
        <v/>
      </c>
      <c r="V100" s="208">
        <f t="shared" si="74"/>
        <v>-1</v>
      </c>
      <c r="W100" s="208" t="str">
        <f t="shared" si="74"/>
        <v/>
      </c>
      <c r="X100" s="208" t="str">
        <f t="shared" si="74"/>
        <v/>
      </c>
      <c r="Y100" s="208" t="str">
        <f t="shared" si="74"/>
        <v/>
      </c>
      <c r="Z100" s="208" t="str">
        <f t="shared" si="74"/>
        <v/>
      </c>
      <c r="AA100" s="208" t="str">
        <f t="shared" si="74"/>
        <v/>
      </c>
      <c r="AB100" s="209">
        <f t="shared" si="74"/>
        <v>-0.72499796718171894</v>
      </c>
    </row>
    <row r="101" spans="2:28" x14ac:dyDescent="0.25">
      <c r="B101" s="153" t="s">
        <v>46</v>
      </c>
      <c r="C101" s="208">
        <f t="shared" ref="C101:AB101" si="75">IF(C14&gt;0,C72/C14,"")</f>
        <v>-0.90041397410669521</v>
      </c>
      <c r="D101" s="208">
        <f t="shared" si="75"/>
        <v>-0.85909611166382904</v>
      </c>
      <c r="E101" s="208">
        <f t="shared" si="75"/>
        <v>-0.45532312505121703</v>
      </c>
      <c r="F101" s="208">
        <f t="shared" si="75"/>
        <v>-0.57453090969120735</v>
      </c>
      <c r="G101" s="208">
        <f t="shared" si="75"/>
        <v>-0.9506378065916864</v>
      </c>
      <c r="H101" s="208">
        <f t="shared" si="75"/>
        <v>0.40094447006356793</v>
      </c>
      <c r="I101" s="208">
        <f t="shared" si="75"/>
        <v>-0.64876981084225605</v>
      </c>
      <c r="J101" s="207">
        <f t="shared" si="75"/>
        <v>-0.95056405860139437</v>
      </c>
      <c r="K101" s="208">
        <f t="shared" si="75"/>
        <v>-0.99639378896503505</v>
      </c>
      <c r="L101" s="208">
        <f t="shared" si="75"/>
        <v>-0.98906023358808037</v>
      </c>
      <c r="M101" s="208" t="str">
        <f t="shared" si="75"/>
        <v/>
      </c>
      <c r="N101" s="208">
        <f t="shared" si="75"/>
        <v>-0.99334241660723521</v>
      </c>
      <c r="O101" s="208">
        <f t="shared" si="75"/>
        <v>-0.98946663295286985</v>
      </c>
      <c r="P101" s="208">
        <f t="shared" si="75"/>
        <v>-0.90256348330090752</v>
      </c>
      <c r="Q101" s="208">
        <f t="shared" si="75"/>
        <v>-0.99830040697604761</v>
      </c>
      <c r="R101" s="208" t="str">
        <f t="shared" si="75"/>
        <v/>
      </c>
      <c r="S101" s="208" t="str">
        <f t="shared" si="75"/>
        <v/>
      </c>
      <c r="T101" s="208">
        <f t="shared" si="75"/>
        <v>-1</v>
      </c>
      <c r="U101" s="208" t="str">
        <f t="shared" si="75"/>
        <v/>
      </c>
      <c r="V101" s="208" t="str">
        <f t="shared" si="75"/>
        <v/>
      </c>
      <c r="W101" s="208" t="str">
        <f t="shared" si="75"/>
        <v/>
      </c>
      <c r="X101" s="208" t="str">
        <f t="shared" si="75"/>
        <v/>
      </c>
      <c r="Y101" s="208" t="str">
        <f t="shared" si="75"/>
        <v/>
      </c>
      <c r="Z101" s="208">
        <f t="shared" si="75"/>
        <v>-0.99911138659706356</v>
      </c>
      <c r="AA101" s="208" t="str">
        <f t="shared" si="75"/>
        <v/>
      </c>
      <c r="AB101" s="209">
        <f t="shared" si="75"/>
        <v>-0.91481916010317066</v>
      </c>
    </row>
    <row r="102" spans="2:28" x14ac:dyDescent="0.25">
      <c r="B102" s="153" t="s">
        <v>377</v>
      </c>
      <c r="C102" s="208">
        <f t="shared" ref="C102:AB102" si="76">IF(C15&gt;0,C73/C15,"")</f>
        <v>-0.99352645894431169</v>
      </c>
      <c r="D102" s="208">
        <f t="shared" si="76"/>
        <v>-0.88410537353048313</v>
      </c>
      <c r="E102" s="208" t="str">
        <f t="shared" si="76"/>
        <v/>
      </c>
      <c r="F102" s="208" t="str">
        <f t="shared" si="76"/>
        <v/>
      </c>
      <c r="G102" s="208" t="str">
        <f t="shared" si="76"/>
        <v/>
      </c>
      <c r="H102" s="208" t="str">
        <f t="shared" si="76"/>
        <v/>
      </c>
      <c r="I102" s="208">
        <f t="shared" si="76"/>
        <v>-0.99516988259506078</v>
      </c>
      <c r="J102" s="208">
        <f t="shared" si="76"/>
        <v>-0.99654118900515654</v>
      </c>
      <c r="K102" s="207">
        <f t="shared" si="76"/>
        <v>-0.95420808427148529</v>
      </c>
      <c r="L102" s="208">
        <f t="shared" si="76"/>
        <v>-0.83164397414500391</v>
      </c>
      <c r="M102" s="208" t="str">
        <f t="shared" si="76"/>
        <v/>
      </c>
      <c r="N102" s="208" t="str">
        <f t="shared" si="76"/>
        <v/>
      </c>
      <c r="O102" s="208" t="str">
        <f t="shared" si="76"/>
        <v/>
      </c>
      <c r="P102" s="208" t="str">
        <f t="shared" si="76"/>
        <v/>
      </c>
      <c r="Q102" s="208" t="str">
        <f t="shared" si="76"/>
        <v/>
      </c>
      <c r="R102" s="208" t="str">
        <f t="shared" si="76"/>
        <v/>
      </c>
      <c r="S102" s="208" t="str">
        <f t="shared" si="76"/>
        <v/>
      </c>
      <c r="T102" s="208" t="str">
        <f t="shared" si="76"/>
        <v/>
      </c>
      <c r="U102" s="208" t="str">
        <f t="shared" si="76"/>
        <v/>
      </c>
      <c r="V102" s="208">
        <f t="shared" si="76"/>
        <v>-1</v>
      </c>
      <c r="W102" s="208" t="str">
        <f t="shared" si="76"/>
        <v/>
      </c>
      <c r="X102" s="208" t="str">
        <f t="shared" si="76"/>
        <v/>
      </c>
      <c r="Y102" s="208" t="str">
        <f t="shared" si="76"/>
        <v/>
      </c>
      <c r="Z102" s="208" t="str">
        <f t="shared" si="76"/>
        <v/>
      </c>
      <c r="AA102" s="208" t="str">
        <f t="shared" si="76"/>
        <v/>
      </c>
      <c r="AB102" s="209">
        <f t="shared" si="76"/>
        <v>-0.96476303109536266</v>
      </c>
    </row>
    <row r="103" spans="2:28" x14ac:dyDescent="0.25">
      <c r="B103" s="153" t="s">
        <v>378</v>
      </c>
      <c r="C103" s="208">
        <f t="shared" ref="C103:AB103" si="77">IF(C16&gt;0,C74/C16,"")</f>
        <v>-0.99924782497082032</v>
      </c>
      <c r="D103" s="208">
        <f t="shared" si="77"/>
        <v>-0.77866542506167702</v>
      </c>
      <c r="E103" s="208" t="str">
        <f t="shared" si="77"/>
        <v/>
      </c>
      <c r="F103" s="208">
        <f t="shared" si="77"/>
        <v>-0.99544258434452826</v>
      </c>
      <c r="G103" s="208" t="str">
        <f t="shared" si="77"/>
        <v/>
      </c>
      <c r="H103" s="208">
        <f t="shared" si="77"/>
        <v>-0.99942062666074838</v>
      </c>
      <c r="I103" s="208">
        <f t="shared" si="77"/>
        <v>-1</v>
      </c>
      <c r="J103" s="208">
        <f t="shared" si="77"/>
        <v>-0.99806302475806885</v>
      </c>
      <c r="K103" s="208" t="str">
        <f t="shared" si="77"/>
        <v/>
      </c>
      <c r="L103" s="207">
        <f t="shared" si="77"/>
        <v>-0.99702140089205171</v>
      </c>
      <c r="M103" s="208">
        <f t="shared" si="77"/>
        <v>-0.9869341464649517</v>
      </c>
      <c r="N103" s="208" t="str">
        <f t="shared" si="77"/>
        <v/>
      </c>
      <c r="O103" s="208" t="str">
        <f t="shared" si="77"/>
        <v/>
      </c>
      <c r="P103" s="208" t="str">
        <f t="shared" si="77"/>
        <v/>
      </c>
      <c r="Q103" s="208" t="str">
        <f t="shared" si="77"/>
        <v/>
      </c>
      <c r="R103" s="208" t="str">
        <f t="shared" si="77"/>
        <v/>
      </c>
      <c r="S103" s="208" t="str">
        <f t="shared" si="77"/>
        <v/>
      </c>
      <c r="T103" s="208" t="str">
        <f t="shared" si="77"/>
        <v/>
      </c>
      <c r="U103" s="208" t="str">
        <f t="shared" si="77"/>
        <v/>
      </c>
      <c r="V103" s="208">
        <f t="shared" si="77"/>
        <v>-1</v>
      </c>
      <c r="W103" s="208" t="str">
        <f t="shared" si="77"/>
        <v/>
      </c>
      <c r="X103" s="208" t="str">
        <f t="shared" si="77"/>
        <v/>
      </c>
      <c r="Y103" s="208" t="str">
        <f t="shared" si="77"/>
        <v/>
      </c>
      <c r="Z103" s="208" t="str">
        <f t="shared" si="77"/>
        <v/>
      </c>
      <c r="AA103" s="208" t="str">
        <f t="shared" si="77"/>
        <v/>
      </c>
      <c r="AB103" s="209">
        <f t="shared" si="77"/>
        <v>-0.99232789455476689</v>
      </c>
    </row>
    <row r="104" spans="2:28" x14ac:dyDescent="0.25">
      <c r="B104" s="153" t="s">
        <v>379</v>
      </c>
      <c r="C104" s="208">
        <f t="shared" ref="C104:AB104" si="78">IF(C17&gt;0,C75/C17,"")</f>
        <v>-0.9986395033466009</v>
      </c>
      <c r="D104" s="208" t="str">
        <f t="shared" si="78"/>
        <v/>
      </c>
      <c r="E104" s="208">
        <f t="shared" si="78"/>
        <v>-0.97014735953674969</v>
      </c>
      <c r="F104" s="208" t="str">
        <f t="shared" si="78"/>
        <v/>
      </c>
      <c r="G104" s="208">
        <f t="shared" si="78"/>
        <v>-0.98740936667575518</v>
      </c>
      <c r="H104" s="208" t="str">
        <f t="shared" si="78"/>
        <v/>
      </c>
      <c r="I104" s="208" t="str">
        <f t="shared" si="78"/>
        <v/>
      </c>
      <c r="J104" s="208" t="str">
        <f t="shared" si="78"/>
        <v/>
      </c>
      <c r="K104" s="208" t="str">
        <f t="shared" si="78"/>
        <v/>
      </c>
      <c r="L104" s="208">
        <f t="shared" si="78"/>
        <v>-0.99030237203979909</v>
      </c>
      <c r="M104" s="207">
        <f t="shared" si="78"/>
        <v>-0.98896766162361927</v>
      </c>
      <c r="N104" s="208">
        <f t="shared" si="78"/>
        <v>-0.94265341501780897</v>
      </c>
      <c r="O104" s="208">
        <f t="shared" si="78"/>
        <v>-1</v>
      </c>
      <c r="P104" s="208" t="str">
        <f t="shared" si="78"/>
        <v/>
      </c>
      <c r="Q104" s="208" t="str">
        <f t="shared" si="78"/>
        <v/>
      </c>
      <c r="R104" s="208" t="str">
        <f t="shared" si="78"/>
        <v/>
      </c>
      <c r="S104" s="208" t="str">
        <f t="shared" si="78"/>
        <v/>
      </c>
      <c r="T104" s="208" t="str">
        <f t="shared" si="78"/>
        <v/>
      </c>
      <c r="U104" s="208" t="str">
        <f t="shared" si="78"/>
        <v/>
      </c>
      <c r="V104" s="208">
        <f t="shared" si="78"/>
        <v>-1</v>
      </c>
      <c r="W104" s="208" t="str">
        <f t="shared" si="78"/>
        <v/>
      </c>
      <c r="X104" s="208" t="str">
        <f t="shared" si="78"/>
        <v/>
      </c>
      <c r="Y104" s="208" t="str">
        <f t="shared" si="78"/>
        <v/>
      </c>
      <c r="Z104" s="208" t="str">
        <f t="shared" si="78"/>
        <v/>
      </c>
      <c r="AA104" s="208" t="str">
        <f t="shared" si="78"/>
        <v/>
      </c>
      <c r="AB104" s="209">
        <f t="shared" si="78"/>
        <v>-0.99317425606049781</v>
      </c>
    </row>
    <row r="105" spans="2:28" x14ac:dyDescent="0.25">
      <c r="B105" s="153" t="s">
        <v>380</v>
      </c>
      <c r="C105" s="208">
        <f t="shared" ref="C105:AB105" si="79">IF(C18&gt;0,C76/C18,"")</f>
        <v>-0.99744008863646261</v>
      </c>
      <c r="D105" s="208">
        <f t="shared" si="79"/>
        <v>-0.99188886525484476</v>
      </c>
      <c r="E105" s="208" t="str">
        <f t="shared" si="79"/>
        <v/>
      </c>
      <c r="F105" s="208">
        <f t="shared" si="79"/>
        <v>-0.8125170609474538</v>
      </c>
      <c r="G105" s="208">
        <f t="shared" si="79"/>
        <v>-0.974962505498433</v>
      </c>
      <c r="H105" s="208" t="str">
        <f t="shared" si="79"/>
        <v/>
      </c>
      <c r="I105" s="208" t="str">
        <f t="shared" si="79"/>
        <v/>
      </c>
      <c r="J105" s="208">
        <f t="shared" si="79"/>
        <v>-0.99022657503059974</v>
      </c>
      <c r="K105" s="208" t="str">
        <f t="shared" si="79"/>
        <v/>
      </c>
      <c r="L105" s="208" t="str">
        <f t="shared" si="79"/>
        <v/>
      </c>
      <c r="M105" s="208">
        <f t="shared" si="79"/>
        <v>-0.99893669879789226</v>
      </c>
      <c r="N105" s="207">
        <f t="shared" si="79"/>
        <v>-0.99880233026767273</v>
      </c>
      <c r="O105" s="208">
        <f t="shared" si="79"/>
        <v>-0.99842435358180004</v>
      </c>
      <c r="P105" s="208" t="str">
        <f t="shared" si="79"/>
        <v/>
      </c>
      <c r="Q105" s="208" t="str">
        <f t="shared" si="79"/>
        <v/>
      </c>
      <c r="R105" s="208" t="str">
        <f t="shared" si="79"/>
        <v/>
      </c>
      <c r="S105" s="208" t="str">
        <f t="shared" si="79"/>
        <v/>
      </c>
      <c r="T105" s="208" t="str">
        <f t="shared" si="79"/>
        <v/>
      </c>
      <c r="U105" s="208" t="str">
        <f t="shared" si="79"/>
        <v/>
      </c>
      <c r="V105" s="208" t="str">
        <f t="shared" si="79"/>
        <v/>
      </c>
      <c r="W105" s="208" t="str">
        <f t="shared" si="79"/>
        <v/>
      </c>
      <c r="X105" s="208" t="str">
        <f t="shared" si="79"/>
        <v/>
      </c>
      <c r="Y105" s="208">
        <f t="shared" si="79"/>
        <v>-1</v>
      </c>
      <c r="Z105" s="208" t="str">
        <f t="shared" si="79"/>
        <v/>
      </c>
      <c r="AA105" s="208">
        <f t="shared" si="79"/>
        <v>-1</v>
      </c>
      <c r="AB105" s="209">
        <f t="shared" si="79"/>
        <v>-0.99394963881073961</v>
      </c>
    </row>
    <row r="106" spans="2:28" x14ac:dyDescent="0.25">
      <c r="B106" s="153" t="s">
        <v>381</v>
      </c>
      <c r="C106" s="208">
        <f t="shared" ref="C106:AB106" si="80">IF(C19&gt;0,C77/C19,"")</f>
        <v>-0.99943013653003587</v>
      </c>
      <c r="D106" s="208">
        <f t="shared" si="80"/>
        <v>-0.90695024509970079</v>
      </c>
      <c r="E106" s="208" t="str">
        <f t="shared" si="80"/>
        <v/>
      </c>
      <c r="F106" s="208">
        <f t="shared" si="80"/>
        <v>-0.97929149580425001</v>
      </c>
      <c r="G106" s="208">
        <f t="shared" si="80"/>
        <v>-0.91523767591125382</v>
      </c>
      <c r="H106" s="208" t="str">
        <f t="shared" si="80"/>
        <v/>
      </c>
      <c r="I106" s="208">
        <f t="shared" si="80"/>
        <v>-0.98081739176377725</v>
      </c>
      <c r="J106" s="208" t="str">
        <f t="shared" si="80"/>
        <v/>
      </c>
      <c r="K106" s="208" t="str">
        <f t="shared" si="80"/>
        <v/>
      </c>
      <c r="L106" s="208" t="str">
        <f t="shared" si="80"/>
        <v/>
      </c>
      <c r="M106" s="208">
        <f t="shared" si="80"/>
        <v>-1</v>
      </c>
      <c r="N106" s="208">
        <f t="shared" si="80"/>
        <v>-0.99588947150606311</v>
      </c>
      <c r="O106" s="207">
        <f t="shared" si="80"/>
        <v>-1</v>
      </c>
      <c r="P106" s="208">
        <f t="shared" si="80"/>
        <v>-1</v>
      </c>
      <c r="Q106" s="208" t="str">
        <f t="shared" si="80"/>
        <v/>
      </c>
      <c r="R106" s="208" t="str">
        <f t="shared" si="80"/>
        <v/>
      </c>
      <c r="S106" s="208" t="str">
        <f t="shared" si="80"/>
        <v/>
      </c>
      <c r="T106" s="208" t="str">
        <f t="shared" si="80"/>
        <v/>
      </c>
      <c r="U106" s="208" t="str">
        <f t="shared" si="80"/>
        <v/>
      </c>
      <c r="V106" s="208" t="str">
        <f t="shared" si="80"/>
        <v/>
      </c>
      <c r="W106" s="208">
        <f t="shared" si="80"/>
        <v>-1</v>
      </c>
      <c r="X106" s="208" t="str">
        <f t="shared" si="80"/>
        <v/>
      </c>
      <c r="Y106" s="208" t="str">
        <f t="shared" si="80"/>
        <v/>
      </c>
      <c r="Z106" s="208">
        <f t="shared" si="80"/>
        <v>-1</v>
      </c>
      <c r="AA106" s="208">
        <f t="shared" si="80"/>
        <v>-1</v>
      </c>
      <c r="AB106" s="209">
        <f t="shared" si="80"/>
        <v>-0.99874330408313861</v>
      </c>
    </row>
    <row r="107" spans="2:28" x14ac:dyDescent="0.25">
      <c r="B107" s="153" t="s">
        <v>382</v>
      </c>
      <c r="C107" s="208">
        <f t="shared" ref="C107:AB107" si="81">IF(C20&gt;0,C78/C20,"")</f>
        <v>-0.99918458698081747</v>
      </c>
      <c r="D107" s="208" t="str">
        <f t="shared" si="81"/>
        <v/>
      </c>
      <c r="E107" s="208" t="str">
        <f t="shared" si="81"/>
        <v/>
      </c>
      <c r="F107" s="208">
        <f t="shared" si="81"/>
        <v>-0.98809476330306034</v>
      </c>
      <c r="G107" s="208" t="str">
        <f t="shared" si="81"/>
        <v/>
      </c>
      <c r="H107" s="208">
        <f t="shared" si="81"/>
        <v>-0.96227502055576086</v>
      </c>
      <c r="I107" s="208">
        <f t="shared" si="81"/>
        <v>-0.81000809998800383</v>
      </c>
      <c r="J107" s="208">
        <f t="shared" si="81"/>
        <v>-0.66328794829000781</v>
      </c>
      <c r="K107" s="208" t="str">
        <f t="shared" si="81"/>
        <v/>
      </c>
      <c r="L107" s="208" t="str">
        <f t="shared" si="81"/>
        <v/>
      </c>
      <c r="M107" s="208" t="str">
        <f t="shared" si="81"/>
        <v/>
      </c>
      <c r="N107" s="208" t="str">
        <f t="shared" si="81"/>
        <v/>
      </c>
      <c r="O107" s="208">
        <f t="shared" si="81"/>
        <v>-1</v>
      </c>
      <c r="P107" s="207" t="str">
        <f t="shared" si="81"/>
        <v/>
      </c>
      <c r="Q107" s="208" t="str">
        <f t="shared" si="81"/>
        <v/>
      </c>
      <c r="R107" s="208" t="str">
        <f t="shared" si="81"/>
        <v/>
      </c>
      <c r="S107" s="208" t="str">
        <f t="shared" si="81"/>
        <v/>
      </c>
      <c r="T107" s="208">
        <f t="shared" si="81"/>
        <v>-1</v>
      </c>
      <c r="U107" s="208" t="str">
        <f t="shared" si="81"/>
        <v/>
      </c>
      <c r="V107" s="208" t="str">
        <f t="shared" si="81"/>
        <v/>
      </c>
      <c r="W107" s="208" t="str">
        <f t="shared" si="81"/>
        <v/>
      </c>
      <c r="X107" s="208" t="str">
        <f t="shared" si="81"/>
        <v/>
      </c>
      <c r="Y107" s="208" t="str">
        <f t="shared" si="81"/>
        <v/>
      </c>
      <c r="Z107" s="208" t="str">
        <f t="shared" si="81"/>
        <v/>
      </c>
      <c r="AA107" s="208">
        <f t="shared" si="81"/>
        <v>-1</v>
      </c>
      <c r="AB107" s="209">
        <f t="shared" si="81"/>
        <v>-0.99427930258475794</v>
      </c>
    </row>
    <row r="108" spans="2:28" x14ac:dyDescent="0.25">
      <c r="B108" s="153" t="s">
        <v>383</v>
      </c>
      <c r="C108" s="208">
        <f t="shared" ref="C108:AB108" si="82">IF(C21&gt;0,C79/C21,"")</f>
        <v>-0.99958649249893916</v>
      </c>
      <c r="D108" s="208" t="str">
        <f t="shared" si="82"/>
        <v/>
      </c>
      <c r="E108" s="208" t="str">
        <f t="shared" si="82"/>
        <v/>
      </c>
      <c r="F108" s="208" t="str">
        <f t="shared" si="82"/>
        <v/>
      </c>
      <c r="G108" s="208" t="str">
        <f t="shared" si="82"/>
        <v/>
      </c>
      <c r="H108" s="208" t="str">
        <f t="shared" si="82"/>
        <v/>
      </c>
      <c r="I108" s="208">
        <f t="shared" si="82"/>
        <v>-1</v>
      </c>
      <c r="J108" s="208">
        <f t="shared" si="82"/>
        <v>-0.99903417025474828</v>
      </c>
      <c r="K108" s="208" t="str">
        <f t="shared" si="82"/>
        <v/>
      </c>
      <c r="L108" s="208" t="str">
        <f t="shared" si="82"/>
        <v/>
      </c>
      <c r="M108" s="208" t="str">
        <f t="shared" si="82"/>
        <v/>
      </c>
      <c r="N108" s="208" t="str">
        <f t="shared" si="82"/>
        <v/>
      </c>
      <c r="O108" s="208" t="str">
        <f t="shared" si="82"/>
        <v/>
      </c>
      <c r="P108" s="208" t="str">
        <f t="shared" si="82"/>
        <v/>
      </c>
      <c r="Q108" s="207">
        <f t="shared" si="82"/>
        <v>-0.99731825869334378</v>
      </c>
      <c r="R108" s="208" t="str">
        <f t="shared" si="82"/>
        <v/>
      </c>
      <c r="S108" s="208" t="str">
        <f t="shared" si="82"/>
        <v/>
      </c>
      <c r="T108" s="208" t="str">
        <f t="shared" si="82"/>
        <v/>
      </c>
      <c r="U108" s="208" t="str">
        <f t="shared" si="82"/>
        <v/>
      </c>
      <c r="V108" s="208" t="str">
        <f t="shared" si="82"/>
        <v/>
      </c>
      <c r="W108" s="208" t="str">
        <f t="shared" si="82"/>
        <v/>
      </c>
      <c r="X108" s="208" t="str">
        <f t="shared" si="82"/>
        <v/>
      </c>
      <c r="Y108" s="208" t="str">
        <f t="shared" si="82"/>
        <v/>
      </c>
      <c r="Z108" s="208" t="str">
        <f t="shared" si="82"/>
        <v/>
      </c>
      <c r="AA108" s="208">
        <f t="shared" si="82"/>
        <v>-1</v>
      </c>
      <c r="AB108" s="209">
        <f t="shared" si="82"/>
        <v>-0.99919816667374295</v>
      </c>
    </row>
    <row r="109" spans="2:28" x14ac:dyDescent="0.25">
      <c r="B109" s="153" t="s">
        <v>384</v>
      </c>
      <c r="C109" s="208" t="str">
        <f t="shared" ref="C109:AB109" si="83">IF(C22&gt;0,C80/C22,"")</f>
        <v/>
      </c>
      <c r="D109" s="208" t="str">
        <f t="shared" si="83"/>
        <v/>
      </c>
      <c r="E109" s="208" t="str">
        <f t="shared" si="83"/>
        <v/>
      </c>
      <c r="F109" s="208" t="str">
        <f t="shared" si="83"/>
        <v/>
      </c>
      <c r="G109" s="208" t="str">
        <f t="shared" si="83"/>
        <v/>
      </c>
      <c r="H109" s="208" t="str">
        <f t="shared" si="83"/>
        <v/>
      </c>
      <c r="I109" s="208" t="str">
        <f t="shared" si="83"/>
        <v/>
      </c>
      <c r="J109" s="208" t="str">
        <f t="shared" si="83"/>
        <v/>
      </c>
      <c r="K109" s="208" t="str">
        <f t="shared" si="83"/>
        <v/>
      </c>
      <c r="L109" s="208" t="str">
        <f t="shared" si="83"/>
        <v/>
      </c>
      <c r="M109" s="208" t="str">
        <f t="shared" si="83"/>
        <v/>
      </c>
      <c r="N109" s="208" t="str">
        <f t="shared" si="83"/>
        <v/>
      </c>
      <c r="O109" s="208" t="str">
        <f t="shared" si="83"/>
        <v/>
      </c>
      <c r="P109" s="208" t="str">
        <f t="shared" si="83"/>
        <v/>
      </c>
      <c r="Q109" s="208" t="str">
        <f t="shared" si="83"/>
        <v/>
      </c>
      <c r="R109" s="207" t="str">
        <f t="shared" si="83"/>
        <v/>
      </c>
      <c r="S109" s="208" t="str">
        <f t="shared" si="83"/>
        <v/>
      </c>
      <c r="T109" s="208" t="str">
        <f t="shared" si="83"/>
        <v/>
      </c>
      <c r="U109" s="208" t="str">
        <f t="shared" si="83"/>
        <v/>
      </c>
      <c r="V109" s="208" t="str">
        <f t="shared" si="83"/>
        <v/>
      </c>
      <c r="W109" s="208" t="str">
        <f t="shared" si="83"/>
        <v/>
      </c>
      <c r="X109" s="208" t="str">
        <f t="shared" si="83"/>
        <v/>
      </c>
      <c r="Y109" s="208" t="str">
        <f t="shared" si="83"/>
        <v/>
      </c>
      <c r="Z109" s="208" t="str">
        <f t="shared" si="83"/>
        <v/>
      </c>
      <c r="AA109" s="208" t="str">
        <f t="shared" si="83"/>
        <v/>
      </c>
      <c r="AB109" s="209" t="str">
        <f t="shared" si="83"/>
        <v/>
      </c>
    </row>
    <row r="110" spans="2:28" x14ac:dyDescent="0.25">
      <c r="B110" s="153" t="s">
        <v>385</v>
      </c>
      <c r="C110" s="208" t="str">
        <f t="shared" ref="C110:AB110" si="84">IF(C23&gt;0,C81/C23,"")</f>
        <v/>
      </c>
      <c r="D110" s="208" t="str">
        <f t="shared" si="84"/>
        <v/>
      </c>
      <c r="E110" s="208" t="str">
        <f t="shared" si="84"/>
        <v/>
      </c>
      <c r="F110" s="208" t="str">
        <f t="shared" si="84"/>
        <v/>
      </c>
      <c r="G110" s="208" t="str">
        <f t="shared" si="84"/>
        <v/>
      </c>
      <c r="H110" s="208" t="str">
        <f t="shared" si="84"/>
        <v/>
      </c>
      <c r="I110" s="208" t="str">
        <f t="shared" si="84"/>
        <v/>
      </c>
      <c r="J110" s="208" t="str">
        <f t="shared" si="84"/>
        <v/>
      </c>
      <c r="K110" s="208" t="str">
        <f t="shared" si="84"/>
        <v/>
      </c>
      <c r="L110" s="208" t="str">
        <f t="shared" si="84"/>
        <v/>
      </c>
      <c r="M110" s="208" t="str">
        <f t="shared" si="84"/>
        <v/>
      </c>
      <c r="N110" s="208" t="str">
        <f t="shared" si="84"/>
        <v/>
      </c>
      <c r="O110" s="208" t="str">
        <f t="shared" si="84"/>
        <v/>
      </c>
      <c r="P110" s="208" t="str">
        <f t="shared" si="84"/>
        <v/>
      </c>
      <c r="Q110" s="208" t="str">
        <f t="shared" si="84"/>
        <v/>
      </c>
      <c r="R110" s="208" t="str">
        <f t="shared" si="84"/>
        <v/>
      </c>
      <c r="S110" s="207" t="str">
        <f t="shared" si="84"/>
        <v/>
      </c>
      <c r="T110" s="208" t="str">
        <f t="shared" si="84"/>
        <v/>
      </c>
      <c r="U110" s="208" t="str">
        <f t="shared" si="84"/>
        <v/>
      </c>
      <c r="V110" s="208" t="str">
        <f t="shared" si="84"/>
        <v/>
      </c>
      <c r="W110" s="208" t="str">
        <f t="shared" si="84"/>
        <v/>
      </c>
      <c r="X110" s="208" t="str">
        <f t="shared" si="84"/>
        <v/>
      </c>
      <c r="Y110" s="208" t="str">
        <f t="shared" si="84"/>
        <v/>
      </c>
      <c r="Z110" s="208" t="str">
        <f t="shared" si="84"/>
        <v/>
      </c>
      <c r="AA110" s="208" t="str">
        <f t="shared" si="84"/>
        <v/>
      </c>
      <c r="AB110" s="209" t="str">
        <f t="shared" si="84"/>
        <v/>
      </c>
    </row>
    <row r="111" spans="2:28" x14ac:dyDescent="0.25">
      <c r="B111" s="153" t="s">
        <v>386</v>
      </c>
      <c r="C111" s="208">
        <f t="shared" ref="C111:AB111" si="85">IF(C24&gt;0,C82/C24,"")</f>
        <v>-1</v>
      </c>
      <c r="D111" s="208">
        <f t="shared" si="85"/>
        <v>-1</v>
      </c>
      <c r="E111" s="208">
        <f t="shared" si="85"/>
        <v>-1</v>
      </c>
      <c r="F111" s="208" t="str">
        <f t="shared" si="85"/>
        <v/>
      </c>
      <c r="G111" s="208" t="str">
        <f t="shared" si="85"/>
        <v/>
      </c>
      <c r="H111" s="208" t="str">
        <f t="shared" si="85"/>
        <v/>
      </c>
      <c r="I111" s="208">
        <f t="shared" si="85"/>
        <v>-1</v>
      </c>
      <c r="J111" s="208">
        <f t="shared" si="85"/>
        <v>-1</v>
      </c>
      <c r="K111" s="208" t="str">
        <f t="shared" si="85"/>
        <v/>
      </c>
      <c r="L111" s="208" t="str">
        <f t="shared" si="85"/>
        <v/>
      </c>
      <c r="M111" s="208" t="str">
        <f t="shared" si="85"/>
        <v/>
      </c>
      <c r="N111" s="208" t="str">
        <f t="shared" si="85"/>
        <v/>
      </c>
      <c r="O111" s="208" t="str">
        <f t="shared" si="85"/>
        <v/>
      </c>
      <c r="P111" s="208">
        <f t="shared" si="85"/>
        <v>-1</v>
      </c>
      <c r="Q111" s="208" t="str">
        <f t="shared" si="85"/>
        <v/>
      </c>
      <c r="R111" s="208" t="str">
        <f t="shared" si="85"/>
        <v/>
      </c>
      <c r="S111" s="208" t="str">
        <f t="shared" si="85"/>
        <v/>
      </c>
      <c r="T111" s="207" t="str">
        <f t="shared" si="85"/>
        <v/>
      </c>
      <c r="U111" s="208" t="str">
        <f t="shared" si="85"/>
        <v/>
      </c>
      <c r="V111" s="208" t="str">
        <f t="shared" si="85"/>
        <v/>
      </c>
      <c r="W111" s="208" t="str">
        <f t="shared" si="85"/>
        <v/>
      </c>
      <c r="X111" s="208" t="str">
        <f t="shared" si="85"/>
        <v/>
      </c>
      <c r="Y111" s="208" t="str">
        <f t="shared" si="85"/>
        <v/>
      </c>
      <c r="Z111" s="208" t="str">
        <f t="shared" si="85"/>
        <v/>
      </c>
      <c r="AA111" s="208" t="str">
        <f t="shared" si="85"/>
        <v/>
      </c>
      <c r="AB111" s="209">
        <f t="shared" si="85"/>
        <v>-1</v>
      </c>
    </row>
    <row r="112" spans="2:28" x14ac:dyDescent="0.25">
      <c r="B112" s="153" t="s">
        <v>387</v>
      </c>
      <c r="C112" s="208" t="str">
        <f t="shared" ref="C112:AB112" si="86">IF(C25&gt;0,C83/C25,"")</f>
        <v/>
      </c>
      <c r="D112" s="208" t="str">
        <f t="shared" si="86"/>
        <v/>
      </c>
      <c r="E112" s="208" t="str">
        <f t="shared" si="86"/>
        <v/>
      </c>
      <c r="F112" s="208" t="str">
        <f t="shared" si="86"/>
        <v/>
      </c>
      <c r="G112" s="208" t="str">
        <f t="shared" si="86"/>
        <v/>
      </c>
      <c r="H112" s="208" t="str">
        <f t="shared" si="86"/>
        <v/>
      </c>
      <c r="I112" s="208" t="str">
        <f t="shared" si="86"/>
        <v/>
      </c>
      <c r="J112" s="208" t="str">
        <f t="shared" si="86"/>
        <v/>
      </c>
      <c r="K112" s="208" t="str">
        <f t="shared" si="86"/>
        <v/>
      </c>
      <c r="L112" s="208" t="str">
        <f t="shared" si="86"/>
        <v/>
      </c>
      <c r="M112" s="208" t="str">
        <f t="shared" si="86"/>
        <v/>
      </c>
      <c r="N112" s="208" t="str">
        <f t="shared" si="86"/>
        <v/>
      </c>
      <c r="O112" s="208" t="str">
        <f t="shared" si="86"/>
        <v/>
      </c>
      <c r="P112" s="208" t="str">
        <f t="shared" si="86"/>
        <v/>
      </c>
      <c r="Q112" s="208" t="str">
        <f t="shared" si="86"/>
        <v/>
      </c>
      <c r="R112" s="208" t="str">
        <f t="shared" si="86"/>
        <v/>
      </c>
      <c r="S112" s="208" t="str">
        <f t="shared" si="86"/>
        <v/>
      </c>
      <c r="T112" s="208" t="str">
        <f t="shared" si="86"/>
        <v/>
      </c>
      <c r="U112" s="207" t="str">
        <f t="shared" si="86"/>
        <v/>
      </c>
      <c r="V112" s="208" t="str">
        <f t="shared" si="86"/>
        <v/>
      </c>
      <c r="W112" s="208" t="str">
        <f t="shared" si="86"/>
        <v/>
      </c>
      <c r="X112" s="208" t="str">
        <f t="shared" si="86"/>
        <v/>
      </c>
      <c r="Y112" s="208" t="str">
        <f t="shared" si="86"/>
        <v/>
      </c>
      <c r="Z112" s="208" t="str">
        <f t="shared" si="86"/>
        <v/>
      </c>
      <c r="AA112" s="208" t="str">
        <f t="shared" si="86"/>
        <v/>
      </c>
      <c r="AB112" s="209" t="str">
        <f t="shared" si="86"/>
        <v/>
      </c>
    </row>
    <row r="113" spans="2:28" x14ac:dyDescent="0.25">
      <c r="B113" s="153" t="s">
        <v>388</v>
      </c>
      <c r="C113" s="208">
        <f t="shared" ref="C113:AB113" si="87">IF(C26&gt;0,C84/C26,"")</f>
        <v>-1</v>
      </c>
      <c r="D113" s="208">
        <f t="shared" si="87"/>
        <v>-0.99339278007671594</v>
      </c>
      <c r="E113" s="208">
        <f t="shared" si="87"/>
        <v>-1</v>
      </c>
      <c r="F113" s="208">
        <f t="shared" si="87"/>
        <v>-0.99652690323271675</v>
      </c>
      <c r="G113" s="208">
        <f t="shared" si="87"/>
        <v>-1</v>
      </c>
      <c r="H113" s="208" t="str">
        <f t="shared" si="87"/>
        <v/>
      </c>
      <c r="I113" s="208">
        <f t="shared" si="87"/>
        <v>-1</v>
      </c>
      <c r="J113" s="208" t="str">
        <f t="shared" si="87"/>
        <v/>
      </c>
      <c r="K113" s="208">
        <f t="shared" si="87"/>
        <v>-1</v>
      </c>
      <c r="L113" s="208">
        <f t="shared" si="87"/>
        <v>-1</v>
      </c>
      <c r="M113" s="208">
        <f t="shared" si="87"/>
        <v>-1</v>
      </c>
      <c r="N113" s="208" t="str">
        <f t="shared" si="87"/>
        <v/>
      </c>
      <c r="O113" s="208" t="str">
        <f t="shared" si="87"/>
        <v/>
      </c>
      <c r="P113" s="208" t="str">
        <f t="shared" si="87"/>
        <v/>
      </c>
      <c r="Q113" s="208" t="str">
        <f t="shared" si="87"/>
        <v/>
      </c>
      <c r="R113" s="208" t="str">
        <f t="shared" si="87"/>
        <v/>
      </c>
      <c r="S113" s="208" t="str">
        <f t="shared" si="87"/>
        <v/>
      </c>
      <c r="T113" s="208" t="str">
        <f t="shared" si="87"/>
        <v/>
      </c>
      <c r="U113" s="208" t="str">
        <f t="shared" si="87"/>
        <v/>
      </c>
      <c r="V113" s="207">
        <f t="shared" si="87"/>
        <v>-0.99984501695995676</v>
      </c>
      <c r="W113" s="208">
        <f t="shared" si="87"/>
        <v>-1</v>
      </c>
      <c r="X113" s="208" t="str">
        <f t="shared" si="87"/>
        <v/>
      </c>
      <c r="Y113" s="208" t="str">
        <f t="shared" si="87"/>
        <v/>
      </c>
      <c r="Z113" s="208" t="str">
        <f t="shared" si="87"/>
        <v/>
      </c>
      <c r="AA113" s="208" t="str">
        <f t="shared" si="87"/>
        <v/>
      </c>
      <c r="AB113" s="209">
        <f t="shared" si="87"/>
        <v>-0.99978922311007012</v>
      </c>
    </row>
    <row r="114" spans="2:28" x14ac:dyDescent="0.25">
      <c r="B114" s="153" t="s">
        <v>389</v>
      </c>
      <c r="C114" s="208">
        <f t="shared" ref="C114:AB114" si="88">IF(C27&gt;0,C85/C27,"")</f>
        <v>-0.99916057632906963</v>
      </c>
      <c r="D114" s="208">
        <f t="shared" si="88"/>
        <v>-0.94257302624325889</v>
      </c>
      <c r="E114" s="208" t="str">
        <f t="shared" si="88"/>
        <v/>
      </c>
      <c r="F114" s="208" t="str">
        <f t="shared" si="88"/>
        <v/>
      </c>
      <c r="G114" s="208" t="str">
        <f t="shared" si="88"/>
        <v/>
      </c>
      <c r="H114" s="208" t="str">
        <f t="shared" si="88"/>
        <v/>
      </c>
      <c r="I114" s="208" t="str">
        <f t="shared" si="88"/>
        <v/>
      </c>
      <c r="J114" s="208" t="str">
        <f t="shared" si="88"/>
        <v/>
      </c>
      <c r="K114" s="208" t="str">
        <f t="shared" si="88"/>
        <v/>
      </c>
      <c r="L114" s="208" t="str">
        <f t="shared" si="88"/>
        <v/>
      </c>
      <c r="M114" s="208" t="str">
        <f t="shared" si="88"/>
        <v/>
      </c>
      <c r="N114" s="208" t="str">
        <f t="shared" si="88"/>
        <v/>
      </c>
      <c r="O114" s="208">
        <f t="shared" si="88"/>
        <v>-1</v>
      </c>
      <c r="P114" s="208" t="str">
        <f t="shared" si="88"/>
        <v/>
      </c>
      <c r="Q114" s="208" t="str">
        <f t="shared" si="88"/>
        <v/>
      </c>
      <c r="R114" s="208" t="str">
        <f t="shared" si="88"/>
        <v/>
      </c>
      <c r="S114" s="208" t="str">
        <f t="shared" si="88"/>
        <v/>
      </c>
      <c r="T114" s="208" t="str">
        <f t="shared" si="88"/>
        <v/>
      </c>
      <c r="U114" s="208" t="str">
        <f t="shared" si="88"/>
        <v/>
      </c>
      <c r="V114" s="208">
        <f t="shared" si="88"/>
        <v>-1</v>
      </c>
      <c r="W114" s="207">
        <f t="shared" si="88"/>
        <v>-0.99840057499328994</v>
      </c>
      <c r="X114" s="208" t="str">
        <f t="shared" si="88"/>
        <v/>
      </c>
      <c r="Y114" s="208" t="str">
        <f t="shared" si="88"/>
        <v/>
      </c>
      <c r="Z114" s="208" t="str">
        <f t="shared" si="88"/>
        <v/>
      </c>
      <c r="AA114" s="208" t="str">
        <f t="shared" si="88"/>
        <v/>
      </c>
      <c r="AB114" s="209">
        <f t="shared" si="88"/>
        <v>-0.99606259551859322</v>
      </c>
    </row>
    <row r="115" spans="2:28" x14ac:dyDescent="0.25">
      <c r="B115" s="153" t="s">
        <v>390</v>
      </c>
      <c r="C115" s="208">
        <f t="shared" ref="C115:AB115" si="89">IF(C28&gt;0,C86/C28,"")</f>
        <v>-1</v>
      </c>
      <c r="D115" s="208" t="str">
        <f t="shared" si="89"/>
        <v/>
      </c>
      <c r="E115" s="208" t="str">
        <f t="shared" si="89"/>
        <v/>
      </c>
      <c r="F115" s="208">
        <f t="shared" si="89"/>
        <v>-0.92234116535623856</v>
      </c>
      <c r="G115" s="208" t="str">
        <f t="shared" si="89"/>
        <v/>
      </c>
      <c r="H115" s="208" t="str">
        <f t="shared" si="89"/>
        <v/>
      </c>
      <c r="I115" s="208" t="str">
        <f t="shared" si="89"/>
        <v/>
      </c>
      <c r="J115" s="208" t="str">
        <f t="shared" si="89"/>
        <v/>
      </c>
      <c r="K115" s="208" t="str">
        <f t="shared" si="89"/>
        <v/>
      </c>
      <c r="L115" s="208" t="str">
        <f t="shared" si="89"/>
        <v/>
      </c>
      <c r="M115" s="208" t="str">
        <f t="shared" si="89"/>
        <v/>
      </c>
      <c r="N115" s="208" t="str">
        <f t="shared" si="89"/>
        <v/>
      </c>
      <c r="O115" s="208" t="str">
        <f t="shared" si="89"/>
        <v/>
      </c>
      <c r="P115" s="208" t="str">
        <f t="shared" si="89"/>
        <v/>
      </c>
      <c r="Q115" s="208" t="str">
        <f t="shared" si="89"/>
        <v/>
      </c>
      <c r="R115" s="208" t="str">
        <f t="shared" si="89"/>
        <v/>
      </c>
      <c r="S115" s="208" t="str">
        <f t="shared" si="89"/>
        <v/>
      </c>
      <c r="T115" s="208" t="str">
        <f t="shared" si="89"/>
        <v/>
      </c>
      <c r="U115" s="208" t="str">
        <f t="shared" si="89"/>
        <v/>
      </c>
      <c r="V115" s="208" t="str">
        <f t="shared" si="89"/>
        <v/>
      </c>
      <c r="W115" s="208" t="str">
        <f t="shared" si="89"/>
        <v/>
      </c>
      <c r="X115" s="207">
        <f t="shared" si="89"/>
        <v>-1</v>
      </c>
      <c r="Y115" s="208" t="str">
        <f t="shared" si="89"/>
        <v/>
      </c>
      <c r="Z115" s="208" t="str">
        <f t="shared" si="89"/>
        <v/>
      </c>
      <c r="AA115" s="208" t="str">
        <f t="shared" si="89"/>
        <v/>
      </c>
      <c r="AB115" s="209">
        <f t="shared" si="89"/>
        <v>-0.99887010514861752</v>
      </c>
    </row>
    <row r="116" spans="2:28" x14ac:dyDescent="0.25">
      <c r="B116" s="153" t="s">
        <v>391</v>
      </c>
      <c r="C116" s="208">
        <f t="shared" ref="C116:AB116" si="90">IF(C29&gt;0,C87/C29,"")</f>
        <v>-1</v>
      </c>
      <c r="D116" s="208" t="str">
        <f t="shared" si="90"/>
        <v/>
      </c>
      <c r="E116" s="208" t="str">
        <f t="shared" si="90"/>
        <v/>
      </c>
      <c r="F116" s="208" t="str">
        <f t="shared" si="90"/>
        <v/>
      </c>
      <c r="G116" s="208" t="str">
        <f t="shared" si="90"/>
        <v/>
      </c>
      <c r="H116" s="208" t="str">
        <f t="shared" si="90"/>
        <v/>
      </c>
      <c r="I116" s="208" t="str">
        <f t="shared" si="90"/>
        <v/>
      </c>
      <c r="J116" s="208" t="str">
        <f t="shared" si="90"/>
        <v/>
      </c>
      <c r="K116" s="208" t="str">
        <f t="shared" si="90"/>
        <v/>
      </c>
      <c r="L116" s="208" t="str">
        <f t="shared" si="90"/>
        <v/>
      </c>
      <c r="M116" s="208" t="str">
        <f t="shared" si="90"/>
        <v/>
      </c>
      <c r="N116" s="208" t="str">
        <f t="shared" si="90"/>
        <v/>
      </c>
      <c r="O116" s="208" t="str">
        <f t="shared" si="90"/>
        <v/>
      </c>
      <c r="P116" s="208" t="str">
        <f t="shared" si="90"/>
        <v/>
      </c>
      <c r="Q116" s="208" t="str">
        <f t="shared" si="90"/>
        <v/>
      </c>
      <c r="R116" s="208" t="str">
        <f t="shared" si="90"/>
        <v/>
      </c>
      <c r="S116" s="208" t="str">
        <f t="shared" si="90"/>
        <v/>
      </c>
      <c r="T116" s="208" t="str">
        <f t="shared" si="90"/>
        <v/>
      </c>
      <c r="U116" s="208" t="str">
        <f t="shared" si="90"/>
        <v/>
      </c>
      <c r="V116" s="208" t="str">
        <f t="shared" si="90"/>
        <v/>
      </c>
      <c r="W116" s="208" t="str">
        <f t="shared" si="90"/>
        <v/>
      </c>
      <c r="X116" s="208" t="str">
        <f t="shared" si="90"/>
        <v/>
      </c>
      <c r="Y116" s="207">
        <f t="shared" si="90"/>
        <v>-1</v>
      </c>
      <c r="Z116" s="208" t="str">
        <f t="shared" si="90"/>
        <v/>
      </c>
      <c r="AA116" s="208" t="str">
        <f t="shared" si="90"/>
        <v/>
      </c>
      <c r="AB116" s="209">
        <f t="shared" si="90"/>
        <v>-0.99982082672969341</v>
      </c>
    </row>
    <row r="117" spans="2:28" x14ac:dyDescent="0.25">
      <c r="B117" s="153" t="s">
        <v>392</v>
      </c>
      <c r="C117" s="208">
        <f t="shared" ref="C117:AB117" si="91">IF(C30&gt;0,C88/C30,"")</f>
        <v>-1</v>
      </c>
      <c r="D117" s="208" t="str">
        <f t="shared" si="91"/>
        <v/>
      </c>
      <c r="E117" s="208" t="str">
        <f t="shared" si="91"/>
        <v/>
      </c>
      <c r="F117" s="208" t="str">
        <f t="shared" si="91"/>
        <v/>
      </c>
      <c r="G117" s="208" t="str">
        <f t="shared" si="91"/>
        <v/>
      </c>
      <c r="H117" s="208" t="str">
        <f t="shared" si="91"/>
        <v/>
      </c>
      <c r="I117" s="208" t="str">
        <f t="shared" si="91"/>
        <v/>
      </c>
      <c r="J117" s="208">
        <f t="shared" si="91"/>
        <v>-1</v>
      </c>
      <c r="K117" s="208" t="str">
        <f t="shared" si="91"/>
        <v/>
      </c>
      <c r="L117" s="208" t="str">
        <f t="shared" si="91"/>
        <v/>
      </c>
      <c r="M117" s="208" t="str">
        <f t="shared" si="91"/>
        <v/>
      </c>
      <c r="N117" s="208" t="str">
        <f t="shared" si="91"/>
        <v/>
      </c>
      <c r="O117" s="208">
        <f t="shared" si="91"/>
        <v>-1</v>
      </c>
      <c r="P117" s="208" t="str">
        <f t="shared" si="91"/>
        <v/>
      </c>
      <c r="Q117" s="208" t="str">
        <f t="shared" si="91"/>
        <v/>
      </c>
      <c r="R117" s="208" t="str">
        <f t="shared" si="91"/>
        <v/>
      </c>
      <c r="S117" s="208" t="str">
        <f t="shared" si="91"/>
        <v/>
      </c>
      <c r="T117" s="208" t="str">
        <f t="shared" si="91"/>
        <v/>
      </c>
      <c r="U117" s="208" t="str">
        <f t="shared" si="91"/>
        <v/>
      </c>
      <c r="V117" s="208" t="str">
        <f t="shared" si="91"/>
        <v/>
      </c>
      <c r="W117" s="208" t="str">
        <f t="shared" si="91"/>
        <v/>
      </c>
      <c r="X117" s="208" t="str">
        <f t="shared" si="91"/>
        <v/>
      </c>
      <c r="Y117" s="208" t="str">
        <f t="shared" si="91"/>
        <v/>
      </c>
      <c r="Z117" s="212">
        <f t="shared" si="91"/>
        <v>-1</v>
      </c>
      <c r="AA117" s="213">
        <f t="shared" si="91"/>
        <v>-1</v>
      </c>
      <c r="AB117" s="209">
        <f t="shared" si="91"/>
        <v>-0.99994556498988374</v>
      </c>
    </row>
    <row r="118" spans="2:28" x14ac:dyDescent="0.25">
      <c r="B118" s="153" t="s">
        <v>393</v>
      </c>
      <c r="C118" s="208">
        <f t="shared" ref="C118:AB118" si="92">IF(C31&gt;0,C89/C31,"")</f>
        <v>-1</v>
      </c>
      <c r="D118" s="208" t="str">
        <f t="shared" si="92"/>
        <v/>
      </c>
      <c r="E118" s="208" t="str">
        <f t="shared" si="92"/>
        <v/>
      </c>
      <c r="F118" s="208" t="str">
        <f t="shared" si="92"/>
        <v/>
      </c>
      <c r="G118" s="208" t="str">
        <f t="shared" si="92"/>
        <v/>
      </c>
      <c r="H118" s="208" t="str">
        <f t="shared" si="92"/>
        <v/>
      </c>
      <c r="I118" s="208" t="str">
        <f t="shared" si="92"/>
        <v/>
      </c>
      <c r="J118" s="208" t="str">
        <f t="shared" si="92"/>
        <v/>
      </c>
      <c r="K118" s="208" t="str">
        <f t="shared" si="92"/>
        <v/>
      </c>
      <c r="L118" s="208" t="str">
        <f t="shared" si="92"/>
        <v/>
      </c>
      <c r="M118" s="208" t="str">
        <f t="shared" si="92"/>
        <v/>
      </c>
      <c r="N118" s="208">
        <f t="shared" si="92"/>
        <v>-1</v>
      </c>
      <c r="O118" s="208">
        <f t="shared" si="92"/>
        <v>-1</v>
      </c>
      <c r="P118" s="208">
        <f t="shared" si="92"/>
        <v>-1</v>
      </c>
      <c r="Q118" s="208">
        <f t="shared" si="92"/>
        <v>-1</v>
      </c>
      <c r="R118" s="208" t="str">
        <f t="shared" si="92"/>
        <v/>
      </c>
      <c r="S118" s="208" t="str">
        <f t="shared" si="92"/>
        <v/>
      </c>
      <c r="T118" s="208" t="str">
        <f t="shared" si="92"/>
        <v/>
      </c>
      <c r="U118" s="208" t="str">
        <f t="shared" si="92"/>
        <v/>
      </c>
      <c r="V118" s="208" t="str">
        <f t="shared" si="92"/>
        <v/>
      </c>
      <c r="W118" s="208" t="str">
        <f t="shared" si="92"/>
        <v/>
      </c>
      <c r="X118" s="208" t="str">
        <f t="shared" si="92"/>
        <v/>
      </c>
      <c r="Y118" s="208" t="str">
        <f t="shared" si="92"/>
        <v/>
      </c>
      <c r="Z118" s="213">
        <f t="shared" si="92"/>
        <v>-1</v>
      </c>
      <c r="AA118" s="212">
        <f t="shared" si="92"/>
        <v>-1</v>
      </c>
      <c r="AB118" s="209">
        <f t="shared" si="92"/>
        <v>-1</v>
      </c>
    </row>
    <row r="119" spans="2:28" x14ac:dyDescent="0.25">
      <c r="B119" s="159" t="s">
        <v>26</v>
      </c>
      <c r="C119" s="210">
        <f t="shared" ref="C119:AB119" si="93">IF(C32&gt;0,C90/C32,"")</f>
        <v>-0.79167183375482741</v>
      </c>
      <c r="D119" s="210">
        <f t="shared" si="93"/>
        <v>-0.77613063374266122</v>
      </c>
      <c r="E119" s="210">
        <f t="shared" si="93"/>
        <v>-0.5004544231211574</v>
      </c>
      <c r="F119" s="210">
        <f t="shared" si="93"/>
        <v>-0.36758684733031166</v>
      </c>
      <c r="G119" s="210">
        <f t="shared" si="93"/>
        <v>-0.79639429241120874</v>
      </c>
      <c r="H119" s="210">
        <f t="shared" si="93"/>
        <v>-0.84250722077503737</v>
      </c>
      <c r="I119" s="210">
        <f t="shared" si="93"/>
        <v>-0.74007888014476086</v>
      </c>
      <c r="J119" s="210">
        <f t="shared" si="93"/>
        <v>-0.91507623684895656</v>
      </c>
      <c r="K119" s="210">
        <f t="shared" si="93"/>
        <v>-0.96462019769475849</v>
      </c>
      <c r="L119" s="210">
        <f t="shared" si="93"/>
        <v>-0.991053126123287</v>
      </c>
      <c r="M119" s="210">
        <f t="shared" si="93"/>
        <v>-0.99429850089207139</v>
      </c>
      <c r="N119" s="210">
        <f t="shared" si="93"/>
        <v>-0.99199360905579581</v>
      </c>
      <c r="O119" s="210">
        <f t="shared" si="93"/>
        <v>-0.99867196587402052</v>
      </c>
      <c r="P119" s="210">
        <f t="shared" si="93"/>
        <v>-0.99405611858311849</v>
      </c>
      <c r="Q119" s="210">
        <f t="shared" si="93"/>
        <v>-0.99896344202013454</v>
      </c>
      <c r="R119" s="210" t="str">
        <f t="shared" si="93"/>
        <v/>
      </c>
      <c r="S119" s="210" t="str">
        <f t="shared" si="93"/>
        <v/>
      </c>
      <c r="T119" s="210">
        <f t="shared" si="93"/>
        <v>-1</v>
      </c>
      <c r="U119" s="210" t="str">
        <f t="shared" si="93"/>
        <v/>
      </c>
      <c r="V119" s="210">
        <f t="shared" si="93"/>
        <v>-0.99978192034737734</v>
      </c>
      <c r="W119" s="210">
        <f t="shared" si="93"/>
        <v>-0.99588410887691092</v>
      </c>
      <c r="X119" s="210">
        <f t="shared" si="93"/>
        <v>-0.99897011213226861</v>
      </c>
      <c r="Y119" s="210">
        <f t="shared" si="93"/>
        <v>-0.99986218201010568</v>
      </c>
      <c r="Z119" s="210">
        <f t="shared" si="93"/>
        <v>-0.99994884232663772</v>
      </c>
      <c r="AA119" s="210">
        <f t="shared" si="93"/>
        <v>-0.99995268285906069</v>
      </c>
      <c r="AB119" s="211">
        <f t="shared" si="93"/>
        <v>-0.81662685571644045</v>
      </c>
    </row>
  </sheetData>
  <mergeCells count="21">
    <mergeCell ref="B92:B93"/>
    <mergeCell ref="C92:Z92"/>
    <mergeCell ref="AB92:AB93"/>
    <mergeCell ref="B63:B64"/>
    <mergeCell ref="C63:Z63"/>
    <mergeCell ref="AB63:AB64"/>
    <mergeCell ref="AD63:AD64"/>
    <mergeCell ref="AE63:BB63"/>
    <mergeCell ref="BD63:BD64"/>
    <mergeCell ref="B34:B35"/>
    <mergeCell ref="C34:Z34"/>
    <mergeCell ref="AB34:AB35"/>
    <mergeCell ref="AD34:AD35"/>
    <mergeCell ref="AE34:BB34"/>
    <mergeCell ref="BD34:BD35"/>
    <mergeCell ref="BD5:BD6"/>
    <mergeCell ref="B5:B6"/>
    <mergeCell ref="C5:Z5"/>
    <mergeCell ref="AB5:AB6"/>
    <mergeCell ref="AD5:AD6"/>
    <mergeCell ref="AE5:BB5"/>
  </mergeCells>
  <conditionalFormatting sqref="AE65:BC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:BC60">
    <cfRule type="colorScale" priority="3">
      <colorScale>
        <cfvo type="min"/>
        <cfvo type="max"/>
        <color rgb="FFFCFCFF"/>
        <color rgb="FF63BE7B"/>
      </colorScale>
    </cfRule>
  </conditionalFormatting>
  <conditionalFormatting sqref="AE7:BC31">
    <cfRule type="colorScale" priority="2">
      <colorScale>
        <cfvo type="min"/>
        <cfvo type="max"/>
        <color rgb="FFFCFCFF"/>
        <color rgb="FF63BE7B"/>
      </colorScale>
    </cfRule>
  </conditionalFormatting>
  <conditionalFormatting sqref="C94:AA1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1" location="Index!A1" display="Index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CheckBox1">
          <controlPr defaultSize="0" autoLine="0" linkedCell="D3" r:id="rId4">
            <anchor moveWithCells="1">
              <from>
                <xdr:col>3</xdr:col>
                <xdr:colOff>0</xdr:colOff>
                <xdr:row>2</xdr:row>
                <xdr:rowOff>9525</xdr:rowOff>
              </from>
              <to>
                <xdr:col>4</xdr:col>
                <xdr:colOff>85725</xdr:colOff>
                <xdr:row>2</xdr:row>
                <xdr:rowOff>228600</xdr:rowOff>
              </to>
            </anchor>
          </controlPr>
        </control>
      </mc:Choice>
      <mc:Fallback>
        <control shapeId="4097" r:id="rId3" name="CheckBox1"/>
      </mc:Fallback>
    </mc:AlternateContent>
    <mc:AlternateContent xmlns:mc="http://schemas.openxmlformats.org/markup-compatibility/2006">
      <mc:Choice Requires="x14">
        <control shapeId="4100" r:id="rId5" name="CheckBox2">
          <controlPr defaultSize="0" autoLine="0" linkedCell="F3" r:id="rId6">
            <anchor moveWithCells="1">
              <from>
                <xdr:col>4</xdr:col>
                <xdr:colOff>628650</xdr:colOff>
                <xdr:row>1</xdr:row>
                <xdr:rowOff>219075</xdr:rowOff>
              </from>
              <to>
                <xdr:col>6</xdr:col>
                <xdr:colOff>95250</xdr:colOff>
                <xdr:row>2</xdr:row>
                <xdr:rowOff>219075</xdr:rowOff>
              </to>
            </anchor>
          </controlPr>
        </control>
      </mc:Choice>
      <mc:Fallback>
        <control shapeId="4100" r:id="rId5" name="CheckBox2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Z53"/>
  <sheetViews>
    <sheetView topLeftCell="Z1" zoomScale="96" zoomScaleNormal="96" workbookViewId="0">
      <selection activeCell="AB3" sqref="AB3:AZ27"/>
    </sheetView>
  </sheetViews>
  <sheetFormatPr defaultRowHeight="15" x14ac:dyDescent="0.25"/>
  <sheetData>
    <row r="1" spans="1:52" x14ac:dyDescent="0.25">
      <c r="A1" t="s">
        <v>7</v>
      </c>
      <c r="AA1" t="s">
        <v>3</v>
      </c>
    </row>
    <row r="2" spans="1:52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B2">
        <v>1</v>
      </c>
      <c r="AC2">
        <v>2</v>
      </c>
      <c r="AD2">
        <v>3</v>
      </c>
      <c r="AE2">
        <v>4</v>
      </c>
      <c r="AF2">
        <v>5</v>
      </c>
      <c r="AG2">
        <v>6</v>
      </c>
      <c r="AH2">
        <v>7</v>
      </c>
      <c r="AI2">
        <v>8</v>
      </c>
      <c r="AJ2">
        <v>9</v>
      </c>
      <c r="AK2">
        <v>10</v>
      </c>
      <c r="AL2">
        <v>11</v>
      </c>
      <c r="AM2">
        <v>12</v>
      </c>
      <c r="AN2">
        <v>13</v>
      </c>
      <c r="AO2">
        <v>14</v>
      </c>
      <c r="AP2">
        <v>15</v>
      </c>
      <c r="AQ2">
        <v>16</v>
      </c>
      <c r="AR2">
        <v>17</v>
      </c>
      <c r="AS2">
        <v>18</v>
      </c>
      <c r="AT2">
        <v>19</v>
      </c>
      <c r="AU2">
        <v>20</v>
      </c>
      <c r="AV2">
        <v>21</v>
      </c>
      <c r="AW2">
        <v>22</v>
      </c>
      <c r="AX2">
        <v>23</v>
      </c>
      <c r="AY2">
        <v>24</v>
      </c>
      <c r="AZ2">
        <v>25</v>
      </c>
    </row>
    <row r="3" spans="1:52" x14ac:dyDescent="0.25">
      <c r="A3">
        <v>1</v>
      </c>
      <c r="B3">
        <f>IF(ISNA(VLOOKUP($A3,SXS_Transit_input!$A$5:$W$26,MATCH(SXS_Transit_temp!B$2,SXS_Transit_input!$B$4:$W$4,0)+1,FALSE)),0,VLOOKUP($A3,SXS_Transit_input!$A$5:$W$26,MATCH(SXS_Transit_temp!B$2,SXS_Transit_input!$B$4:$W$4,0)+1,FALSE))+IF(ISNA(VLOOKUP($A3,SXS_Transit_input!$A$53:$R$69,MATCH(SXS_Transit_temp!B$2,SXS_Transit_input!$B$52:$R$52,0)+1,FALSE)),0,VLOOKUP($A3,SXS_Transit_input!$A$53:$R$69,MATCH(SXS_Transit_temp!B$2,SXS_Transit_input!$B$52:$R$52,0)+1,FALSE))</f>
        <v>114169.48982</v>
      </c>
      <c r="C3">
        <f>IF(ISNA(VLOOKUP($A3,SXS_Transit_input!$A$5:$W$26,MATCH(SXS_Transit_temp!C$2,SXS_Transit_input!$B$4:$W$4,0)+1,FALSE)),0,VLOOKUP($A3,SXS_Transit_input!$A$5:$W$26,MATCH(SXS_Transit_temp!C$2,SXS_Transit_input!$B$4:$W$4,0)+1,FALSE))+IF(ISNA(VLOOKUP($A3,SXS_Transit_input!$A$53:$R$69,MATCH(SXS_Transit_temp!C$2,SXS_Transit_input!$B$52:$R$52,0)+1,FALSE)),0,VLOOKUP($A3,SXS_Transit_input!$A$53:$R$69,MATCH(SXS_Transit_temp!C$2,SXS_Transit_input!$B$52:$R$52,0)+1,FALSE))</f>
        <v>133194.31599</v>
      </c>
      <c r="D3">
        <f>IF(ISNA(VLOOKUP($A3,SXS_Transit_input!$A$5:$W$26,MATCH(SXS_Transit_temp!D$2,SXS_Transit_input!$B$4:$W$4,0)+1,FALSE)),0,VLOOKUP($A3,SXS_Transit_input!$A$5:$W$26,MATCH(SXS_Transit_temp!D$2,SXS_Transit_input!$B$4:$W$4,0)+1,FALSE))+IF(ISNA(VLOOKUP($A3,SXS_Transit_input!$A$53:$R$69,MATCH(SXS_Transit_temp!D$2,SXS_Transit_input!$B$52:$R$52,0)+1,FALSE)),0,VLOOKUP($A3,SXS_Transit_input!$A$53:$R$69,MATCH(SXS_Transit_temp!D$2,SXS_Transit_input!$B$52:$R$52,0)+1,FALSE))</f>
        <v>21831.221310000001</v>
      </c>
      <c r="E3">
        <f>IF(ISNA(VLOOKUP($A3,SXS_Transit_input!$A$5:$W$26,MATCH(SXS_Transit_temp!E$2,SXS_Transit_input!$B$4:$W$4,0)+1,FALSE)),0,VLOOKUP($A3,SXS_Transit_input!$A$5:$W$26,MATCH(SXS_Transit_temp!E$2,SXS_Transit_input!$B$4:$W$4,0)+1,FALSE))+IF(ISNA(VLOOKUP($A3,SXS_Transit_input!$A$53:$R$69,MATCH(SXS_Transit_temp!E$2,SXS_Transit_input!$B$52:$R$52,0)+1,FALSE)),0,VLOOKUP($A3,SXS_Transit_input!$A$53:$R$69,MATCH(SXS_Transit_temp!E$2,SXS_Transit_input!$B$52:$R$52,0)+1,FALSE))</f>
        <v>6114.9969300000002</v>
      </c>
      <c r="F3">
        <f>IF(ISNA(VLOOKUP($A3,SXS_Transit_input!$A$5:$W$26,MATCH(SXS_Transit_temp!F$2,SXS_Transit_input!$B$4:$W$4,0)+1,FALSE)),0,VLOOKUP($A3,SXS_Transit_input!$A$5:$W$26,MATCH(SXS_Transit_temp!F$2,SXS_Transit_input!$B$4:$W$4,0)+1,FALSE))+IF(ISNA(VLOOKUP($A3,SXS_Transit_input!$A$53:$R$69,MATCH(SXS_Transit_temp!F$2,SXS_Transit_input!$B$52:$R$52,0)+1,FALSE)),0,VLOOKUP($A3,SXS_Transit_input!$A$53:$R$69,MATCH(SXS_Transit_temp!F$2,SXS_Transit_input!$B$52:$R$52,0)+1,FALSE))</f>
        <v>21759.53614</v>
      </c>
      <c r="G3">
        <f>IF(ISNA(VLOOKUP($A3,SXS_Transit_input!$A$5:$W$26,MATCH(SXS_Transit_temp!G$2,SXS_Transit_input!$B$4:$W$4,0)+1,FALSE)),0,VLOOKUP($A3,SXS_Transit_input!$A$5:$W$26,MATCH(SXS_Transit_temp!G$2,SXS_Transit_input!$B$4:$W$4,0)+1,FALSE))+IF(ISNA(VLOOKUP($A3,SXS_Transit_input!$A$53:$R$69,MATCH(SXS_Transit_temp!G$2,SXS_Transit_input!$B$52:$R$52,0)+1,FALSE)),0,VLOOKUP($A3,SXS_Transit_input!$A$53:$R$69,MATCH(SXS_Transit_temp!G$2,SXS_Transit_input!$B$52:$R$52,0)+1,FALSE))</f>
        <v>13873.25265</v>
      </c>
      <c r="H3">
        <f>IF(ISNA(VLOOKUP($A3,SXS_Transit_input!$A$5:$W$26,MATCH(SXS_Transit_temp!H$2,SXS_Transit_input!$B$4:$W$4,0)+1,FALSE)),0,VLOOKUP($A3,SXS_Transit_input!$A$5:$W$26,MATCH(SXS_Transit_temp!H$2,SXS_Transit_input!$B$4:$W$4,0)+1,FALSE))+IF(ISNA(VLOOKUP($A3,SXS_Transit_input!$A$53:$R$69,MATCH(SXS_Transit_temp!H$2,SXS_Transit_input!$B$52:$R$52,0)+1,FALSE)),0,VLOOKUP($A3,SXS_Transit_input!$A$53:$R$69,MATCH(SXS_Transit_temp!H$2,SXS_Transit_input!$B$52:$R$52,0)+1,FALSE))</f>
        <v>12929.127339999999</v>
      </c>
      <c r="I3">
        <f>IF(ISNA(VLOOKUP($A3,SXS_Transit_input!$A$5:$W$26,MATCH(SXS_Transit_temp!I$2,SXS_Transit_input!$B$4:$W$4,0)+1,FALSE)),0,VLOOKUP($A3,SXS_Transit_input!$A$5:$W$26,MATCH(SXS_Transit_temp!I$2,SXS_Transit_input!$B$4:$W$4,0)+1,FALSE))+IF(ISNA(VLOOKUP($A3,SXS_Transit_input!$A$53:$R$69,MATCH(SXS_Transit_temp!I$2,SXS_Transit_input!$B$52:$R$52,0)+1,FALSE)),0,VLOOKUP($A3,SXS_Transit_input!$A$53:$R$69,MATCH(SXS_Transit_temp!I$2,SXS_Transit_input!$B$52:$R$52,0)+1,FALSE))</f>
        <v>44839.558600000004</v>
      </c>
      <c r="J3">
        <f>IF(ISNA(VLOOKUP($A3,SXS_Transit_input!$A$5:$W$26,MATCH(SXS_Transit_temp!J$2,SXS_Transit_input!$B$4:$W$4,0)+1,FALSE)),0,VLOOKUP($A3,SXS_Transit_input!$A$5:$W$26,MATCH(SXS_Transit_temp!J$2,SXS_Transit_input!$B$4:$W$4,0)+1,FALSE))+IF(ISNA(VLOOKUP($A3,SXS_Transit_input!$A$53:$R$69,MATCH(SXS_Transit_temp!J$2,SXS_Transit_input!$B$52:$R$52,0)+1,FALSE)),0,VLOOKUP($A3,SXS_Transit_input!$A$53:$R$69,MATCH(SXS_Transit_temp!J$2,SXS_Transit_input!$B$52:$R$52,0)+1,FALSE))</f>
        <v>11223.19224</v>
      </c>
      <c r="K3">
        <f>IF(ISNA(VLOOKUP($A3,SXS_Transit_input!$A$5:$W$26,MATCH(SXS_Transit_temp!K$2,SXS_Transit_input!$B$4:$W$4,0)+1,FALSE)),0,VLOOKUP($A3,SXS_Transit_input!$A$5:$W$26,MATCH(SXS_Transit_temp!K$2,SXS_Transit_input!$B$4:$W$4,0)+1,FALSE))+IF(ISNA(VLOOKUP($A3,SXS_Transit_input!$A$53:$R$69,MATCH(SXS_Transit_temp!K$2,SXS_Transit_input!$B$52:$R$52,0)+1,FALSE)),0,VLOOKUP($A3,SXS_Transit_input!$A$53:$R$69,MATCH(SXS_Transit_temp!K$2,SXS_Transit_input!$B$52:$R$52,0)+1,FALSE))</f>
        <v>9331.8160500000013</v>
      </c>
      <c r="L3">
        <f>IF(ISNA(VLOOKUP($A3,SXS_Transit_input!$A$5:$W$26,MATCH(SXS_Transit_temp!L$2,SXS_Transit_input!$B$4:$W$4,0)+1,FALSE)),0,VLOOKUP($A3,SXS_Transit_input!$A$5:$W$26,MATCH(SXS_Transit_temp!L$2,SXS_Transit_input!$B$4:$W$4,0)+1,FALSE))+IF(ISNA(VLOOKUP($A3,SXS_Transit_input!$A$53:$R$69,MATCH(SXS_Transit_temp!L$2,SXS_Transit_input!$B$52:$R$52,0)+1,FALSE)),0,VLOOKUP($A3,SXS_Transit_input!$A$53:$R$69,MATCH(SXS_Transit_temp!L$2,SXS_Transit_input!$B$52:$R$52,0)+1,FALSE))</f>
        <v>13103.137299999999</v>
      </c>
      <c r="M3">
        <f>IF(ISNA(VLOOKUP($A3,SXS_Transit_input!$A$5:$W$26,MATCH(SXS_Transit_temp!M$2,SXS_Transit_input!$B$4:$W$4,0)+1,FALSE)),0,VLOOKUP($A3,SXS_Transit_input!$A$5:$W$26,MATCH(SXS_Transit_temp!M$2,SXS_Transit_input!$B$4:$W$4,0)+1,FALSE))+IF(ISNA(VLOOKUP($A3,SXS_Transit_input!$A$53:$R$69,MATCH(SXS_Transit_temp!M$2,SXS_Transit_input!$B$52:$R$52,0)+1,FALSE)),0,VLOOKUP($A3,SXS_Transit_input!$A$53:$R$69,MATCH(SXS_Transit_temp!M$2,SXS_Transit_input!$B$52:$R$52,0)+1,FALSE))</f>
        <v>11946.94</v>
      </c>
      <c r="N3">
        <f>IF(ISNA(VLOOKUP($A3,SXS_Transit_input!$A$5:$W$26,MATCH(SXS_Transit_temp!N$2,SXS_Transit_input!$B$4:$W$4,0)+1,FALSE)),0,VLOOKUP($A3,SXS_Transit_input!$A$5:$W$26,MATCH(SXS_Transit_temp!N$2,SXS_Transit_input!$B$4:$W$4,0)+1,FALSE))+IF(ISNA(VLOOKUP($A3,SXS_Transit_input!$A$53:$R$69,MATCH(SXS_Transit_temp!N$2,SXS_Transit_input!$B$52:$R$52,0)+1,FALSE)),0,VLOOKUP($A3,SXS_Transit_input!$A$53:$R$69,MATCH(SXS_Transit_temp!N$2,SXS_Transit_input!$B$52:$R$52,0)+1,FALSE))</f>
        <v>38157.862429999994</v>
      </c>
      <c r="O3">
        <f>IF(ISNA(VLOOKUP($A3,SXS_Transit_input!$A$5:$W$26,MATCH(SXS_Transit_temp!O$2,SXS_Transit_input!$B$4:$W$4,0)+1,FALSE)),0,VLOOKUP($A3,SXS_Transit_input!$A$5:$W$26,MATCH(SXS_Transit_temp!O$2,SXS_Transit_input!$B$4:$W$4,0)+1,FALSE))+IF(ISNA(VLOOKUP($A3,SXS_Transit_input!$A$53:$R$69,MATCH(SXS_Transit_temp!O$2,SXS_Transit_input!$B$52:$R$52,0)+1,FALSE)),0,VLOOKUP($A3,SXS_Transit_input!$A$53:$R$69,MATCH(SXS_Transit_temp!O$2,SXS_Transit_input!$B$52:$R$52,0)+1,FALSE))</f>
        <v>12487.11218</v>
      </c>
      <c r="P3">
        <f>IF(ISNA(VLOOKUP($A3,SXS_Transit_input!$A$5:$W$26,MATCH(SXS_Transit_temp!P$2,SXS_Transit_input!$B$4:$W$4,0)+1,FALSE)),0,VLOOKUP($A3,SXS_Transit_input!$A$5:$W$26,MATCH(SXS_Transit_temp!P$2,SXS_Transit_input!$B$4:$W$4,0)+1,FALSE))+IF(ISNA(VLOOKUP($A3,SXS_Transit_input!$A$53:$R$69,MATCH(SXS_Transit_temp!P$2,SXS_Transit_input!$B$52:$R$52,0)+1,FALSE)),0,VLOOKUP($A3,SXS_Transit_input!$A$53:$R$69,MATCH(SXS_Transit_temp!P$2,SXS_Transit_input!$B$52:$R$52,0)+1,FALSE))</f>
        <v>10689.96694</v>
      </c>
      <c r="Q3">
        <f>IF(ISNA(VLOOKUP($A3,SXS_Transit_input!$A$5:$W$26,MATCH(SXS_Transit_temp!Q$2,SXS_Transit_input!$B$4:$W$4,0)+1,FALSE)),0,VLOOKUP($A3,SXS_Transit_input!$A$5:$W$26,MATCH(SXS_Transit_temp!Q$2,SXS_Transit_input!$B$4:$W$4,0)+1,FALSE))+IF(ISNA(VLOOKUP($A3,SXS_Transit_input!$A$53:$R$69,MATCH(SXS_Transit_temp!Q$2,SXS_Transit_input!$B$52:$R$52,0)+1,FALSE)),0,VLOOKUP($A3,SXS_Transit_input!$A$53:$R$69,MATCH(SXS_Transit_temp!Q$2,SXS_Transit_input!$B$52:$R$52,0)+1,FALSE))</f>
        <v>0</v>
      </c>
      <c r="R3">
        <f>IF(ISNA(VLOOKUP($A3,SXS_Transit_input!$A$5:$W$26,MATCH(SXS_Transit_temp!R$2,SXS_Transit_input!$B$4:$W$4,0)+1,FALSE)),0,VLOOKUP($A3,SXS_Transit_input!$A$5:$W$26,MATCH(SXS_Transit_temp!R$2,SXS_Transit_input!$B$4:$W$4,0)+1,FALSE))+IF(ISNA(VLOOKUP($A3,SXS_Transit_input!$A$53:$R$69,MATCH(SXS_Transit_temp!R$2,SXS_Transit_input!$B$52:$R$52,0)+1,FALSE)),0,VLOOKUP($A3,SXS_Transit_input!$A$53:$R$69,MATCH(SXS_Transit_temp!R$2,SXS_Transit_input!$B$52:$R$52,0)+1,FALSE))</f>
        <v>0</v>
      </c>
      <c r="S3">
        <f>IF(ISNA(VLOOKUP($A3,SXS_Transit_input!$A$5:$W$26,MATCH(SXS_Transit_temp!S$2,SXS_Transit_input!$B$4:$W$4,0)+1,FALSE)),0,VLOOKUP($A3,SXS_Transit_input!$A$5:$W$26,MATCH(SXS_Transit_temp!S$2,SXS_Transit_input!$B$4:$W$4,0)+1,FALSE))+IF(ISNA(VLOOKUP($A3,SXS_Transit_input!$A$53:$R$69,MATCH(SXS_Transit_temp!S$2,SXS_Transit_input!$B$52:$R$52,0)+1,FALSE)),0,VLOOKUP($A3,SXS_Transit_input!$A$53:$R$69,MATCH(SXS_Transit_temp!S$2,SXS_Transit_input!$B$52:$R$52,0)+1,FALSE))</f>
        <v>139.98264</v>
      </c>
      <c r="T3">
        <f>IF(ISNA(VLOOKUP($A3,SXS_Transit_input!$A$5:$W$26,MATCH(SXS_Transit_temp!T$2,SXS_Transit_input!$B$4:$W$4,0)+1,FALSE)),0,VLOOKUP($A3,SXS_Transit_input!$A$5:$W$26,MATCH(SXS_Transit_temp!T$2,SXS_Transit_input!$B$4:$W$4,0)+1,FALSE))+IF(ISNA(VLOOKUP($A3,SXS_Transit_input!$A$53:$R$69,MATCH(SXS_Transit_temp!T$2,SXS_Transit_input!$B$52:$R$52,0)+1,FALSE)),0,VLOOKUP($A3,SXS_Transit_input!$A$53:$R$69,MATCH(SXS_Transit_temp!T$2,SXS_Transit_input!$B$52:$R$52,0)+1,FALSE))</f>
        <v>0</v>
      </c>
      <c r="U3">
        <f>IF(ISNA(VLOOKUP($A3,SXS_Transit_input!$A$5:$W$26,MATCH(SXS_Transit_temp!U$2,SXS_Transit_input!$B$4:$W$4,0)+1,FALSE)),0,VLOOKUP($A3,SXS_Transit_input!$A$5:$W$26,MATCH(SXS_Transit_temp!U$2,SXS_Transit_input!$B$4:$W$4,0)+1,FALSE))+IF(ISNA(VLOOKUP($A3,SXS_Transit_input!$A$53:$R$69,MATCH(SXS_Transit_temp!U$2,SXS_Transit_input!$B$52:$R$52,0)+1,FALSE)),0,VLOOKUP($A3,SXS_Transit_input!$A$53:$R$69,MATCH(SXS_Transit_temp!U$2,SXS_Transit_input!$B$52:$R$52,0)+1,FALSE))</f>
        <v>16256.16662</v>
      </c>
      <c r="V3">
        <f>IF(ISNA(VLOOKUP($A3,SXS_Transit_input!$A$5:$W$26,MATCH(SXS_Transit_temp!V$2,SXS_Transit_input!$B$4:$W$4,0)+1,FALSE)),0,VLOOKUP($A3,SXS_Transit_input!$A$5:$W$26,MATCH(SXS_Transit_temp!V$2,SXS_Transit_input!$B$4:$W$4,0)+1,FALSE))+IF(ISNA(VLOOKUP($A3,SXS_Transit_input!$A$53:$R$69,MATCH(SXS_Transit_temp!V$2,SXS_Transit_input!$B$52:$R$52,0)+1,FALSE)),0,VLOOKUP($A3,SXS_Transit_input!$A$53:$R$69,MATCH(SXS_Transit_temp!V$2,SXS_Transit_input!$B$52:$R$52,0)+1,FALSE))</f>
        <v>11254.44529</v>
      </c>
      <c r="W3">
        <f>IF(ISNA(VLOOKUP($A3,SXS_Transit_input!$A$5:$W$26,MATCH(SXS_Transit_temp!W$2,SXS_Transit_input!$B$4:$W$4,0)+1,FALSE)),0,VLOOKUP($A3,SXS_Transit_input!$A$5:$W$26,MATCH(SXS_Transit_temp!W$2,SXS_Transit_input!$B$4:$W$4,0)+1,FALSE))+IF(ISNA(VLOOKUP($A3,SXS_Transit_input!$A$53:$R$69,MATCH(SXS_Transit_temp!W$2,SXS_Transit_input!$B$52:$R$52,0)+1,FALSE)),0,VLOOKUP($A3,SXS_Transit_input!$A$53:$R$69,MATCH(SXS_Transit_temp!W$2,SXS_Transit_input!$B$52:$R$52,0)+1,FALSE))</f>
        <v>1051.2599700000001</v>
      </c>
      <c r="X3">
        <f>IF(ISNA(VLOOKUP($A3,SXS_Transit_input!$A$5:$W$26,MATCH(SXS_Transit_temp!X$2,SXS_Transit_input!$B$4:$W$4,0)+1,FALSE)),0,VLOOKUP($A3,SXS_Transit_input!$A$5:$W$26,MATCH(SXS_Transit_temp!X$2,SXS_Transit_input!$B$4:$W$4,0)+1,FALSE))+IF(ISNA(VLOOKUP($A3,SXS_Transit_input!$A$53:$R$69,MATCH(SXS_Transit_temp!X$2,SXS_Transit_input!$B$52:$R$52,0)+1,FALSE)),0,VLOOKUP($A3,SXS_Transit_input!$A$53:$R$69,MATCH(SXS_Transit_temp!X$2,SXS_Transit_input!$B$52:$R$52,0)+1,FALSE))</f>
        <v>907.54295999999999</v>
      </c>
      <c r="Y3">
        <f>IF(ISNA(VLOOKUP($A3,SXS_Transit_input!$A$5:$W$26,MATCH(SXS_Transit_temp!Y$2,SXS_Transit_input!$B$4:$W$4,0)+1,FALSE)),0,VLOOKUP($A3,SXS_Transit_input!$A$5:$W$26,MATCH(SXS_Transit_temp!Y$2,SXS_Transit_input!$B$4:$W$4,0)+1,FALSE))+IF(ISNA(VLOOKUP($A3,SXS_Transit_input!$A$53:$R$69,MATCH(SXS_Transit_temp!Y$2,SXS_Transit_input!$B$52:$R$52,0)+1,FALSE)),0,VLOOKUP($A3,SXS_Transit_input!$A$53:$R$69,MATCH(SXS_Transit_temp!Y$2,SXS_Transit_input!$B$52:$R$52,0)+1,FALSE))</f>
        <v>6711.8707100000001</v>
      </c>
      <c r="Z3">
        <f>IF(ISNA(VLOOKUP($A3,SXS_Transit_input!$A$5:$W$26,MATCH(SXS_Transit_temp!Z$2,SXS_Transit_input!$B$4:$W$4,0)+1,FALSE)),0,VLOOKUP($A3,SXS_Transit_input!$A$5:$W$26,MATCH(SXS_Transit_temp!Z$2,SXS_Transit_input!$B$4:$W$4,0)+1,FALSE))+IF(ISNA(VLOOKUP($A3,SXS_Transit_input!$A$53:$R$69,MATCH(SXS_Transit_temp!Z$2,SXS_Transit_input!$B$52:$R$52,0)+1,FALSE)),0,VLOOKUP($A3,SXS_Transit_input!$A$53:$R$69,MATCH(SXS_Transit_temp!Z$2,SXS_Transit_input!$B$52:$R$52,0)+1,FALSE))</f>
        <v>11365.98429</v>
      </c>
      <c r="AA3">
        <v>1</v>
      </c>
      <c r="AB3" s="19">
        <f>IF(ISNA(VLOOKUP($AA3,SXS_Transit_input!$Y$5:$AT$26,MATCH(SXS_Transit_temp!AB$2,SXS_Transit_input!$Y$4:$AS$4,0)+1,FALSE)),0,VLOOKUP($AA3,SXS_Transit_input!$Y$5:$AT$26,MATCH(SXS_Transit_temp!AB$2,SXS_Transit_input!$Y$4:$AS$4,0)+1,FALSE))+IF(ISNA(VLOOKUP($AA3,SXS_Transit_input!$Y$52:$AT$67,MATCH(SXS_Transit_temp!AB$2,SXS_Transit_input!$Y$51:$AT$51,0)+1,FALSE)),0,VLOOKUP($AA3,SXS_Transit_input!$Y$52:$AT$67,MATCH(SXS_Transit_temp!AB$2,SXS_Transit_input!$Y$51:$AT$51,0)+1,FALSE))</f>
        <v>63305</v>
      </c>
      <c r="AC3" s="20">
        <f>IF(ISNA(VLOOKUP($AA3,SXS_Transit_input!$Y$5:$AT$26,MATCH(SXS_Transit_temp!AC$2,SXS_Transit_input!$Y$4:$AS$4,0)+1,FALSE)),0,VLOOKUP($AA3,SXS_Transit_input!$Y$5:$AT$26,MATCH(SXS_Transit_temp!AC$2,SXS_Transit_input!$Y$4:$AS$4,0)+1,FALSE))+IF(ISNA(VLOOKUP($AA3,SXS_Transit_input!$Y$52:$AT$67,MATCH(SXS_Transit_temp!AC$2,SXS_Transit_input!$Y$51:$AT$51,0)+1,FALSE)),0,VLOOKUP($AA3,SXS_Transit_input!$Y$52:$AT$67,MATCH(SXS_Transit_temp!AC$2,SXS_Transit_input!$Y$51:$AT$51,0)+1,FALSE))</f>
        <v>24716</v>
      </c>
      <c r="AD3" s="20">
        <f>IF(ISNA(VLOOKUP($AA3,SXS_Transit_input!$Y$5:$AT$26,MATCH(SXS_Transit_temp!AD$2,SXS_Transit_input!$Y$4:$AS$4,0)+1,FALSE)),0,VLOOKUP($AA3,SXS_Transit_input!$Y$5:$AT$26,MATCH(SXS_Transit_temp!AD$2,SXS_Transit_input!$Y$4:$AS$4,0)+1,FALSE))+IF(ISNA(VLOOKUP($AA3,SXS_Transit_input!$Y$52:$AT$67,MATCH(SXS_Transit_temp!AD$2,SXS_Transit_input!$Y$51:$AT$51,0)+1,FALSE)),0,VLOOKUP($AA3,SXS_Transit_input!$Y$52:$AT$67,MATCH(SXS_Transit_temp!AD$2,SXS_Transit_input!$Y$51:$AT$51,0)+1,FALSE))</f>
        <v>13121</v>
      </c>
      <c r="AE3" s="20">
        <f>IF(ISNA(VLOOKUP($AA3,SXS_Transit_input!$Y$5:$AT$26,MATCH(SXS_Transit_temp!AE$2,SXS_Transit_input!$Y$4:$AS$4,0)+1,FALSE)),0,VLOOKUP($AA3,SXS_Transit_input!$Y$5:$AT$26,MATCH(SXS_Transit_temp!AE$2,SXS_Transit_input!$Y$4:$AS$4,0)+1,FALSE))+IF(ISNA(VLOOKUP($AA3,SXS_Transit_input!$Y$52:$AT$67,MATCH(SXS_Transit_temp!AE$2,SXS_Transit_input!$Y$51:$AT$51,0)+1,FALSE)),0,VLOOKUP($AA3,SXS_Transit_input!$Y$52:$AT$67,MATCH(SXS_Transit_temp!AE$2,SXS_Transit_input!$Y$51:$AT$51,0)+1,FALSE))</f>
        <v>5494</v>
      </c>
      <c r="AF3" s="20">
        <f>IF(ISNA(VLOOKUP($AA3,SXS_Transit_input!$Y$5:$AT$26,MATCH(SXS_Transit_temp!AF$2,SXS_Transit_input!$Y$4:$AS$4,0)+1,FALSE)),0,VLOOKUP($AA3,SXS_Transit_input!$Y$5:$AT$26,MATCH(SXS_Transit_temp!AF$2,SXS_Transit_input!$Y$4:$AS$4,0)+1,FALSE))+IF(ISNA(VLOOKUP($AA3,SXS_Transit_input!$Y$52:$AT$67,MATCH(SXS_Transit_temp!AF$2,SXS_Transit_input!$Y$51:$AT$51,0)+1,FALSE)),0,VLOOKUP($AA3,SXS_Transit_input!$Y$52:$AT$67,MATCH(SXS_Transit_temp!AF$2,SXS_Transit_input!$Y$51:$AT$51,0)+1,FALSE))</f>
        <v>3933</v>
      </c>
      <c r="AG3" s="20">
        <f>IF(ISNA(VLOOKUP($AA3,SXS_Transit_input!$Y$5:$AT$26,MATCH(SXS_Transit_temp!AG$2,SXS_Transit_input!$Y$4:$AS$4,0)+1,FALSE)),0,VLOOKUP($AA3,SXS_Transit_input!$Y$5:$AT$26,MATCH(SXS_Transit_temp!AG$2,SXS_Transit_input!$Y$4:$AS$4,0)+1,FALSE))+IF(ISNA(VLOOKUP($AA3,SXS_Transit_input!$Y$52:$AT$67,MATCH(SXS_Transit_temp!AG$2,SXS_Transit_input!$Y$51:$AT$51,0)+1,FALSE)),0,VLOOKUP($AA3,SXS_Transit_input!$Y$52:$AT$67,MATCH(SXS_Transit_temp!AG$2,SXS_Transit_input!$Y$51:$AT$51,0)+1,FALSE))</f>
        <v>3293</v>
      </c>
      <c r="AH3" s="20">
        <f>IF(ISNA(VLOOKUP($AA3,SXS_Transit_input!$Y$5:$AT$26,MATCH(SXS_Transit_temp!AH$2,SXS_Transit_input!$Y$4:$AS$4,0)+1,FALSE)),0,VLOOKUP($AA3,SXS_Transit_input!$Y$5:$AT$26,MATCH(SXS_Transit_temp!AH$2,SXS_Transit_input!$Y$4:$AS$4,0)+1,FALSE))+IF(ISNA(VLOOKUP($AA3,SXS_Transit_input!$Y$52:$AT$67,MATCH(SXS_Transit_temp!AH$2,SXS_Transit_input!$Y$51:$AT$51,0)+1,FALSE)),0,VLOOKUP($AA3,SXS_Transit_input!$Y$52:$AT$67,MATCH(SXS_Transit_temp!AH$2,SXS_Transit_input!$Y$51:$AT$51,0)+1,FALSE))</f>
        <v>4500</v>
      </c>
      <c r="AI3" s="20">
        <f>IF(ISNA(VLOOKUP($AA3,SXS_Transit_input!$Y$5:$AT$26,MATCH(SXS_Transit_temp!AI$2,SXS_Transit_input!$Y$4:$AS$4,0)+1,FALSE)),0,VLOOKUP($AA3,SXS_Transit_input!$Y$5:$AT$26,MATCH(SXS_Transit_temp!AI$2,SXS_Transit_input!$Y$4:$AS$4,0)+1,FALSE))+IF(ISNA(VLOOKUP($AA3,SXS_Transit_input!$Y$52:$AT$67,MATCH(SXS_Transit_temp!AI$2,SXS_Transit_input!$Y$51:$AT$51,0)+1,FALSE)),0,VLOOKUP($AA3,SXS_Transit_input!$Y$52:$AT$67,MATCH(SXS_Transit_temp!AI$2,SXS_Transit_input!$Y$51:$AT$51,0)+1,FALSE))</f>
        <v>4850</v>
      </c>
      <c r="AJ3" s="20">
        <f>IF(ISNA(VLOOKUP($AA3,SXS_Transit_input!$Y$5:$AT$26,MATCH(SXS_Transit_temp!AJ$2,SXS_Transit_input!$Y$4:$AS$4,0)+1,FALSE)),0,VLOOKUP($AA3,SXS_Transit_input!$Y$5:$AT$26,MATCH(SXS_Transit_temp!AJ$2,SXS_Transit_input!$Y$4:$AS$4,0)+1,FALSE))+IF(ISNA(VLOOKUP($AA3,SXS_Transit_input!$Y$52:$AT$67,MATCH(SXS_Transit_temp!AJ$2,SXS_Transit_input!$Y$51:$AT$51,0)+1,FALSE)),0,VLOOKUP($AA3,SXS_Transit_input!$Y$52:$AT$67,MATCH(SXS_Transit_temp!AJ$2,SXS_Transit_input!$Y$51:$AT$51,0)+1,FALSE))</f>
        <v>79</v>
      </c>
      <c r="AK3" s="20">
        <f>IF(ISNA(VLOOKUP($AA3,SXS_Transit_input!$Y$5:$AT$26,MATCH(SXS_Transit_temp!AK$2,SXS_Transit_input!$Y$4:$AS$4,0)+1,FALSE)),0,VLOOKUP($AA3,SXS_Transit_input!$Y$5:$AT$26,MATCH(SXS_Transit_temp!AK$2,SXS_Transit_input!$Y$4:$AS$4,0)+1,FALSE))+IF(ISNA(VLOOKUP($AA3,SXS_Transit_input!$Y$52:$AT$67,MATCH(SXS_Transit_temp!AK$2,SXS_Transit_input!$Y$51:$AT$51,0)+1,FALSE)),0,VLOOKUP($AA3,SXS_Transit_input!$Y$52:$AT$67,MATCH(SXS_Transit_temp!AK$2,SXS_Transit_input!$Y$51:$AT$51,0)+1,FALSE))</f>
        <v>7</v>
      </c>
      <c r="AL3" s="20">
        <f>IF(ISNA(VLOOKUP($AA3,SXS_Transit_input!$Y$5:$AT$26,MATCH(SXS_Transit_temp!AL$2,SXS_Transit_input!$Y$4:$AS$4,0)+1,FALSE)),0,VLOOKUP($AA3,SXS_Transit_input!$Y$5:$AT$26,MATCH(SXS_Transit_temp!AL$2,SXS_Transit_input!$Y$4:$AS$4,0)+1,FALSE))+IF(ISNA(VLOOKUP($AA3,SXS_Transit_input!$Y$52:$AT$67,MATCH(SXS_Transit_temp!AL$2,SXS_Transit_input!$Y$51:$AT$51,0)+1,FALSE)),0,VLOOKUP($AA3,SXS_Transit_input!$Y$52:$AT$67,MATCH(SXS_Transit_temp!AL$2,SXS_Transit_input!$Y$51:$AT$51,0)+1,FALSE))</f>
        <v>20</v>
      </c>
      <c r="AM3" s="20">
        <f>IF(ISNA(VLOOKUP($AA3,SXS_Transit_input!$Y$5:$AT$26,MATCH(SXS_Transit_temp!AM$2,SXS_Transit_input!$Y$4:$AS$4,0)+1,FALSE)),0,VLOOKUP($AA3,SXS_Transit_input!$Y$5:$AT$26,MATCH(SXS_Transit_temp!AM$2,SXS_Transit_input!$Y$4:$AS$4,0)+1,FALSE))+IF(ISNA(VLOOKUP($AA3,SXS_Transit_input!$Y$52:$AT$67,MATCH(SXS_Transit_temp!AM$2,SXS_Transit_input!$Y$51:$AT$51,0)+1,FALSE)),0,VLOOKUP($AA3,SXS_Transit_input!$Y$52:$AT$67,MATCH(SXS_Transit_temp!AM$2,SXS_Transit_input!$Y$51:$AT$51,0)+1,FALSE))</f>
        <v>42</v>
      </c>
      <c r="AN3" s="20">
        <f>IF(ISNA(VLOOKUP($AA3,SXS_Transit_input!$Y$5:$AT$26,MATCH(SXS_Transit_temp!AN$2,SXS_Transit_input!$Y$4:$AS$4,0)+1,FALSE)),0,VLOOKUP($AA3,SXS_Transit_input!$Y$5:$AT$26,MATCH(SXS_Transit_temp!AN$2,SXS_Transit_input!$Y$4:$AS$4,0)+1,FALSE))+IF(ISNA(VLOOKUP($AA3,SXS_Transit_input!$Y$52:$AT$67,MATCH(SXS_Transit_temp!AN$2,SXS_Transit_input!$Y$51:$AT$51,0)+1,FALSE)),0,VLOOKUP($AA3,SXS_Transit_input!$Y$52:$AT$67,MATCH(SXS_Transit_temp!AN$2,SXS_Transit_input!$Y$51:$AT$51,0)+1,FALSE))</f>
        <v>25</v>
      </c>
      <c r="AO3" s="20">
        <f>IF(ISNA(VLOOKUP($AA3,SXS_Transit_input!$Y$5:$AT$26,MATCH(SXS_Transit_temp!AO$2,SXS_Transit_input!$Y$4:$AS$4,0)+1,FALSE)),0,VLOOKUP($AA3,SXS_Transit_input!$Y$5:$AT$26,MATCH(SXS_Transit_temp!AO$2,SXS_Transit_input!$Y$4:$AS$4,0)+1,FALSE))+IF(ISNA(VLOOKUP($AA3,SXS_Transit_input!$Y$52:$AT$67,MATCH(SXS_Transit_temp!AO$2,SXS_Transit_input!$Y$51:$AT$51,0)+1,FALSE)),0,VLOOKUP($AA3,SXS_Transit_input!$Y$52:$AT$67,MATCH(SXS_Transit_temp!AO$2,SXS_Transit_input!$Y$51:$AT$51,0)+1,FALSE))</f>
        <v>19</v>
      </c>
      <c r="AP3" s="20">
        <f>IF(ISNA(VLOOKUP($AA3,SXS_Transit_input!$Y$5:$AT$26,MATCH(SXS_Transit_temp!AP$2,SXS_Transit_input!$Y$4:$AS$4,0)+1,FALSE)),0,VLOOKUP($AA3,SXS_Transit_input!$Y$5:$AT$26,MATCH(SXS_Transit_temp!AP$2,SXS_Transit_input!$Y$4:$AS$4,0)+1,FALSE))+IF(ISNA(VLOOKUP($AA3,SXS_Transit_input!$Y$52:$AT$67,MATCH(SXS_Transit_temp!AP$2,SXS_Transit_input!$Y$51:$AT$51,0)+1,FALSE)),0,VLOOKUP($AA3,SXS_Transit_input!$Y$52:$AT$67,MATCH(SXS_Transit_temp!AP$2,SXS_Transit_input!$Y$51:$AT$51,0)+1,FALSE))</f>
        <v>5</v>
      </c>
      <c r="AQ3" s="20">
        <f>IF(ISNA(VLOOKUP($AA3,SXS_Transit_input!$Y$5:$AT$26,MATCH(SXS_Transit_temp!AQ$2,SXS_Transit_input!$Y$4:$AS$4,0)+1,FALSE)),0,VLOOKUP($AA3,SXS_Transit_input!$Y$5:$AT$26,MATCH(SXS_Transit_temp!AQ$2,SXS_Transit_input!$Y$4:$AS$4,0)+1,FALSE))+IF(ISNA(VLOOKUP($AA3,SXS_Transit_input!$Y$52:$AT$67,MATCH(SXS_Transit_temp!AQ$2,SXS_Transit_input!$Y$51:$AT$51,0)+1,FALSE)),0,VLOOKUP($AA3,SXS_Transit_input!$Y$52:$AT$67,MATCH(SXS_Transit_temp!AQ$2,SXS_Transit_input!$Y$51:$AT$51,0)+1,FALSE))</f>
        <v>0</v>
      </c>
      <c r="AR3" s="20">
        <f>IF(ISNA(VLOOKUP($AA3,SXS_Transit_input!$Y$5:$AT$26,MATCH(SXS_Transit_temp!AR$2,SXS_Transit_input!$Y$4:$AS$4,0)+1,FALSE)),0,VLOOKUP($AA3,SXS_Transit_input!$Y$5:$AT$26,MATCH(SXS_Transit_temp!AR$2,SXS_Transit_input!$Y$4:$AS$4,0)+1,FALSE))+IF(ISNA(VLOOKUP($AA3,SXS_Transit_input!$Y$52:$AT$67,MATCH(SXS_Transit_temp!AR$2,SXS_Transit_input!$Y$51:$AT$51,0)+1,FALSE)),0,VLOOKUP($AA3,SXS_Transit_input!$Y$52:$AT$67,MATCH(SXS_Transit_temp!AR$2,SXS_Transit_input!$Y$51:$AT$51,0)+1,FALSE))</f>
        <v>0</v>
      </c>
      <c r="AS3" s="20">
        <f>IF(ISNA(VLOOKUP($AA3,SXS_Transit_input!$Y$5:$AT$26,MATCH(SXS_Transit_temp!AS$2,SXS_Transit_input!$Y$4:$AS$4,0)+1,FALSE)),0,VLOOKUP($AA3,SXS_Transit_input!$Y$5:$AT$26,MATCH(SXS_Transit_temp!AS$2,SXS_Transit_input!$Y$4:$AS$4,0)+1,FALSE))+IF(ISNA(VLOOKUP($AA3,SXS_Transit_input!$Y$52:$AT$67,MATCH(SXS_Transit_temp!AS$2,SXS_Transit_input!$Y$51:$AT$51,0)+1,FALSE)),0,VLOOKUP($AA3,SXS_Transit_input!$Y$52:$AT$67,MATCH(SXS_Transit_temp!AS$2,SXS_Transit_input!$Y$51:$AT$51,0)+1,FALSE))</f>
        <v>0</v>
      </c>
      <c r="AT3" s="20">
        <f>IF(ISNA(VLOOKUP($AA3,SXS_Transit_input!$Y$5:$AT$26,MATCH(SXS_Transit_temp!AT$2,SXS_Transit_input!$Y$4:$AS$4,0)+1,FALSE)),0,VLOOKUP($AA3,SXS_Transit_input!$Y$5:$AT$26,MATCH(SXS_Transit_temp!AT$2,SXS_Transit_input!$Y$4:$AS$4,0)+1,FALSE))+IF(ISNA(VLOOKUP($AA3,SXS_Transit_input!$Y$52:$AT$67,MATCH(SXS_Transit_temp!AT$2,SXS_Transit_input!$Y$51:$AT$51,0)+1,FALSE)),0,VLOOKUP($AA3,SXS_Transit_input!$Y$52:$AT$67,MATCH(SXS_Transit_temp!AT$2,SXS_Transit_input!$Y$51:$AT$51,0)+1,FALSE))</f>
        <v>0</v>
      </c>
      <c r="AU3" s="20">
        <f>IF(ISNA(VLOOKUP($AA3,SXS_Transit_input!$Y$5:$AT$26,MATCH(SXS_Transit_temp!AU$2,SXS_Transit_input!$Y$4:$AS$4,0)+1,FALSE)),0,VLOOKUP($AA3,SXS_Transit_input!$Y$5:$AT$26,MATCH(SXS_Transit_temp!AU$2,SXS_Transit_input!$Y$4:$AS$4,0)+1,FALSE))+IF(ISNA(VLOOKUP($AA3,SXS_Transit_input!$Y$52:$AT$67,MATCH(SXS_Transit_temp!AU$2,SXS_Transit_input!$Y$51:$AT$51,0)+1,FALSE)),0,VLOOKUP($AA3,SXS_Transit_input!$Y$52:$AT$67,MATCH(SXS_Transit_temp!AU$2,SXS_Transit_input!$Y$51:$AT$51,0)+1,FALSE))</f>
        <v>1</v>
      </c>
      <c r="AV3" s="20">
        <f>IF(ISNA(VLOOKUP($AA3,SXS_Transit_input!$Y$5:$AT$26,MATCH(SXS_Transit_temp!AV$2,SXS_Transit_input!$Y$4:$AS$4,0)+1,FALSE)),0,VLOOKUP($AA3,SXS_Transit_input!$Y$5:$AT$26,MATCH(SXS_Transit_temp!AV$2,SXS_Transit_input!$Y$4:$AS$4,0)+1,FALSE))+IF(ISNA(VLOOKUP($AA3,SXS_Transit_input!$Y$52:$AT$67,MATCH(SXS_Transit_temp!AV$2,SXS_Transit_input!$Y$51:$AT$51,0)+1,FALSE)),0,VLOOKUP($AA3,SXS_Transit_input!$Y$52:$AT$67,MATCH(SXS_Transit_temp!AV$2,SXS_Transit_input!$Y$51:$AT$51,0)+1,FALSE))</f>
        <v>12</v>
      </c>
      <c r="AW3" s="20">
        <f>IF(ISNA(VLOOKUP($AA3,SXS_Transit_input!$Y$5:$AT$26,MATCH(SXS_Transit_temp!AW$2,SXS_Transit_input!$Y$4:$AS$4,0)+1,FALSE)),0,VLOOKUP($AA3,SXS_Transit_input!$Y$5:$AT$26,MATCH(SXS_Transit_temp!AW$2,SXS_Transit_input!$Y$4:$AS$4,0)+1,FALSE))+IF(ISNA(VLOOKUP($AA3,SXS_Transit_input!$Y$52:$AT$67,MATCH(SXS_Transit_temp!AW$2,SXS_Transit_input!$Y$51:$AT$51,0)+1,FALSE)),0,VLOOKUP($AA3,SXS_Transit_input!$Y$52:$AT$67,MATCH(SXS_Transit_temp!AW$2,SXS_Transit_input!$Y$51:$AT$51,0)+1,FALSE))</f>
        <v>0</v>
      </c>
      <c r="AX3" s="20">
        <f>IF(ISNA(VLOOKUP($AA3,SXS_Transit_input!$Y$5:$AT$26,MATCH(SXS_Transit_temp!AX$2,SXS_Transit_input!$Y$4:$AS$4,0)+1,FALSE)),0,VLOOKUP($AA3,SXS_Transit_input!$Y$5:$AT$26,MATCH(SXS_Transit_temp!AX$2,SXS_Transit_input!$Y$4:$AS$4,0)+1,FALSE))+IF(ISNA(VLOOKUP($AA3,SXS_Transit_input!$Y$52:$AT$67,MATCH(SXS_Transit_temp!AX$2,SXS_Transit_input!$Y$51:$AT$51,0)+1,FALSE)),0,VLOOKUP($AA3,SXS_Transit_input!$Y$52:$AT$67,MATCH(SXS_Transit_temp!AX$2,SXS_Transit_input!$Y$51:$AT$51,0)+1,FALSE))</f>
        <v>0</v>
      </c>
      <c r="AY3" s="20">
        <f>IF(ISNA(VLOOKUP($AA3,SXS_Transit_input!$Y$5:$AT$26,MATCH(SXS_Transit_temp!AY$2,SXS_Transit_input!$Y$4:$AS$4,0)+1,FALSE)),0,VLOOKUP($AA3,SXS_Transit_input!$Y$5:$AT$26,MATCH(SXS_Transit_temp!AY$2,SXS_Transit_input!$Y$4:$AS$4,0)+1,FALSE))+IF(ISNA(VLOOKUP($AA3,SXS_Transit_input!$Y$52:$AT$67,MATCH(SXS_Transit_temp!AY$2,SXS_Transit_input!$Y$51:$AT$51,0)+1,FALSE)),0,VLOOKUP($AA3,SXS_Transit_input!$Y$52:$AT$67,MATCH(SXS_Transit_temp!AY$2,SXS_Transit_input!$Y$51:$AT$51,0)+1,FALSE))</f>
        <v>0</v>
      </c>
      <c r="AZ3" s="21">
        <f>IF(ISNA(VLOOKUP($AA3,SXS_Transit_input!$Y$5:$AT$26,MATCH(SXS_Transit_temp!AZ$2,SXS_Transit_input!$Y$4:$AS$4,0)+1,FALSE)),0,VLOOKUP($AA3,SXS_Transit_input!$Y$5:$AT$26,MATCH(SXS_Transit_temp!AZ$2,SXS_Transit_input!$Y$4:$AS$4,0)+1,FALSE))+IF(ISNA(VLOOKUP($AA3,SXS_Transit_input!$Y$52:$AT$67,MATCH(SXS_Transit_temp!AZ$2,SXS_Transit_input!$Y$51:$AT$51,0)+1,FALSE)),0,VLOOKUP($AA3,SXS_Transit_input!$Y$52:$AT$67,MATCH(SXS_Transit_temp!AZ$2,SXS_Transit_input!$Y$51:$AT$51,0)+1,FALSE))</f>
        <v>0</v>
      </c>
    </row>
    <row r="4" spans="1:52" x14ac:dyDescent="0.25">
      <c r="A4">
        <v>2</v>
      </c>
      <c r="B4">
        <f>IF(ISNA(VLOOKUP($A4,SXS_Transit_input!$A$5:$W$26,MATCH(SXS_Transit_temp!B$2,SXS_Transit_input!$B$4:$W$4,0)+1,FALSE)),0,VLOOKUP($A4,SXS_Transit_input!$A$5:$W$26,MATCH(SXS_Transit_temp!B$2,SXS_Transit_input!$B$4:$W$4,0)+1,FALSE))+IF(ISNA(VLOOKUP($A4,SXS_Transit_input!$A$53:$R$69,MATCH(SXS_Transit_temp!B$2,SXS_Transit_input!$B$52:$R$52,0)+1,FALSE)),0,VLOOKUP($A4,SXS_Transit_input!$A$53:$R$69,MATCH(SXS_Transit_temp!B$2,SXS_Transit_input!$B$52:$R$52,0)+1,FALSE))</f>
        <v>135125.62771999999</v>
      </c>
      <c r="C4">
        <f>IF(ISNA(VLOOKUP($A4,SXS_Transit_input!$A$5:$W$26,MATCH(SXS_Transit_temp!C$2,SXS_Transit_input!$B$4:$W$4,0)+1,FALSE)),0,VLOOKUP($A4,SXS_Transit_input!$A$5:$W$26,MATCH(SXS_Transit_temp!C$2,SXS_Transit_input!$B$4:$W$4,0)+1,FALSE))+IF(ISNA(VLOOKUP($A4,SXS_Transit_input!$A$53:$R$69,MATCH(SXS_Transit_temp!C$2,SXS_Transit_input!$B$52:$R$52,0)+1,FALSE)),0,VLOOKUP($A4,SXS_Transit_input!$A$53:$R$69,MATCH(SXS_Transit_temp!C$2,SXS_Transit_input!$B$52:$R$52,0)+1,FALSE))</f>
        <v>91615.737229999999</v>
      </c>
      <c r="D4">
        <f>IF(ISNA(VLOOKUP($A4,SXS_Transit_input!$A$5:$W$26,MATCH(SXS_Transit_temp!D$2,SXS_Transit_input!$B$4:$W$4,0)+1,FALSE)),0,VLOOKUP($A4,SXS_Transit_input!$A$5:$W$26,MATCH(SXS_Transit_temp!D$2,SXS_Transit_input!$B$4:$W$4,0)+1,FALSE))+IF(ISNA(VLOOKUP($A4,SXS_Transit_input!$A$53:$R$69,MATCH(SXS_Transit_temp!D$2,SXS_Transit_input!$B$52:$R$52,0)+1,FALSE)),0,VLOOKUP($A4,SXS_Transit_input!$A$53:$R$69,MATCH(SXS_Transit_temp!D$2,SXS_Transit_input!$B$52:$R$52,0)+1,FALSE))</f>
        <v>5110.2599499999997</v>
      </c>
      <c r="E4">
        <f>IF(ISNA(VLOOKUP($A4,SXS_Transit_input!$A$5:$W$26,MATCH(SXS_Transit_temp!E$2,SXS_Transit_input!$B$4:$W$4,0)+1,FALSE)),0,VLOOKUP($A4,SXS_Transit_input!$A$5:$W$26,MATCH(SXS_Transit_temp!E$2,SXS_Transit_input!$B$4:$W$4,0)+1,FALSE))+IF(ISNA(VLOOKUP($A4,SXS_Transit_input!$A$53:$R$69,MATCH(SXS_Transit_temp!E$2,SXS_Transit_input!$B$52:$R$52,0)+1,FALSE)),0,VLOOKUP($A4,SXS_Transit_input!$A$53:$R$69,MATCH(SXS_Transit_temp!E$2,SXS_Transit_input!$B$52:$R$52,0)+1,FALSE))</f>
        <v>1046.81241</v>
      </c>
      <c r="F4">
        <f>IF(ISNA(VLOOKUP($A4,SXS_Transit_input!$A$5:$W$26,MATCH(SXS_Transit_temp!F$2,SXS_Transit_input!$B$4:$W$4,0)+1,FALSE)),0,VLOOKUP($A4,SXS_Transit_input!$A$5:$W$26,MATCH(SXS_Transit_temp!F$2,SXS_Transit_input!$B$4:$W$4,0)+1,FALSE))+IF(ISNA(VLOOKUP($A4,SXS_Transit_input!$A$53:$R$69,MATCH(SXS_Transit_temp!F$2,SXS_Transit_input!$B$52:$R$52,0)+1,FALSE)),0,VLOOKUP($A4,SXS_Transit_input!$A$53:$R$69,MATCH(SXS_Transit_temp!F$2,SXS_Transit_input!$B$52:$R$52,0)+1,FALSE))</f>
        <v>431.56400000000002</v>
      </c>
      <c r="G4">
        <f>IF(ISNA(VLOOKUP($A4,SXS_Transit_input!$A$5:$W$26,MATCH(SXS_Transit_temp!G$2,SXS_Transit_input!$B$4:$W$4,0)+1,FALSE)),0,VLOOKUP($A4,SXS_Transit_input!$A$5:$W$26,MATCH(SXS_Transit_temp!G$2,SXS_Transit_input!$B$4:$W$4,0)+1,FALSE))+IF(ISNA(VLOOKUP($A4,SXS_Transit_input!$A$53:$R$69,MATCH(SXS_Transit_temp!G$2,SXS_Transit_input!$B$52:$R$52,0)+1,FALSE)),0,VLOOKUP($A4,SXS_Transit_input!$A$53:$R$69,MATCH(SXS_Transit_temp!G$2,SXS_Transit_input!$B$52:$R$52,0)+1,FALSE))</f>
        <v>1123.1207199999999</v>
      </c>
      <c r="H4">
        <f>IF(ISNA(VLOOKUP($A4,SXS_Transit_input!$A$5:$W$26,MATCH(SXS_Transit_temp!H$2,SXS_Transit_input!$B$4:$W$4,0)+1,FALSE)),0,VLOOKUP($A4,SXS_Transit_input!$A$5:$W$26,MATCH(SXS_Transit_temp!H$2,SXS_Transit_input!$B$4:$W$4,0)+1,FALSE))+IF(ISNA(VLOOKUP($A4,SXS_Transit_input!$A$53:$R$69,MATCH(SXS_Transit_temp!H$2,SXS_Transit_input!$B$52:$R$52,0)+1,FALSE)),0,VLOOKUP($A4,SXS_Transit_input!$A$53:$R$69,MATCH(SXS_Transit_temp!H$2,SXS_Transit_input!$B$52:$R$52,0)+1,FALSE))</f>
        <v>741.24592999999993</v>
      </c>
      <c r="I4">
        <f>IF(ISNA(VLOOKUP($A4,SXS_Transit_input!$A$5:$W$26,MATCH(SXS_Transit_temp!I$2,SXS_Transit_input!$B$4:$W$4,0)+1,FALSE)),0,VLOOKUP($A4,SXS_Transit_input!$A$5:$W$26,MATCH(SXS_Transit_temp!I$2,SXS_Transit_input!$B$4:$W$4,0)+1,FALSE))+IF(ISNA(VLOOKUP($A4,SXS_Transit_input!$A$53:$R$69,MATCH(SXS_Transit_temp!I$2,SXS_Transit_input!$B$52:$R$52,0)+1,FALSE)),0,VLOOKUP($A4,SXS_Transit_input!$A$53:$R$69,MATCH(SXS_Transit_temp!I$2,SXS_Transit_input!$B$52:$R$52,0)+1,FALSE))</f>
        <v>7209.5327299999999</v>
      </c>
      <c r="J4">
        <f>IF(ISNA(VLOOKUP($A4,SXS_Transit_input!$A$5:$W$26,MATCH(SXS_Transit_temp!J$2,SXS_Transit_input!$B$4:$W$4,0)+1,FALSE)),0,VLOOKUP($A4,SXS_Transit_input!$A$5:$W$26,MATCH(SXS_Transit_temp!J$2,SXS_Transit_input!$B$4:$W$4,0)+1,FALSE))+IF(ISNA(VLOOKUP($A4,SXS_Transit_input!$A$53:$R$69,MATCH(SXS_Transit_temp!J$2,SXS_Transit_input!$B$52:$R$52,0)+1,FALSE)),0,VLOOKUP($A4,SXS_Transit_input!$A$53:$R$69,MATCH(SXS_Transit_temp!J$2,SXS_Transit_input!$B$52:$R$52,0)+1,FALSE))</f>
        <v>1282.28449</v>
      </c>
      <c r="K4">
        <f>IF(ISNA(VLOOKUP($A4,SXS_Transit_input!$A$5:$W$26,MATCH(SXS_Transit_temp!K$2,SXS_Transit_input!$B$4:$W$4,0)+1,FALSE)),0,VLOOKUP($A4,SXS_Transit_input!$A$5:$W$26,MATCH(SXS_Transit_temp!K$2,SXS_Transit_input!$B$4:$W$4,0)+1,FALSE))+IF(ISNA(VLOOKUP($A4,SXS_Transit_input!$A$53:$R$69,MATCH(SXS_Transit_temp!K$2,SXS_Transit_input!$B$52:$R$52,0)+1,FALSE)),0,VLOOKUP($A4,SXS_Transit_input!$A$53:$R$69,MATCH(SXS_Transit_temp!K$2,SXS_Transit_input!$B$52:$R$52,0)+1,FALSE))</f>
        <v>0</v>
      </c>
      <c r="L4">
        <f>IF(ISNA(VLOOKUP($A4,SXS_Transit_input!$A$5:$W$26,MATCH(SXS_Transit_temp!L$2,SXS_Transit_input!$B$4:$W$4,0)+1,FALSE)),0,VLOOKUP($A4,SXS_Transit_input!$A$5:$W$26,MATCH(SXS_Transit_temp!L$2,SXS_Transit_input!$B$4:$W$4,0)+1,FALSE))+IF(ISNA(VLOOKUP($A4,SXS_Transit_input!$A$53:$R$69,MATCH(SXS_Transit_temp!L$2,SXS_Transit_input!$B$52:$R$52,0)+1,FALSE)),0,VLOOKUP($A4,SXS_Transit_input!$A$53:$R$69,MATCH(SXS_Transit_temp!L$2,SXS_Transit_input!$B$52:$R$52,0)+1,FALSE))</f>
        <v>0</v>
      </c>
      <c r="M4">
        <f>IF(ISNA(VLOOKUP($A4,SXS_Transit_input!$A$5:$W$26,MATCH(SXS_Transit_temp!M$2,SXS_Transit_input!$B$4:$W$4,0)+1,FALSE)),0,VLOOKUP($A4,SXS_Transit_input!$A$5:$W$26,MATCH(SXS_Transit_temp!M$2,SXS_Transit_input!$B$4:$W$4,0)+1,FALSE))+IF(ISNA(VLOOKUP($A4,SXS_Transit_input!$A$53:$R$69,MATCH(SXS_Transit_temp!M$2,SXS_Transit_input!$B$52:$R$52,0)+1,FALSE)),0,VLOOKUP($A4,SXS_Transit_input!$A$53:$R$69,MATCH(SXS_Transit_temp!M$2,SXS_Transit_input!$B$52:$R$52,0)+1,FALSE))</f>
        <v>1617.1083100000001</v>
      </c>
      <c r="N4">
        <f>IF(ISNA(VLOOKUP($A4,SXS_Transit_input!$A$5:$W$26,MATCH(SXS_Transit_temp!N$2,SXS_Transit_input!$B$4:$W$4,0)+1,FALSE)),0,VLOOKUP($A4,SXS_Transit_input!$A$5:$W$26,MATCH(SXS_Transit_temp!N$2,SXS_Transit_input!$B$4:$W$4,0)+1,FALSE))+IF(ISNA(VLOOKUP($A4,SXS_Transit_input!$A$53:$R$69,MATCH(SXS_Transit_temp!N$2,SXS_Transit_input!$B$52:$R$52,0)+1,FALSE)),0,VLOOKUP($A4,SXS_Transit_input!$A$53:$R$69,MATCH(SXS_Transit_temp!N$2,SXS_Transit_input!$B$52:$R$52,0)+1,FALSE))</f>
        <v>0</v>
      </c>
      <c r="O4">
        <f>IF(ISNA(VLOOKUP($A4,SXS_Transit_input!$A$5:$W$26,MATCH(SXS_Transit_temp!O$2,SXS_Transit_input!$B$4:$W$4,0)+1,FALSE)),0,VLOOKUP($A4,SXS_Transit_input!$A$5:$W$26,MATCH(SXS_Transit_temp!O$2,SXS_Transit_input!$B$4:$W$4,0)+1,FALSE))+IF(ISNA(VLOOKUP($A4,SXS_Transit_input!$A$53:$R$69,MATCH(SXS_Transit_temp!O$2,SXS_Transit_input!$B$52:$R$52,0)+1,FALSE)),0,VLOOKUP($A4,SXS_Transit_input!$A$53:$R$69,MATCH(SXS_Transit_temp!O$2,SXS_Transit_input!$B$52:$R$52,0)+1,FALSE))</f>
        <v>0</v>
      </c>
      <c r="P4">
        <f>IF(ISNA(VLOOKUP($A4,SXS_Transit_input!$A$5:$W$26,MATCH(SXS_Transit_temp!P$2,SXS_Transit_input!$B$4:$W$4,0)+1,FALSE)),0,VLOOKUP($A4,SXS_Transit_input!$A$5:$W$26,MATCH(SXS_Transit_temp!P$2,SXS_Transit_input!$B$4:$W$4,0)+1,FALSE))+IF(ISNA(VLOOKUP($A4,SXS_Transit_input!$A$53:$R$69,MATCH(SXS_Transit_temp!P$2,SXS_Transit_input!$B$52:$R$52,0)+1,FALSE)),0,VLOOKUP($A4,SXS_Transit_input!$A$53:$R$69,MATCH(SXS_Transit_temp!P$2,SXS_Transit_input!$B$52:$R$52,0)+1,FALSE))</f>
        <v>0</v>
      </c>
      <c r="Q4">
        <f>IF(ISNA(VLOOKUP($A4,SXS_Transit_input!$A$5:$W$26,MATCH(SXS_Transit_temp!Q$2,SXS_Transit_input!$B$4:$W$4,0)+1,FALSE)),0,VLOOKUP($A4,SXS_Transit_input!$A$5:$W$26,MATCH(SXS_Transit_temp!Q$2,SXS_Transit_input!$B$4:$W$4,0)+1,FALSE))+IF(ISNA(VLOOKUP($A4,SXS_Transit_input!$A$53:$R$69,MATCH(SXS_Transit_temp!Q$2,SXS_Transit_input!$B$52:$R$52,0)+1,FALSE)),0,VLOOKUP($A4,SXS_Transit_input!$A$53:$R$69,MATCH(SXS_Transit_temp!Q$2,SXS_Transit_input!$B$52:$R$52,0)+1,FALSE))</f>
        <v>0</v>
      </c>
      <c r="R4">
        <f>IF(ISNA(VLOOKUP($A4,SXS_Transit_input!$A$5:$W$26,MATCH(SXS_Transit_temp!R$2,SXS_Transit_input!$B$4:$W$4,0)+1,FALSE)),0,VLOOKUP($A4,SXS_Transit_input!$A$5:$W$26,MATCH(SXS_Transit_temp!R$2,SXS_Transit_input!$B$4:$W$4,0)+1,FALSE))+IF(ISNA(VLOOKUP($A4,SXS_Transit_input!$A$53:$R$69,MATCH(SXS_Transit_temp!R$2,SXS_Transit_input!$B$52:$R$52,0)+1,FALSE)),0,VLOOKUP($A4,SXS_Transit_input!$A$53:$R$69,MATCH(SXS_Transit_temp!R$2,SXS_Transit_input!$B$52:$R$52,0)+1,FALSE))</f>
        <v>0</v>
      </c>
      <c r="S4">
        <f>IF(ISNA(VLOOKUP($A4,SXS_Transit_input!$A$5:$W$26,MATCH(SXS_Transit_temp!S$2,SXS_Transit_input!$B$4:$W$4,0)+1,FALSE)),0,VLOOKUP($A4,SXS_Transit_input!$A$5:$W$26,MATCH(SXS_Transit_temp!S$2,SXS_Transit_input!$B$4:$W$4,0)+1,FALSE))+IF(ISNA(VLOOKUP($A4,SXS_Transit_input!$A$53:$R$69,MATCH(SXS_Transit_temp!S$2,SXS_Transit_input!$B$52:$R$52,0)+1,FALSE)),0,VLOOKUP($A4,SXS_Transit_input!$A$53:$R$69,MATCH(SXS_Transit_temp!S$2,SXS_Transit_input!$B$52:$R$52,0)+1,FALSE))</f>
        <v>149.19650999999999</v>
      </c>
      <c r="T4">
        <f>IF(ISNA(VLOOKUP($A4,SXS_Transit_input!$A$5:$W$26,MATCH(SXS_Transit_temp!T$2,SXS_Transit_input!$B$4:$W$4,0)+1,FALSE)),0,VLOOKUP($A4,SXS_Transit_input!$A$5:$W$26,MATCH(SXS_Transit_temp!T$2,SXS_Transit_input!$B$4:$W$4,0)+1,FALSE))+IF(ISNA(VLOOKUP($A4,SXS_Transit_input!$A$53:$R$69,MATCH(SXS_Transit_temp!T$2,SXS_Transit_input!$B$52:$R$52,0)+1,FALSE)),0,VLOOKUP($A4,SXS_Transit_input!$A$53:$R$69,MATCH(SXS_Transit_temp!T$2,SXS_Transit_input!$B$52:$R$52,0)+1,FALSE))</f>
        <v>0</v>
      </c>
      <c r="U4">
        <f>IF(ISNA(VLOOKUP($A4,SXS_Transit_input!$A$5:$W$26,MATCH(SXS_Transit_temp!U$2,SXS_Transit_input!$B$4:$W$4,0)+1,FALSE)),0,VLOOKUP($A4,SXS_Transit_input!$A$5:$W$26,MATCH(SXS_Transit_temp!U$2,SXS_Transit_input!$B$4:$W$4,0)+1,FALSE))+IF(ISNA(VLOOKUP($A4,SXS_Transit_input!$A$53:$R$69,MATCH(SXS_Transit_temp!U$2,SXS_Transit_input!$B$52:$R$52,0)+1,FALSE)),0,VLOOKUP($A4,SXS_Transit_input!$A$53:$R$69,MATCH(SXS_Transit_temp!U$2,SXS_Transit_input!$B$52:$R$52,0)+1,FALSE))</f>
        <v>655.39394000000004</v>
      </c>
      <c r="V4">
        <f>IF(ISNA(VLOOKUP($A4,SXS_Transit_input!$A$5:$W$26,MATCH(SXS_Transit_temp!V$2,SXS_Transit_input!$B$4:$W$4,0)+1,FALSE)),0,VLOOKUP($A4,SXS_Transit_input!$A$5:$W$26,MATCH(SXS_Transit_temp!V$2,SXS_Transit_input!$B$4:$W$4,0)+1,FALSE))+IF(ISNA(VLOOKUP($A4,SXS_Transit_input!$A$53:$R$69,MATCH(SXS_Transit_temp!V$2,SXS_Transit_input!$B$52:$R$52,0)+1,FALSE)),0,VLOOKUP($A4,SXS_Transit_input!$A$53:$R$69,MATCH(SXS_Transit_temp!V$2,SXS_Transit_input!$B$52:$R$52,0)+1,FALSE))</f>
        <v>277.9597</v>
      </c>
      <c r="W4">
        <f>IF(ISNA(VLOOKUP($A4,SXS_Transit_input!$A$5:$W$26,MATCH(SXS_Transit_temp!W$2,SXS_Transit_input!$B$4:$W$4,0)+1,FALSE)),0,VLOOKUP($A4,SXS_Transit_input!$A$5:$W$26,MATCH(SXS_Transit_temp!W$2,SXS_Transit_input!$B$4:$W$4,0)+1,FALSE))+IF(ISNA(VLOOKUP($A4,SXS_Transit_input!$A$53:$R$69,MATCH(SXS_Transit_temp!W$2,SXS_Transit_input!$B$52:$R$52,0)+1,FALSE)),0,VLOOKUP($A4,SXS_Transit_input!$A$53:$R$69,MATCH(SXS_Transit_temp!W$2,SXS_Transit_input!$B$52:$R$52,0)+1,FALSE))</f>
        <v>0</v>
      </c>
      <c r="X4">
        <f>IF(ISNA(VLOOKUP($A4,SXS_Transit_input!$A$5:$W$26,MATCH(SXS_Transit_temp!X$2,SXS_Transit_input!$B$4:$W$4,0)+1,FALSE)),0,VLOOKUP($A4,SXS_Transit_input!$A$5:$W$26,MATCH(SXS_Transit_temp!X$2,SXS_Transit_input!$B$4:$W$4,0)+1,FALSE))+IF(ISNA(VLOOKUP($A4,SXS_Transit_input!$A$53:$R$69,MATCH(SXS_Transit_temp!X$2,SXS_Transit_input!$B$52:$R$52,0)+1,FALSE)),0,VLOOKUP($A4,SXS_Transit_input!$A$53:$R$69,MATCH(SXS_Transit_temp!X$2,SXS_Transit_input!$B$52:$R$52,0)+1,FALSE))</f>
        <v>0</v>
      </c>
      <c r="Y4">
        <f>IF(ISNA(VLOOKUP($A4,SXS_Transit_input!$A$5:$W$26,MATCH(SXS_Transit_temp!Y$2,SXS_Transit_input!$B$4:$W$4,0)+1,FALSE)),0,VLOOKUP($A4,SXS_Transit_input!$A$5:$W$26,MATCH(SXS_Transit_temp!Y$2,SXS_Transit_input!$B$4:$W$4,0)+1,FALSE))+IF(ISNA(VLOOKUP($A4,SXS_Transit_input!$A$53:$R$69,MATCH(SXS_Transit_temp!Y$2,SXS_Transit_input!$B$52:$R$52,0)+1,FALSE)),0,VLOOKUP($A4,SXS_Transit_input!$A$53:$R$69,MATCH(SXS_Transit_temp!Y$2,SXS_Transit_input!$B$52:$R$52,0)+1,FALSE))</f>
        <v>0</v>
      </c>
      <c r="Z4">
        <f>IF(ISNA(VLOOKUP($A4,SXS_Transit_input!$A$5:$W$26,MATCH(SXS_Transit_temp!Z$2,SXS_Transit_input!$B$4:$W$4,0)+1,FALSE)),0,VLOOKUP($A4,SXS_Transit_input!$A$5:$W$26,MATCH(SXS_Transit_temp!Z$2,SXS_Transit_input!$B$4:$W$4,0)+1,FALSE))+IF(ISNA(VLOOKUP($A4,SXS_Transit_input!$A$53:$R$69,MATCH(SXS_Transit_temp!Z$2,SXS_Transit_input!$B$52:$R$52,0)+1,FALSE)),0,VLOOKUP($A4,SXS_Transit_input!$A$53:$R$69,MATCH(SXS_Transit_temp!Z$2,SXS_Transit_input!$B$52:$R$52,0)+1,FALSE))</f>
        <v>0</v>
      </c>
      <c r="AA4">
        <v>2</v>
      </c>
      <c r="AB4" s="22">
        <f>IF(ISNA(VLOOKUP($AA4,SXS_Transit_input!$Y$5:$AT$26,MATCH(SXS_Transit_temp!AB$2,SXS_Transit_input!$Y$4:$AS$4,0)+1,FALSE)),0,VLOOKUP($AA4,SXS_Transit_input!$Y$5:$AT$26,MATCH(SXS_Transit_temp!AB$2,SXS_Transit_input!$Y$4:$AS$4,0)+1,FALSE))+IF(ISNA(VLOOKUP($AA4,SXS_Transit_input!$Y$52:$AT$67,MATCH(SXS_Transit_temp!AB$2,SXS_Transit_input!$Y$51:$AT$51,0)+1,FALSE)),0,VLOOKUP($AA4,SXS_Transit_input!$Y$52:$AT$67,MATCH(SXS_Transit_temp!AB$2,SXS_Transit_input!$Y$51:$AT$51,0)+1,FALSE))</f>
        <v>24898</v>
      </c>
      <c r="AC4" s="23">
        <f>IF(ISNA(VLOOKUP($AA4,SXS_Transit_input!$Y$5:$AT$26,MATCH(SXS_Transit_temp!AC$2,SXS_Transit_input!$Y$4:$AS$4,0)+1,FALSE)),0,VLOOKUP($AA4,SXS_Transit_input!$Y$5:$AT$26,MATCH(SXS_Transit_temp!AC$2,SXS_Transit_input!$Y$4:$AS$4,0)+1,FALSE))+IF(ISNA(VLOOKUP($AA4,SXS_Transit_input!$Y$52:$AT$67,MATCH(SXS_Transit_temp!AC$2,SXS_Transit_input!$Y$51:$AT$51,0)+1,FALSE)),0,VLOOKUP($AA4,SXS_Transit_input!$Y$52:$AT$67,MATCH(SXS_Transit_temp!AC$2,SXS_Transit_input!$Y$51:$AT$51,0)+1,FALSE))</f>
        <v>21898</v>
      </c>
      <c r="AD4" s="23">
        <f>IF(ISNA(VLOOKUP($AA4,SXS_Transit_input!$Y$5:$AT$26,MATCH(SXS_Transit_temp!AD$2,SXS_Transit_input!$Y$4:$AS$4,0)+1,FALSE)),0,VLOOKUP($AA4,SXS_Transit_input!$Y$5:$AT$26,MATCH(SXS_Transit_temp!AD$2,SXS_Transit_input!$Y$4:$AS$4,0)+1,FALSE))+IF(ISNA(VLOOKUP($AA4,SXS_Transit_input!$Y$52:$AT$67,MATCH(SXS_Transit_temp!AD$2,SXS_Transit_input!$Y$51:$AT$51,0)+1,FALSE)),0,VLOOKUP($AA4,SXS_Transit_input!$Y$52:$AT$67,MATCH(SXS_Transit_temp!AD$2,SXS_Transit_input!$Y$51:$AT$51,0)+1,FALSE))</f>
        <v>5119</v>
      </c>
      <c r="AE4" s="23">
        <f>IF(ISNA(VLOOKUP($AA4,SXS_Transit_input!$Y$5:$AT$26,MATCH(SXS_Transit_temp!AE$2,SXS_Transit_input!$Y$4:$AS$4,0)+1,FALSE)),0,VLOOKUP($AA4,SXS_Transit_input!$Y$5:$AT$26,MATCH(SXS_Transit_temp!AE$2,SXS_Transit_input!$Y$4:$AS$4,0)+1,FALSE))+IF(ISNA(VLOOKUP($AA4,SXS_Transit_input!$Y$52:$AT$67,MATCH(SXS_Transit_temp!AE$2,SXS_Transit_input!$Y$51:$AT$51,0)+1,FALSE)),0,VLOOKUP($AA4,SXS_Transit_input!$Y$52:$AT$67,MATCH(SXS_Transit_temp!AE$2,SXS_Transit_input!$Y$51:$AT$51,0)+1,FALSE))</f>
        <v>1327</v>
      </c>
      <c r="AF4" s="23">
        <f>IF(ISNA(VLOOKUP($AA4,SXS_Transit_input!$Y$5:$AT$26,MATCH(SXS_Transit_temp!AF$2,SXS_Transit_input!$Y$4:$AS$4,0)+1,FALSE)),0,VLOOKUP($AA4,SXS_Transit_input!$Y$5:$AT$26,MATCH(SXS_Transit_temp!AF$2,SXS_Transit_input!$Y$4:$AS$4,0)+1,FALSE))+IF(ISNA(VLOOKUP($AA4,SXS_Transit_input!$Y$52:$AT$67,MATCH(SXS_Transit_temp!AF$2,SXS_Transit_input!$Y$51:$AT$51,0)+1,FALSE)),0,VLOOKUP($AA4,SXS_Transit_input!$Y$52:$AT$67,MATCH(SXS_Transit_temp!AF$2,SXS_Transit_input!$Y$51:$AT$51,0)+1,FALSE))</f>
        <v>631</v>
      </c>
      <c r="AG4" s="23">
        <f>IF(ISNA(VLOOKUP($AA4,SXS_Transit_input!$Y$5:$AT$26,MATCH(SXS_Transit_temp!AG$2,SXS_Transit_input!$Y$4:$AS$4,0)+1,FALSE)),0,VLOOKUP($AA4,SXS_Transit_input!$Y$5:$AT$26,MATCH(SXS_Transit_temp!AG$2,SXS_Transit_input!$Y$4:$AS$4,0)+1,FALSE))+IF(ISNA(VLOOKUP($AA4,SXS_Transit_input!$Y$52:$AT$67,MATCH(SXS_Transit_temp!AG$2,SXS_Transit_input!$Y$51:$AT$51,0)+1,FALSE)),0,VLOOKUP($AA4,SXS_Transit_input!$Y$52:$AT$67,MATCH(SXS_Transit_temp!AG$2,SXS_Transit_input!$Y$51:$AT$51,0)+1,FALSE))</f>
        <v>254</v>
      </c>
      <c r="AH4" s="23">
        <f>IF(ISNA(VLOOKUP($AA4,SXS_Transit_input!$Y$5:$AT$26,MATCH(SXS_Transit_temp!AH$2,SXS_Transit_input!$Y$4:$AS$4,0)+1,FALSE)),0,VLOOKUP($AA4,SXS_Transit_input!$Y$5:$AT$26,MATCH(SXS_Transit_temp!AH$2,SXS_Transit_input!$Y$4:$AS$4,0)+1,FALSE))+IF(ISNA(VLOOKUP($AA4,SXS_Transit_input!$Y$52:$AT$67,MATCH(SXS_Transit_temp!AH$2,SXS_Transit_input!$Y$51:$AT$51,0)+1,FALSE)),0,VLOOKUP($AA4,SXS_Transit_input!$Y$52:$AT$67,MATCH(SXS_Transit_temp!AH$2,SXS_Transit_input!$Y$51:$AT$51,0)+1,FALSE))</f>
        <v>295</v>
      </c>
      <c r="AI4" s="23">
        <f>IF(ISNA(VLOOKUP($AA4,SXS_Transit_input!$Y$5:$AT$26,MATCH(SXS_Transit_temp!AI$2,SXS_Transit_input!$Y$4:$AS$4,0)+1,FALSE)),0,VLOOKUP($AA4,SXS_Transit_input!$Y$5:$AT$26,MATCH(SXS_Transit_temp!AI$2,SXS_Transit_input!$Y$4:$AS$4,0)+1,FALSE))+IF(ISNA(VLOOKUP($AA4,SXS_Transit_input!$Y$52:$AT$67,MATCH(SXS_Transit_temp!AI$2,SXS_Transit_input!$Y$51:$AT$51,0)+1,FALSE)),0,VLOOKUP($AA4,SXS_Transit_input!$Y$52:$AT$67,MATCH(SXS_Transit_temp!AI$2,SXS_Transit_input!$Y$51:$AT$51,0)+1,FALSE))</f>
        <v>562</v>
      </c>
      <c r="AJ4" s="23">
        <f>IF(ISNA(VLOOKUP($AA4,SXS_Transit_input!$Y$5:$AT$26,MATCH(SXS_Transit_temp!AJ$2,SXS_Transit_input!$Y$4:$AS$4,0)+1,FALSE)),0,VLOOKUP($AA4,SXS_Transit_input!$Y$5:$AT$26,MATCH(SXS_Transit_temp!AJ$2,SXS_Transit_input!$Y$4:$AS$4,0)+1,FALSE))+IF(ISNA(VLOOKUP($AA4,SXS_Transit_input!$Y$52:$AT$67,MATCH(SXS_Transit_temp!AJ$2,SXS_Transit_input!$Y$51:$AT$51,0)+1,FALSE)),0,VLOOKUP($AA4,SXS_Transit_input!$Y$52:$AT$67,MATCH(SXS_Transit_temp!AJ$2,SXS_Transit_input!$Y$51:$AT$51,0)+1,FALSE))</f>
        <v>333</v>
      </c>
      <c r="AK4" s="23">
        <f>IF(ISNA(VLOOKUP($AA4,SXS_Transit_input!$Y$5:$AT$26,MATCH(SXS_Transit_temp!AK$2,SXS_Transit_input!$Y$4:$AS$4,0)+1,FALSE)),0,VLOOKUP($AA4,SXS_Transit_input!$Y$5:$AT$26,MATCH(SXS_Transit_temp!AK$2,SXS_Transit_input!$Y$4:$AS$4,0)+1,FALSE))+IF(ISNA(VLOOKUP($AA4,SXS_Transit_input!$Y$52:$AT$67,MATCH(SXS_Transit_temp!AK$2,SXS_Transit_input!$Y$51:$AT$51,0)+1,FALSE)),0,VLOOKUP($AA4,SXS_Transit_input!$Y$52:$AT$67,MATCH(SXS_Transit_temp!AK$2,SXS_Transit_input!$Y$51:$AT$51,0)+1,FALSE))</f>
        <v>29</v>
      </c>
      <c r="AL4" s="23">
        <f>IF(ISNA(VLOOKUP($AA4,SXS_Transit_input!$Y$5:$AT$26,MATCH(SXS_Transit_temp!AL$2,SXS_Transit_input!$Y$4:$AS$4,0)+1,FALSE)),0,VLOOKUP($AA4,SXS_Transit_input!$Y$5:$AT$26,MATCH(SXS_Transit_temp!AL$2,SXS_Transit_input!$Y$4:$AS$4,0)+1,FALSE))+IF(ISNA(VLOOKUP($AA4,SXS_Transit_input!$Y$52:$AT$67,MATCH(SXS_Transit_temp!AL$2,SXS_Transit_input!$Y$51:$AT$51,0)+1,FALSE)),0,VLOOKUP($AA4,SXS_Transit_input!$Y$52:$AT$67,MATCH(SXS_Transit_temp!AL$2,SXS_Transit_input!$Y$51:$AT$51,0)+1,FALSE))</f>
        <v>16</v>
      </c>
      <c r="AM4" s="23">
        <f>IF(ISNA(VLOOKUP($AA4,SXS_Transit_input!$Y$5:$AT$26,MATCH(SXS_Transit_temp!AM$2,SXS_Transit_input!$Y$4:$AS$4,0)+1,FALSE)),0,VLOOKUP($AA4,SXS_Transit_input!$Y$5:$AT$26,MATCH(SXS_Transit_temp!AM$2,SXS_Transit_input!$Y$4:$AS$4,0)+1,FALSE))+IF(ISNA(VLOOKUP($AA4,SXS_Transit_input!$Y$52:$AT$67,MATCH(SXS_Transit_temp!AM$2,SXS_Transit_input!$Y$51:$AT$51,0)+1,FALSE)),0,VLOOKUP($AA4,SXS_Transit_input!$Y$52:$AT$67,MATCH(SXS_Transit_temp!AM$2,SXS_Transit_input!$Y$51:$AT$51,0)+1,FALSE))</f>
        <v>10</v>
      </c>
      <c r="AN4" s="23">
        <f>IF(ISNA(VLOOKUP($AA4,SXS_Transit_input!$Y$5:$AT$26,MATCH(SXS_Transit_temp!AN$2,SXS_Transit_input!$Y$4:$AS$4,0)+1,FALSE)),0,VLOOKUP($AA4,SXS_Transit_input!$Y$5:$AT$26,MATCH(SXS_Transit_temp!AN$2,SXS_Transit_input!$Y$4:$AS$4,0)+1,FALSE))+IF(ISNA(VLOOKUP($AA4,SXS_Transit_input!$Y$52:$AT$67,MATCH(SXS_Transit_temp!AN$2,SXS_Transit_input!$Y$51:$AT$51,0)+1,FALSE)),0,VLOOKUP($AA4,SXS_Transit_input!$Y$52:$AT$67,MATCH(SXS_Transit_temp!AN$2,SXS_Transit_input!$Y$51:$AT$51,0)+1,FALSE))</f>
        <v>5</v>
      </c>
      <c r="AO4" s="23">
        <f>IF(ISNA(VLOOKUP($AA4,SXS_Transit_input!$Y$5:$AT$26,MATCH(SXS_Transit_temp!AO$2,SXS_Transit_input!$Y$4:$AS$4,0)+1,FALSE)),0,VLOOKUP($AA4,SXS_Transit_input!$Y$5:$AT$26,MATCH(SXS_Transit_temp!AO$2,SXS_Transit_input!$Y$4:$AS$4,0)+1,FALSE))+IF(ISNA(VLOOKUP($AA4,SXS_Transit_input!$Y$52:$AT$67,MATCH(SXS_Transit_temp!AO$2,SXS_Transit_input!$Y$51:$AT$51,0)+1,FALSE)),0,VLOOKUP($AA4,SXS_Transit_input!$Y$52:$AT$67,MATCH(SXS_Transit_temp!AO$2,SXS_Transit_input!$Y$51:$AT$51,0)+1,FALSE))</f>
        <v>1</v>
      </c>
      <c r="AP4" s="23">
        <f>IF(ISNA(VLOOKUP($AA4,SXS_Transit_input!$Y$5:$AT$26,MATCH(SXS_Transit_temp!AP$2,SXS_Transit_input!$Y$4:$AS$4,0)+1,FALSE)),0,VLOOKUP($AA4,SXS_Transit_input!$Y$5:$AT$26,MATCH(SXS_Transit_temp!AP$2,SXS_Transit_input!$Y$4:$AS$4,0)+1,FALSE))+IF(ISNA(VLOOKUP($AA4,SXS_Transit_input!$Y$52:$AT$67,MATCH(SXS_Transit_temp!AP$2,SXS_Transit_input!$Y$51:$AT$51,0)+1,FALSE)),0,VLOOKUP($AA4,SXS_Transit_input!$Y$52:$AT$67,MATCH(SXS_Transit_temp!AP$2,SXS_Transit_input!$Y$51:$AT$51,0)+1,FALSE))</f>
        <v>2</v>
      </c>
      <c r="AQ4" s="23">
        <f>IF(ISNA(VLOOKUP($AA4,SXS_Transit_input!$Y$5:$AT$26,MATCH(SXS_Transit_temp!AQ$2,SXS_Transit_input!$Y$4:$AS$4,0)+1,FALSE)),0,VLOOKUP($AA4,SXS_Transit_input!$Y$5:$AT$26,MATCH(SXS_Transit_temp!AQ$2,SXS_Transit_input!$Y$4:$AS$4,0)+1,FALSE))+IF(ISNA(VLOOKUP($AA4,SXS_Transit_input!$Y$52:$AT$67,MATCH(SXS_Transit_temp!AQ$2,SXS_Transit_input!$Y$51:$AT$51,0)+1,FALSE)),0,VLOOKUP($AA4,SXS_Transit_input!$Y$52:$AT$67,MATCH(SXS_Transit_temp!AQ$2,SXS_Transit_input!$Y$51:$AT$51,0)+1,FALSE))</f>
        <v>0</v>
      </c>
      <c r="AR4" s="23">
        <f>IF(ISNA(VLOOKUP($AA4,SXS_Transit_input!$Y$5:$AT$26,MATCH(SXS_Transit_temp!AR$2,SXS_Transit_input!$Y$4:$AS$4,0)+1,FALSE)),0,VLOOKUP($AA4,SXS_Transit_input!$Y$5:$AT$26,MATCH(SXS_Transit_temp!AR$2,SXS_Transit_input!$Y$4:$AS$4,0)+1,FALSE))+IF(ISNA(VLOOKUP($AA4,SXS_Transit_input!$Y$52:$AT$67,MATCH(SXS_Transit_temp!AR$2,SXS_Transit_input!$Y$51:$AT$51,0)+1,FALSE)),0,VLOOKUP($AA4,SXS_Transit_input!$Y$52:$AT$67,MATCH(SXS_Transit_temp!AR$2,SXS_Transit_input!$Y$51:$AT$51,0)+1,FALSE))</f>
        <v>0</v>
      </c>
      <c r="AS4" s="23">
        <f>IF(ISNA(VLOOKUP($AA4,SXS_Transit_input!$Y$5:$AT$26,MATCH(SXS_Transit_temp!AS$2,SXS_Transit_input!$Y$4:$AS$4,0)+1,FALSE)),0,VLOOKUP($AA4,SXS_Transit_input!$Y$5:$AT$26,MATCH(SXS_Transit_temp!AS$2,SXS_Transit_input!$Y$4:$AS$4,0)+1,FALSE))+IF(ISNA(VLOOKUP($AA4,SXS_Transit_input!$Y$52:$AT$67,MATCH(SXS_Transit_temp!AS$2,SXS_Transit_input!$Y$51:$AT$51,0)+1,FALSE)),0,VLOOKUP($AA4,SXS_Transit_input!$Y$52:$AT$67,MATCH(SXS_Transit_temp!AS$2,SXS_Transit_input!$Y$51:$AT$51,0)+1,FALSE))</f>
        <v>0</v>
      </c>
      <c r="AT4" s="23">
        <f>IF(ISNA(VLOOKUP($AA4,SXS_Transit_input!$Y$5:$AT$26,MATCH(SXS_Transit_temp!AT$2,SXS_Transit_input!$Y$4:$AS$4,0)+1,FALSE)),0,VLOOKUP($AA4,SXS_Transit_input!$Y$5:$AT$26,MATCH(SXS_Transit_temp!AT$2,SXS_Transit_input!$Y$4:$AS$4,0)+1,FALSE))+IF(ISNA(VLOOKUP($AA4,SXS_Transit_input!$Y$52:$AT$67,MATCH(SXS_Transit_temp!AT$2,SXS_Transit_input!$Y$51:$AT$51,0)+1,FALSE)),0,VLOOKUP($AA4,SXS_Transit_input!$Y$52:$AT$67,MATCH(SXS_Transit_temp!AT$2,SXS_Transit_input!$Y$51:$AT$51,0)+1,FALSE))</f>
        <v>0</v>
      </c>
      <c r="AU4" s="23">
        <f>IF(ISNA(VLOOKUP($AA4,SXS_Transit_input!$Y$5:$AT$26,MATCH(SXS_Transit_temp!AU$2,SXS_Transit_input!$Y$4:$AS$4,0)+1,FALSE)),0,VLOOKUP($AA4,SXS_Transit_input!$Y$5:$AT$26,MATCH(SXS_Transit_temp!AU$2,SXS_Transit_input!$Y$4:$AS$4,0)+1,FALSE))+IF(ISNA(VLOOKUP($AA4,SXS_Transit_input!$Y$52:$AT$67,MATCH(SXS_Transit_temp!AU$2,SXS_Transit_input!$Y$51:$AT$51,0)+1,FALSE)),0,VLOOKUP($AA4,SXS_Transit_input!$Y$52:$AT$67,MATCH(SXS_Transit_temp!AU$2,SXS_Transit_input!$Y$51:$AT$51,0)+1,FALSE))</f>
        <v>4</v>
      </c>
      <c r="AV4" s="23">
        <f>IF(ISNA(VLOOKUP($AA4,SXS_Transit_input!$Y$5:$AT$26,MATCH(SXS_Transit_temp!AV$2,SXS_Transit_input!$Y$4:$AS$4,0)+1,FALSE)),0,VLOOKUP($AA4,SXS_Transit_input!$Y$5:$AT$26,MATCH(SXS_Transit_temp!AV$2,SXS_Transit_input!$Y$4:$AS$4,0)+1,FALSE))+IF(ISNA(VLOOKUP($AA4,SXS_Transit_input!$Y$52:$AT$67,MATCH(SXS_Transit_temp!AV$2,SXS_Transit_input!$Y$51:$AT$51,0)+1,FALSE)),0,VLOOKUP($AA4,SXS_Transit_input!$Y$52:$AT$67,MATCH(SXS_Transit_temp!AV$2,SXS_Transit_input!$Y$51:$AT$51,0)+1,FALSE))</f>
        <v>32</v>
      </c>
      <c r="AW4" s="23">
        <f>IF(ISNA(VLOOKUP($AA4,SXS_Transit_input!$Y$5:$AT$26,MATCH(SXS_Transit_temp!AW$2,SXS_Transit_input!$Y$4:$AS$4,0)+1,FALSE)),0,VLOOKUP($AA4,SXS_Transit_input!$Y$5:$AT$26,MATCH(SXS_Transit_temp!AW$2,SXS_Transit_input!$Y$4:$AS$4,0)+1,FALSE))+IF(ISNA(VLOOKUP($AA4,SXS_Transit_input!$Y$52:$AT$67,MATCH(SXS_Transit_temp!AW$2,SXS_Transit_input!$Y$51:$AT$51,0)+1,FALSE)),0,VLOOKUP($AA4,SXS_Transit_input!$Y$52:$AT$67,MATCH(SXS_Transit_temp!AW$2,SXS_Transit_input!$Y$51:$AT$51,0)+1,FALSE))</f>
        <v>0</v>
      </c>
      <c r="AX4" s="23">
        <f>IF(ISNA(VLOOKUP($AA4,SXS_Transit_input!$Y$5:$AT$26,MATCH(SXS_Transit_temp!AX$2,SXS_Transit_input!$Y$4:$AS$4,0)+1,FALSE)),0,VLOOKUP($AA4,SXS_Transit_input!$Y$5:$AT$26,MATCH(SXS_Transit_temp!AX$2,SXS_Transit_input!$Y$4:$AS$4,0)+1,FALSE))+IF(ISNA(VLOOKUP($AA4,SXS_Transit_input!$Y$52:$AT$67,MATCH(SXS_Transit_temp!AX$2,SXS_Transit_input!$Y$51:$AT$51,0)+1,FALSE)),0,VLOOKUP($AA4,SXS_Transit_input!$Y$52:$AT$67,MATCH(SXS_Transit_temp!AX$2,SXS_Transit_input!$Y$51:$AT$51,0)+1,FALSE))</f>
        <v>0</v>
      </c>
      <c r="AY4" s="23">
        <f>IF(ISNA(VLOOKUP($AA4,SXS_Transit_input!$Y$5:$AT$26,MATCH(SXS_Transit_temp!AY$2,SXS_Transit_input!$Y$4:$AS$4,0)+1,FALSE)),0,VLOOKUP($AA4,SXS_Transit_input!$Y$5:$AT$26,MATCH(SXS_Transit_temp!AY$2,SXS_Transit_input!$Y$4:$AS$4,0)+1,FALSE))+IF(ISNA(VLOOKUP($AA4,SXS_Transit_input!$Y$52:$AT$67,MATCH(SXS_Transit_temp!AY$2,SXS_Transit_input!$Y$51:$AT$51,0)+1,FALSE)),0,VLOOKUP($AA4,SXS_Transit_input!$Y$52:$AT$67,MATCH(SXS_Transit_temp!AY$2,SXS_Transit_input!$Y$51:$AT$51,0)+1,FALSE))</f>
        <v>0</v>
      </c>
      <c r="AZ4" s="24">
        <f>IF(ISNA(VLOOKUP($AA4,SXS_Transit_input!$Y$5:$AT$26,MATCH(SXS_Transit_temp!AZ$2,SXS_Transit_input!$Y$4:$AS$4,0)+1,FALSE)),0,VLOOKUP($AA4,SXS_Transit_input!$Y$5:$AT$26,MATCH(SXS_Transit_temp!AZ$2,SXS_Transit_input!$Y$4:$AS$4,0)+1,FALSE))+IF(ISNA(VLOOKUP($AA4,SXS_Transit_input!$Y$52:$AT$67,MATCH(SXS_Transit_temp!AZ$2,SXS_Transit_input!$Y$51:$AT$51,0)+1,FALSE)),0,VLOOKUP($AA4,SXS_Transit_input!$Y$52:$AT$67,MATCH(SXS_Transit_temp!AZ$2,SXS_Transit_input!$Y$51:$AT$51,0)+1,FALSE))</f>
        <v>0</v>
      </c>
    </row>
    <row r="5" spans="1:52" x14ac:dyDescent="0.25">
      <c r="A5">
        <v>3</v>
      </c>
      <c r="B5">
        <f>IF(ISNA(VLOOKUP($A5,SXS_Transit_input!$A$5:$W$26,MATCH(SXS_Transit_temp!B$2,SXS_Transit_input!$B$4:$W$4,0)+1,FALSE)),0,VLOOKUP($A5,SXS_Transit_input!$A$5:$W$26,MATCH(SXS_Transit_temp!B$2,SXS_Transit_input!$B$4:$W$4,0)+1,FALSE))+IF(ISNA(VLOOKUP($A5,SXS_Transit_input!$A$53:$R$69,MATCH(SXS_Transit_temp!B$2,SXS_Transit_input!$B$52:$R$52,0)+1,FALSE)),0,VLOOKUP($A5,SXS_Transit_input!$A$53:$R$69,MATCH(SXS_Transit_temp!B$2,SXS_Transit_input!$B$52:$R$52,0)+1,FALSE))</f>
        <v>25952.498969999997</v>
      </c>
      <c r="C5">
        <f>IF(ISNA(VLOOKUP($A5,SXS_Transit_input!$A$5:$W$26,MATCH(SXS_Transit_temp!C$2,SXS_Transit_input!$B$4:$W$4,0)+1,FALSE)),0,VLOOKUP($A5,SXS_Transit_input!$A$5:$W$26,MATCH(SXS_Transit_temp!C$2,SXS_Transit_input!$B$4:$W$4,0)+1,FALSE))+IF(ISNA(VLOOKUP($A5,SXS_Transit_input!$A$53:$R$69,MATCH(SXS_Transit_temp!C$2,SXS_Transit_input!$B$52:$R$52,0)+1,FALSE)),0,VLOOKUP($A5,SXS_Transit_input!$A$53:$R$69,MATCH(SXS_Transit_temp!C$2,SXS_Transit_input!$B$52:$R$52,0)+1,FALSE))</f>
        <v>6967.0131099999999</v>
      </c>
      <c r="D5">
        <f>IF(ISNA(VLOOKUP($A5,SXS_Transit_input!$A$5:$W$26,MATCH(SXS_Transit_temp!D$2,SXS_Transit_input!$B$4:$W$4,0)+1,FALSE)),0,VLOOKUP($A5,SXS_Transit_input!$A$5:$W$26,MATCH(SXS_Transit_temp!D$2,SXS_Transit_input!$B$4:$W$4,0)+1,FALSE))+IF(ISNA(VLOOKUP($A5,SXS_Transit_input!$A$53:$R$69,MATCH(SXS_Transit_temp!D$2,SXS_Transit_input!$B$52:$R$52,0)+1,FALSE)),0,VLOOKUP($A5,SXS_Transit_input!$A$53:$R$69,MATCH(SXS_Transit_temp!D$2,SXS_Transit_input!$B$52:$R$52,0)+1,FALSE))</f>
        <v>9342.9247399999986</v>
      </c>
      <c r="E5">
        <f>IF(ISNA(VLOOKUP($A5,SXS_Transit_input!$A$5:$W$26,MATCH(SXS_Transit_temp!E$2,SXS_Transit_input!$B$4:$W$4,0)+1,FALSE)),0,VLOOKUP($A5,SXS_Transit_input!$A$5:$W$26,MATCH(SXS_Transit_temp!E$2,SXS_Transit_input!$B$4:$W$4,0)+1,FALSE))+IF(ISNA(VLOOKUP($A5,SXS_Transit_input!$A$53:$R$69,MATCH(SXS_Transit_temp!E$2,SXS_Transit_input!$B$52:$R$52,0)+1,FALSE)),0,VLOOKUP($A5,SXS_Transit_input!$A$53:$R$69,MATCH(SXS_Transit_temp!E$2,SXS_Transit_input!$B$52:$R$52,0)+1,FALSE))</f>
        <v>4092.1420400000002</v>
      </c>
      <c r="F5">
        <f>IF(ISNA(VLOOKUP($A5,SXS_Transit_input!$A$5:$W$26,MATCH(SXS_Transit_temp!F$2,SXS_Transit_input!$B$4:$W$4,0)+1,FALSE)),0,VLOOKUP($A5,SXS_Transit_input!$A$5:$W$26,MATCH(SXS_Transit_temp!F$2,SXS_Transit_input!$B$4:$W$4,0)+1,FALSE))+IF(ISNA(VLOOKUP($A5,SXS_Transit_input!$A$53:$R$69,MATCH(SXS_Transit_temp!F$2,SXS_Transit_input!$B$52:$R$52,0)+1,FALSE)),0,VLOOKUP($A5,SXS_Transit_input!$A$53:$R$69,MATCH(SXS_Transit_temp!F$2,SXS_Transit_input!$B$52:$R$52,0)+1,FALSE))</f>
        <v>2186.9891899999998</v>
      </c>
      <c r="G5">
        <f>IF(ISNA(VLOOKUP($A5,SXS_Transit_input!$A$5:$W$26,MATCH(SXS_Transit_temp!G$2,SXS_Transit_input!$B$4:$W$4,0)+1,FALSE)),0,VLOOKUP($A5,SXS_Transit_input!$A$5:$W$26,MATCH(SXS_Transit_temp!G$2,SXS_Transit_input!$B$4:$W$4,0)+1,FALSE))+IF(ISNA(VLOOKUP($A5,SXS_Transit_input!$A$53:$R$69,MATCH(SXS_Transit_temp!G$2,SXS_Transit_input!$B$52:$R$52,0)+1,FALSE)),0,VLOOKUP($A5,SXS_Transit_input!$A$53:$R$69,MATCH(SXS_Transit_temp!G$2,SXS_Transit_input!$B$52:$R$52,0)+1,FALSE))</f>
        <v>670.73897999999997</v>
      </c>
      <c r="H5">
        <f>IF(ISNA(VLOOKUP($A5,SXS_Transit_input!$A$5:$W$26,MATCH(SXS_Transit_temp!H$2,SXS_Transit_input!$B$4:$W$4,0)+1,FALSE)),0,VLOOKUP($A5,SXS_Transit_input!$A$5:$W$26,MATCH(SXS_Transit_temp!H$2,SXS_Transit_input!$B$4:$W$4,0)+1,FALSE))+IF(ISNA(VLOOKUP($A5,SXS_Transit_input!$A$53:$R$69,MATCH(SXS_Transit_temp!H$2,SXS_Transit_input!$B$52:$R$52,0)+1,FALSE)),0,VLOOKUP($A5,SXS_Transit_input!$A$53:$R$69,MATCH(SXS_Transit_temp!H$2,SXS_Transit_input!$B$52:$R$52,0)+1,FALSE))</f>
        <v>229.59172000000001</v>
      </c>
      <c r="I5">
        <f>IF(ISNA(VLOOKUP($A5,SXS_Transit_input!$A$5:$W$26,MATCH(SXS_Transit_temp!I$2,SXS_Transit_input!$B$4:$W$4,0)+1,FALSE)),0,VLOOKUP($A5,SXS_Transit_input!$A$5:$W$26,MATCH(SXS_Transit_temp!I$2,SXS_Transit_input!$B$4:$W$4,0)+1,FALSE))+IF(ISNA(VLOOKUP($A5,SXS_Transit_input!$A$53:$R$69,MATCH(SXS_Transit_temp!I$2,SXS_Transit_input!$B$52:$R$52,0)+1,FALSE)),0,VLOOKUP($A5,SXS_Transit_input!$A$53:$R$69,MATCH(SXS_Transit_temp!I$2,SXS_Transit_input!$B$52:$R$52,0)+1,FALSE))</f>
        <v>293.93002999999999</v>
      </c>
      <c r="J5">
        <f>IF(ISNA(VLOOKUP($A5,SXS_Transit_input!$A$5:$W$26,MATCH(SXS_Transit_temp!J$2,SXS_Transit_input!$B$4:$W$4,0)+1,FALSE)),0,VLOOKUP($A5,SXS_Transit_input!$A$5:$W$26,MATCH(SXS_Transit_temp!J$2,SXS_Transit_input!$B$4:$W$4,0)+1,FALSE))+IF(ISNA(VLOOKUP($A5,SXS_Transit_input!$A$53:$R$69,MATCH(SXS_Transit_temp!J$2,SXS_Transit_input!$B$52:$R$52,0)+1,FALSE)),0,VLOOKUP($A5,SXS_Transit_input!$A$53:$R$69,MATCH(SXS_Transit_temp!J$2,SXS_Transit_input!$B$52:$R$52,0)+1,FALSE))</f>
        <v>0</v>
      </c>
      <c r="K5">
        <f>IF(ISNA(VLOOKUP($A5,SXS_Transit_input!$A$5:$W$26,MATCH(SXS_Transit_temp!K$2,SXS_Transit_input!$B$4:$W$4,0)+1,FALSE)),0,VLOOKUP($A5,SXS_Transit_input!$A$5:$W$26,MATCH(SXS_Transit_temp!K$2,SXS_Transit_input!$B$4:$W$4,0)+1,FALSE))+IF(ISNA(VLOOKUP($A5,SXS_Transit_input!$A$53:$R$69,MATCH(SXS_Transit_temp!K$2,SXS_Transit_input!$B$52:$R$52,0)+1,FALSE)),0,VLOOKUP($A5,SXS_Transit_input!$A$53:$R$69,MATCH(SXS_Transit_temp!K$2,SXS_Transit_input!$B$52:$R$52,0)+1,FALSE))</f>
        <v>0</v>
      </c>
      <c r="L5">
        <f>IF(ISNA(VLOOKUP($A5,SXS_Transit_input!$A$5:$W$26,MATCH(SXS_Transit_temp!L$2,SXS_Transit_input!$B$4:$W$4,0)+1,FALSE)),0,VLOOKUP($A5,SXS_Transit_input!$A$5:$W$26,MATCH(SXS_Transit_temp!L$2,SXS_Transit_input!$B$4:$W$4,0)+1,FALSE))+IF(ISNA(VLOOKUP($A5,SXS_Transit_input!$A$53:$R$69,MATCH(SXS_Transit_temp!L$2,SXS_Transit_input!$B$52:$R$52,0)+1,FALSE)),0,VLOOKUP($A5,SXS_Transit_input!$A$53:$R$69,MATCH(SXS_Transit_temp!L$2,SXS_Transit_input!$B$52:$R$52,0)+1,FALSE))</f>
        <v>3072.2866199999999</v>
      </c>
      <c r="M5">
        <f>IF(ISNA(VLOOKUP($A5,SXS_Transit_input!$A$5:$W$26,MATCH(SXS_Transit_temp!M$2,SXS_Transit_input!$B$4:$W$4,0)+1,FALSE)),0,VLOOKUP($A5,SXS_Transit_input!$A$5:$W$26,MATCH(SXS_Transit_temp!M$2,SXS_Transit_input!$B$4:$W$4,0)+1,FALSE))+IF(ISNA(VLOOKUP($A5,SXS_Transit_input!$A$53:$R$69,MATCH(SXS_Transit_temp!M$2,SXS_Transit_input!$B$52:$R$52,0)+1,FALSE)),0,VLOOKUP($A5,SXS_Transit_input!$A$53:$R$69,MATCH(SXS_Transit_temp!M$2,SXS_Transit_input!$B$52:$R$52,0)+1,FALSE))</f>
        <v>0</v>
      </c>
      <c r="N5">
        <f>IF(ISNA(VLOOKUP($A5,SXS_Transit_input!$A$5:$W$26,MATCH(SXS_Transit_temp!N$2,SXS_Transit_input!$B$4:$W$4,0)+1,FALSE)),0,VLOOKUP($A5,SXS_Transit_input!$A$5:$W$26,MATCH(SXS_Transit_temp!N$2,SXS_Transit_input!$B$4:$W$4,0)+1,FALSE))+IF(ISNA(VLOOKUP($A5,SXS_Transit_input!$A$53:$R$69,MATCH(SXS_Transit_temp!N$2,SXS_Transit_input!$B$52:$R$52,0)+1,FALSE)),0,VLOOKUP($A5,SXS_Transit_input!$A$53:$R$69,MATCH(SXS_Transit_temp!N$2,SXS_Transit_input!$B$52:$R$52,0)+1,FALSE))</f>
        <v>0</v>
      </c>
      <c r="O5">
        <f>IF(ISNA(VLOOKUP($A5,SXS_Transit_input!$A$5:$W$26,MATCH(SXS_Transit_temp!O$2,SXS_Transit_input!$B$4:$W$4,0)+1,FALSE)),0,VLOOKUP($A5,SXS_Transit_input!$A$5:$W$26,MATCH(SXS_Transit_temp!O$2,SXS_Transit_input!$B$4:$W$4,0)+1,FALSE))+IF(ISNA(VLOOKUP($A5,SXS_Transit_input!$A$53:$R$69,MATCH(SXS_Transit_temp!O$2,SXS_Transit_input!$B$52:$R$52,0)+1,FALSE)),0,VLOOKUP($A5,SXS_Transit_input!$A$53:$R$69,MATCH(SXS_Transit_temp!O$2,SXS_Transit_input!$B$52:$R$52,0)+1,FALSE))</f>
        <v>0</v>
      </c>
      <c r="P5">
        <f>IF(ISNA(VLOOKUP($A5,SXS_Transit_input!$A$5:$W$26,MATCH(SXS_Transit_temp!P$2,SXS_Transit_input!$B$4:$W$4,0)+1,FALSE)),0,VLOOKUP($A5,SXS_Transit_input!$A$5:$W$26,MATCH(SXS_Transit_temp!P$2,SXS_Transit_input!$B$4:$W$4,0)+1,FALSE))+IF(ISNA(VLOOKUP($A5,SXS_Transit_input!$A$53:$R$69,MATCH(SXS_Transit_temp!P$2,SXS_Transit_input!$B$52:$R$52,0)+1,FALSE)),0,VLOOKUP($A5,SXS_Transit_input!$A$53:$R$69,MATCH(SXS_Transit_temp!P$2,SXS_Transit_input!$B$52:$R$52,0)+1,FALSE))</f>
        <v>0</v>
      </c>
      <c r="Q5">
        <f>IF(ISNA(VLOOKUP($A5,SXS_Transit_input!$A$5:$W$26,MATCH(SXS_Transit_temp!Q$2,SXS_Transit_input!$B$4:$W$4,0)+1,FALSE)),0,VLOOKUP($A5,SXS_Transit_input!$A$5:$W$26,MATCH(SXS_Transit_temp!Q$2,SXS_Transit_input!$B$4:$W$4,0)+1,FALSE))+IF(ISNA(VLOOKUP($A5,SXS_Transit_input!$A$53:$R$69,MATCH(SXS_Transit_temp!Q$2,SXS_Transit_input!$B$52:$R$52,0)+1,FALSE)),0,VLOOKUP($A5,SXS_Transit_input!$A$53:$R$69,MATCH(SXS_Transit_temp!Q$2,SXS_Transit_input!$B$52:$R$52,0)+1,FALSE))</f>
        <v>0</v>
      </c>
      <c r="R5">
        <f>IF(ISNA(VLOOKUP($A5,SXS_Transit_input!$A$5:$W$26,MATCH(SXS_Transit_temp!R$2,SXS_Transit_input!$B$4:$W$4,0)+1,FALSE)),0,VLOOKUP($A5,SXS_Transit_input!$A$5:$W$26,MATCH(SXS_Transit_temp!R$2,SXS_Transit_input!$B$4:$W$4,0)+1,FALSE))+IF(ISNA(VLOOKUP($A5,SXS_Transit_input!$A$53:$R$69,MATCH(SXS_Transit_temp!R$2,SXS_Transit_input!$B$52:$R$52,0)+1,FALSE)),0,VLOOKUP($A5,SXS_Transit_input!$A$53:$R$69,MATCH(SXS_Transit_temp!R$2,SXS_Transit_input!$B$52:$R$52,0)+1,FALSE))</f>
        <v>0</v>
      </c>
      <c r="S5">
        <f>IF(ISNA(VLOOKUP($A5,SXS_Transit_input!$A$5:$W$26,MATCH(SXS_Transit_temp!S$2,SXS_Transit_input!$B$4:$W$4,0)+1,FALSE)),0,VLOOKUP($A5,SXS_Transit_input!$A$5:$W$26,MATCH(SXS_Transit_temp!S$2,SXS_Transit_input!$B$4:$W$4,0)+1,FALSE))+IF(ISNA(VLOOKUP($A5,SXS_Transit_input!$A$53:$R$69,MATCH(SXS_Transit_temp!S$2,SXS_Transit_input!$B$52:$R$52,0)+1,FALSE)),0,VLOOKUP($A5,SXS_Transit_input!$A$53:$R$69,MATCH(SXS_Transit_temp!S$2,SXS_Transit_input!$B$52:$R$52,0)+1,FALSE))</f>
        <v>1403.7434000000001</v>
      </c>
      <c r="T5">
        <f>IF(ISNA(VLOOKUP($A5,SXS_Transit_input!$A$5:$W$26,MATCH(SXS_Transit_temp!T$2,SXS_Transit_input!$B$4:$W$4,0)+1,FALSE)),0,VLOOKUP($A5,SXS_Transit_input!$A$5:$W$26,MATCH(SXS_Transit_temp!T$2,SXS_Transit_input!$B$4:$W$4,0)+1,FALSE))+IF(ISNA(VLOOKUP($A5,SXS_Transit_input!$A$53:$R$69,MATCH(SXS_Transit_temp!T$2,SXS_Transit_input!$B$52:$R$52,0)+1,FALSE)),0,VLOOKUP($A5,SXS_Transit_input!$A$53:$R$69,MATCH(SXS_Transit_temp!T$2,SXS_Transit_input!$B$52:$R$52,0)+1,FALSE))</f>
        <v>0</v>
      </c>
      <c r="U5">
        <f>IF(ISNA(VLOOKUP($A5,SXS_Transit_input!$A$5:$W$26,MATCH(SXS_Transit_temp!U$2,SXS_Transit_input!$B$4:$W$4,0)+1,FALSE)),0,VLOOKUP($A5,SXS_Transit_input!$A$5:$W$26,MATCH(SXS_Transit_temp!U$2,SXS_Transit_input!$B$4:$W$4,0)+1,FALSE))+IF(ISNA(VLOOKUP($A5,SXS_Transit_input!$A$53:$R$69,MATCH(SXS_Transit_temp!U$2,SXS_Transit_input!$B$52:$R$52,0)+1,FALSE)),0,VLOOKUP($A5,SXS_Transit_input!$A$53:$R$69,MATCH(SXS_Transit_temp!U$2,SXS_Transit_input!$B$52:$R$52,0)+1,FALSE))</f>
        <v>593.85279000000003</v>
      </c>
      <c r="V5">
        <f>IF(ISNA(VLOOKUP($A5,SXS_Transit_input!$A$5:$W$26,MATCH(SXS_Transit_temp!V$2,SXS_Transit_input!$B$4:$W$4,0)+1,FALSE)),0,VLOOKUP($A5,SXS_Transit_input!$A$5:$W$26,MATCH(SXS_Transit_temp!V$2,SXS_Transit_input!$B$4:$W$4,0)+1,FALSE))+IF(ISNA(VLOOKUP($A5,SXS_Transit_input!$A$53:$R$69,MATCH(SXS_Transit_temp!V$2,SXS_Transit_input!$B$52:$R$52,0)+1,FALSE)),0,VLOOKUP($A5,SXS_Transit_input!$A$53:$R$69,MATCH(SXS_Transit_temp!V$2,SXS_Transit_input!$B$52:$R$52,0)+1,FALSE))</f>
        <v>0</v>
      </c>
      <c r="W5">
        <f>IF(ISNA(VLOOKUP($A5,SXS_Transit_input!$A$5:$W$26,MATCH(SXS_Transit_temp!W$2,SXS_Transit_input!$B$4:$W$4,0)+1,FALSE)),0,VLOOKUP($A5,SXS_Transit_input!$A$5:$W$26,MATCH(SXS_Transit_temp!W$2,SXS_Transit_input!$B$4:$W$4,0)+1,FALSE))+IF(ISNA(VLOOKUP($A5,SXS_Transit_input!$A$53:$R$69,MATCH(SXS_Transit_temp!W$2,SXS_Transit_input!$B$52:$R$52,0)+1,FALSE)),0,VLOOKUP($A5,SXS_Transit_input!$A$53:$R$69,MATCH(SXS_Transit_temp!W$2,SXS_Transit_input!$B$52:$R$52,0)+1,FALSE))</f>
        <v>0</v>
      </c>
      <c r="X5">
        <f>IF(ISNA(VLOOKUP($A5,SXS_Transit_input!$A$5:$W$26,MATCH(SXS_Transit_temp!X$2,SXS_Transit_input!$B$4:$W$4,0)+1,FALSE)),0,VLOOKUP($A5,SXS_Transit_input!$A$5:$W$26,MATCH(SXS_Transit_temp!X$2,SXS_Transit_input!$B$4:$W$4,0)+1,FALSE))+IF(ISNA(VLOOKUP($A5,SXS_Transit_input!$A$53:$R$69,MATCH(SXS_Transit_temp!X$2,SXS_Transit_input!$B$52:$R$52,0)+1,FALSE)),0,VLOOKUP($A5,SXS_Transit_input!$A$53:$R$69,MATCH(SXS_Transit_temp!X$2,SXS_Transit_input!$B$52:$R$52,0)+1,FALSE))</f>
        <v>0</v>
      </c>
      <c r="Y5">
        <f>IF(ISNA(VLOOKUP($A5,SXS_Transit_input!$A$5:$W$26,MATCH(SXS_Transit_temp!Y$2,SXS_Transit_input!$B$4:$W$4,0)+1,FALSE)),0,VLOOKUP($A5,SXS_Transit_input!$A$5:$W$26,MATCH(SXS_Transit_temp!Y$2,SXS_Transit_input!$B$4:$W$4,0)+1,FALSE))+IF(ISNA(VLOOKUP($A5,SXS_Transit_input!$A$53:$R$69,MATCH(SXS_Transit_temp!Y$2,SXS_Transit_input!$B$52:$R$52,0)+1,FALSE)),0,VLOOKUP($A5,SXS_Transit_input!$A$53:$R$69,MATCH(SXS_Transit_temp!Y$2,SXS_Transit_input!$B$52:$R$52,0)+1,FALSE))</f>
        <v>0</v>
      </c>
      <c r="Z5">
        <f>IF(ISNA(VLOOKUP($A5,SXS_Transit_input!$A$5:$W$26,MATCH(SXS_Transit_temp!Z$2,SXS_Transit_input!$B$4:$W$4,0)+1,FALSE)),0,VLOOKUP($A5,SXS_Transit_input!$A$5:$W$26,MATCH(SXS_Transit_temp!Z$2,SXS_Transit_input!$B$4:$W$4,0)+1,FALSE))+IF(ISNA(VLOOKUP($A5,SXS_Transit_input!$A$53:$R$69,MATCH(SXS_Transit_temp!Z$2,SXS_Transit_input!$B$52:$R$52,0)+1,FALSE)),0,VLOOKUP($A5,SXS_Transit_input!$A$53:$R$69,MATCH(SXS_Transit_temp!Z$2,SXS_Transit_input!$B$52:$R$52,0)+1,FALSE))</f>
        <v>0</v>
      </c>
      <c r="AA5">
        <v>3</v>
      </c>
      <c r="AB5" s="22">
        <f>IF(ISNA(VLOOKUP($AA5,SXS_Transit_input!$Y$5:$AT$26,MATCH(SXS_Transit_temp!AB$2,SXS_Transit_input!$Y$4:$AS$4,0)+1,FALSE)),0,VLOOKUP($AA5,SXS_Transit_input!$Y$5:$AT$26,MATCH(SXS_Transit_temp!AB$2,SXS_Transit_input!$Y$4:$AS$4,0)+1,FALSE))+IF(ISNA(VLOOKUP($AA5,SXS_Transit_input!$Y$52:$AT$67,MATCH(SXS_Transit_temp!AB$2,SXS_Transit_input!$Y$51:$AT$51,0)+1,FALSE)),0,VLOOKUP($AA5,SXS_Transit_input!$Y$52:$AT$67,MATCH(SXS_Transit_temp!AB$2,SXS_Transit_input!$Y$51:$AT$51,0)+1,FALSE))</f>
        <v>12890</v>
      </c>
      <c r="AC5" s="23">
        <f>IF(ISNA(VLOOKUP($AA5,SXS_Transit_input!$Y$5:$AT$26,MATCH(SXS_Transit_temp!AC$2,SXS_Transit_input!$Y$4:$AS$4,0)+1,FALSE)),0,VLOOKUP($AA5,SXS_Transit_input!$Y$5:$AT$26,MATCH(SXS_Transit_temp!AC$2,SXS_Transit_input!$Y$4:$AS$4,0)+1,FALSE))+IF(ISNA(VLOOKUP($AA5,SXS_Transit_input!$Y$52:$AT$67,MATCH(SXS_Transit_temp!AC$2,SXS_Transit_input!$Y$51:$AT$51,0)+1,FALSE)),0,VLOOKUP($AA5,SXS_Transit_input!$Y$52:$AT$67,MATCH(SXS_Transit_temp!AC$2,SXS_Transit_input!$Y$51:$AT$51,0)+1,FALSE))</f>
        <v>5225</v>
      </c>
      <c r="AD5" s="23">
        <f>IF(ISNA(VLOOKUP($AA5,SXS_Transit_input!$Y$5:$AT$26,MATCH(SXS_Transit_temp!AD$2,SXS_Transit_input!$Y$4:$AS$4,0)+1,FALSE)),0,VLOOKUP($AA5,SXS_Transit_input!$Y$5:$AT$26,MATCH(SXS_Transit_temp!AD$2,SXS_Transit_input!$Y$4:$AS$4,0)+1,FALSE))+IF(ISNA(VLOOKUP($AA5,SXS_Transit_input!$Y$52:$AT$67,MATCH(SXS_Transit_temp!AD$2,SXS_Transit_input!$Y$51:$AT$51,0)+1,FALSE)),0,VLOOKUP($AA5,SXS_Transit_input!$Y$52:$AT$67,MATCH(SXS_Transit_temp!AD$2,SXS_Transit_input!$Y$51:$AT$51,0)+1,FALSE))</f>
        <v>8595</v>
      </c>
      <c r="AE5" s="23">
        <f>IF(ISNA(VLOOKUP($AA5,SXS_Transit_input!$Y$5:$AT$26,MATCH(SXS_Transit_temp!AE$2,SXS_Transit_input!$Y$4:$AS$4,0)+1,FALSE)),0,VLOOKUP($AA5,SXS_Transit_input!$Y$5:$AT$26,MATCH(SXS_Transit_temp!AE$2,SXS_Transit_input!$Y$4:$AS$4,0)+1,FALSE))+IF(ISNA(VLOOKUP($AA5,SXS_Transit_input!$Y$52:$AT$67,MATCH(SXS_Transit_temp!AE$2,SXS_Transit_input!$Y$51:$AT$51,0)+1,FALSE)),0,VLOOKUP($AA5,SXS_Transit_input!$Y$52:$AT$67,MATCH(SXS_Transit_temp!AE$2,SXS_Transit_input!$Y$51:$AT$51,0)+1,FALSE))</f>
        <v>2114</v>
      </c>
      <c r="AF5" s="23">
        <f>IF(ISNA(VLOOKUP($AA5,SXS_Transit_input!$Y$5:$AT$26,MATCH(SXS_Transit_temp!AF$2,SXS_Transit_input!$Y$4:$AS$4,0)+1,FALSE)),0,VLOOKUP($AA5,SXS_Transit_input!$Y$5:$AT$26,MATCH(SXS_Transit_temp!AF$2,SXS_Transit_input!$Y$4:$AS$4,0)+1,FALSE))+IF(ISNA(VLOOKUP($AA5,SXS_Transit_input!$Y$52:$AT$67,MATCH(SXS_Transit_temp!AF$2,SXS_Transit_input!$Y$51:$AT$51,0)+1,FALSE)),0,VLOOKUP($AA5,SXS_Transit_input!$Y$52:$AT$67,MATCH(SXS_Transit_temp!AF$2,SXS_Transit_input!$Y$51:$AT$51,0)+1,FALSE))</f>
        <v>873</v>
      </c>
      <c r="AG5" s="23">
        <f>IF(ISNA(VLOOKUP($AA5,SXS_Transit_input!$Y$5:$AT$26,MATCH(SXS_Transit_temp!AG$2,SXS_Transit_input!$Y$4:$AS$4,0)+1,FALSE)),0,VLOOKUP($AA5,SXS_Transit_input!$Y$5:$AT$26,MATCH(SXS_Transit_temp!AG$2,SXS_Transit_input!$Y$4:$AS$4,0)+1,FALSE))+IF(ISNA(VLOOKUP($AA5,SXS_Transit_input!$Y$52:$AT$67,MATCH(SXS_Transit_temp!AG$2,SXS_Transit_input!$Y$51:$AT$51,0)+1,FALSE)),0,VLOOKUP($AA5,SXS_Transit_input!$Y$52:$AT$67,MATCH(SXS_Transit_temp!AG$2,SXS_Transit_input!$Y$51:$AT$51,0)+1,FALSE))</f>
        <v>283</v>
      </c>
      <c r="AH5" s="23">
        <f>IF(ISNA(VLOOKUP($AA5,SXS_Transit_input!$Y$5:$AT$26,MATCH(SXS_Transit_temp!AH$2,SXS_Transit_input!$Y$4:$AS$4,0)+1,FALSE)),0,VLOOKUP($AA5,SXS_Transit_input!$Y$5:$AT$26,MATCH(SXS_Transit_temp!AH$2,SXS_Transit_input!$Y$4:$AS$4,0)+1,FALSE))+IF(ISNA(VLOOKUP($AA5,SXS_Transit_input!$Y$52:$AT$67,MATCH(SXS_Transit_temp!AH$2,SXS_Transit_input!$Y$51:$AT$51,0)+1,FALSE)),0,VLOOKUP($AA5,SXS_Transit_input!$Y$52:$AT$67,MATCH(SXS_Transit_temp!AH$2,SXS_Transit_input!$Y$51:$AT$51,0)+1,FALSE))</f>
        <v>162</v>
      </c>
      <c r="AI5" s="23">
        <f>IF(ISNA(VLOOKUP($AA5,SXS_Transit_input!$Y$5:$AT$26,MATCH(SXS_Transit_temp!AI$2,SXS_Transit_input!$Y$4:$AS$4,0)+1,FALSE)),0,VLOOKUP($AA5,SXS_Transit_input!$Y$5:$AT$26,MATCH(SXS_Transit_temp!AI$2,SXS_Transit_input!$Y$4:$AS$4,0)+1,FALSE))+IF(ISNA(VLOOKUP($AA5,SXS_Transit_input!$Y$52:$AT$67,MATCH(SXS_Transit_temp!AI$2,SXS_Transit_input!$Y$51:$AT$51,0)+1,FALSE)),0,VLOOKUP($AA5,SXS_Transit_input!$Y$52:$AT$67,MATCH(SXS_Transit_temp!AI$2,SXS_Transit_input!$Y$51:$AT$51,0)+1,FALSE))</f>
        <v>238</v>
      </c>
      <c r="AJ5" s="23">
        <f>IF(ISNA(VLOOKUP($AA5,SXS_Transit_input!$Y$5:$AT$26,MATCH(SXS_Transit_temp!AJ$2,SXS_Transit_input!$Y$4:$AS$4,0)+1,FALSE)),0,VLOOKUP($AA5,SXS_Transit_input!$Y$5:$AT$26,MATCH(SXS_Transit_temp!AJ$2,SXS_Transit_input!$Y$4:$AS$4,0)+1,FALSE))+IF(ISNA(VLOOKUP($AA5,SXS_Transit_input!$Y$52:$AT$67,MATCH(SXS_Transit_temp!AJ$2,SXS_Transit_input!$Y$51:$AT$51,0)+1,FALSE)),0,VLOOKUP($AA5,SXS_Transit_input!$Y$52:$AT$67,MATCH(SXS_Transit_temp!AJ$2,SXS_Transit_input!$Y$51:$AT$51,0)+1,FALSE))</f>
        <v>137</v>
      </c>
      <c r="AK5" s="23">
        <f>IF(ISNA(VLOOKUP($AA5,SXS_Transit_input!$Y$5:$AT$26,MATCH(SXS_Transit_temp!AK$2,SXS_Transit_input!$Y$4:$AS$4,0)+1,FALSE)),0,VLOOKUP($AA5,SXS_Transit_input!$Y$5:$AT$26,MATCH(SXS_Transit_temp!AK$2,SXS_Transit_input!$Y$4:$AS$4,0)+1,FALSE))+IF(ISNA(VLOOKUP($AA5,SXS_Transit_input!$Y$52:$AT$67,MATCH(SXS_Transit_temp!AK$2,SXS_Transit_input!$Y$51:$AT$51,0)+1,FALSE)),0,VLOOKUP($AA5,SXS_Transit_input!$Y$52:$AT$67,MATCH(SXS_Transit_temp!AK$2,SXS_Transit_input!$Y$51:$AT$51,0)+1,FALSE))</f>
        <v>78</v>
      </c>
      <c r="AL5" s="23">
        <f>IF(ISNA(VLOOKUP($AA5,SXS_Transit_input!$Y$5:$AT$26,MATCH(SXS_Transit_temp!AL$2,SXS_Transit_input!$Y$4:$AS$4,0)+1,FALSE)),0,VLOOKUP($AA5,SXS_Transit_input!$Y$5:$AT$26,MATCH(SXS_Transit_temp!AL$2,SXS_Transit_input!$Y$4:$AS$4,0)+1,FALSE))+IF(ISNA(VLOOKUP($AA5,SXS_Transit_input!$Y$52:$AT$67,MATCH(SXS_Transit_temp!AL$2,SXS_Transit_input!$Y$51:$AT$51,0)+1,FALSE)),0,VLOOKUP($AA5,SXS_Transit_input!$Y$52:$AT$67,MATCH(SXS_Transit_temp!AL$2,SXS_Transit_input!$Y$51:$AT$51,0)+1,FALSE))</f>
        <v>42</v>
      </c>
      <c r="AM5" s="23">
        <f>IF(ISNA(VLOOKUP($AA5,SXS_Transit_input!$Y$5:$AT$26,MATCH(SXS_Transit_temp!AM$2,SXS_Transit_input!$Y$4:$AS$4,0)+1,FALSE)),0,VLOOKUP($AA5,SXS_Transit_input!$Y$5:$AT$26,MATCH(SXS_Transit_temp!AM$2,SXS_Transit_input!$Y$4:$AS$4,0)+1,FALSE))+IF(ISNA(VLOOKUP($AA5,SXS_Transit_input!$Y$52:$AT$67,MATCH(SXS_Transit_temp!AM$2,SXS_Transit_input!$Y$51:$AT$51,0)+1,FALSE)),0,VLOOKUP($AA5,SXS_Transit_input!$Y$52:$AT$67,MATCH(SXS_Transit_temp!AM$2,SXS_Transit_input!$Y$51:$AT$51,0)+1,FALSE))</f>
        <v>24</v>
      </c>
      <c r="AN5" s="23">
        <f>IF(ISNA(VLOOKUP($AA5,SXS_Transit_input!$Y$5:$AT$26,MATCH(SXS_Transit_temp!AN$2,SXS_Transit_input!$Y$4:$AS$4,0)+1,FALSE)),0,VLOOKUP($AA5,SXS_Transit_input!$Y$5:$AT$26,MATCH(SXS_Transit_temp!AN$2,SXS_Transit_input!$Y$4:$AS$4,0)+1,FALSE))+IF(ISNA(VLOOKUP($AA5,SXS_Transit_input!$Y$52:$AT$67,MATCH(SXS_Transit_temp!AN$2,SXS_Transit_input!$Y$51:$AT$51,0)+1,FALSE)),0,VLOOKUP($AA5,SXS_Transit_input!$Y$52:$AT$67,MATCH(SXS_Transit_temp!AN$2,SXS_Transit_input!$Y$51:$AT$51,0)+1,FALSE))</f>
        <v>7</v>
      </c>
      <c r="AO5" s="23">
        <f>IF(ISNA(VLOOKUP($AA5,SXS_Transit_input!$Y$5:$AT$26,MATCH(SXS_Transit_temp!AO$2,SXS_Transit_input!$Y$4:$AS$4,0)+1,FALSE)),0,VLOOKUP($AA5,SXS_Transit_input!$Y$5:$AT$26,MATCH(SXS_Transit_temp!AO$2,SXS_Transit_input!$Y$4:$AS$4,0)+1,FALSE))+IF(ISNA(VLOOKUP($AA5,SXS_Transit_input!$Y$52:$AT$67,MATCH(SXS_Transit_temp!AO$2,SXS_Transit_input!$Y$51:$AT$51,0)+1,FALSE)),0,VLOOKUP($AA5,SXS_Transit_input!$Y$52:$AT$67,MATCH(SXS_Transit_temp!AO$2,SXS_Transit_input!$Y$51:$AT$51,0)+1,FALSE))</f>
        <v>0</v>
      </c>
      <c r="AP5" s="23">
        <f>IF(ISNA(VLOOKUP($AA5,SXS_Transit_input!$Y$5:$AT$26,MATCH(SXS_Transit_temp!AP$2,SXS_Transit_input!$Y$4:$AS$4,0)+1,FALSE)),0,VLOOKUP($AA5,SXS_Transit_input!$Y$5:$AT$26,MATCH(SXS_Transit_temp!AP$2,SXS_Transit_input!$Y$4:$AS$4,0)+1,FALSE))+IF(ISNA(VLOOKUP($AA5,SXS_Transit_input!$Y$52:$AT$67,MATCH(SXS_Transit_temp!AP$2,SXS_Transit_input!$Y$51:$AT$51,0)+1,FALSE)),0,VLOOKUP($AA5,SXS_Transit_input!$Y$52:$AT$67,MATCH(SXS_Transit_temp!AP$2,SXS_Transit_input!$Y$51:$AT$51,0)+1,FALSE))</f>
        <v>0</v>
      </c>
      <c r="AQ5" s="23">
        <f>IF(ISNA(VLOOKUP($AA5,SXS_Transit_input!$Y$5:$AT$26,MATCH(SXS_Transit_temp!AQ$2,SXS_Transit_input!$Y$4:$AS$4,0)+1,FALSE)),0,VLOOKUP($AA5,SXS_Transit_input!$Y$5:$AT$26,MATCH(SXS_Transit_temp!AQ$2,SXS_Transit_input!$Y$4:$AS$4,0)+1,FALSE))+IF(ISNA(VLOOKUP($AA5,SXS_Transit_input!$Y$52:$AT$67,MATCH(SXS_Transit_temp!AQ$2,SXS_Transit_input!$Y$51:$AT$51,0)+1,FALSE)),0,VLOOKUP($AA5,SXS_Transit_input!$Y$52:$AT$67,MATCH(SXS_Transit_temp!AQ$2,SXS_Transit_input!$Y$51:$AT$51,0)+1,FALSE))</f>
        <v>0</v>
      </c>
      <c r="AR5" s="23">
        <f>IF(ISNA(VLOOKUP($AA5,SXS_Transit_input!$Y$5:$AT$26,MATCH(SXS_Transit_temp!AR$2,SXS_Transit_input!$Y$4:$AS$4,0)+1,FALSE)),0,VLOOKUP($AA5,SXS_Transit_input!$Y$5:$AT$26,MATCH(SXS_Transit_temp!AR$2,SXS_Transit_input!$Y$4:$AS$4,0)+1,FALSE))+IF(ISNA(VLOOKUP($AA5,SXS_Transit_input!$Y$52:$AT$67,MATCH(SXS_Transit_temp!AR$2,SXS_Transit_input!$Y$51:$AT$51,0)+1,FALSE)),0,VLOOKUP($AA5,SXS_Transit_input!$Y$52:$AT$67,MATCH(SXS_Transit_temp!AR$2,SXS_Transit_input!$Y$51:$AT$51,0)+1,FALSE))</f>
        <v>0</v>
      </c>
      <c r="AS5" s="23">
        <f>IF(ISNA(VLOOKUP($AA5,SXS_Transit_input!$Y$5:$AT$26,MATCH(SXS_Transit_temp!AS$2,SXS_Transit_input!$Y$4:$AS$4,0)+1,FALSE)),0,VLOOKUP($AA5,SXS_Transit_input!$Y$5:$AT$26,MATCH(SXS_Transit_temp!AS$2,SXS_Transit_input!$Y$4:$AS$4,0)+1,FALSE))+IF(ISNA(VLOOKUP($AA5,SXS_Transit_input!$Y$52:$AT$67,MATCH(SXS_Transit_temp!AS$2,SXS_Transit_input!$Y$51:$AT$51,0)+1,FALSE)),0,VLOOKUP($AA5,SXS_Transit_input!$Y$52:$AT$67,MATCH(SXS_Transit_temp!AS$2,SXS_Transit_input!$Y$51:$AT$51,0)+1,FALSE))</f>
        <v>0</v>
      </c>
      <c r="AT5" s="23">
        <f>IF(ISNA(VLOOKUP($AA5,SXS_Transit_input!$Y$5:$AT$26,MATCH(SXS_Transit_temp!AT$2,SXS_Transit_input!$Y$4:$AS$4,0)+1,FALSE)),0,VLOOKUP($AA5,SXS_Transit_input!$Y$5:$AT$26,MATCH(SXS_Transit_temp!AT$2,SXS_Transit_input!$Y$4:$AS$4,0)+1,FALSE))+IF(ISNA(VLOOKUP($AA5,SXS_Transit_input!$Y$52:$AT$67,MATCH(SXS_Transit_temp!AT$2,SXS_Transit_input!$Y$51:$AT$51,0)+1,FALSE)),0,VLOOKUP($AA5,SXS_Transit_input!$Y$52:$AT$67,MATCH(SXS_Transit_temp!AT$2,SXS_Transit_input!$Y$51:$AT$51,0)+1,FALSE))</f>
        <v>0</v>
      </c>
      <c r="AU5" s="23">
        <f>IF(ISNA(VLOOKUP($AA5,SXS_Transit_input!$Y$5:$AT$26,MATCH(SXS_Transit_temp!AU$2,SXS_Transit_input!$Y$4:$AS$4,0)+1,FALSE)),0,VLOOKUP($AA5,SXS_Transit_input!$Y$5:$AT$26,MATCH(SXS_Transit_temp!AU$2,SXS_Transit_input!$Y$4:$AS$4,0)+1,FALSE))+IF(ISNA(VLOOKUP($AA5,SXS_Transit_input!$Y$52:$AT$67,MATCH(SXS_Transit_temp!AU$2,SXS_Transit_input!$Y$51:$AT$51,0)+1,FALSE)),0,VLOOKUP($AA5,SXS_Transit_input!$Y$52:$AT$67,MATCH(SXS_Transit_temp!AU$2,SXS_Transit_input!$Y$51:$AT$51,0)+1,FALSE))</f>
        <v>0</v>
      </c>
      <c r="AV5" s="23">
        <f>IF(ISNA(VLOOKUP($AA5,SXS_Transit_input!$Y$5:$AT$26,MATCH(SXS_Transit_temp!AV$2,SXS_Transit_input!$Y$4:$AS$4,0)+1,FALSE)),0,VLOOKUP($AA5,SXS_Transit_input!$Y$5:$AT$26,MATCH(SXS_Transit_temp!AV$2,SXS_Transit_input!$Y$4:$AS$4,0)+1,FALSE))+IF(ISNA(VLOOKUP($AA5,SXS_Transit_input!$Y$52:$AT$67,MATCH(SXS_Transit_temp!AV$2,SXS_Transit_input!$Y$51:$AT$51,0)+1,FALSE)),0,VLOOKUP($AA5,SXS_Transit_input!$Y$52:$AT$67,MATCH(SXS_Transit_temp!AV$2,SXS_Transit_input!$Y$51:$AT$51,0)+1,FALSE))</f>
        <v>20</v>
      </c>
      <c r="AW5" s="23">
        <f>IF(ISNA(VLOOKUP($AA5,SXS_Transit_input!$Y$5:$AT$26,MATCH(SXS_Transit_temp!AW$2,SXS_Transit_input!$Y$4:$AS$4,0)+1,FALSE)),0,VLOOKUP($AA5,SXS_Transit_input!$Y$5:$AT$26,MATCH(SXS_Transit_temp!AW$2,SXS_Transit_input!$Y$4:$AS$4,0)+1,FALSE))+IF(ISNA(VLOOKUP($AA5,SXS_Transit_input!$Y$52:$AT$67,MATCH(SXS_Transit_temp!AW$2,SXS_Transit_input!$Y$51:$AT$51,0)+1,FALSE)),0,VLOOKUP($AA5,SXS_Transit_input!$Y$52:$AT$67,MATCH(SXS_Transit_temp!AW$2,SXS_Transit_input!$Y$51:$AT$51,0)+1,FALSE))</f>
        <v>1</v>
      </c>
      <c r="AX5" s="23">
        <f>IF(ISNA(VLOOKUP($AA5,SXS_Transit_input!$Y$5:$AT$26,MATCH(SXS_Transit_temp!AX$2,SXS_Transit_input!$Y$4:$AS$4,0)+1,FALSE)),0,VLOOKUP($AA5,SXS_Transit_input!$Y$5:$AT$26,MATCH(SXS_Transit_temp!AX$2,SXS_Transit_input!$Y$4:$AS$4,0)+1,FALSE))+IF(ISNA(VLOOKUP($AA5,SXS_Transit_input!$Y$52:$AT$67,MATCH(SXS_Transit_temp!AX$2,SXS_Transit_input!$Y$51:$AT$51,0)+1,FALSE)),0,VLOOKUP($AA5,SXS_Transit_input!$Y$52:$AT$67,MATCH(SXS_Transit_temp!AX$2,SXS_Transit_input!$Y$51:$AT$51,0)+1,FALSE))</f>
        <v>0</v>
      </c>
      <c r="AY5" s="23">
        <f>IF(ISNA(VLOOKUP($AA5,SXS_Transit_input!$Y$5:$AT$26,MATCH(SXS_Transit_temp!AY$2,SXS_Transit_input!$Y$4:$AS$4,0)+1,FALSE)),0,VLOOKUP($AA5,SXS_Transit_input!$Y$5:$AT$26,MATCH(SXS_Transit_temp!AY$2,SXS_Transit_input!$Y$4:$AS$4,0)+1,FALSE))+IF(ISNA(VLOOKUP($AA5,SXS_Transit_input!$Y$52:$AT$67,MATCH(SXS_Transit_temp!AY$2,SXS_Transit_input!$Y$51:$AT$51,0)+1,FALSE)),0,VLOOKUP($AA5,SXS_Transit_input!$Y$52:$AT$67,MATCH(SXS_Transit_temp!AY$2,SXS_Transit_input!$Y$51:$AT$51,0)+1,FALSE))</f>
        <v>0</v>
      </c>
      <c r="AZ5" s="24">
        <f>IF(ISNA(VLOOKUP($AA5,SXS_Transit_input!$Y$5:$AT$26,MATCH(SXS_Transit_temp!AZ$2,SXS_Transit_input!$Y$4:$AS$4,0)+1,FALSE)),0,VLOOKUP($AA5,SXS_Transit_input!$Y$5:$AT$26,MATCH(SXS_Transit_temp!AZ$2,SXS_Transit_input!$Y$4:$AS$4,0)+1,FALSE))+IF(ISNA(VLOOKUP($AA5,SXS_Transit_input!$Y$52:$AT$67,MATCH(SXS_Transit_temp!AZ$2,SXS_Transit_input!$Y$51:$AT$51,0)+1,FALSE)),0,VLOOKUP($AA5,SXS_Transit_input!$Y$52:$AT$67,MATCH(SXS_Transit_temp!AZ$2,SXS_Transit_input!$Y$51:$AT$51,0)+1,FALSE))</f>
        <v>0</v>
      </c>
    </row>
    <row r="6" spans="1:52" x14ac:dyDescent="0.25">
      <c r="A6">
        <v>4</v>
      </c>
      <c r="B6">
        <f>IF(ISNA(VLOOKUP($A6,SXS_Transit_input!$A$5:$W$26,MATCH(SXS_Transit_temp!B$2,SXS_Transit_input!$B$4:$W$4,0)+1,FALSE)),0,VLOOKUP($A6,SXS_Transit_input!$A$5:$W$26,MATCH(SXS_Transit_temp!B$2,SXS_Transit_input!$B$4:$W$4,0)+1,FALSE))+IF(ISNA(VLOOKUP($A6,SXS_Transit_input!$A$53:$R$69,MATCH(SXS_Transit_temp!B$2,SXS_Transit_input!$B$52:$R$52,0)+1,FALSE)),0,VLOOKUP($A6,SXS_Transit_input!$A$53:$R$69,MATCH(SXS_Transit_temp!B$2,SXS_Transit_input!$B$52:$R$52,0)+1,FALSE))</f>
        <v>7007.3105400000004</v>
      </c>
      <c r="C6">
        <f>IF(ISNA(VLOOKUP($A6,SXS_Transit_input!$A$5:$W$26,MATCH(SXS_Transit_temp!C$2,SXS_Transit_input!$B$4:$W$4,0)+1,FALSE)),0,VLOOKUP($A6,SXS_Transit_input!$A$5:$W$26,MATCH(SXS_Transit_temp!C$2,SXS_Transit_input!$B$4:$W$4,0)+1,FALSE))+IF(ISNA(VLOOKUP($A6,SXS_Transit_input!$A$53:$R$69,MATCH(SXS_Transit_temp!C$2,SXS_Transit_input!$B$52:$R$52,0)+1,FALSE)),0,VLOOKUP($A6,SXS_Transit_input!$A$53:$R$69,MATCH(SXS_Transit_temp!C$2,SXS_Transit_input!$B$52:$R$52,0)+1,FALSE))</f>
        <v>2231.5819299999998</v>
      </c>
      <c r="D6">
        <f>IF(ISNA(VLOOKUP($A6,SXS_Transit_input!$A$5:$W$26,MATCH(SXS_Transit_temp!D$2,SXS_Transit_input!$B$4:$W$4,0)+1,FALSE)),0,VLOOKUP($A6,SXS_Transit_input!$A$5:$W$26,MATCH(SXS_Transit_temp!D$2,SXS_Transit_input!$B$4:$W$4,0)+1,FALSE))+IF(ISNA(VLOOKUP($A6,SXS_Transit_input!$A$53:$R$69,MATCH(SXS_Transit_temp!D$2,SXS_Transit_input!$B$52:$R$52,0)+1,FALSE)),0,VLOOKUP($A6,SXS_Transit_input!$A$53:$R$69,MATCH(SXS_Transit_temp!D$2,SXS_Transit_input!$B$52:$R$52,0)+1,FALSE))</f>
        <v>3833.9225800000004</v>
      </c>
      <c r="E6">
        <f>IF(ISNA(VLOOKUP($A6,SXS_Transit_input!$A$5:$W$26,MATCH(SXS_Transit_temp!E$2,SXS_Transit_input!$B$4:$W$4,0)+1,FALSE)),0,VLOOKUP($A6,SXS_Transit_input!$A$5:$W$26,MATCH(SXS_Transit_temp!E$2,SXS_Transit_input!$B$4:$W$4,0)+1,FALSE))+IF(ISNA(VLOOKUP($A6,SXS_Transit_input!$A$53:$R$69,MATCH(SXS_Transit_temp!E$2,SXS_Transit_input!$B$52:$R$52,0)+1,FALSE)),0,VLOOKUP($A6,SXS_Transit_input!$A$53:$R$69,MATCH(SXS_Transit_temp!E$2,SXS_Transit_input!$B$52:$R$52,0)+1,FALSE))</f>
        <v>4512.5127700000003</v>
      </c>
      <c r="F6">
        <f>IF(ISNA(VLOOKUP($A6,SXS_Transit_input!$A$5:$W$26,MATCH(SXS_Transit_temp!F$2,SXS_Transit_input!$B$4:$W$4,0)+1,FALSE)),0,VLOOKUP($A6,SXS_Transit_input!$A$5:$W$26,MATCH(SXS_Transit_temp!F$2,SXS_Transit_input!$B$4:$W$4,0)+1,FALSE))+IF(ISNA(VLOOKUP($A6,SXS_Transit_input!$A$53:$R$69,MATCH(SXS_Transit_temp!F$2,SXS_Transit_input!$B$52:$R$52,0)+1,FALSE)),0,VLOOKUP($A6,SXS_Transit_input!$A$53:$R$69,MATCH(SXS_Transit_temp!F$2,SXS_Transit_input!$B$52:$R$52,0)+1,FALSE))</f>
        <v>2547.0354499999999</v>
      </c>
      <c r="G6">
        <f>IF(ISNA(VLOOKUP($A6,SXS_Transit_input!$A$5:$W$26,MATCH(SXS_Transit_temp!G$2,SXS_Transit_input!$B$4:$W$4,0)+1,FALSE)),0,VLOOKUP($A6,SXS_Transit_input!$A$5:$W$26,MATCH(SXS_Transit_temp!G$2,SXS_Transit_input!$B$4:$W$4,0)+1,FALSE))+IF(ISNA(VLOOKUP($A6,SXS_Transit_input!$A$53:$R$69,MATCH(SXS_Transit_temp!G$2,SXS_Transit_input!$B$52:$R$52,0)+1,FALSE)),0,VLOOKUP($A6,SXS_Transit_input!$A$53:$R$69,MATCH(SXS_Transit_temp!G$2,SXS_Transit_input!$B$52:$R$52,0)+1,FALSE))</f>
        <v>0</v>
      </c>
      <c r="H6">
        <f>IF(ISNA(VLOOKUP($A6,SXS_Transit_input!$A$5:$W$26,MATCH(SXS_Transit_temp!H$2,SXS_Transit_input!$B$4:$W$4,0)+1,FALSE)),0,VLOOKUP($A6,SXS_Transit_input!$A$5:$W$26,MATCH(SXS_Transit_temp!H$2,SXS_Transit_input!$B$4:$W$4,0)+1,FALSE))+IF(ISNA(VLOOKUP($A6,SXS_Transit_input!$A$53:$R$69,MATCH(SXS_Transit_temp!H$2,SXS_Transit_input!$B$52:$R$52,0)+1,FALSE)),0,VLOOKUP($A6,SXS_Transit_input!$A$53:$R$69,MATCH(SXS_Transit_temp!H$2,SXS_Transit_input!$B$52:$R$52,0)+1,FALSE))</f>
        <v>0</v>
      </c>
      <c r="I6">
        <f>IF(ISNA(VLOOKUP($A6,SXS_Transit_input!$A$5:$W$26,MATCH(SXS_Transit_temp!I$2,SXS_Transit_input!$B$4:$W$4,0)+1,FALSE)),0,VLOOKUP($A6,SXS_Transit_input!$A$5:$W$26,MATCH(SXS_Transit_temp!I$2,SXS_Transit_input!$B$4:$W$4,0)+1,FALSE))+IF(ISNA(VLOOKUP($A6,SXS_Transit_input!$A$53:$R$69,MATCH(SXS_Transit_temp!I$2,SXS_Transit_input!$B$52:$R$52,0)+1,FALSE)),0,VLOOKUP($A6,SXS_Transit_input!$A$53:$R$69,MATCH(SXS_Transit_temp!I$2,SXS_Transit_input!$B$52:$R$52,0)+1,FALSE))</f>
        <v>1251.89384</v>
      </c>
      <c r="J6">
        <f>IF(ISNA(VLOOKUP($A6,SXS_Transit_input!$A$5:$W$26,MATCH(SXS_Transit_temp!J$2,SXS_Transit_input!$B$4:$W$4,0)+1,FALSE)),0,VLOOKUP($A6,SXS_Transit_input!$A$5:$W$26,MATCH(SXS_Transit_temp!J$2,SXS_Transit_input!$B$4:$W$4,0)+1,FALSE))+IF(ISNA(VLOOKUP($A6,SXS_Transit_input!$A$53:$R$69,MATCH(SXS_Transit_temp!J$2,SXS_Transit_input!$B$52:$R$52,0)+1,FALSE)),0,VLOOKUP($A6,SXS_Transit_input!$A$53:$R$69,MATCH(SXS_Transit_temp!J$2,SXS_Transit_input!$B$52:$R$52,0)+1,FALSE))</f>
        <v>0</v>
      </c>
      <c r="K6">
        <f>IF(ISNA(VLOOKUP($A6,SXS_Transit_input!$A$5:$W$26,MATCH(SXS_Transit_temp!K$2,SXS_Transit_input!$B$4:$W$4,0)+1,FALSE)),0,VLOOKUP($A6,SXS_Transit_input!$A$5:$W$26,MATCH(SXS_Transit_temp!K$2,SXS_Transit_input!$B$4:$W$4,0)+1,FALSE))+IF(ISNA(VLOOKUP($A6,SXS_Transit_input!$A$53:$R$69,MATCH(SXS_Transit_temp!K$2,SXS_Transit_input!$B$52:$R$52,0)+1,FALSE)),0,VLOOKUP($A6,SXS_Transit_input!$A$53:$R$69,MATCH(SXS_Transit_temp!K$2,SXS_Transit_input!$B$52:$R$52,0)+1,FALSE))</f>
        <v>1520.7427700000001</v>
      </c>
      <c r="L6">
        <f>IF(ISNA(VLOOKUP($A6,SXS_Transit_input!$A$5:$W$26,MATCH(SXS_Transit_temp!L$2,SXS_Transit_input!$B$4:$W$4,0)+1,FALSE)),0,VLOOKUP($A6,SXS_Transit_input!$A$5:$W$26,MATCH(SXS_Transit_temp!L$2,SXS_Transit_input!$B$4:$W$4,0)+1,FALSE))+IF(ISNA(VLOOKUP($A6,SXS_Transit_input!$A$53:$R$69,MATCH(SXS_Transit_temp!L$2,SXS_Transit_input!$B$52:$R$52,0)+1,FALSE)),0,VLOOKUP($A6,SXS_Transit_input!$A$53:$R$69,MATCH(SXS_Transit_temp!L$2,SXS_Transit_input!$B$52:$R$52,0)+1,FALSE))</f>
        <v>0</v>
      </c>
      <c r="M6">
        <f>IF(ISNA(VLOOKUP($A6,SXS_Transit_input!$A$5:$W$26,MATCH(SXS_Transit_temp!M$2,SXS_Transit_input!$B$4:$W$4,0)+1,FALSE)),0,VLOOKUP($A6,SXS_Transit_input!$A$5:$W$26,MATCH(SXS_Transit_temp!M$2,SXS_Transit_input!$B$4:$W$4,0)+1,FALSE))+IF(ISNA(VLOOKUP($A6,SXS_Transit_input!$A$53:$R$69,MATCH(SXS_Transit_temp!M$2,SXS_Transit_input!$B$52:$R$52,0)+1,FALSE)),0,VLOOKUP($A6,SXS_Transit_input!$A$53:$R$69,MATCH(SXS_Transit_temp!M$2,SXS_Transit_input!$B$52:$R$52,0)+1,FALSE))</f>
        <v>160.27674999999999</v>
      </c>
      <c r="N6">
        <f>IF(ISNA(VLOOKUP($A6,SXS_Transit_input!$A$5:$W$26,MATCH(SXS_Transit_temp!N$2,SXS_Transit_input!$B$4:$W$4,0)+1,FALSE)),0,VLOOKUP($A6,SXS_Transit_input!$A$5:$W$26,MATCH(SXS_Transit_temp!N$2,SXS_Transit_input!$B$4:$W$4,0)+1,FALSE))+IF(ISNA(VLOOKUP($A6,SXS_Transit_input!$A$53:$R$69,MATCH(SXS_Transit_temp!N$2,SXS_Transit_input!$B$52:$R$52,0)+1,FALSE)),0,VLOOKUP($A6,SXS_Transit_input!$A$53:$R$69,MATCH(SXS_Transit_temp!N$2,SXS_Transit_input!$B$52:$R$52,0)+1,FALSE))</f>
        <v>241.44669999999999</v>
      </c>
      <c r="O6">
        <f>IF(ISNA(VLOOKUP($A6,SXS_Transit_input!$A$5:$W$26,MATCH(SXS_Transit_temp!O$2,SXS_Transit_input!$B$4:$W$4,0)+1,FALSE)),0,VLOOKUP($A6,SXS_Transit_input!$A$5:$W$26,MATCH(SXS_Transit_temp!O$2,SXS_Transit_input!$B$4:$W$4,0)+1,FALSE))+IF(ISNA(VLOOKUP($A6,SXS_Transit_input!$A$53:$R$69,MATCH(SXS_Transit_temp!O$2,SXS_Transit_input!$B$52:$R$52,0)+1,FALSE)),0,VLOOKUP($A6,SXS_Transit_input!$A$53:$R$69,MATCH(SXS_Transit_temp!O$2,SXS_Transit_input!$B$52:$R$52,0)+1,FALSE))</f>
        <v>243.99341000000001</v>
      </c>
      <c r="P6">
        <f>IF(ISNA(VLOOKUP($A6,SXS_Transit_input!$A$5:$W$26,MATCH(SXS_Transit_temp!P$2,SXS_Transit_input!$B$4:$W$4,0)+1,FALSE)),0,VLOOKUP($A6,SXS_Transit_input!$A$5:$W$26,MATCH(SXS_Transit_temp!P$2,SXS_Transit_input!$B$4:$W$4,0)+1,FALSE))+IF(ISNA(VLOOKUP($A6,SXS_Transit_input!$A$53:$R$69,MATCH(SXS_Transit_temp!P$2,SXS_Transit_input!$B$52:$R$52,0)+1,FALSE)),0,VLOOKUP($A6,SXS_Transit_input!$A$53:$R$69,MATCH(SXS_Transit_temp!P$2,SXS_Transit_input!$B$52:$R$52,0)+1,FALSE))</f>
        <v>0</v>
      </c>
      <c r="Q6">
        <f>IF(ISNA(VLOOKUP($A6,SXS_Transit_input!$A$5:$W$26,MATCH(SXS_Transit_temp!Q$2,SXS_Transit_input!$B$4:$W$4,0)+1,FALSE)),0,VLOOKUP($A6,SXS_Transit_input!$A$5:$W$26,MATCH(SXS_Transit_temp!Q$2,SXS_Transit_input!$B$4:$W$4,0)+1,FALSE))+IF(ISNA(VLOOKUP($A6,SXS_Transit_input!$A$53:$R$69,MATCH(SXS_Transit_temp!Q$2,SXS_Transit_input!$B$52:$R$52,0)+1,FALSE)),0,VLOOKUP($A6,SXS_Transit_input!$A$53:$R$69,MATCH(SXS_Transit_temp!Q$2,SXS_Transit_input!$B$52:$R$52,0)+1,FALSE))</f>
        <v>0</v>
      </c>
      <c r="R6">
        <f>IF(ISNA(VLOOKUP($A6,SXS_Transit_input!$A$5:$W$26,MATCH(SXS_Transit_temp!R$2,SXS_Transit_input!$B$4:$W$4,0)+1,FALSE)),0,VLOOKUP($A6,SXS_Transit_input!$A$5:$W$26,MATCH(SXS_Transit_temp!R$2,SXS_Transit_input!$B$4:$W$4,0)+1,FALSE))+IF(ISNA(VLOOKUP($A6,SXS_Transit_input!$A$53:$R$69,MATCH(SXS_Transit_temp!R$2,SXS_Transit_input!$B$52:$R$52,0)+1,FALSE)),0,VLOOKUP($A6,SXS_Transit_input!$A$53:$R$69,MATCH(SXS_Transit_temp!R$2,SXS_Transit_input!$B$52:$R$52,0)+1,FALSE))</f>
        <v>0</v>
      </c>
      <c r="S6">
        <f>IF(ISNA(VLOOKUP($A6,SXS_Transit_input!$A$5:$W$26,MATCH(SXS_Transit_temp!S$2,SXS_Transit_input!$B$4:$W$4,0)+1,FALSE)),0,VLOOKUP($A6,SXS_Transit_input!$A$5:$W$26,MATCH(SXS_Transit_temp!S$2,SXS_Transit_input!$B$4:$W$4,0)+1,FALSE))+IF(ISNA(VLOOKUP($A6,SXS_Transit_input!$A$53:$R$69,MATCH(SXS_Transit_temp!S$2,SXS_Transit_input!$B$52:$R$52,0)+1,FALSE)),0,VLOOKUP($A6,SXS_Transit_input!$A$53:$R$69,MATCH(SXS_Transit_temp!S$2,SXS_Transit_input!$B$52:$R$52,0)+1,FALSE))</f>
        <v>0</v>
      </c>
      <c r="T6">
        <f>IF(ISNA(VLOOKUP($A6,SXS_Transit_input!$A$5:$W$26,MATCH(SXS_Transit_temp!T$2,SXS_Transit_input!$B$4:$W$4,0)+1,FALSE)),0,VLOOKUP($A6,SXS_Transit_input!$A$5:$W$26,MATCH(SXS_Transit_temp!T$2,SXS_Transit_input!$B$4:$W$4,0)+1,FALSE))+IF(ISNA(VLOOKUP($A6,SXS_Transit_input!$A$53:$R$69,MATCH(SXS_Transit_temp!T$2,SXS_Transit_input!$B$52:$R$52,0)+1,FALSE)),0,VLOOKUP($A6,SXS_Transit_input!$A$53:$R$69,MATCH(SXS_Transit_temp!T$2,SXS_Transit_input!$B$52:$R$52,0)+1,FALSE))</f>
        <v>0</v>
      </c>
      <c r="U6">
        <f>IF(ISNA(VLOOKUP($A6,SXS_Transit_input!$A$5:$W$26,MATCH(SXS_Transit_temp!U$2,SXS_Transit_input!$B$4:$W$4,0)+1,FALSE)),0,VLOOKUP($A6,SXS_Transit_input!$A$5:$W$26,MATCH(SXS_Transit_temp!U$2,SXS_Transit_input!$B$4:$W$4,0)+1,FALSE))+IF(ISNA(VLOOKUP($A6,SXS_Transit_input!$A$53:$R$69,MATCH(SXS_Transit_temp!U$2,SXS_Transit_input!$B$52:$R$52,0)+1,FALSE)),0,VLOOKUP($A6,SXS_Transit_input!$A$53:$R$69,MATCH(SXS_Transit_temp!U$2,SXS_Transit_input!$B$52:$R$52,0)+1,FALSE))</f>
        <v>139.71608000000001</v>
      </c>
      <c r="V6">
        <f>IF(ISNA(VLOOKUP($A6,SXS_Transit_input!$A$5:$W$26,MATCH(SXS_Transit_temp!V$2,SXS_Transit_input!$B$4:$W$4,0)+1,FALSE)),0,VLOOKUP($A6,SXS_Transit_input!$A$5:$W$26,MATCH(SXS_Transit_temp!V$2,SXS_Transit_input!$B$4:$W$4,0)+1,FALSE))+IF(ISNA(VLOOKUP($A6,SXS_Transit_input!$A$53:$R$69,MATCH(SXS_Transit_temp!V$2,SXS_Transit_input!$B$52:$R$52,0)+1,FALSE)),0,VLOOKUP($A6,SXS_Transit_input!$A$53:$R$69,MATCH(SXS_Transit_temp!V$2,SXS_Transit_input!$B$52:$R$52,0)+1,FALSE))</f>
        <v>0</v>
      </c>
      <c r="W6">
        <f>IF(ISNA(VLOOKUP($A6,SXS_Transit_input!$A$5:$W$26,MATCH(SXS_Transit_temp!W$2,SXS_Transit_input!$B$4:$W$4,0)+1,FALSE)),0,VLOOKUP($A6,SXS_Transit_input!$A$5:$W$26,MATCH(SXS_Transit_temp!W$2,SXS_Transit_input!$B$4:$W$4,0)+1,FALSE))+IF(ISNA(VLOOKUP($A6,SXS_Transit_input!$A$53:$R$69,MATCH(SXS_Transit_temp!W$2,SXS_Transit_input!$B$52:$R$52,0)+1,FALSE)),0,VLOOKUP($A6,SXS_Transit_input!$A$53:$R$69,MATCH(SXS_Transit_temp!W$2,SXS_Transit_input!$B$52:$R$52,0)+1,FALSE))</f>
        <v>0</v>
      </c>
      <c r="X6">
        <f>IF(ISNA(VLOOKUP($A6,SXS_Transit_input!$A$5:$W$26,MATCH(SXS_Transit_temp!X$2,SXS_Transit_input!$B$4:$W$4,0)+1,FALSE)),0,VLOOKUP($A6,SXS_Transit_input!$A$5:$W$26,MATCH(SXS_Transit_temp!X$2,SXS_Transit_input!$B$4:$W$4,0)+1,FALSE))+IF(ISNA(VLOOKUP($A6,SXS_Transit_input!$A$53:$R$69,MATCH(SXS_Transit_temp!X$2,SXS_Transit_input!$B$52:$R$52,0)+1,FALSE)),0,VLOOKUP($A6,SXS_Transit_input!$A$53:$R$69,MATCH(SXS_Transit_temp!X$2,SXS_Transit_input!$B$52:$R$52,0)+1,FALSE))</f>
        <v>0</v>
      </c>
      <c r="Y6">
        <f>IF(ISNA(VLOOKUP($A6,SXS_Transit_input!$A$5:$W$26,MATCH(SXS_Transit_temp!Y$2,SXS_Transit_input!$B$4:$W$4,0)+1,FALSE)),0,VLOOKUP($A6,SXS_Transit_input!$A$5:$W$26,MATCH(SXS_Transit_temp!Y$2,SXS_Transit_input!$B$4:$W$4,0)+1,FALSE))+IF(ISNA(VLOOKUP($A6,SXS_Transit_input!$A$53:$R$69,MATCH(SXS_Transit_temp!Y$2,SXS_Transit_input!$B$52:$R$52,0)+1,FALSE)),0,VLOOKUP($A6,SXS_Transit_input!$A$53:$R$69,MATCH(SXS_Transit_temp!Y$2,SXS_Transit_input!$B$52:$R$52,0)+1,FALSE))</f>
        <v>0</v>
      </c>
      <c r="Z6">
        <f>IF(ISNA(VLOOKUP($A6,SXS_Transit_input!$A$5:$W$26,MATCH(SXS_Transit_temp!Z$2,SXS_Transit_input!$B$4:$W$4,0)+1,FALSE)),0,VLOOKUP($A6,SXS_Transit_input!$A$5:$W$26,MATCH(SXS_Transit_temp!Z$2,SXS_Transit_input!$B$4:$W$4,0)+1,FALSE))+IF(ISNA(VLOOKUP($A6,SXS_Transit_input!$A$53:$R$69,MATCH(SXS_Transit_temp!Z$2,SXS_Transit_input!$B$52:$R$52,0)+1,FALSE)),0,VLOOKUP($A6,SXS_Transit_input!$A$53:$R$69,MATCH(SXS_Transit_temp!Z$2,SXS_Transit_input!$B$52:$R$52,0)+1,FALSE))</f>
        <v>0</v>
      </c>
      <c r="AA6">
        <v>4</v>
      </c>
      <c r="AB6" s="22">
        <f>IF(ISNA(VLOOKUP($AA6,SXS_Transit_input!$Y$5:$AT$26,MATCH(SXS_Transit_temp!AB$2,SXS_Transit_input!$Y$4:$AS$4,0)+1,FALSE)),0,VLOOKUP($AA6,SXS_Transit_input!$Y$5:$AT$26,MATCH(SXS_Transit_temp!AB$2,SXS_Transit_input!$Y$4:$AS$4,0)+1,FALSE))+IF(ISNA(VLOOKUP($AA6,SXS_Transit_input!$Y$52:$AT$67,MATCH(SXS_Transit_temp!AB$2,SXS_Transit_input!$Y$51:$AT$51,0)+1,FALSE)),0,VLOOKUP($AA6,SXS_Transit_input!$Y$52:$AT$67,MATCH(SXS_Transit_temp!AB$2,SXS_Transit_input!$Y$51:$AT$51,0)+1,FALSE))</f>
        <v>5411</v>
      </c>
      <c r="AC6" s="23">
        <f>IF(ISNA(VLOOKUP($AA6,SXS_Transit_input!$Y$5:$AT$26,MATCH(SXS_Transit_temp!AC$2,SXS_Transit_input!$Y$4:$AS$4,0)+1,FALSE)),0,VLOOKUP($AA6,SXS_Transit_input!$Y$5:$AT$26,MATCH(SXS_Transit_temp!AC$2,SXS_Transit_input!$Y$4:$AS$4,0)+1,FALSE))+IF(ISNA(VLOOKUP($AA6,SXS_Transit_input!$Y$52:$AT$67,MATCH(SXS_Transit_temp!AC$2,SXS_Transit_input!$Y$51:$AT$51,0)+1,FALSE)),0,VLOOKUP($AA6,SXS_Transit_input!$Y$52:$AT$67,MATCH(SXS_Transit_temp!AC$2,SXS_Transit_input!$Y$51:$AT$51,0)+1,FALSE))</f>
        <v>1347</v>
      </c>
      <c r="AD6" s="23">
        <f>IF(ISNA(VLOOKUP($AA6,SXS_Transit_input!$Y$5:$AT$26,MATCH(SXS_Transit_temp!AD$2,SXS_Transit_input!$Y$4:$AS$4,0)+1,FALSE)),0,VLOOKUP($AA6,SXS_Transit_input!$Y$5:$AT$26,MATCH(SXS_Transit_temp!AD$2,SXS_Transit_input!$Y$4:$AS$4,0)+1,FALSE))+IF(ISNA(VLOOKUP($AA6,SXS_Transit_input!$Y$52:$AT$67,MATCH(SXS_Transit_temp!AD$2,SXS_Transit_input!$Y$51:$AT$51,0)+1,FALSE)),0,VLOOKUP($AA6,SXS_Transit_input!$Y$52:$AT$67,MATCH(SXS_Transit_temp!AD$2,SXS_Transit_input!$Y$51:$AT$51,0)+1,FALSE))</f>
        <v>2091</v>
      </c>
      <c r="AE6" s="23">
        <f>IF(ISNA(VLOOKUP($AA6,SXS_Transit_input!$Y$5:$AT$26,MATCH(SXS_Transit_temp!AE$2,SXS_Transit_input!$Y$4:$AS$4,0)+1,FALSE)),0,VLOOKUP($AA6,SXS_Transit_input!$Y$5:$AT$26,MATCH(SXS_Transit_temp!AE$2,SXS_Transit_input!$Y$4:$AS$4,0)+1,FALSE))+IF(ISNA(VLOOKUP($AA6,SXS_Transit_input!$Y$52:$AT$67,MATCH(SXS_Transit_temp!AE$2,SXS_Transit_input!$Y$51:$AT$51,0)+1,FALSE)),0,VLOOKUP($AA6,SXS_Transit_input!$Y$52:$AT$67,MATCH(SXS_Transit_temp!AE$2,SXS_Transit_input!$Y$51:$AT$51,0)+1,FALSE))</f>
        <v>2499</v>
      </c>
      <c r="AF6" s="23">
        <f>IF(ISNA(VLOOKUP($AA6,SXS_Transit_input!$Y$5:$AT$26,MATCH(SXS_Transit_temp!AF$2,SXS_Transit_input!$Y$4:$AS$4,0)+1,FALSE)),0,VLOOKUP($AA6,SXS_Transit_input!$Y$5:$AT$26,MATCH(SXS_Transit_temp!AF$2,SXS_Transit_input!$Y$4:$AS$4,0)+1,FALSE))+IF(ISNA(VLOOKUP($AA6,SXS_Transit_input!$Y$52:$AT$67,MATCH(SXS_Transit_temp!AF$2,SXS_Transit_input!$Y$51:$AT$51,0)+1,FALSE)),0,VLOOKUP($AA6,SXS_Transit_input!$Y$52:$AT$67,MATCH(SXS_Transit_temp!AF$2,SXS_Transit_input!$Y$51:$AT$51,0)+1,FALSE))</f>
        <v>866</v>
      </c>
      <c r="AG6" s="23">
        <f>IF(ISNA(VLOOKUP($AA6,SXS_Transit_input!$Y$5:$AT$26,MATCH(SXS_Transit_temp!AG$2,SXS_Transit_input!$Y$4:$AS$4,0)+1,FALSE)),0,VLOOKUP($AA6,SXS_Transit_input!$Y$5:$AT$26,MATCH(SXS_Transit_temp!AG$2,SXS_Transit_input!$Y$4:$AS$4,0)+1,FALSE))+IF(ISNA(VLOOKUP($AA6,SXS_Transit_input!$Y$52:$AT$67,MATCH(SXS_Transit_temp!AG$2,SXS_Transit_input!$Y$51:$AT$51,0)+1,FALSE)),0,VLOOKUP($AA6,SXS_Transit_input!$Y$52:$AT$67,MATCH(SXS_Transit_temp!AG$2,SXS_Transit_input!$Y$51:$AT$51,0)+1,FALSE))</f>
        <v>260</v>
      </c>
      <c r="AH6" s="23">
        <f>IF(ISNA(VLOOKUP($AA6,SXS_Transit_input!$Y$5:$AT$26,MATCH(SXS_Transit_temp!AH$2,SXS_Transit_input!$Y$4:$AS$4,0)+1,FALSE)),0,VLOOKUP($AA6,SXS_Transit_input!$Y$5:$AT$26,MATCH(SXS_Transit_temp!AH$2,SXS_Transit_input!$Y$4:$AS$4,0)+1,FALSE))+IF(ISNA(VLOOKUP($AA6,SXS_Transit_input!$Y$52:$AT$67,MATCH(SXS_Transit_temp!AH$2,SXS_Transit_input!$Y$51:$AT$51,0)+1,FALSE)),0,VLOOKUP($AA6,SXS_Transit_input!$Y$52:$AT$67,MATCH(SXS_Transit_temp!AH$2,SXS_Transit_input!$Y$51:$AT$51,0)+1,FALSE))</f>
        <v>146</v>
      </c>
      <c r="AI6" s="23">
        <f>IF(ISNA(VLOOKUP($AA6,SXS_Transit_input!$Y$5:$AT$26,MATCH(SXS_Transit_temp!AI$2,SXS_Transit_input!$Y$4:$AS$4,0)+1,FALSE)),0,VLOOKUP($AA6,SXS_Transit_input!$Y$5:$AT$26,MATCH(SXS_Transit_temp!AI$2,SXS_Transit_input!$Y$4:$AS$4,0)+1,FALSE))+IF(ISNA(VLOOKUP($AA6,SXS_Transit_input!$Y$52:$AT$67,MATCH(SXS_Transit_temp!AI$2,SXS_Transit_input!$Y$51:$AT$51,0)+1,FALSE)),0,VLOOKUP($AA6,SXS_Transit_input!$Y$52:$AT$67,MATCH(SXS_Transit_temp!AI$2,SXS_Transit_input!$Y$51:$AT$51,0)+1,FALSE))</f>
        <v>113</v>
      </c>
      <c r="AJ6" s="23">
        <f>IF(ISNA(VLOOKUP($AA6,SXS_Transit_input!$Y$5:$AT$26,MATCH(SXS_Transit_temp!AJ$2,SXS_Transit_input!$Y$4:$AS$4,0)+1,FALSE)),0,VLOOKUP($AA6,SXS_Transit_input!$Y$5:$AT$26,MATCH(SXS_Transit_temp!AJ$2,SXS_Transit_input!$Y$4:$AS$4,0)+1,FALSE))+IF(ISNA(VLOOKUP($AA6,SXS_Transit_input!$Y$52:$AT$67,MATCH(SXS_Transit_temp!AJ$2,SXS_Transit_input!$Y$51:$AT$51,0)+1,FALSE)),0,VLOOKUP($AA6,SXS_Transit_input!$Y$52:$AT$67,MATCH(SXS_Transit_temp!AJ$2,SXS_Transit_input!$Y$51:$AT$51,0)+1,FALSE))</f>
        <v>43</v>
      </c>
      <c r="AK6" s="23">
        <f>IF(ISNA(VLOOKUP($AA6,SXS_Transit_input!$Y$5:$AT$26,MATCH(SXS_Transit_temp!AK$2,SXS_Transit_input!$Y$4:$AS$4,0)+1,FALSE)),0,VLOOKUP($AA6,SXS_Transit_input!$Y$5:$AT$26,MATCH(SXS_Transit_temp!AK$2,SXS_Transit_input!$Y$4:$AS$4,0)+1,FALSE))+IF(ISNA(VLOOKUP($AA6,SXS_Transit_input!$Y$52:$AT$67,MATCH(SXS_Transit_temp!AK$2,SXS_Transit_input!$Y$51:$AT$51,0)+1,FALSE)),0,VLOOKUP($AA6,SXS_Transit_input!$Y$52:$AT$67,MATCH(SXS_Transit_temp!AK$2,SXS_Transit_input!$Y$51:$AT$51,0)+1,FALSE))</f>
        <v>4</v>
      </c>
      <c r="AL6" s="23">
        <f>IF(ISNA(VLOOKUP($AA6,SXS_Transit_input!$Y$5:$AT$26,MATCH(SXS_Transit_temp!AL$2,SXS_Transit_input!$Y$4:$AS$4,0)+1,FALSE)),0,VLOOKUP($AA6,SXS_Transit_input!$Y$5:$AT$26,MATCH(SXS_Transit_temp!AL$2,SXS_Transit_input!$Y$4:$AS$4,0)+1,FALSE))+IF(ISNA(VLOOKUP($AA6,SXS_Transit_input!$Y$52:$AT$67,MATCH(SXS_Transit_temp!AL$2,SXS_Transit_input!$Y$51:$AT$51,0)+1,FALSE)),0,VLOOKUP($AA6,SXS_Transit_input!$Y$52:$AT$67,MATCH(SXS_Transit_temp!AL$2,SXS_Transit_input!$Y$51:$AT$51,0)+1,FALSE))</f>
        <v>27</v>
      </c>
      <c r="AM6" s="23">
        <f>IF(ISNA(VLOOKUP($AA6,SXS_Transit_input!$Y$5:$AT$26,MATCH(SXS_Transit_temp!AM$2,SXS_Transit_input!$Y$4:$AS$4,0)+1,FALSE)),0,VLOOKUP($AA6,SXS_Transit_input!$Y$5:$AT$26,MATCH(SXS_Transit_temp!AM$2,SXS_Transit_input!$Y$4:$AS$4,0)+1,FALSE))+IF(ISNA(VLOOKUP($AA6,SXS_Transit_input!$Y$52:$AT$67,MATCH(SXS_Transit_temp!AM$2,SXS_Transit_input!$Y$51:$AT$51,0)+1,FALSE)),0,VLOOKUP($AA6,SXS_Transit_input!$Y$52:$AT$67,MATCH(SXS_Transit_temp!AM$2,SXS_Transit_input!$Y$51:$AT$51,0)+1,FALSE))</f>
        <v>25</v>
      </c>
      <c r="AN6" s="23">
        <f>IF(ISNA(VLOOKUP($AA6,SXS_Transit_input!$Y$5:$AT$26,MATCH(SXS_Transit_temp!AN$2,SXS_Transit_input!$Y$4:$AS$4,0)+1,FALSE)),0,VLOOKUP($AA6,SXS_Transit_input!$Y$5:$AT$26,MATCH(SXS_Transit_temp!AN$2,SXS_Transit_input!$Y$4:$AS$4,0)+1,FALSE))+IF(ISNA(VLOOKUP($AA6,SXS_Transit_input!$Y$52:$AT$67,MATCH(SXS_Transit_temp!AN$2,SXS_Transit_input!$Y$51:$AT$51,0)+1,FALSE)),0,VLOOKUP($AA6,SXS_Transit_input!$Y$52:$AT$67,MATCH(SXS_Transit_temp!AN$2,SXS_Transit_input!$Y$51:$AT$51,0)+1,FALSE))</f>
        <v>4</v>
      </c>
      <c r="AO6" s="23">
        <f>IF(ISNA(VLOOKUP($AA6,SXS_Transit_input!$Y$5:$AT$26,MATCH(SXS_Transit_temp!AO$2,SXS_Transit_input!$Y$4:$AS$4,0)+1,FALSE)),0,VLOOKUP($AA6,SXS_Transit_input!$Y$5:$AT$26,MATCH(SXS_Transit_temp!AO$2,SXS_Transit_input!$Y$4:$AS$4,0)+1,FALSE))+IF(ISNA(VLOOKUP($AA6,SXS_Transit_input!$Y$52:$AT$67,MATCH(SXS_Transit_temp!AO$2,SXS_Transit_input!$Y$51:$AT$51,0)+1,FALSE)),0,VLOOKUP($AA6,SXS_Transit_input!$Y$52:$AT$67,MATCH(SXS_Transit_temp!AO$2,SXS_Transit_input!$Y$51:$AT$51,0)+1,FALSE))</f>
        <v>1</v>
      </c>
      <c r="AP6" s="23">
        <f>IF(ISNA(VLOOKUP($AA6,SXS_Transit_input!$Y$5:$AT$26,MATCH(SXS_Transit_temp!AP$2,SXS_Transit_input!$Y$4:$AS$4,0)+1,FALSE)),0,VLOOKUP($AA6,SXS_Transit_input!$Y$5:$AT$26,MATCH(SXS_Transit_temp!AP$2,SXS_Transit_input!$Y$4:$AS$4,0)+1,FALSE))+IF(ISNA(VLOOKUP($AA6,SXS_Transit_input!$Y$52:$AT$67,MATCH(SXS_Transit_temp!AP$2,SXS_Transit_input!$Y$51:$AT$51,0)+1,FALSE)),0,VLOOKUP($AA6,SXS_Transit_input!$Y$52:$AT$67,MATCH(SXS_Transit_temp!AP$2,SXS_Transit_input!$Y$51:$AT$51,0)+1,FALSE))</f>
        <v>1</v>
      </c>
      <c r="AQ6" s="23">
        <f>IF(ISNA(VLOOKUP($AA6,SXS_Transit_input!$Y$5:$AT$26,MATCH(SXS_Transit_temp!AQ$2,SXS_Transit_input!$Y$4:$AS$4,0)+1,FALSE)),0,VLOOKUP($AA6,SXS_Transit_input!$Y$5:$AT$26,MATCH(SXS_Transit_temp!AQ$2,SXS_Transit_input!$Y$4:$AS$4,0)+1,FALSE))+IF(ISNA(VLOOKUP($AA6,SXS_Transit_input!$Y$52:$AT$67,MATCH(SXS_Transit_temp!AQ$2,SXS_Transit_input!$Y$51:$AT$51,0)+1,FALSE)),0,VLOOKUP($AA6,SXS_Transit_input!$Y$52:$AT$67,MATCH(SXS_Transit_temp!AQ$2,SXS_Transit_input!$Y$51:$AT$51,0)+1,FALSE))</f>
        <v>0</v>
      </c>
      <c r="AR6" s="23">
        <f>IF(ISNA(VLOOKUP($AA6,SXS_Transit_input!$Y$5:$AT$26,MATCH(SXS_Transit_temp!AR$2,SXS_Transit_input!$Y$4:$AS$4,0)+1,FALSE)),0,VLOOKUP($AA6,SXS_Transit_input!$Y$5:$AT$26,MATCH(SXS_Transit_temp!AR$2,SXS_Transit_input!$Y$4:$AS$4,0)+1,FALSE))+IF(ISNA(VLOOKUP($AA6,SXS_Transit_input!$Y$52:$AT$67,MATCH(SXS_Transit_temp!AR$2,SXS_Transit_input!$Y$51:$AT$51,0)+1,FALSE)),0,VLOOKUP($AA6,SXS_Transit_input!$Y$52:$AT$67,MATCH(SXS_Transit_temp!AR$2,SXS_Transit_input!$Y$51:$AT$51,0)+1,FALSE))</f>
        <v>0</v>
      </c>
      <c r="AS6" s="23">
        <f>IF(ISNA(VLOOKUP($AA6,SXS_Transit_input!$Y$5:$AT$26,MATCH(SXS_Transit_temp!AS$2,SXS_Transit_input!$Y$4:$AS$4,0)+1,FALSE)),0,VLOOKUP($AA6,SXS_Transit_input!$Y$5:$AT$26,MATCH(SXS_Transit_temp!AS$2,SXS_Transit_input!$Y$4:$AS$4,0)+1,FALSE))+IF(ISNA(VLOOKUP($AA6,SXS_Transit_input!$Y$52:$AT$67,MATCH(SXS_Transit_temp!AS$2,SXS_Transit_input!$Y$51:$AT$51,0)+1,FALSE)),0,VLOOKUP($AA6,SXS_Transit_input!$Y$52:$AT$67,MATCH(SXS_Transit_temp!AS$2,SXS_Transit_input!$Y$51:$AT$51,0)+1,FALSE))</f>
        <v>0</v>
      </c>
      <c r="AT6" s="23">
        <f>IF(ISNA(VLOOKUP($AA6,SXS_Transit_input!$Y$5:$AT$26,MATCH(SXS_Transit_temp!AT$2,SXS_Transit_input!$Y$4:$AS$4,0)+1,FALSE)),0,VLOOKUP($AA6,SXS_Transit_input!$Y$5:$AT$26,MATCH(SXS_Transit_temp!AT$2,SXS_Transit_input!$Y$4:$AS$4,0)+1,FALSE))+IF(ISNA(VLOOKUP($AA6,SXS_Transit_input!$Y$52:$AT$67,MATCH(SXS_Transit_temp!AT$2,SXS_Transit_input!$Y$51:$AT$51,0)+1,FALSE)),0,VLOOKUP($AA6,SXS_Transit_input!$Y$52:$AT$67,MATCH(SXS_Transit_temp!AT$2,SXS_Transit_input!$Y$51:$AT$51,0)+1,FALSE))</f>
        <v>0</v>
      </c>
      <c r="AU6" s="23">
        <f>IF(ISNA(VLOOKUP($AA6,SXS_Transit_input!$Y$5:$AT$26,MATCH(SXS_Transit_temp!AU$2,SXS_Transit_input!$Y$4:$AS$4,0)+1,FALSE)),0,VLOOKUP($AA6,SXS_Transit_input!$Y$5:$AT$26,MATCH(SXS_Transit_temp!AU$2,SXS_Transit_input!$Y$4:$AS$4,0)+1,FALSE))+IF(ISNA(VLOOKUP($AA6,SXS_Transit_input!$Y$52:$AT$67,MATCH(SXS_Transit_temp!AU$2,SXS_Transit_input!$Y$51:$AT$51,0)+1,FALSE)),0,VLOOKUP($AA6,SXS_Transit_input!$Y$52:$AT$67,MATCH(SXS_Transit_temp!AU$2,SXS_Transit_input!$Y$51:$AT$51,0)+1,FALSE))</f>
        <v>3</v>
      </c>
      <c r="AV6" s="23">
        <f>IF(ISNA(VLOOKUP($AA6,SXS_Transit_input!$Y$5:$AT$26,MATCH(SXS_Transit_temp!AV$2,SXS_Transit_input!$Y$4:$AS$4,0)+1,FALSE)),0,VLOOKUP($AA6,SXS_Transit_input!$Y$5:$AT$26,MATCH(SXS_Transit_temp!AV$2,SXS_Transit_input!$Y$4:$AS$4,0)+1,FALSE))+IF(ISNA(VLOOKUP($AA6,SXS_Transit_input!$Y$52:$AT$67,MATCH(SXS_Transit_temp!AV$2,SXS_Transit_input!$Y$51:$AT$51,0)+1,FALSE)),0,VLOOKUP($AA6,SXS_Transit_input!$Y$52:$AT$67,MATCH(SXS_Transit_temp!AV$2,SXS_Transit_input!$Y$51:$AT$51,0)+1,FALSE))</f>
        <v>2</v>
      </c>
      <c r="AW6" s="23">
        <f>IF(ISNA(VLOOKUP($AA6,SXS_Transit_input!$Y$5:$AT$26,MATCH(SXS_Transit_temp!AW$2,SXS_Transit_input!$Y$4:$AS$4,0)+1,FALSE)),0,VLOOKUP($AA6,SXS_Transit_input!$Y$5:$AT$26,MATCH(SXS_Transit_temp!AW$2,SXS_Transit_input!$Y$4:$AS$4,0)+1,FALSE))+IF(ISNA(VLOOKUP($AA6,SXS_Transit_input!$Y$52:$AT$67,MATCH(SXS_Transit_temp!AW$2,SXS_Transit_input!$Y$51:$AT$51,0)+1,FALSE)),0,VLOOKUP($AA6,SXS_Transit_input!$Y$52:$AT$67,MATCH(SXS_Transit_temp!AW$2,SXS_Transit_input!$Y$51:$AT$51,0)+1,FALSE))</f>
        <v>2</v>
      </c>
      <c r="AX6" s="23">
        <f>IF(ISNA(VLOOKUP($AA6,SXS_Transit_input!$Y$5:$AT$26,MATCH(SXS_Transit_temp!AX$2,SXS_Transit_input!$Y$4:$AS$4,0)+1,FALSE)),0,VLOOKUP($AA6,SXS_Transit_input!$Y$5:$AT$26,MATCH(SXS_Transit_temp!AX$2,SXS_Transit_input!$Y$4:$AS$4,0)+1,FALSE))+IF(ISNA(VLOOKUP($AA6,SXS_Transit_input!$Y$52:$AT$67,MATCH(SXS_Transit_temp!AX$2,SXS_Transit_input!$Y$51:$AT$51,0)+1,FALSE)),0,VLOOKUP($AA6,SXS_Transit_input!$Y$52:$AT$67,MATCH(SXS_Transit_temp!AX$2,SXS_Transit_input!$Y$51:$AT$51,0)+1,FALSE))</f>
        <v>0</v>
      </c>
      <c r="AY6" s="23">
        <f>IF(ISNA(VLOOKUP($AA6,SXS_Transit_input!$Y$5:$AT$26,MATCH(SXS_Transit_temp!AY$2,SXS_Transit_input!$Y$4:$AS$4,0)+1,FALSE)),0,VLOOKUP($AA6,SXS_Transit_input!$Y$5:$AT$26,MATCH(SXS_Transit_temp!AY$2,SXS_Transit_input!$Y$4:$AS$4,0)+1,FALSE))+IF(ISNA(VLOOKUP($AA6,SXS_Transit_input!$Y$52:$AT$67,MATCH(SXS_Transit_temp!AY$2,SXS_Transit_input!$Y$51:$AT$51,0)+1,FALSE)),0,VLOOKUP($AA6,SXS_Transit_input!$Y$52:$AT$67,MATCH(SXS_Transit_temp!AY$2,SXS_Transit_input!$Y$51:$AT$51,0)+1,FALSE))</f>
        <v>0</v>
      </c>
      <c r="AZ6" s="24">
        <f>IF(ISNA(VLOOKUP($AA6,SXS_Transit_input!$Y$5:$AT$26,MATCH(SXS_Transit_temp!AZ$2,SXS_Transit_input!$Y$4:$AS$4,0)+1,FALSE)),0,VLOOKUP($AA6,SXS_Transit_input!$Y$5:$AT$26,MATCH(SXS_Transit_temp!AZ$2,SXS_Transit_input!$Y$4:$AS$4,0)+1,FALSE))+IF(ISNA(VLOOKUP($AA6,SXS_Transit_input!$Y$52:$AT$67,MATCH(SXS_Transit_temp!AZ$2,SXS_Transit_input!$Y$51:$AT$51,0)+1,FALSE)),0,VLOOKUP($AA6,SXS_Transit_input!$Y$52:$AT$67,MATCH(SXS_Transit_temp!AZ$2,SXS_Transit_input!$Y$51:$AT$51,0)+1,FALSE))</f>
        <v>0</v>
      </c>
    </row>
    <row r="7" spans="1:52" x14ac:dyDescent="0.25">
      <c r="A7">
        <v>5</v>
      </c>
      <c r="B7">
        <f>IF(ISNA(VLOOKUP($A7,SXS_Transit_input!$A$5:$W$26,MATCH(SXS_Transit_temp!B$2,SXS_Transit_input!$B$4:$W$4,0)+1,FALSE)),0,VLOOKUP($A7,SXS_Transit_input!$A$5:$W$26,MATCH(SXS_Transit_temp!B$2,SXS_Transit_input!$B$4:$W$4,0)+1,FALSE))+IF(ISNA(VLOOKUP($A7,SXS_Transit_input!$A$53:$R$69,MATCH(SXS_Transit_temp!B$2,SXS_Transit_input!$B$52:$R$52,0)+1,FALSE)),0,VLOOKUP($A7,SXS_Transit_input!$A$53:$R$69,MATCH(SXS_Transit_temp!B$2,SXS_Transit_input!$B$52:$R$52,0)+1,FALSE))</f>
        <v>23603.8874</v>
      </c>
      <c r="C7">
        <f>IF(ISNA(VLOOKUP($A7,SXS_Transit_input!$A$5:$W$26,MATCH(SXS_Transit_temp!C$2,SXS_Transit_input!$B$4:$W$4,0)+1,FALSE)),0,VLOOKUP($A7,SXS_Transit_input!$A$5:$W$26,MATCH(SXS_Transit_temp!C$2,SXS_Transit_input!$B$4:$W$4,0)+1,FALSE))+IF(ISNA(VLOOKUP($A7,SXS_Transit_input!$A$53:$R$69,MATCH(SXS_Transit_temp!C$2,SXS_Transit_input!$B$52:$R$52,0)+1,FALSE)),0,VLOOKUP($A7,SXS_Transit_input!$A$53:$R$69,MATCH(SXS_Transit_temp!C$2,SXS_Transit_input!$B$52:$R$52,0)+1,FALSE))</f>
        <v>269.47685000000001</v>
      </c>
      <c r="D7">
        <f>IF(ISNA(VLOOKUP($A7,SXS_Transit_input!$A$5:$W$26,MATCH(SXS_Transit_temp!D$2,SXS_Transit_input!$B$4:$W$4,0)+1,FALSE)),0,VLOOKUP($A7,SXS_Transit_input!$A$5:$W$26,MATCH(SXS_Transit_temp!D$2,SXS_Transit_input!$B$4:$W$4,0)+1,FALSE))+IF(ISNA(VLOOKUP($A7,SXS_Transit_input!$A$53:$R$69,MATCH(SXS_Transit_temp!D$2,SXS_Transit_input!$B$52:$R$52,0)+1,FALSE)),0,VLOOKUP($A7,SXS_Transit_input!$A$53:$R$69,MATCH(SXS_Transit_temp!D$2,SXS_Transit_input!$B$52:$R$52,0)+1,FALSE))</f>
        <v>4588.3615799999998</v>
      </c>
      <c r="E7">
        <f>IF(ISNA(VLOOKUP($A7,SXS_Transit_input!$A$5:$W$26,MATCH(SXS_Transit_temp!E$2,SXS_Transit_input!$B$4:$W$4,0)+1,FALSE)),0,VLOOKUP($A7,SXS_Transit_input!$A$5:$W$26,MATCH(SXS_Transit_temp!E$2,SXS_Transit_input!$B$4:$W$4,0)+1,FALSE))+IF(ISNA(VLOOKUP($A7,SXS_Transit_input!$A$53:$R$69,MATCH(SXS_Transit_temp!E$2,SXS_Transit_input!$B$52:$R$52,0)+1,FALSE)),0,VLOOKUP($A7,SXS_Transit_input!$A$53:$R$69,MATCH(SXS_Transit_temp!E$2,SXS_Transit_input!$B$52:$R$52,0)+1,FALSE))</f>
        <v>1458.33853</v>
      </c>
      <c r="F7">
        <f>IF(ISNA(VLOOKUP($A7,SXS_Transit_input!$A$5:$W$26,MATCH(SXS_Transit_temp!F$2,SXS_Transit_input!$B$4:$W$4,0)+1,FALSE)),0,VLOOKUP($A7,SXS_Transit_input!$A$5:$W$26,MATCH(SXS_Transit_temp!F$2,SXS_Transit_input!$B$4:$W$4,0)+1,FALSE))+IF(ISNA(VLOOKUP($A7,SXS_Transit_input!$A$53:$R$69,MATCH(SXS_Transit_temp!F$2,SXS_Transit_input!$B$52:$R$52,0)+1,FALSE)),0,VLOOKUP($A7,SXS_Transit_input!$A$53:$R$69,MATCH(SXS_Transit_temp!F$2,SXS_Transit_input!$B$52:$R$52,0)+1,FALSE))</f>
        <v>5570.2843000000003</v>
      </c>
      <c r="G7">
        <f>IF(ISNA(VLOOKUP($A7,SXS_Transit_input!$A$5:$W$26,MATCH(SXS_Transit_temp!G$2,SXS_Transit_input!$B$4:$W$4,0)+1,FALSE)),0,VLOOKUP($A7,SXS_Transit_input!$A$5:$W$26,MATCH(SXS_Transit_temp!G$2,SXS_Transit_input!$B$4:$W$4,0)+1,FALSE))+IF(ISNA(VLOOKUP($A7,SXS_Transit_input!$A$53:$R$69,MATCH(SXS_Transit_temp!G$2,SXS_Transit_input!$B$52:$R$52,0)+1,FALSE)),0,VLOOKUP($A7,SXS_Transit_input!$A$53:$R$69,MATCH(SXS_Transit_temp!G$2,SXS_Transit_input!$B$52:$R$52,0)+1,FALSE))</f>
        <v>636.24987999999996</v>
      </c>
      <c r="H7">
        <f>IF(ISNA(VLOOKUP($A7,SXS_Transit_input!$A$5:$W$26,MATCH(SXS_Transit_temp!H$2,SXS_Transit_input!$B$4:$W$4,0)+1,FALSE)),0,VLOOKUP($A7,SXS_Transit_input!$A$5:$W$26,MATCH(SXS_Transit_temp!H$2,SXS_Transit_input!$B$4:$W$4,0)+1,FALSE))+IF(ISNA(VLOOKUP($A7,SXS_Transit_input!$A$53:$R$69,MATCH(SXS_Transit_temp!H$2,SXS_Transit_input!$B$52:$R$52,0)+1,FALSE)),0,VLOOKUP($A7,SXS_Transit_input!$A$53:$R$69,MATCH(SXS_Transit_temp!H$2,SXS_Transit_input!$B$52:$R$52,0)+1,FALSE))</f>
        <v>0</v>
      </c>
      <c r="I7">
        <f>IF(ISNA(VLOOKUP($A7,SXS_Transit_input!$A$5:$W$26,MATCH(SXS_Transit_temp!I$2,SXS_Transit_input!$B$4:$W$4,0)+1,FALSE)),0,VLOOKUP($A7,SXS_Transit_input!$A$5:$W$26,MATCH(SXS_Transit_temp!I$2,SXS_Transit_input!$B$4:$W$4,0)+1,FALSE))+IF(ISNA(VLOOKUP($A7,SXS_Transit_input!$A$53:$R$69,MATCH(SXS_Transit_temp!I$2,SXS_Transit_input!$B$52:$R$52,0)+1,FALSE)),0,VLOOKUP($A7,SXS_Transit_input!$A$53:$R$69,MATCH(SXS_Transit_temp!I$2,SXS_Transit_input!$B$52:$R$52,0)+1,FALSE))</f>
        <v>4509.9804899999999</v>
      </c>
      <c r="J7">
        <f>IF(ISNA(VLOOKUP($A7,SXS_Transit_input!$A$5:$W$26,MATCH(SXS_Transit_temp!J$2,SXS_Transit_input!$B$4:$W$4,0)+1,FALSE)),0,VLOOKUP($A7,SXS_Transit_input!$A$5:$W$26,MATCH(SXS_Transit_temp!J$2,SXS_Transit_input!$B$4:$W$4,0)+1,FALSE))+IF(ISNA(VLOOKUP($A7,SXS_Transit_input!$A$53:$R$69,MATCH(SXS_Transit_temp!J$2,SXS_Transit_input!$B$52:$R$52,0)+1,FALSE)),0,VLOOKUP($A7,SXS_Transit_input!$A$53:$R$69,MATCH(SXS_Transit_temp!J$2,SXS_Transit_input!$B$52:$R$52,0)+1,FALSE))</f>
        <v>0</v>
      </c>
      <c r="K7">
        <f>IF(ISNA(VLOOKUP($A7,SXS_Transit_input!$A$5:$W$26,MATCH(SXS_Transit_temp!K$2,SXS_Transit_input!$B$4:$W$4,0)+1,FALSE)),0,VLOOKUP($A7,SXS_Transit_input!$A$5:$W$26,MATCH(SXS_Transit_temp!K$2,SXS_Transit_input!$B$4:$W$4,0)+1,FALSE))+IF(ISNA(VLOOKUP($A7,SXS_Transit_input!$A$53:$R$69,MATCH(SXS_Transit_temp!K$2,SXS_Transit_input!$B$52:$R$52,0)+1,FALSE)),0,VLOOKUP($A7,SXS_Transit_input!$A$53:$R$69,MATCH(SXS_Transit_temp!K$2,SXS_Transit_input!$B$52:$R$52,0)+1,FALSE))</f>
        <v>0</v>
      </c>
      <c r="L7">
        <f>IF(ISNA(VLOOKUP($A7,SXS_Transit_input!$A$5:$W$26,MATCH(SXS_Transit_temp!L$2,SXS_Transit_input!$B$4:$W$4,0)+1,FALSE)),0,VLOOKUP($A7,SXS_Transit_input!$A$5:$W$26,MATCH(SXS_Transit_temp!L$2,SXS_Transit_input!$B$4:$W$4,0)+1,FALSE))+IF(ISNA(VLOOKUP($A7,SXS_Transit_input!$A$53:$R$69,MATCH(SXS_Transit_temp!L$2,SXS_Transit_input!$B$52:$R$52,0)+1,FALSE)),0,VLOOKUP($A7,SXS_Transit_input!$A$53:$R$69,MATCH(SXS_Transit_temp!L$2,SXS_Transit_input!$B$52:$R$52,0)+1,FALSE))</f>
        <v>449.85316</v>
      </c>
      <c r="M7">
        <f>IF(ISNA(VLOOKUP($A7,SXS_Transit_input!$A$5:$W$26,MATCH(SXS_Transit_temp!M$2,SXS_Transit_input!$B$4:$W$4,0)+1,FALSE)),0,VLOOKUP($A7,SXS_Transit_input!$A$5:$W$26,MATCH(SXS_Transit_temp!M$2,SXS_Transit_input!$B$4:$W$4,0)+1,FALSE))+IF(ISNA(VLOOKUP($A7,SXS_Transit_input!$A$53:$R$69,MATCH(SXS_Transit_temp!M$2,SXS_Transit_input!$B$52:$R$52,0)+1,FALSE)),0,VLOOKUP($A7,SXS_Transit_input!$A$53:$R$69,MATCH(SXS_Transit_temp!M$2,SXS_Transit_input!$B$52:$R$52,0)+1,FALSE))</f>
        <v>375.76794999999998</v>
      </c>
      <c r="N7">
        <f>IF(ISNA(VLOOKUP($A7,SXS_Transit_input!$A$5:$W$26,MATCH(SXS_Transit_temp!N$2,SXS_Transit_input!$B$4:$W$4,0)+1,FALSE)),0,VLOOKUP($A7,SXS_Transit_input!$A$5:$W$26,MATCH(SXS_Transit_temp!N$2,SXS_Transit_input!$B$4:$W$4,0)+1,FALSE))+IF(ISNA(VLOOKUP($A7,SXS_Transit_input!$A$53:$R$69,MATCH(SXS_Transit_temp!N$2,SXS_Transit_input!$B$52:$R$52,0)+1,FALSE)),0,VLOOKUP($A7,SXS_Transit_input!$A$53:$R$69,MATCH(SXS_Transit_temp!N$2,SXS_Transit_input!$B$52:$R$52,0)+1,FALSE))</f>
        <v>37.614289999999997</v>
      </c>
      <c r="O7">
        <f>IF(ISNA(VLOOKUP($A7,SXS_Transit_input!$A$5:$W$26,MATCH(SXS_Transit_temp!O$2,SXS_Transit_input!$B$4:$W$4,0)+1,FALSE)),0,VLOOKUP($A7,SXS_Transit_input!$A$5:$W$26,MATCH(SXS_Transit_temp!O$2,SXS_Transit_input!$B$4:$W$4,0)+1,FALSE))+IF(ISNA(VLOOKUP($A7,SXS_Transit_input!$A$53:$R$69,MATCH(SXS_Transit_temp!O$2,SXS_Transit_input!$B$52:$R$52,0)+1,FALSE)),0,VLOOKUP($A7,SXS_Transit_input!$A$53:$R$69,MATCH(SXS_Transit_temp!O$2,SXS_Transit_input!$B$52:$R$52,0)+1,FALSE))</f>
        <v>0</v>
      </c>
      <c r="P7">
        <f>IF(ISNA(VLOOKUP($A7,SXS_Transit_input!$A$5:$W$26,MATCH(SXS_Transit_temp!P$2,SXS_Transit_input!$B$4:$W$4,0)+1,FALSE)),0,VLOOKUP($A7,SXS_Transit_input!$A$5:$W$26,MATCH(SXS_Transit_temp!P$2,SXS_Transit_input!$B$4:$W$4,0)+1,FALSE))+IF(ISNA(VLOOKUP($A7,SXS_Transit_input!$A$53:$R$69,MATCH(SXS_Transit_temp!P$2,SXS_Transit_input!$B$52:$R$52,0)+1,FALSE)),0,VLOOKUP($A7,SXS_Transit_input!$A$53:$R$69,MATCH(SXS_Transit_temp!P$2,SXS_Transit_input!$B$52:$R$52,0)+1,FALSE))</f>
        <v>0</v>
      </c>
      <c r="Q7">
        <f>IF(ISNA(VLOOKUP($A7,SXS_Transit_input!$A$5:$W$26,MATCH(SXS_Transit_temp!Q$2,SXS_Transit_input!$B$4:$W$4,0)+1,FALSE)),0,VLOOKUP($A7,SXS_Transit_input!$A$5:$W$26,MATCH(SXS_Transit_temp!Q$2,SXS_Transit_input!$B$4:$W$4,0)+1,FALSE))+IF(ISNA(VLOOKUP($A7,SXS_Transit_input!$A$53:$R$69,MATCH(SXS_Transit_temp!Q$2,SXS_Transit_input!$B$52:$R$52,0)+1,FALSE)),0,VLOOKUP($A7,SXS_Transit_input!$A$53:$R$69,MATCH(SXS_Transit_temp!Q$2,SXS_Transit_input!$B$52:$R$52,0)+1,FALSE))</f>
        <v>0</v>
      </c>
      <c r="R7">
        <f>IF(ISNA(VLOOKUP($A7,SXS_Transit_input!$A$5:$W$26,MATCH(SXS_Transit_temp!R$2,SXS_Transit_input!$B$4:$W$4,0)+1,FALSE)),0,VLOOKUP($A7,SXS_Transit_input!$A$5:$W$26,MATCH(SXS_Transit_temp!R$2,SXS_Transit_input!$B$4:$W$4,0)+1,FALSE))+IF(ISNA(VLOOKUP($A7,SXS_Transit_input!$A$53:$R$69,MATCH(SXS_Transit_temp!R$2,SXS_Transit_input!$B$52:$R$52,0)+1,FALSE)),0,VLOOKUP($A7,SXS_Transit_input!$A$53:$R$69,MATCH(SXS_Transit_temp!R$2,SXS_Transit_input!$B$52:$R$52,0)+1,FALSE))</f>
        <v>0</v>
      </c>
      <c r="S7">
        <f>IF(ISNA(VLOOKUP($A7,SXS_Transit_input!$A$5:$W$26,MATCH(SXS_Transit_temp!S$2,SXS_Transit_input!$B$4:$W$4,0)+1,FALSE)),0,VLOOKUP($A7,SXS_Transit_input!$A$5:$W$26,MATCH(SXS_Transit_temp!S$2,SXS_Transit_input!$B$4:$W$4,0)+1,FALSE))+IF(ISNA(VLOOKUP($A7,SXS_Transit_input!$A$53:$R$69,MATCH(SXS_Transit_temp!S$2,SXS_Transit_input!$B$52:$R$52,0)+1,FALSE)),0,VLOOKUP($A7,SXS_Transit_input!$A$53:$R$69,MATCH(SXS_Transit_temp!S$2,SXS_Transit_input!$B$52:$R$52,0)+1,FALSE))</f>
        <v>0</v>
      </c>
      <c r="T7">
        <f>IF(ISNA(VLOOKUP($A7,SXS_Transit_input!$A$5:$W$26,MATCH(SXS_Transit_temp!T$2,SXS_Transit_input!$B$4:$W$4,0)+1,FALSE)),0,VLOOKUP($A7,SXS_Transit_input!$A$5:$W$26,MATCH(SXS_Transit_temp!T$2,SXS_Transit_input!$B$4:$W$4,0)+1,FALSE))+IF(ISNA(VLOOKUP($A7,SXS_Transit_input!$A$53:$R$69,MATCH(SXS_Transit_temp!T$2,SXS_Transit_input!$B$52:$R$52,0)+1,FALSE)),0,VLOOKUP($A7,SXS_Transit_input!$A$53:$R$69,MATCH(SXS_Transit_temp!T$2,SXS_Transit_input!$B$52:$R$52,0)+1,FALSE))</f>
        <v>0</v>
      </c>
      <c r="U7">
        <f>IF(ISNA(VLOOKUP($A7,SXS_Transit_input!$A$5:$W$26,MATCH(SXS_Transit_temp!U$2,SXS_Transit_input!$B$4:$W$4,0)+1,FALSE)),0,VLOOKUP($A7,SXS_Transit_input!$A$5:$W$26,MATCH(SXS_Transit_temp!U$2,SXS_Transit_input!$B$4:$W$4,0)+1,FALSE))+IF(ISNA(VLOOKUP($A7,SXS_Transit_input!$A$53:$R$69,MATCH(SXS_Transit_temp!U$2,SXS_Transit_input!$B$52:$R$52,0)+1,FALSE)),0,VLOOKUP($A7,SXS_Transit_input!$A$53:$R$69,MATCH(SXS_Transit_temp!U$2,SXS_Transit_input!$B$52:$R$52,0)+1,FALSE))</f>
        <v>1032.5377100000001</v>
      </c>
      <c r="V7">
        <f>IF(ISNA(VLOOKUP($A7,SXS_Transit_input!$A$5:$W$26,MATCH(SXS_Transit_temp!V$2,SXS_Transit_input!$B$4:$W$4,0)+1,FALSE)),0,VLOOKUP($A7,SXS_Transit_input!$A$5:$W$26,MATCH(SXS_Transit_temp!V$2,SXS_Transit_input!$B$4:$W$4,0)+1,FALSE))+IF(ISNA(VLOOKUP($A7,SXS_Transit_input!$A$53:$R$69,MATCH(SXS_Transit_temp!V$2,SXS_Transit_input!$B$52:$R$52,0)+1,FALSE)),0,VLOOKUP($A7,SXS_Transit_input!$A$53:$R$69,MATCH(SXS_Transit_temp!V$2,SXS_Transit_input!$B$52:$R$52,0)+1,FALSE))</f>
        <v>0</v>
      </c>
      <c r="W7">
        <f>IF(ISNA(VLOOKUP($A7,SXS_Transit_input!$A$5:$W$26,MATCH(SXS_Transit_temp!W$2,SXS_Transit_input!$B$4:$W$4,0)+1,FALSE)),0,VLOOKUP($A7,SXS_Transit_input!$A$5:$W$26,MATCH(SXS_Transit_temp!W$2,SXS_Transit_input!$B$4:$W$4,0)+1,FALSE))+IF(ISNA(VLOOKUP($A7,SXS_Transit_input!$A$53:$R$69,MATCH(SXS_Transit_temp!W$2,SXS_Transit_input!$B$52:$R$52,0)+1,FALSE)),0,VLOOKUP($A7,SXS_Transit_input!$A$53:$R$69,MATCH(SXS_Transit_temp!W$2,SXS_Transit_input!$B$52:$R$52,0)+1,FALSE))</f>
        <v>0</v>
      </c>
      <c r="X7">
        <f>IF(ISNA(VLOOKUP($A7,SXS_Transit_input!$A$5:$W$26,MATCH(SXS_Transit_temp!X$2,SXS_Transit_input!$B$4:$W$4,0)+1,FALSE)),0,VLOOKUP($A7,SXS_Transit_input!$A$5:$W$26,MATCH(SXS_Transit_temp!X$2,SXS_Transit_input!$B$4:$W$4,0)+1,FALSE))+IF(ISNA(VLOOKUP($A7,SXS_Transit_input!$A$53:$R$69,MATCH(SXS_Transit_temp!X$2,SXS_Transit_input!$B$52:$R$52,0)+1,FALSE)),0,VLOOKUP($A7,SXS_Transit_input!$A$53:$R$69,MATCH(SXS_Transit_temp!X$2,SXS_Transit_input!$B$52:$R$52,0)+1,FALSE))</f>
        <v>0</v>
      </c>
      <c r="Y7">
        <f>IF(ISNA(VLOOKUP($A7,SXS_Transit_input!$A$5:$W$26,MATCH(SXS_Transit_temp!Y$2,SXS_Transit_input!$B$4:$W$4,0)+1,FALSE)),0,VLOOKUP($A7,SXS_Transit_input!$A$5:$W$26,MATCH(SXS_Transit_temp!Y$2,SXS_Transit_input!$B$4:$W$4,0)+1,FALSE))+IF(ISNA(VLOOKUP($A7,SXS_Transit_input!$A$53:$R$69,MATCH(SXS_Transit_temp!Y$2,SXS_Transit_input!$B$52:$R$52,0)+1,FALSE)),0,VLOOKUP($A7,SXS_Transit_input!$A$53:$R$69,MATCH(SXS_Transit_temp!Y$2,SXS_Transit_input!$B$52:$R$52,0)+1,FALSE))</f>
        <v>0</v>
      </c>
      <c r="Z7">
        <f>IF(ISNA(VLOOKUP($A7,SXS_Transit_input!$A$5:$W$26,MATCH(SXS_Transit_temp!Z$2,SXS_Transit_input!$B$4:$W$4,0)+1,FALSE)),0,VLOOKUP($A7,SXS_Transit_input!$A$5:$W$26,MATCH(SXS_Transit_temp!Z$2,SXS_Transit_input!$B$4:$W$4,0)+1,FALSE))+IF(ISNA(VLOOKUP($A7,SXS_Transit_input!$A$53:$R$69,MATCH(SXS_Transit_temp!Z$2,SXS_Transit_input!$B$52:$R$52,0)+1,FALSE)),0,VLOOKUP($A7,SXS_Transit_input!$A$53:$R$69,MATCH(SXS_Transit_temp!Z$2,SXS_Transit_input!$B$52:$R$52,0)+1,FALSE))</f>
        <v>0</v>
      </c>
      <c r="AA7">
        <v>5</v>
      </c>
      <c r="AB7" s="22">
        <f>IF(ISNA(VLOOKUP($AA7,SXS_Transit_input!$Y$5:$AT$26,MATCH(SXS_Transit_temp!AB$2,SXS_Transit_input!$Y$4:$AS$4,0)+1,FALSE)),0,VLOOKUP($AA7,SXS_Transit_input!$Y$5:$AT$26,MATCH(SXS_Transit_temp!AB$2,SXS_Transit_input!$Y$4:$AS$4,0)+1,FALSE))+IF(ISNA(VLOOKUP($AA7,SXS_Transit_input!$Y$52:$AT$67,MATCH(SXS_Transit_temp!AB$2,SXS_Transit_input!$Y$51:$AT$51,0)+1,FALSE)),0,VLOOKUP($AA7,SXS_Transit_input!$Y$52:$AT$67,MATCH(SXS_Transit_temp!AB$2,SXS_Transit_input!$Y$51:$AT$51,0)+1,FALSE))</f>
        <v>3916</v>
      </c>
      <c r="AC7" s="23">
        <f>IF(ISNA(VLOOKUP($AA7,SXS_Transit_input!$Y$5:$AT$26,MATCH(SXS_Transit_temp!AC$2,SXS_Transit_input!$Y$4:$AS$4,0)+1,FALSE)),0,VLOOKUP($AA7,SXS_Transit_input!$Y$5:$AT$26,MATCH(SXS_Transit_temp!AC$2,SXS_Transit_input!$Y$4:$AS$4,0)+1,FALSE))+IF(ISNA(VLOOKUP($AA7,SXS_Transit_input!$Y$52:$AT$67,MATCH(SXS_Transit_temp!AC$2,SXS_Transit_input!$Y$51:$AT$51,0)+1,FALSE)),0,VLOOKUP($AA7,SXS_Transit_input!$Y$52:$AT$67,MATCH(SXS_Transit_temp!AC$2,SXS_Transit_input!$Y$51:$AT$51,0)+1,FALSE))</f>
        <v>625</v>
      </c>
      <c r="AD7" s="23">
        <f>IF(ISNA(VLOOKUP($AA7,SXS_Transit_input!$Y$5:$AT$26,MATCH(SXS_Transit_temp!AD$2,SXS_Transit_input!$Y$4:$AS$4,0)+1,FALSE)),0,VLOOKUP($AA7,SXS_Transit_input!$Y$5:$AT$26,MATCH(SXS_Transit_temp!AD$2,SXS_Transit_input!$Y$4:$AS$4,0)+1,FALSE))+IF(ISNA(VLOOKUP($AA7,SXS_Transit_input!$Y$52:$AT$67,MATCH(SXS_Transit_temp!AD$2,SXS_Transit_input!$Y$51:$AT$51,0)+1,FALSE)),0,VLOOKUP($AA7,SXS_Transit_input!$Y$52:$AT$67,MATCH(SXS_Transit_temp!AD$2,SXS_Transit_input!$Y$51:$AT$51,0)+1,FALSE))</f>
        <v>844</v>
      </c>
      <c r="AE7" s="23">
        <f>IF(ISNA(VLOOKUP($AA7,SXS_Transit_input!$Y$5:$AT$26,MATCH(SXS_Transit_temp!AE$2,SXS_Transit_input!$Y$4:$AS$4,0)+1,FALSE)),0,VLOOKUP($AA7,SXS_Transit_input!$Y$5:$AT$26,MATCH(SXS_Transit_temp!AE$2,SXS_Transit_input!$Y$4:$AS$4,0)+1,FALSE))+IF(ISNA(VLOOKUP($AA7,SXS_Transit_input!$Y$52:$AT$67,MATCH(SXS_Transit_temp!AE$2,SXS_Transit_input!$Y$51:$AT$51,0)+1,FALSE)),0,VLOOKUP($AA7,SXS_Transit_input!$Y$52:$AT$67,MATCH(SXS_Transit_temp!AE$2,SXS_Transit_input!$Y$51:$AT$51,0)+1,FALSE))</f>
        <v>893</v>
      </c>
      <c r="AF7" s="23">
        <f>IF(ISNA(VLOOKUP($AA7,SXS_Transit_input!$Y$5:$AT$26,MATCH(SXS_Transit_temp!AF$2,SXS_Transit_input!$Y$4:$AS$4,0)+1,FALSE)),0,VLOOKUP($AA7,SXS_Transit_input!$Y$5:$AT$26,MATCH(SXS_Transit_temp!AF$2,SXS_Transit_input!$Y$4:$AS$4,0)+1,FALSE))+IF(ISNA(VLOOKUP($AA7,SXS_Transit_input!$Y$52:$AT$67,MATCH(SXS_Transit_temp!AF$2,SXS_Transit_input!$Y$51:$AT$51,0)+1,FALSE)),0,VLOOKUP($AA7,SXS_Transit_input!$Y$52:$AT$67,MATCH(SXS_Transit_temp!AF$2,SXS_Transit_input!$Y$51:$AT$51,0)+1,FALSE))</f>
        <v>1244</v>
      </c>
      <c r="AG7" s="23">
        <f>IF(ISNA(VLOOKUP($AA7,SXS_Transit_input!$Y$5:$AT$26,MATCH(SXS_Transit_temp!AG$2,SXS_Transit_input!$Y$4:$AS$4,0)+1,FALSE)),0,VLOOKUP($AA7,SXS_Transit_input!$Y$5:$AT$26,MATCH(SXS_Transit_temp!AG$2,SXS_Transit_input!$Y$4:$AS$4,0)+1,FALSE))+IF(ISNA(VLOOKUP($AA7,SXS_Transit_input!$Y$52:$AT$67,MATCH(SXS_Transit_temp!AG$2,SXS_Transit_input!$Y$51:$AT$51,0)+1,FALSE)),0,VLOOKUP($AA7,SXS_Transit_input!$Y$52:$AT$67,MATCH(SXS_Transit_temp!AG$2,SXS_Transit_input!$Y$51:$AT$51,0)+1,FALSE))</f>
        <v>437</v>
      </c>
      <c r="AH7" s="23">
        <f>IF(ISNA(VLOOKUP($AA7,SXS_Transit_input!$Y$5:$AT$26,MATCH(SXS_Transit_temp!AH$2,SXS_Transit_input!$Y$4:$AS$4,0)+1,FALSE)),0,VLOOKUP($AA7,SXS_Transit_input!$Y$5:$AT$26,MATCH(SXS_Transit_temp!AH$2,SXS_Transit_input!$Y$4:$AS$4,0)+1,FALSE))+IF(ISNA(VLOOKUP($AA7,SXS_Transit_input!$Y$52:$AT$67,MATCH(SXS_Transit_temp!AH$2,SXS_Transit_input!$Y$51:$AT$51,0)+1,FALSE)),0,VLOOKUP($AA7,SXS_Transit_input!$Y$52:$AT$67,MATCH(SXS_Transit_temp!AH$2,SXS_Transit_input!$Y$51:$AT$51,0)+1,FALSE))</f>
        <v>245</v>
      </c>
      <c r="AI7" s="23">
        <f>IF(ISNA(VLOOKUP($AA7,SXS_Transit_input!$Y$5:$AT$26,MATCH(SXS_Transit_temp!AI$2,SXS_Transit_input!$Y$4:$AS$4,0)+1,FALSE)),0,VLOOKUP($AA7,SXS_Transit_input!$Y$5:$AT$26,MATCH(SXS_Transit_temp!AI$2,SXS_Transit_input!$Y$4:$AS$4,0)+1,FALSE))+IF(ISNA(VLOOKUP($AA7,SXS_Transit_input!$Y$52:$AT$67,MATCH(SXS_Transit_temp!AI$2,SXS_Transit_input!$Y$51:$AT$51,0)+1,FALSE)),0,VLOOKUP($AA7,SXS_Transit_input!$Y$52:$AT$67,MATCH(SXS_Transit_temp!AI$2,SXS_Transit_input!$Y$51:$AT$51,0)+1,FALSE))</f>
        <v>150</v>
      </c>
      <c r="AJ7" s="23">
        <f>IF(ISNA(VLOOKUP($AA7,SXS_Transit_input!$Y$5:$AT$26,MATCH(SXS_Transit_temp!AJ$2,SXS_Transit_input!$Y$4:$AS$4,0)+1,FALSE)),0,VLOOKUP($AA7,SXS_Transit_input!$Y$5:$AT$26,MATCH(SXS_Transit_temp!AJ$2,SXS_Transit_input!$Y$4:$AS$4,0)+1,FALSE))+IF(ISNA(VLOOKUP($AA7,SXS_Transit_input!$Y$52:$AT$67,MATCH(SXS_Transit_temp!AJ$2,SXS_Transit_input!$Y$51:$AT$51,0)+1,FALSE)),0,VLOOKUP($AA7,SXS_Transit_input!$Y$52:$AT$67,MATCH(SXS_Transit_temp!AJ$2,SXS_Transit_input!$Y$51:$AT$51,0)+1,FALSE))</f>
        <v>4</v>
      </c>
      <c r="AK7" s="23">
        <f>IF(ISNA(VLOOKUP($AA7,SXS_Transit_input!$Y$5:$AT$26,MATCH(SXS_Transit_temp!AK$2,SXS_Transit_input!$Y$4:$AS$4,0)+1,FALSE)),0,VLOOKUP($AA7,SXS_Transit_input!$Y$5:$AT$26,MATCH(SXS_Transit_temp!AK$2,SXS_Transit_input!$Y$4:$AS$4,0)+1,FALSE))+IF(ISNA(VLOOKUP($AA7,SXS_Transit_input!$Y$52:$AT$67,MATCH(SXS_Transit_temp!AK$2,SXS_Transit_input!$Y$51:$AT$51,0)+1,FALSE)),0,VLOOKUP($AA7,SXS_Transit_input!$Y$52:$AT$67,MATCH(SXS_Transit_temp!AK$2,SXS_Transit_input!$Y$51:$AT$51,0)+1,FALSE))</f>
        <v>1</v>
      </c>
      <c r="AL7" s="23">
        <f>IF(ISNA(VLOOKUP($AA7,SXS_Transit_input!$Y$5:$AT$26,MATCH(SXS_Transit_temp!AL$2,SXS_Transit_input!$Y$4:$AS$4,0)+1,FALSE)),0,VLOOKUP($AA7,SXS_Transit_input!$Y$5:$AT$26,MATCH(SXS_Transit_temp!AL$2,SXS_Transit_input!$Y$4:$AS$4,0)+1,FALSE))+IF(ISNA(VLOOKUP($AA7,SXS_Transit_input!$Y$52:$AT$67,MATCH(SXS_Transit_temp!AL$2,SXS_Transit_input!$Y$51:$AT$51,0)+1,FALSE)),0,VLOOKUP($AA7,SXS_Transit_input!$Y$52:$AT$67,MATCH(SXS_Transit_temp!AL$2,SXS_Transit_input!$Y$51:$AT$51,0)+1,FALSE))</f>
        <v>8</v>
      </c>
      <c r="AM7" s="23">
        <f>IF(ISNA(VLOOKUP($AA7,SXS_Transit_input!$Y$5:$AT$26,MATCH(SXS_Transit_temp!AM$2,SXS_Transit_input!$Y$4:$AS$4,0)+1,FALSE)),0,VLOOKUP($AA7,SXS_Transit_input!$Y$5:$AT$26,MATCH(SXS_Transit_temp!AM$2,SXS_Transit_input!$Y$4:$AS$4,0)+1,FALSE))+IF(ISNA(VLOOKUP($AA7,SXS_Transit_input!$Y$52:$AT$67,MATCH(SXS_Transit_temp!AM$2,SXS_Transit_input!$Y$51:$AT$51,0)+1,FALSE)),0,VLOOKUP($AA7,SXS_Transit_input!$Y$52:$AT$67,MATCH(SXS_Transit_temp!AM$2,SXS_Transit_input!$Y$51:$AT$51,0)+1,FALSE))</f>
        <v>26</v>
      </c>
      <c r="AN7" s="23">
        <f>IF(ISNA(VLOOKUP($AA7,SXS_Transit_input!$Y$5:$AT$26,MATCH(SXS_Transit_temp!AN$2,SXS_Transit_input!$Y$4:$AS$4,0)+1,FALSE)),0,VLOOKUP($AA7,SXS_Transit_input!$Y$5:$AT$26,MATCH(SXS_Transit_temp!AN$2,SXS_Transit_input!$Y$4:$AS$4,0)+1,FALSE))+IF(ISNA(VLOOKUP($AA7,SXS_Transit_input!$Y$52:$AT$67,MATCH(SXS_Transit_temp!AN$2,SXS_Transit_input!$Y$51:$AT$51,0)+1,FALSE)),0,VLOOKUP($AA7,SXS_Transit_input!$Y$52:$AT$67,MATCH(SXS_Transit_temp!AN$2,SXS_Transit_input!$Y$51:$AT$51,0)+1,FALSE))</f>
        <v>7</v>
      </c>
      <c r="AO7" s="23">
        <f>IF(ISNA(VLOOKUP($AA7,SXS_Transit_input!$Y$5:$AT$26,MATCH(SXS_Transit_temp!AO$2,SXS_Transit_input!$Y$4:$AS$4,0)+1,FALSE)),0,VLOOKUP($AA7,SXS_Transit_input!$Y$5:$AT$26,MATCH(SXS_Transit_temp!AO$2,SXS_Transit_input!$Y$4:$AS$4,0)+1,FALSE))+IF(ISNA(VLOOKUP($AA7,SXS_Transit_input!$Y$52:$AT$67,MATCH(SXS_Transit_temp!AO$2,SXS_Transit_input!$Y$51:$AT$51,0)+1,FALSE)),0,VLOOKUP($AA7,SXS_Transit_input!$Y$52:$AT$67,MATCH(SXS_Transit_temp!AO$2,SXS_Transit_input!$Y$51:$AT$51,0)+1,FALSE))</f>
        <v>1</v>
      </c>
      <c r="AP7" s="23">
        <f>IF(ISNA(VLOOKUP($AA7,SXS_Transit_input!$Y$5:$AT$26,MATCH(SXS_Transit_temp!AP$2,SXS_Transit_input!$Y$4:$AS$4,0)+1,FALSE)),0,VLOOKUP($AA7,SXS_Transit_input!$Y$5:$AT$26,MATCH(SXS_Transit_temp!AP$2,SXS_Transit_input!$Y$4:$AS$4,0)+1,FALSE))+IF(ISNA(VLOOKUP($AA7,SXS_Transit_input!$Y$52:$AT$67,MATCH(SXS_Transit_temp!AP$2,SXS_Transit_input!$Y$51:$AT$51,0)+1,FALSE)),0,VLOOKUP($AA7,SXS_Transit_input!$Y$52:$AT$67,MATCH(SXS_Transit_temp!AP$2,SXS_Transit_input!$Y$51:$AT$51,0)+1,FALSE))</f>
        <v>0</v>
      </c>
      <c r="AQ7" s="23">
        <f>IF(ISNA(VLOOKUP($AA7,SXS_Transit_input!$Y$5:$AT$26,MATCH(SXS_Transit_temp!AQ$2,SXS_Transit_input!$Y$4:$AS$4,0)+1,FALSE)),0,VLOOKUP($AA7,SXS_Transit_input!$Y$5:$AT$26,MATCH(SXS_Transit_temp!AQ$2,SXS_Transit_input!$Y$4:$AS$4,0)+1,FALSE))+IF(ISNA(VLOOKUP($AA7,SXS_Transit_input!$Y$52:$AT$67,MATCH(SXS_Transit_temp!AQ$2,SXS_Transit_input!$Y$51:$AT$51,0)+1,FALSE)),0,VLOOKUP($AA7,SXS_Transit_input!$Y$52:$AT$67,MATCH(SXS_Transit_temp!AQ$2,SXS_Transit_input!$Y$51:$AT$51,0)+1,FALSE))</f>
        <v>0</v>
      </c>
      <c r="AR7" s="23">
        <f>IF(ISNA(VLOOKUP($AA7,SXS_Transit_input!$Y$5:$AT$26,MATCH(SXS_Transit_temp!AR$2,SXS_Transit_input!$Y$4:$AS$4,0)+1,FALSE)),0,VLOOKUP($AA7,SXS_Transit_input!$Y$5:$AT$26,MATCH(SXS_Transit_temp!AR$2,SXS_Transit_input!$Y$4:$AS$4,0)+1,FALSE))+IF(ISNA(VLOOKUP($AA7,SXS_Transit_input!$Y$52:$AT$67,MATCH(SXS_Transit_temp!AR$2,SXS_Transit_input!$Y$51:$AT$51,0)+1,FALSE)),0,VLOOKUP($AA7,SXS_Transit_input!$Y$52:$AT$67,MATCH(SXS_Transit_temp!AR$2,SXS_Transit_input!$Y$51:$AT$51,0)+1,FALSE))</f>
        <v>0</v>
      </c>
      <c r="AS7" s="23">
        <f>IF(ISNA(VLOOKUP($AA7,SXS_Transit_input!$Y$5:$AT$26,MATCH(SXS_Transit_temp!AS$2,SXS_Transit_input!$Y$4:$AS$4,0)+1,FALSE)),0,VLOOKUP($AA7,SXS_Transit_input!$Y$5:$AT$26,MATCH(SXS_Transit_temp!AS$2,SXS_Transit_input!$Y$4:$AS$4,0)+1,FALSE))+IF(ISNA(VLOOKUP($AA7,SXS_Transit_input!$Y$52:$AT$67,MATCH(SXS_Transit_temp!AS$2,SXS_Transit_input!$Y$51:$AT$51,0)+1,FALSE)),0,VLOOKUP($AA7,SXS_Transit_input!$Y$52:$AT$67,MATCH(SXS_Transit_temp!AS$2,SXS_Transit_input!$Y$51:$AT$51,0)+1,FALSE))</f>
        <v>0</v>
      </c>
      <c r="AT7" s="23">
        <f>IF(ISNA(VLOOKUP($AA7,SXS_Transit_input!$Y$5:$AT$26,MATCH(SXS_Transit_temp!AT$2,SXS_Transit_input!$Y$4:$AS$4,0)+1,FALSE)),0,VLOOKUP($AA7,SXS_Transit_input!$Y$5:$AT$26,MATCH(SXS_Transit_temp!AT$2,SXS_Transit_input!$Y$4:$AS$4,0)+1,FALSE))+IF(ISNA(VLOOKUP($AA7,SXS_Transit_input!$Y$52:$AT$67,MATCH(SXS_Transit_temp!AT$2,SXS_Transit_input!$Y$51:$AT$51,0)+1,FALSE)),0,VLOOKUP($AA7,SXS_Transit_input!$Y$52:$AT$67,MATCH(SXS_Transit_temp!AT$2,SXS_Transit_input!$Y$51:$AT$51,0)+1,FALSE))</f>
        <v>0</v>
      </c>
      <c r="AU7" s="23">
        <f>IF(ISNA(VLOOKUP($AA7,SXS_Transit_input!$Y$5:$AT$26,MATCH(SXS_Transit_temp!AU$2,SXS_Transit_input!$Y$4:$AS$4,0)+1,FALSE)),0,VLOOKUP($AA7,SXS_Transit_input!$Y$5:$AT$26,MATCH(SXS_Transit_temp!AU$2,SXS_Transit_input!$Y$4:$AS$4,0)+1,FALSE))+IF(ISNA(VLOOKUP($AA7,SXS_Transit_input!$Y$52:$AT$67,MATCH(SXS_Transit_temp!AU$2,SXS_Transit_input!$Y$51:$AT$51,0)+1,FALSE)),0,VLOOKUP($AA7,SXS_Transit_input!$Y$52:$AT$67,MATCH(SXS_Transit_temp!AU$2,SXS_Transit_input!$Y$51:$AT$51,0)+1,FALSE))</f>
        <v>0</v>
      </c>
      <c r="AV7" s="23">
        <f>IF(ISNA(VLOOKUP($AA7,SXS_Transit_input!$Y$5:$AT$26,MATCH(SXS_Transit_temp!AV$2,SXS_Transit_input!$Y$4:$AS$4,0)+1,FALSE)),0,VLOOKUP($AA7,SXS_Transit_input!$Y$5:$AT$26,MATCH(SXS_Transit_temp!AV$2,SXS_Transit_input!$Y$4:$AS$4,0)+1,FALSE))+IF(ISNA(VLOOKUP($AA7,SXS_Transit_input!$Y$52:$AT$67,MATCH(SXS_Transit_temp!AV$2,SXS_Transit_input!$Y$51:$AT$51,0)+1,FALSE)),0,VLOOKUP($AA7,SXS_Transit_input!$Y$52:$AT$67,MATCH(SXS_Transit_temp!AV$2,SXS_Transit_input!$Y$51:$AT$51,0)+1,FALSE))</f>
        <v>1</v>
      </c>
      <c r="AW7" s="23">
        <f>IF(ISNA(VLOOKUP($AA7,SXS_Transit_input!$Y$5:$AT$26,MATCH(SXS_Transit_temp!AW$2,SXS_Transit_input!$Y$4:$AS$4,0)+1,FALSE)),0,VLOOKUP($AA7,SXS_Transit_input!$Y$5:$AT$26,MATCH(SXS_Transit_temp!AW$2,SXS_Transit_input!$Y$4:$AS$4,0)+1,FALSE))+IF(ISNA(VLOOKUP($AA7,SXS_Transit_input!$Y$52:$AT$67,MATCH(SXS_Transit_temp!AW$2,SXS_Transit_input!$Y$51:$AT$51,0)+1,FALSE)),0,VLOOKUP($AA7,SXS_Transit_input!$Y$52:$AT$67,MATCH(SXS_Transit_temp!AW$2,SXS_Transit_input!$Y$51:$AT$51,0)+1,FALSE))</f>
        <v>0</v>
      </c>
      <c r="AX7" s="23">
        <f>IF(ISNA(VLOOKUP($AA7,SXS_Transit_input!$Y$5:$AT$26,MATCH(SXS_Transit_temp!AX$2,SXS_Transit_input!$Y$4:$AS$4,0)+1,FALSE)),0,VLOOKUP($AA7,SXS_Transit_input!$Y$5:$AT$26,MATCH(SXS_Transit_temp!AX$2,SXS_Transit_input!$Y$4:$AS$4,0)+1,FALSE))+IF(ISNA(VLOOKUP($AA7,SXS_Transit_input!$Y$52:$AT$67,MATCH(SXS_Transit_temp!AX$2,SXS_Transit_input!$Y$51:$AT$51,0)+1,FALSE)),0,VLOOKUP($AA7,SXS_Transit_input!$Y$52:$AT$67,MATCH(SXS_Transit_temp!AX$2,SXS_Transit_input!$Y$51:$AT$51,0)+1,FALSE))</f>
        <v>0</v>
      </c>
      <c r="AY7" s="23">
        <f>IF(ISNA(VLOOKUP($AA7,SXS_Transit_input!$Y$5:$AT$26,MATCH(SXS_Transit_temp!AY$2,SXS_Transit_input!$Y$4:$AS$4,0)+1,FALSE)),0,VLOOKUP($AA7,SXS_Transit_input!$Y$5:$AT$26,MATCH(SXS_Transit_temp!AY$2,SXS_Transit_input!$Y$4:$AS$4,0)+1,FALSE))+IF(ISNA(VLOOKUP($AA7,SXS_Transit_input!$Y$52:$AT$67,MATCH(SXS_Transit_temp!AY$2,SXS_Transit_input!$Y$51:$AT$51,0)+1,FALSE)),0,VLOOKUP($AA7,SXS_Transit_input!$Y$52:$AT$67,MATCH(SXS_Transit_temp!AY$2,SXS_Transit_input!$Y$51:$AT$51,0)+1,FALSE))</f>
        <v>0</v>
      </c>
      <c r="AZ7" s="24">
        <f>IF(ISNA(VLOOKUP($AA7,SXS_Transit_input!$Y$5:$AT$26,MATCH(SXS_Transit_temp!AZ$2,SXS_Transit_input!$Y$4:$AS$4,0)+1,FALSE)),0,VLOOKUP($AA7,SXS_Transit_input!$Y$5:$AT$26,MATCH(SXS_Transit_temp!AZ$2,SXS_Transit_input!$Y$4:$AS$4,0)+1,FALSE))+IF(ISNA(VLOOKUP($AA7,SXS_Transit_input!$Y$52:$AT$67,MATCH(SXS_Transit_temp!AZ$2,SXS_Transit_input!$Y$51:$AT$51,0)+1,FALSE)),0,VLOOKUP($AA7,SXS_Transit_input!$Y$52:$AT$67,MATCH(SXS_Transit_temp!AZ$2,SXS_Transit_input!$Y$51:$AT$51,0)+1,FALSE))</f>
        <v>0</v>
      </c>
    </row>
    <row r="8" spans="1:52" x14ac:dyDescent="0.25">
      <c r="A8">
        <v>6</v>
      </c>
      <c r="B8">
        <f>IF(ISNA(VLOOKUP($A8,SXS_Transit_input!$A$5:$W$26,MATCH(SXS_Transit_temp!B$2,SXS_Transit_input!$B$4:$W$4,0)+1,FALSE)),0,VLOOKUP($A8,SXS_Transit_input!$A$5:$W$26,MATCH(SXS_Transit_temp!B$2,SXS_Transit_input!$B$4:$W$4,0)+1,FALSE))+IF(ISNA(VLOOKUP($A8,SXS_Transit_input!$A$53:$R$69,MATCH(SXS_Transit_temp!B$2,SXS_Transit_input!$B$52:$R$52,0)+1,FALSE)),0,VLOOKUP($A8,SXS_Transit_input!$A$53:$R$69,MATCH(SXS_Transit_temp!B$2,SXS_Transit_input!$B$52:$R$52,0)+1,FALSE))</f>
        <v>13067.144759999999</v>
      </c>
      <c r="C8">
        <f>IF(ISNA(VLOOKUP($A8,SXS_Transit_input!$A$5:$W$26,MATCH(SXS_Transit_temp!C$2,SXS_Transit_input!$B$4:$W$4,0)+1,FALSE)),0,VLOOKUP($A8,SXS_Transit_input!$A$5:$W$26,MATCH(SXS_Transit_temp!C$2,SXS_Transit_input!$B$4:$W$4,0)+1,FALSE))+IF(ISNA(VLOOKUP($A8,SXS_Transit_input!$A$53:$R$69,MATCH(SXS_Transit_temp!C$2,SXS_Transit_input!$B$52:$R$52,0)+1,FALSE)),0,VLOOKUP($A8,SXS_Transit_input!$A$53:$R$69,MATCH(SXS_Transit_temp!C$2,SXS_Transit_input!$B$52:$R$52,0)+1,FALSE))</f>
        <v>1605.81537</v>
      </c>
      <c r="D8">
        <f>IF(ISNA(VLOOKUP($A8,SXS_Transit_input!$A$5:$W$26,MATCH(SXS_Transit_temp!D$2,SXS_Transit_input!$B$4:$W$4,0)+1,FALSE)),0,VLOOKUP($A8,SXS_Transit_input!$A$5:$W$26,MATCH(SXS_Transit_temp!D$2,SXS_Transit_input!$B$4:$W$4,0)+1,FALSE))+IF(ISNA(VLOOKUP($A8,SXS_Transit_input!$A$53:$R$69,MATCH(SXS_Transit_temp!D$2,SXS_Transit_input!$B$52:$R$52,0)+1,FALSE)),0,VLOOKUP($A8,SXS_Transit_input!$A$53:$R$69,MATCH(SXS_Transit_temp!D$2,SXS_Transit_input!$B$52:$R$52,0)+1,FALSE))</f>
        <v>552.02536999999995</v>
      </c>
      <c r="E8">
        <f>IF(ISNA(VLOOKUP($A8,SXS_Transit_input!$A$5:$W$26,MATCH(SXS_Transit_temp!E$2,SXS_Transit_input!$B$4:$W$4,0)+1,FALSE)),0,VLOOKUP($A8,SXS_Transit_input!$A$5:$W$26,MATCH(SXS_Transit_temp!E$2,SXS_Transit_input!$B$4:$W$4,0)+1,FALSE))+IF(ISNA(VLOOKUP($A8,SXS_Transit_input!$A$53:$R$69,MATCH(SXS_Transit_temp!E$2,SXS_Transit_input!$B$52:$R$52,0)+1,FALSE)),0,VLOOKUP($A8,SXS_Transit_input!$A$53:$R$69,MATCH(SXS_Transit_temp!E$2,SXS_Transit_input!$B$52:$R$52,0)+1,FALSE))</f>
        <v>0</v>
      </c>
      <c r="F8">
        <f>IF(ISNA(VLOOKUP($A8,SXS_Transit_input!$A$5:$W$26,MATCH(SXS_Transit_temp!F$2,SXS_Transit_input!$B$4:$W$4,0)+1,FALSE)),0,VLOOKUP($A8,SXS_Transit_input!$A$5:$W$26,MATCH(SXS_Transit_temp!F$2,SXS_Transit_input!$B$4:$W$4,0)+1,FALSE))+IF(ISNA(VLOOKUP($A8,SXS_Transit_input!$A$53:$R$69,MATCH(SXS_Transit_temp!F$2,SXS_Transit_input!$B$52:$R$52,0)+1,FALSE)),0,VLOOKUP($A8,SXS_Transit_input!$A$53:$R$69,MATCH(SXS_Transit_temp!F$2,SXS_Transit_input!$B$52:$R$52,0)+1,FALSE))</f>
        <v>319.98527000000001</v>
      </c>
      <c r="G8">
        <f>IF(ISNA(VLOOKUP($A8,SXS_Transit_input!$A$5:$W$26,MATCH(SXS_Transit_temp!G$2,SXS_Transit_input!$B$4:$W$4,0)+1,FALSE)),0,VLOOKUP($A8,SXS_Transit_input!$A$5:$W$26,MATCH(SXS_Transit_temp!G$2,SXS_Transit_input!$B$4:$W$4,0)+1,FALSE))+IF(ISNA(VLOOKUP($A8,SXS_Transit_input!$A$53:$R$69,MATCH(SXS_Transit_temp!G$2,SXS_Transit_input!$B$52:$R$52,0)+1,FALSE)),0,VLOOKUP($A8,SXS_Transit_input!$A$53:$R$69,MATCH(SXS_Transit_temp!G$2,SXS_Transit_input!$B$52:$R$52,0)+1,FALSE))</f>
        <v>13520.53406</v>
      </c>
      <c r="H8">
        <f>IF(ISNA(VLOOKUP($A8,SXS_Transit_input!$A$5:$W$26,MATCH(SXS_Transit_temp!H$2,SXS_Transit_input!$B$4:$W$4,0)+1,FALSE)),0,VLOOKUP($A8,SXS_Transit_input!$A$5:$W$26,MATCH(SXS_Transit_temp!H$2,SXS_Transit_input!$B$4:$W$4,0)+1,FALSE))+IF(ISNA(VLOOKUP($A8,SXS_Transit_input!$A$53:$R$69,MATCH(SXS_Transit_temp!H$2,SXS_Transit_input!$B$52:$R$52,0)+1,FALSE)),0,VLOOKUP($A8,SXS_Transit_input!$A$53:$R$69,MATCH(SXS_Transit_temp!H$2,SXS_Transit_input!$B$52:$R$52,0)+1,FALSE))</f>
        <v>597.18322999999998</v>
      </c>
      <c r="I8">
        <f>IF(ISNA(VLOOKUP($A8,SXS_Transit_input!$A$5:$W$26,MATCH(SXS_Transit_temp!I$2,SXS_Transit_input!$B$4:$W$4,0)+1,FALSE)),0,VLOOKUP($A8,SXS_Transit_input!$A$5:$W$26,MATCH(SXS_Transit_temp!I$2,SXS_Transit_input!$B$4:$W$4,0)+1,FALSE))+IF(ISNA(VLOOKUP($A8,SXS_Transit_input!$A$53:$R$69,MATCH(SXS_Transit_temp!I$2,SXS_Transit_input!$B$52:$R$52,0)+1,FALSE)),0,VLOOKUP($A8,SXS_Transit_input!$A$53:$R$69,MATCH(SXS_Transit_temp!I$2,SXS_Transit_input!$B$52:$R$52,0)+1,FALSE))</f>
        <v>169.56994</v>
      </c>
      <c r="J8">
        <f>IF(ISNA(VLOOKUP($A8,SXS_Transit_input!$A$5:$W$26,MATCH(SXS_Transit_temp!J$2,SXS_Transit_input!$B$4:$W$4,0)+1,FALSE)),0,VLOOKUP($A8,SXS_Transit_input!$A$5:$W$26,MATCH(SXS_Transit_temp!J$2,SXS_Transit_input!$B$4:$W$4,0)+1,FALSE))+IF(ISNA(VLOOKUP($A8,SXS_Transit_input!$A$53:$R$69,MATCH(SXS_Transit_temp!J$2,SXS_Transit_input!$B$52:$R$52,0)+1,FALSE)),0,VLOOKUP($A8,SXS_Transit_input!$A$53:$R$69,MATCH(SXS_Transit_temp!J$2,SXS_Transit_input!$B$52:$R$52,0)+1,FALSE))</f>
        <v>0</v>
      </c>
      <c r="K8">
        <f>IF(ISNA(VLOOKUP($A8,SXS_Transit_input!$A$5:$W$26,MATCH(SXS_Transit_temp!K$2,SXS_Transit_input!$B$4:$W$4,0)+1,FALSE)),0,VLOOKUP($A8,SXS_Transit_input!$A$5:$W$26,MATCH(SXS_Transit_temp!K$2,SXS_Transit_input!$B$4:$W$4,0)+1,FALSE))+IF(ISNA(VLOOKUP($A8,SXS_Transit_input!$A$53:$R$69,MATCH(SXS_Transit_temp!K$2,SXS_Transit_input!$B$52:$R$52,0)+1,FALSE)),0,VLOOKUP($A8,SXS_Transit_input!$A$53:$R$69,MATCH(SXS_Transit_temp!K$2,SXS_Transit_input!$B$52:$R$52,0)+1,FALSE))</f>
        <v>0</v>
      </c>
      <c r="L8">
        <f>IF(ISNA(VLOOKUP($A8,SXS_Transit_input!$A$5:$W$26,MATCH(SXS_Transit_temp!L$2,SXS_Transit_input!$B$4:$W$4,0)+1,FALSE)),0,VLOOKUP($A8,SXS_Transit_input!$A$5:$W$26,MATCH(SXS_Transit_temp!L$2,SXS_Transit_input!$B$4:$W$4,0)+1,FALSE))+IF(ISNA(VLOOKUP($A8,SXS_Transit_input!$A$53:$R$69,MATCH(SXS_Transit_temp!L$2,SXS_Transit_input!$B$52:$R$52,0)+1,FALSE)),0,VLOOKUP($A8,SXS_Transit_input!$A$53:$R$69,MATCH(SXS_Transit_temp!L$2,SXS_Transit_input!$B$52:$R$52,0)+1,FALSE))</f>
        <v>0</v>
      </c>
      <c r="M8">
        <f>IF(ISNA(VLOOKUP($A8,SXS_Transit_input!$A$5:$W$26,MATCH(SXS_Transit_temp!M$2,SXS_Transit_input!$B$4:$W$4,0)+1,FALSE)),0,VLOOKUP($A8,SXS_Transit_input!$A$5:$W$26,MATCH(SXS_Transit_temp!M$2,SXS_Transit_input!$B$4:$W$4,0)+1,FALSE))+IF(ISNA(VLOOKUP($A8,SXS_Transit_input!$A$53:$R$69,MATCH(SXS_Transit_temp!M$2,SXS_Transit_input!$B$52:$R$52,0)+1,FALSE)),0,VLOOKUP($A8,SXS_Transit_input!$A$53:$R$69,MATCH(SXS_Transit_temp!M$2,SXS_Transit_input!$B$52:$R$52,0)+1,FALSE))</f>
        <v>0</v>
      </c>
      <c r="N8">
        <f>IF(ISNA(VLOOKUP($A8,SXS_Transit_input!$A$5:$W$26,MATCH(SXS_Transit_temp!N$2,SXS_Transit_input!$B$4:$W$4,0)+1,FALSE)),0,VLOOKUP($A8,SXS_Transit_input!$A$5:$W$26,MATCH(SXS_Transit_temp!N$2,SXS_Transit_input!$B$4:$W$4,0)+1,FALSE))+IF(ISNA(VLOOKUP($A8,SXS_Transit_input!$A$53:$R$69,MATCH(SXS_Transit_temp!N$2,SXS_Transit_input!$B$52:$R$52,0)+1,FALSE)),0,VLOOKUP($A8,SXS_Transit_input!$A$53:$R$69,MATCH(SXS_Transit_temp!N$2,SXS_Transit_input!$B$52:$R$52,0)+1,FALSE))</f>
        <v>0</v>
      </c>
      <c r="O8">
        <f>IF(ISNA(VLOOKUP($A8,SXS_Transit_input!$A$5:$W$26,MATCH(SXS_Transit_temp!O$2,SXS_Transit_input!$B$4:$W$4,0)+1,FALSE)),0,VLOOKUP($A8,SXS_Transit_input!$A$5:$W$26,MATCH(SXS_Transit_temp!O$2,SXS_Transit_input!$B$4:$W$4,0)+1,FALSE))+IF(ISNA(VLOOKUP($A8,SXS_Transit_input!$A$53:$R$69,MATCH(SXS_Transit_temp!O$2,SXS_Transit_input!$B$52:$R$52,0)+1,FALSE)),0,VLOOKUP($A8,SXS_Transit_input!$A$53:$R$69,MATCH(SXS_Transit_temp!O$2,SXS_Transit_input!$B$52:$R$52,0)+1,FALSE))</f>
        <v>0</v>
      </c>
      <c r="P8">
        <f>IF(ISNA(VLOOKUP($A8,SXS_Transit_input!$A$5:$W$26,MATCH(SXS_Transit_temp!P$2,SXS_Transit_input!$B$4:$W$4,0)+1,FALSE)),0,VLOOKUP($A8,SXS_Transit_input!$A$5:$W$26,MATCH(SXS_Transit_temp!P$2,SXS_Transit_input!$B$4:$W$4,0)+1,FALSE))+IF(ISNA(VLOOKUP($A8,SXS_Transit_input!$A$53:$R$69,MATCH(SXS_Transit_temp!P$2,SXS_Transit_input!$B$52:$R$52,0)+1,FALSE)),0,VLOOKUP($A8,SXS_Transit_input!$A$53:$R$69,MATCH(SXS_Transit_temp!P$2,SXS_Transit_input!$B$52:$R$52,0)+1,FALSE))</f>
        <v>0</v>
      </c>
      <c r="Q8">
        <f>IF(ISNA(VLOOKUP($A8,SXS_Transit_input!$A$5:$W$26,MATCH(SXS_Transit_temp!Q$2,SXS_Transit_input!$B$4:$W$4,0)+1,FALSE)),0,VLOOKUP($A8,SXS_Transit_input!$A$5:$W$26,MATCH(SXS_Transit_temp!Q$2,SXS_Transit_input!$B$4:$W$4,0)+1,FALSE))+IF(ISNA(VLOOKUP($A8,SXS_Transit_input!$A$53:$R$69,MATCH(SXS_Transit_temp!Q$2,SXS_Transit_input!$B$52:$R$52,0)+1,FALSE)),0,VLOOKUP($A8,SXS_Transit_input!$A$53:$R$69,MATCH(SXS_Transit_temp!Q$2,SXS_Transit_input!$B$52:$R$52,0)+1,FALSE))</f>
        <v>0</v>
      </c>
      <c r="R8">
        <f>IF(ISNA(VLOOKUP($A8,SXS_Transit_input!$A$5:$W$26,MATCH(SXS_Transit_temp!R$2,SXS_Transit_input!$B$4:$W$4,0)+1,FALSE)),0,VLOOKUP($A8,SXS_Transit_input!$A$5:$W$26,MATCH(SXS_Transit_temp!R$2,SXS_Transit_input!$B$4:$W$4,0)+1,FALSE))+IF(ISNA(VLOOKUP($A8,SXS_Transit_input!$A$53:$R$69,MATCH(SXS_Transit_temp!R$2,SXS_Transit_input!$B$52:$R$52,0)+1,FALSE)),0,VLOOKUP($A8,SXS_Transit_input!$A$53:$R$69,MATCH(SXS_Transit_temp!R$2,SXS_Transit_input!$B$52:$R$52,0)+1,FALSE))</f>
        <v>0</v>
      </c>
      <c r="S8">
        <f>IF(ISNA(VLOOKUP($A8,SXS_Transit_input!$A$5:$W$26,MATCH(SXS_Transit_temp!S$2,SXS_Transit_input!$B$4:$W$4,0)+1,FALSE)),0,VLOOKUP($A8,SXS_Transit_input!$A$5:$W$26,MATCH(SXS_Transit_temp!S$2,SXS_Transit_input!$B$4:$W$4,0)+1,FALSE))+IF(ISNA(VLOOKUP($A8,SXS_Transit_input!$A$53:$R$69,MATCH(SXS_Transit_temp!S$2,SXS_Transit_input!$B$52:$R$52,0)+1,FALSE)),0,VLOOKUP($A8,SXS_Transit_input!$A$53:$R$69,MATCH(SXS_Transit_temp!S$2,SXS_Transit_input!$B$52:$R$52,0)+1,FALSE))</f>
        <v>0</v>
      </c>
      <c r="T8">
        <f>IF(ISNA(VLOOKUP($A8,SXS_Transit_input!$A$5:$W$26,MATCH(SXS_Transit_temp!T$2,SXS_Transit_input!$B$4:$W$4,0)+1,FALSE)),0,VLOOKUP($A8,SXS_Transit_input!$A$5:$W$26,MATCH(SXS_Transit_temp!T$2,SXS_Transit_input!$B$4:$W$4,0)+1,FALSE))+IF(ISNA(VLOOKUP($A8,SXS_Transit_input!$A$53:$R$69,MATCH(SXS_Transit_temp!T$2,SXS_Transit_input!$B$52:$R$52,0)+1,FALSE)),0,VLOOKUP($A8,SXS_Transit_input!$A$53:$R$69,MATCH(SXS_Transit_temp!T$2,SXS_Transit_input!$B$52:$R$52,0)+1,FALSE))</f>
        <v>0</v>
      </c>
      <c r="U8">
        <f>IF(ISNA(VLOOKUP($A8,SXS_Transit_input!$A$5:$W$26,MATCH(SXS_Transit_temp!U$2,SXS_Transit_input!$B$4:$W$4,0)+1,FALSE)),0,VLOOKUP($A8,SXS_Transit_input!$A$5:$W$26,MATCH(SXS_Transit_temp!U$2,SXS_Transit_input!$B$4:$W$4,0)+1,FALSE))+IF(ISNA(VLOOKUP($A8,SXS_Transit_input!$A$53:$R$69,MATCH(SXS_Transit_temp!U$2,SXS_Transit_input!$B$52:$R$52,0)+1,FALSE)),0,VLOOKUP($A8,SXS_Transit_input!$A$53:$R$69,MATCH(SXS_Transit_temp!U$2,SXS_Transit_input!$B$52:$R$52,0)+1,FALSE))</f>
        <v>0</v>
      </c>
      <c r="V8">
        <f>IF(ISNA(VLOOKUP($A8,SXS_Transit_input!$A$5:$W$26,MATCH(SXS_Transit_temp!V$2,SXS_Transit_input!$B$4:$W$4,0)+1,FALSE)),0,VLOOKUP($A8,SXS_Transit_input!$A$5:$W$26,MATCH(SXS_Transit_temp!V$2,SXS_Transit_input!$B$4:$W$4,0)+1,FALSE))+IF(ISNA(VLOOKUP($A8,SXS_Transit_input!$A$53:$R$69,MATCH(SXS_Transit_temp!V$2,SXS_Transit_input!$B$52:$R$52,0)+1,FALSE)),0,VLOOKUP($A8,SXS_Transit_input!$A$53:$R$69,MATCH(SXS_Transit_temp!V$2,SXS_Transit_input!$B$52:$R$52,0)+1,FALSE))</f>
        <v>0</v>
      </c>
      <c r="W8">
        <f>IF(ISNA(VLOOKUP($A8,SXS_Transit_input!$A$5:$W$26,MATCH(SXS_Transit_temp!W$2,SXS_Transit_input!$B$4:$W$4,0)+1,FALSE)),0,VLOOKUP($A8,SXS_Transit_input!$A$5:$W$26,MATCH(SXS_Transit_temp!W$2,SXS_Transit_input!$B$4:$W$4,0)+1,FALSE))+IF(ISNA(VLOOKUP($A8,SXS_Transit_input!$A$53:$R$69,MATCH(SXS_Transit_temp!W$2,SXS_Transit_input!$B$52:$R$52,0)+1,FALSE)),0,VLOOKUP($A8,SXS_Transit_input!$A$53:$R$69,MATCH(SXS_Transit_temp!W$2,SXS_Transit_input!$B$52:$R$52,0)+1,FALSE))</f>
        <v>0</v>
      </c>
      <c r="X8">
        <f>IF(ISNA(VLOOKUP($A8,SXS_Transit_input!$A$5:$W$26,MATCH(SXS_Transit_temp!X$2,SXS_Transit_input!$B$4:$W$4,0)+1,FALSE)),0,VLOOKUP($A8,SXS_Transit_input!$A$5:$W$26,MATCH(SXS_Transit_temp!X$2,SXS_Transit_input!$B$4:$W$4,0)+1,FALSE))+IF(ISNA(VLOOKUP($A8,SXS_Transit_input!$A$53:$R$69,MATCH(SXS_Transit_temp!X$2,SXS_Transit_input!$B$52:$R$52,0)+1,FALSE)),0,VLOOKUP($A8,SXS_Transit_input!$A$53:$R$69,MATCH(SXS_Transit_temp!X$2,SXS_Transit_input!$B$52:$R$52,0)+1,FALSE))</f>
        <v>0</v>
      </c>
      <c r="Y8">
        <f>IF(ISNA(VLOOKUP($A8,SXS_Transit_input!$A$5:$W$26,MATCH(SXS_Transit_temp!Y$2,SXS_Transit_input!$B$4:$W$4,0)+1,FALSE)),0,VLOOKUP($A8,SXS_Transit_input!$A$5:$W$26,MATCH(SXS_Transit_temp!Y$2,SXS_Transit_input!$B$4:$W$4,0)+1,FALSE))+IF(ISNA(VLOOKUP($A8,SXS_Transit_input!$A$53:$R$69,MATCH(SXS_Transit_temp!Y$2,SXS_Transit_input!$B$52:$R$52,0)+1,FALSE)),0,VLOOKUP($A8,SXS_Transit_input!$A$53:$R$69,MATCH(SXS_Transit_temp!Y$2,SXS_Transit_input!$B$52:$R$52,0)+1,FALSE))</f>
        <v>0</v>
      </c>
      <c r="Z8">
        <f>IF(ISNA(VLOOKUP($A8,SXS_Transit_input!$A$5:$W$26,MATCH(SXS_Transit_temp!Z$2,SXS_Transit_input!$B$4:$W$4,0)+1,FALSE)),0,VLOOKUP($A8,SXS_Transit_input!$A$5:$W$26,MATCH(SXS_Transit_temp!Z$2,SXS_Transit_input!$B$4:$W$4,0)+1,FALSE))+IF(ISNA(VLOOKUP($A8,SXS_Transit_input!$A$53:$R$69,MATCH(SXS_Transit_temp!Z$2,SXS_Transit_input!$B$52:$R$52,0)+1,FALSE)),0,VLOOKUP($A8,SXS_Transit_input!$A$53:$R$69,MATCH(SXS_Transit_temp!Z$2,SXS_Transit_input!$B$52:$R$52,0)+1,FALSE))</f>
        <v>0</v>
      </c>
      <c r="AA8">
        <v>6</v>
      </c>
      <c r="AB8" s="22">
        <f>IF(ISNA(VLOOKUP($AA8,SXS_Transit_input!$Y$5:$AT$26,MATCH(SXS_Transit_temp!AB$2,SXS_Transit_input!$Y$4:$AS$4,0)+1,FALSE)),0,VLOOKUP($AA8,SXS_Transit_input!$Y$5:$AT$26,MATCH(SXS_Transit_temp!AB$2,SXS_Transit_input!$Y$4:$AS$4,0)+1,FALSE))+IF(ISNA(VLOOKUP($AA8,SXS_Transit_input!$Y$52:$AT$67,MATCH(SXS_Transit_temp!AB$2,SXS_Transit_input!$Y$51:$AT$51,0)+1,FALSE)),0,VLOOKUP($AA8,SXS_Transit_input!$Y$52:$AT$67,MATCH(SXS_Transit_temp!AB$2,SXS_Transit_input!$Y$51:$AT$51,0)+1,FALSE))</f>
        <v>3273</v>
      </c>
      <c r="AC8" s="23">
        <f>IF(ISNA(VLOOKUP($AA8,SXS_Transit_input!$Y$5:$AT$26,MATCH(SXS_Transit_temp!AC$2,SXS_Transit_input!$Y$4:$AS$4,0)+1,FALSE)),0,VLOOKUP($AA8,SXS_Transit_input!$Y$5:$AT$26,MATCH(SXS_Transit_temp!AC$2,SXS_Transit_input!$Y$4:$AS$4,0)+1,FALSE))+IF(ISNA(VLOOKUP($AA8,SXS_Transit_input!$Y$52:$AT$67,MATCH(SXS_Transit_temp!AC$2,SXS_Transit_input!$Y$51:$AT$51,0)+1,FALSE)),0,VLOOKUP($AA8,SXS_Transit_input!$Y$52:$AT$67,MATCH(SXS_Transit_temp!AC$2,SXS_Transit_input!$Y$51:$AT$51,0)+1,FALSE))</f>
        <v>253</v>
      </c>
      <c r="AD8" s="23">
        <f>IF(ISNA(VLOOKUP($AA8,SXS_Transit_input!$Y$5:$AT$26,MATCH(SXS_Transit_temp!AD$2,SXS_Transit_input!$Y$4:$AS$4,0)+1,FALSE)),0,VLOOKUP($AA8,SXS_Transit_input!$Y$5:$AT$26,MATCH(SXS_Transit_temp!AD$2,SXS_Transit_input!$Y$4:$AS$4,0)+1,FALSE))+IF(ISNA(VLOOKUP($AA8,SXS_Transit_input!$Y$52:$AT$67,MATCH(SXS_Transit_temp!AD$2,SXS_Transit_input!$Y$51:$AT$51,0)+1,FALSE)),0,VLOOKUP($AA8,SXS_Transit_input!$Y$52:$AT$67,MATCH(SXS_Transit_temp!AD$2,SXS_Transit_input!$Y$51:$AT$51,0)+1,FALSE))</f>
        <v>268</v>
      </c>
      <c r="AE8" s="23">
        <f>IF(ISNA(VLOOKUP($AA8,SXS_Transit_input!$Y$5:$AT$26,MATCH(SXS_Transit_temp!AE$2,SXS_Transit_input!$Y$4:$AS$4,0)+1,FALSE)),0,VLOOKUP($AA8,SXS_Transit_input!$Y$5:$AT$26,MATCH(SXS_Transit_temp!AE$2,SXS_Transit_input!$Y$4:$AS$4,0)+1,FALSE))+IF(ISNA(VLOOKUP($AA8,SXS_Transit_input!$Y$52:$AT$67,MATCH(SXS_Transit_temp!AE$2,SXS_Transit_input!$Y$51:$AT$51,0)+1,FALSE)),0,VLOOKUP($AA8,SXS_Transit_input!$Y$52:$AT$67,MATCH(SXS_Transit_temp!AE$2,SXS_Transit_input!$Y$51:$AT$51,0)+1,FALSE))</f>
        <v>258</v>
      </c>
      <c r="AF8" s="23">
        <f>IF(ISNA(VLOOKUP($AA8,SXS_Transit_input!$Y$5:$AT$26,MATCH(SXS_Transit_temp!AF$2,SXS_Transit_input!$Y$4:$AS$4,0)+1,FALSE)),0,VLOOKUP($AA8,SXS_Transit_input!$Y$5:$AT$26,MATCH(SXS_Transit_temp!AF$2,SXS_Transit_input!$Y$4:$AS$4,0)+1,FALSE))+IF(ISNA(VLOOKUP($AA8,SXS_Transit_input!$Y$52:$AT$67,MATCH(SXS_Transit_temp!AF$2,SXS_Transit_input!$Y$51:$AT$51,0)+1,FALSE)),0,VLOOKUP($AA8,SXS_Transit_input!$Y$52:$AT$67,MATCH(SXS_Transit_temp!AF$2,SXS_Transit_input!$Y$51:$AT$51,0)+1,FALSE))</f>
        <v>444</v>
      </c>
      <c r="AG8" s="23">
        <f>IF(ISNA(VLOOKUP($AA8,SXS_Transit_input!$Y$5:$AT$26,MATCH(SXS_Transit_temp!AG$2,SXS_Transit_input!$Y$4:$AS$4,0)+1,FALSE)),0,VLOOKUP($AA8,SXS_Transit_input!$Y$5:$AT$26,MATCH(SXS_Transit_temp!AG$2,SXS_Transit_input!$Y$4:$AS$4,0)+1,FALSE))+IF(ISNA(VLOOKUP($AA8,SXS_Transit_input!$Y$52:$AT$67,MATCH(SXS_Transit_temp!AG$2,SXS_Transit_input!$Y$51:$AT$51,0)+1,FALSE)),0,VLOOKUP($AA8,SXS_Transit_input!$Y$52:$AT$67,MATCH(SXS_Transit_temp!AG$2,SXS_Transit_input!$Y$51:$AT$51,0)+1,FALSE))</f>
        <v>1069</v>
      </c>
      <c r="AH8" s="23">
        <f>IF(ISNA(VLOOKUP($AA8,SXS_Transit_input!$Y$5:$AT$26,MATCH(SXS_Transit_temp!AH$2,SXS_Transit_input!$Y$4:$AS$4,0)+1,FALSE)),0,VLOOKUP($AA8,SXS_Transit_input!$Y$5:$AT$26,MATCH(SXS_Transit_temp!AH$2,SXS_Transit_input!$Y$4:$AS$4,0)+1,FALSE))+IF(ISNA(VLOOKUP($AA8,SXS_Transit_input!$Y$52:$AT$67,MATCH(SXS_Transit_temp!AH$2,SXS_Transit_input!$Y$51:$AT$51,0)+1,FALSE)),0,VLOOKUP($AA8,SXS_Transit_input!$Y$52:$AT$67,MATCH(SXS_Transit_temp!AH$2,SXS_Transit_input!$Y$51:$AT$51,0)+1,FALSE))</f>
        <v>464</v>
      </c>
      <c r="AI8" s="23">
        <f>IF(ISNA(VLOOKUP($AA8,SXS_Transit_input!$Y$5:$AT$26,MATCH(SXS_Transit_temp!AI$2,SXS_Transit_input!$Y$4:$AS$4,0)+1,FALSE)),0,VLOOKUP($AA8,SXS_Transit_input!$Y$5:$AT$26,MATCH(SXS_Transit_temp!AI$2,SXS_Transit_input!$Y$4:$AS$4,0)+1,FALSE))+IF(ISNA(VLOOKUP($AA8,SXS_Transit_input!$Y$52:$AT$67,MATCH(SXS_Transit_temp!AI$2,SXS_Transit_input!$Y$51:$AT$51,0)+1,FALSE)),0,VLOOKUP($AA8,SXS_Transit_input!$Y$52:$AT$67,MATCH(SXS_Transit_temp!AI$2,SXS_Transit_input!$Y$51:$AT$51,0)+1,FALSE))</f>
        <v>148</v>
      </c>
      <c r="AJ8" s="23">
        <f>IF(ISNA(VLOOKUP($AA8,SXS_Transit_input!$Y$5:$AT$26,MATCH(SXS_Transit_temp!AJ$2,SXS_Transit_input!$Y$4:$AS$4,0)+1,FALSE)),0,VLOOKUP($AA8,SXS_Transit_input!$Y$5:$AT$26,MATCH(SXS_Transit_temp!AJ$2,SXS_Transit_input!$Y$4:$AS$4,0)+1,FALSE))+IF(ISNA(VLOOKUP($AA8,SXS_Transit_input!$Y$52:$AT$67,MATCH(SXS_Transit_temp!AJ$2,SXS_Transit_input!$Y$51:$AT$51,0)+1,FALSE)),0,VLOOKUP($AA8,SXS_Transit_input!$Y$52:$AT$67,MATCH(SXS_Transit_temp!AJ$2,SXS_Transit_input!$Y$51:$AT$51,0)+1,FALSE))</f>
        <v>0</v>
      </c>
      <c r="AK8" s="23">
        <f>IF(ISNA(VLOOKUP($AA8,SXS_Transit_input!$Y$5:$AT$26,MATCH(SXS_Transit_temp!AK$2,SXS_Transit_input!$Y$4:$AS$4,0)+1,FALSE)),0,VLOOKUP($AA8,SXS_Transit_input!$Y$5:$AT$26,MATCH(SXS_Transit_temp!AK$2,SXS_Transit_input!$Y$4:$AS$4,0)+1,FALSE))+IF(ISNA(VLOOKUP($AA8,SXS_Transit_input!$Y$52:$AT$67,MATCH(SXS_Transit_temp!AK$2,SXS_Transit_input!$Y$51:$AT$51,0)+1,FALSE)),0,VLOOKUP($AA8,SXS_Transit_input!$Y$52:$AT$67,MATCH(SXS_Transit_temp!AK$2,SXS_Transit_input!$Y$51:$AT$51,0)+1,FALSE))</f>
        <v>1</v>
      </c>
      <c r="AL8" s="23">
        <f>IF(ISNA(VLOOKUP($AA8,SXS_Transit_input!$Y$5:$AT$26,MATCH(SXS_Transit_temp!AL$2,SXS_Transit_input!$Y$4:$AS$4,0)+1,FALSE)),0,VLOOKUP($AA8,SXS_Transit_input!$Y$5:$AT$26,MATCH(SXS_Transit_temp!AL$2,SXS_Transit_input!$Y$4:$AS$4,0)+1,FALSE))+IF(ISNA(VLOOKUP($AA8,SXS_Transit_input!$Y$52:$AT$67,MATCH(SXS_Transit_temp!AL$2,SXS_Transit_input!$Y$51:$AT$51,0)+1,FALSE)),0,VLOOKUP($AA8,SXS_Transit_input!$Y$52:$AT$67,MATCH(SXS_Transit_temp!AL$2,SXS_Transit_input!$Y$51:$AT$51,0)+1,FALSE))</f>
        <v>1</v>
      </c>
      <c r="AM8" s="23">
        <f>IF(ISNA(VLOOKUP($AA8,SXS_Transit_input!$Y$5:$AT$26,MATCH(SXS_Transit_temp!AM$2,SXS_Transit_input!$Y$4:$AS$4,0)+1,FALSE)),0,VLOOKUP($AA8,SXS_Transit_input!$Y$5:$AT$26,MATCH(SXS_Transit_temp!AM$2,SXS_Transit_input!$Y$4:$AS$4,0)+1,FALSE))+IF(ISNA(VLOOKUP($AA8,SXS_Transit_input!$Y$52:$AT$67,MATCH(SXS_Transit_temp!AM$2,SXS_Transit_input!$Y$51:$AT$51,0)+1,FALSE)),0,VLOOKUP($AA8,SXS_Transit_input!$Y$52:$AT$67,MATCH(SXS_Transit_temp!AM$2,SXS_Transit_input!$Y$51:$AT$51,0)+1,FALSE))</f>
        <v>7</v>
      </c>
      <c r="AN8" s="23">
        <f>IF(ISNA(VLOOKUP($AA8,SXS_Transit_input!$Y$5:$AT$26,MATCH(SXS_Transit_temp!AN$2,SXS_Transit_input!$Y$4:$AS$4,0)+1,FALSE)),0,VLOOKUP($AA8,SXS_Transit_input!$Y$5:$AT$26,MATCH(SXS_Transit_temp!AN$2,SXS_Transit_input!$Y$4:$AS$4,0)+1,FALSE))+IF(ISNA(VLOOKUP($AA8,SXS_Transit_input!$Y$52:$AT$67,MATCH(SXS_Transit_temp!AN$2,SXS_Transit_input!$Y$51:$AT$51,0)+1,FALSE)),0,VLOOKUP($AA8,SXS_Transit_input!$Y$52:$AT$67,MATCH(SXS_Transit_temp!AN$2,SXS_Transit_input!$Y$51:$AT$51,0)+1,FALSE))</f>
        <v>4</v>
      </c>
      <c r="AO8" s="23">
        <f>IF(ISNA(VLOOKUP($AA8,SXS_Transit_input!$Y$5:$AT$26,MATCH(SXS_Transit_temp!AO$2,SXS_Transit_input!$Y$4:$AS$4,0)+1,FALSE)),0,VLOOKUP($AA8,SXS_Transit_input!$Y$5:$AT$26,MATCH(SXS_Transit_temp!AO$2,SXS_Transit_input!$Y$4:$AS$4,0)+1,FALSE))+IF(ISNA(VLOOKUP($AA8,SXS_Transit_input!$Y$52:$AT$67,MATCH(SXS_Transit_temp!AO$2,SXS_Transit_input!$Y$51:$AT$51,0)+1,FALSE)),0,VLOOKUP($AA8,SXS_Transit_input!$Y$52:$AT$67,MATCH(SXS_Transit_temp!AO$2,SXS_Transit_input!$Y$51:$AT$51,0)+1,FALSE))</f>
        <v>10</v>
      </c>
      <c r="AP8" s="23">
        <f>IF(ISNA(VLOOKUP($AA8,SXS_Transit_input!$Y$5:$AT$26,MATCH(SXS_Transit_temp!AP$2,SXS_Transit_input!$Y$4:$AS$4,0)+1,FALSE)),0,VLOOKUP($AA8,SXS_Transit_input!$Y$5:$AT$26,MATCH(SXS_Transit_temp!AP$2,SXS_Transit_input!$Y$4:$AS$4,0)+1,FALSE))+IF(ISNA(VLOOKUP($AA8,SXS_Transit_input!$Y$52:$AT$67,MATCH(SXS_Transit_temp!AP$2,SXS_Transit_input!$Y$51:$AT$51,0)+1,FALSE)),0,VLOOKUP($AA8,SXS_Transit_input!$Y$52:$AT$67,MATCH(SXS_Transit_temp!AP$2,SXS_Transit_input!$Y$51:$AT$51,0)+1,FALSE))</f>
        <v>0</v>
      </c>
      <c r="AQ8" s="23">
        <f>IF(ISNA(VLOOKUP($AA8,SXS_Transit_input!$Y$5:$AT$26,MATCH(SXS_Transit_temp!AQ$2,SXS_Transit_input!$Y$4:$AS$4,0)+1,FALSE)),0,VLOOKUP($AA8,SXS_Transit_input!$Y$5:$AT$26,MATCH(SXS_Transit_temp!AQ$2,SXS_Transit_input!$Y$4:$AS$4,0)+1,FALSE))+IF(ISNA(VLOOKUP($AA8,SXS_Transit_input!$Y$52:$AT$67,MATCH(SXS_Transit_temp!AQ$2,SXS_Transit_input!$Y$51:$AT$51,0)+1,FALSE)),0,VLOOKUP($AA8,SXS_Transit_input!$Y$52:$AT$67,MATCH(SXS_Transit_temp!AQ$2,SXS_Transit_input!$Y$51:$AT$51,0)+1,FALSE))</f>
        <v>0</v>
      </c>
      <c r="AR8" s="23">
        <f>IF(ISNA(VLOOKUP($AA8,SXS_Transit_input!$Y$5:$AT$26,MATCH(SXS_Transit_temp!AR$2,SXS_Transit_input!$Y$4:$AS$4,0)+1,FALSE)),0,VLOOKUP($AA8,SXS_Transit_input!$Y$5:$AT$26,MATCH(SXS_Transit_temp!AR$2,SXS_Transit_input!$Y$4:$AS$4,0)+1,FALSE))+IF(ISNA(VLOOKUP($AA8,SXS_Transit_input!$Y$52:$AT$67,MATCH(SXS_Transit_temp!AR$2,SXS_Transit_input!$Y$51:$AT$51,0)+1,FALSE)),0,VLOOKUP($AA8,SXS_Transit_input!$Y$52:$AT$67,MATCH(SXS_Transit_temp!AR$2,SXS_Transit_input!$Y$51:$AT$51,0)+1,FALSE))</f>
        <v>0</v>
      </c>
      <c r="AS8" s="23">
        <f>IF(ISNA(VLOOKUP($AA8,SXS_Transit_input!$Y$5:$AT$26,MATCH(SXS_Transit_temp!AS$2,SXS_Transit_input!$Y$4:$AS$4,0)+1,FALSE)),0,VLOOKUP($AA8,SXS_Transit_input!$Y$5:$AT$26,MATCH(SXS_Transit_temp!AS$2,SXS_Transit_input!$Y$4:$AS$4,0)+1,FALSE))+IF(ISNA(VLOOKUP($AA8,SXS_Transit_input!$Y$52:$AT$67,MATCH(SXS_Transit_temp!AS$2,SXS_Transit_input!$Y$51:$AT$51,0)+1,FALSE)),0,VLOOKUP($AA8,SXS_Transit_input!$Y$52:$AT$67,MATCH(SXS_Transit_temp!AS$2,SXS_Transit_input!$Y$51:$AT$51,0)+1,FALSE))</f>
        <v>0</v>
      </c>
      <c r="AT8" s="23">
        <f>IF(ISNA(VLOOKUP($AA8,SXS_Transit_input!$Y$5:$AT$26,MATCH(SXS_Transit_temp!AT$2,SXS_Transit_input!$Y$4:$AS$4,0)+1,FALSE)),0,VLOOKUP($AA8,SXS_Transit_input!$Y$5:$AT$26,MATCH(SXS_Transit_temp!AT$2,SXS_Transit_input!$Y$4:$AS$4,0)+1,FALSE))+IF(ISNA(VLOOKUP($AA8,SXS_Transit_input!$Y$52:$AT$67,MATCH(SXS_Transit_temp!AT$2,SXS_Transit_input!$Y$51:$AT$51,0)+1,FALSE)),0,VLOOKUP($AA8,SXS_Transit_input!$Y$52:$AT$67,MATCH(SXS_Transit_temp!AT$2,SXS_Transit_input!$Y$51:$AT$51,0)+1,FALSE))</f>
        <v>0</v>
      </c>
      <c r="AU8" s="23">
        <f>IF(ISNA(VLOOKUP($AA8,SXS_Transit_input!$Y$5:$AT$26,MATCH(SXS_Transit_temp!AU$2,SXS_Transit_input!$Y$4:$AS$4,0)+1,FALSE)),0,VLOOKUP($AA8,SXS_Transit_input!$Y$5:$AT$26,MATCH(SXS_Transit_temp!AU$2,SXS_Transit_input!$Y$4:$AS$4,0)+1,FALSE))+IF(ISNA(VLOOKUP($AA8,SXS_Transit_input!$Y$52:$AT$67,MATCH(SXS_Transit_temp!AU$2,SXS_Transit_input!$Y$51:$AT$51,0)+1,FALSE)),0,VLOOKUP($AA8,SXS_Transit_input!$Y$52:$AT$67,MATCH(SXS_Transit_temp!AU$2,SXS_Transit_input!$Y$51:$AT$51,0)+1,FALSE))</f>
        <v>0</v>
      </c>
      <c r="AV8" s="23">
        <f>IF(ISNA(VLOOKUP($AA8,SXS_Transit_input!$Y$5:$AT$26,MATCH(SXS_Transit_temp!AV$2,SXS_Transit_input!$Y$4:$AS$4,0)+1,FALSE)),0,VLOOKUP($AA8,SXS_Transit_input!$Y$5:$AT$26,MATCH(SXS_Transit_temp!AV$2,SXS_Transit_input!$Y$4:$AS$4,0)+1,FALSE))+IF(ISNA(VLOOKUP($AA8,SXS_Transit_input!$Y$52:$AT$67,MATCH(SXS_Transit_temp!AV$2,SXS_Transit_input!$Y$51:$AT$51,0)+1,FALSE)),0,VLOOKUP($AA8,SXS_Transit_input!$Y$52:$AT$67,MATCH(SXS_Transit_temp!AV$2,SXS_Transit_input!$Y$51:$AT$51,0)+1,FALSE))</f>
        <v>0</v>
      </c>
      <c r="AW8" s="23">
        <f>IF(ISNA(VLOOKUP($AA8,SXS_Transit_input!$Y$5:$AT$26,MATCH(SXS_Transit_temp!AW$2,SXS_Transit_input!$Y$4:$AS$4,0)+1,FALSE)),0,VLOOKUP($AA8,SXS_Transit_input!$Y$5:$AT$26,MATCH(SXS_Transit_temp!AW$2,SXS_Transit_input!$Y$4:$AS$4,0)+1,FALSE))+IF(ISNA(VLOOKUP($AA8,SXS_Transit_input!$Y$52:$AT$67,MATCH(SXS_Transit_temp!AW$2,SXS_Transit_input!$Y$51:$AT$51,0)+1,FALSE)),0,VLOOKUP($AA8,SXS_Transit_input!$Y$52:$AT$67,MATCH(SXS_Transit_temp!AW$2,SXS_Transit_input!$Y$51:$AT$51,0)+1,FALSE))</f>
        <v>0</v>
      </c>
      <c r="AX8" s="23">
        <f>IF(ISNA(VLOOKUP($AA8,SXS_Transit_input!$Y$5:$AT$26,MATCH(SXS_Transit_temp!AX$2,SXS_Transit_input!$Y$4:$AS$4,0)+1,FALSE)),0,VLOOKUP($AA8,SXS_Transit_input!$Y$5:$AT$26,MATCH(SXS_Transit_temp!AX$2,SXS_Transit_input!$Y$4:$AS$4,0)+1,FALSE))+IF(ISNA(VLOOKUP($AA8,SXS_Transit_input!$Y$52:$AT$67,MATCH(SXS_Transit_temp!AX$2,SXS_Transit_input!$Y$51:$AT$51,0)+1,FALSE)),0,VLOOKUP($AA8,SXS_Transit_input!$Y$52:$AT$67,MATCH(SXS_Transit_temp!AX$2,SXS_Transit_input!$Y$51:$AT$51,0)+1,FALSE))</f>
        <v>1</v>
      </c>
      <c r="AY8" s="23">
        <f>IF(ISNA(VLOOKUP($AA8,SXS_Transit_input!$Y$5:$AT$26,MATCH(SXS_Transit_temp!AY$2,SXS_Transit_input!$Y$4:$AS$4,0)+1,FALSE)),0,VLOOKUP($AA8,SXS_Transit_input!$Y$5:$AT$26,MATCH(SXS_Transit_temp!AY$2,SXS_Transit_input!$Y$4:$AS$4,0)+1,FALSE))+IF(ISNA(VLOOKUP($AA8,SXS_Transit_input!$Y$52:$AT$67,MATCH(SXS_Transit_temp!AY$2,SXS_Transit_input!$Y$51:$AT$51,0)+1,FALSE)),0,VLOOKUP($AA8,SXS_Transit_input!$Y$52:$AT$67,MATCH(SXS_Transit_temp!AY$2,SXS_Transit_input!$Y$51:$AT$51,0)+1,FALSE))</f>
        <v>0</v>
      </c>
      <c r="AZ8" s="24">
        <f>IF(ISNA(VLOOKUP($AA8,SXS_Transit_input!$Y$5:$AT$26,MATCH(SXS_Transit_temp!AZ$2,SXS_Transit_input!$Y$4:$AS$4,0)+1,FALSE)),0,VLOOKUP($AA8,SXS_Transit_input!$Y$5:$AT$26,MATCH(SXS_Transit_temp!AZ$2,SXS_Transit_input!$Y$4:$AS$4,0)+1,FALSE))+IF(ISNA(VLOOKUP($AA8,SXS_Transit_input!$Y$52:$AT$67,MATCH(SXS_Transit_temp!AZ$2,SXS_Transit_input!$Y$51:$AT$51,0)+1,FALSE)),0,VLOOKUP($AA8,SXS_Transit_input!$Y$52:$AT$67,MATCH(SXS_Transit_temp!AZ$2,SXS_Transit_input!$Y$51:$AT$51,0)+1,FALSE))</f>
        <v>0</v>
      </c>
    </row>
    <row r="9" spans="1:52" x14ac:dyDescent="0.25">
      <c r="A9">
        <v>7</v>
      </c>
      <c r="B9">
        <f>IF(ISNA(VLOOKUP($A9,SXS_Transit_input!$A$5:$W$26,MATCH(SXS_Transit_temp!B$2,SXS_Transit_input!$B$4:$W$4,0)+1,FALSE)),0,VLOOKUP($A9,SXS_Transit_input!$A$5:$W$26,MATCH(SXS_Transit_temp!B$2,SXS_Transit_input!$B$4:$W$4,0)+1,FALSE))+IF(ISNA(VLOOKUP($A9,SXS_Transit_input!$A$53:$R$69,MATCH(SXS_Transit_temp!B$2,SXS_Transit_input!$B$52:$R$52,0)+1,FALSE)),0,VLOOKUP($A9,SXS_Transit_input!$A$53:$R$69,MATCH(SXS_Transit_temp!B$2,SXS_Transit_input!$B$52:$R$52,0)+1,FALSE))</f>
        <v>9959.9318399999993</v>
      </c>
      <c r="C9">
        <f>IF(ISNA(VLOOKUP($A9,SXS_Transit_input!$A$5:$W$26,MATCH(SXS_Transit_temp!C$2,SXS_Transit_input!$B$4:$W$4,0)+1,FALSE)),0,VLOOKUP($A9,SXS_Transit_input!$A$5:$W$26,MATCH(SXS_Transit_temp!C$2,SXS_Transit_input!$B$4:$W$4,0)+1,FALSE))+IF(ISNA(VLOOKUP($A9,SXS_Transit_input!$A$53:$R$69,MATCH(SXS_Transit_temp!C$2,SXS_Transit_input!$B$52:$R$52,0)+1,FALSE)),0,VLOOKUP($A9,SXS_Transit_input!$A$53:$R$69,MATCH(SXS_Transit_temp!C$2,SXS_Transit_input!$B$52:$R$52,0)+1,FALSE))</f>
        <v>1068.8257100000001</v>
      </c>
      <c r="D9">
        <f>IF(ISNA(VLOOKUP($A9,SXS_Transit_input!$A$5:$W$26,MATCH(SXS_Transit_temp!D$2,SXS_Transit_input!$B$4:$W$4,0)+1,FALSE)),0,VLOOKUP($A9,SXS_Transit_input!$A$5:$W$26,MATCH(SXS_Transit_temp!D$2,SXS_Transit_input!$B$4:$W$4,0)+1,FALSE))+IF(ISNA(VLOOKUP($A9,SXS_Transit_input!$A$53:$R$69,MATCH(SXS_Transit_temp!D$2,SXS_Transit_input!$B$52:$R$52,0)+1,FALSE)),0,VLOOKUP($A9,SXS_Transit_input!$A$53:$R$69,MATCH(SXS_Transit_temp!D$2,SXS_Transit_input!$B$52:$R$52,0)+1,FALSE))</f>
        <v>2480.7258700000002</v>
      </c>
      <c r="E9">
        <f>IF(ISNA(VLOOKUP($A9,SXS_Transit_input!$A$5:$W$26,MATCH(SXS_Transit_temp!E$2,SXS_Transit_input!$B$4:$W$4,0)+1,FALSE)),0,VLOOKUP($A9,SXS_Transit_input!$A$5:$W$26,MATCH(SXS_Transit_temp!E$2,SXS_Transit_input!$B$4:$W$4,0)+1,FALSE))+IF(ISNA(VLOOKUP($A9,SXS_Transit_input!$A$53:$R$69,MATCH(SXS_Transit_temp!E$2,SXS_Transit_input!$B$52:$R$52,0)+1,FALSE)),0,VLOOKUP($A9,SXS_Transit_input!$A$53:$R$69,MATCH(SXS_Transit_temp!E$2,SXS_Transit_input!$B$52:$R$52,0)+1,FALSE))</f>
        <v>0</v>
      </c>
      <c r="F9">
        <f>IF(ISNA(VLOOKUP($A9,SXS_Transit_input!$A$5:$W$26,MATCH(SXS_Transit_temp!F$2,SXS_Transit_input!$B$4:$W$4,0)+1,FALSE)),0,VLOOKUP($A9,SXS_Transit_input!$A$5:$W$26,MATCH(SXS_Transit_temp!F$2,SXS_Transit_input!$B$4:$W$4,0)+1,FALSE))+IF(ISNA(VLOOKUP($A9,SXS_Transit_input!$A$53:$R$69,MATCH(SXS_Transit_temp!F$2,SXS_Transit_input!$B$52:$R$52,0)+1,FALSE)),0,VLOOKUP($A9,SXS_Transit_input!$A$53:$R$69,MATCH(SXS_Transit_temp!F$2,SXS_Transit_input!$B$52:$R$52,0)+1,FALSE))</f>
        <v>0</v>
      </c>
      <c r="G9">
        <f>IF(ISNA(VLOOKUP($A9,SXS_Transit_input!$A$5:$W$26,MATCH(SXS_Transit_temp!G$2,SXS_Transit_input!$B$4:$W$4,0)+1,FALSE)),0,VLOOKUP($A9,SXS_Transit_input!$A$5:$W$26,MATCH(SXS_Transit_temp!G$2,SXS_Transit_input!$B$4:$W$4,0)+1,FALSE))+IF(ISNA(VLOOKUP($A9,SXS_Transit_input!$A$53:$R$69,MATCH(SXS_Transit_temp!G$2,SXS_Transit_input!$B$52:$R$52,0)+1,FALSE)),0,VLOOKUP($A9,SXS_Transit_input!$A$53:$R$69,MATCH(SXS_Transit_temp!G$2,SXS_Transit_input!$B$52:$R$52,0)+1,FALSE))</f>
        <v>982.42091000000005</v>
      </c>
      <c r="H9">
        <f>IF(ISNA(VLOOKUP($A9,SXS_Transit_input!$A$5:$W$26,MATCH(SXS_Transit_temp!H$2,SXS_Transit_input!$B$4:$W$4,0)+1,FALSE)),0,VLOOKUP($A9,SXS_Transit_input!$A$5:$W$26,MATCH(SXS_Transit_temp!H$2,SXS_Transit_input!$B$4:$W$4,0)+1,FALSE))+IF(ISNA(VLOOKUP($A9,SXS_Transit_input!$A$53:$R$69,MATCH(SXS_Transit_temp!H$2,SXS_Transit_input!$B$52:$R$52,0)+1,FALSE)),0,VLOOKUP($A9,SXS_Transit_input!$A$53:$R$69,MATCH(SXS_Transit_temp!H$2,SXS_Transit_input!$B$52:$R$52,0)+1,FALSE))</f>
        <v>16573.790809999999</v>
      </c>
      <c r="I9">
        <f>IF(ISNA(VLOOKUP($A9,SXS_Transit_input!$A$5:$W$26,MATCH(SXS_Transit_temp!I$2,SXS_Transit_input!$B$4:$W$4,0)+1,FALSE)),0,VLOOKUP($A9,SXS_Transit_input!$A$5:$W$26,MATCH(SXS_Transit_temp!I$2,SXS_Transit_input!$B$4:$W$4,0)+1,FALSE))+IF(ISNA(VLOOKUP($A9,SXS_Transit_input!$A$53:$R$69,MATCH(SXS_Transit_temp!I$2,SXS_Transit_input!$B$52:$R$52,0)+1,FALSE)),0,VLOOKUP($A9,SXS_Transit_input!$A$53:$R$69,MATCH(SXS_Transit_temp!I$2,SXS_Transit_input!$B$52:$R$52,0)+1,FALSE))</f>
        <v>3118.413</v>
      </c>
      <c r="J9">
        <f>IF(ISNA(VLOOKUP($A9,SXS_Transit_input!$A$5:$W$26,MATCH(SXS_Transit_temp!J$2,SXS_Transit_input!$B$4:$W$4,0)+1,FALSE)),0,VLOOKUP($A9,SXS_Transit_input!$A$5:$W$26,MATCH(SXS_Transit_temp!J$2,SXS_Transit_input!$B$4:$W$4,0)+1,FALSE))+IF(ISNA(VLOOKUP($A9,SXS_Transit_input!$A$53:$R$69,MATCH(SXS_Transit_temp!J$2,SXS_Transit_input!$B$52:$R$52,0)+1,FALSE)),0,VLOOKUP($A9,SXS_Transit_input!$A$53:$R$69,MATCH(SXS_Transit_temp!J$2,SXS_Transit_input!$B$52:$R$52,0)+1,FALSE))</f>
        <v>563.02855</v>
      </c>
      <c r="K9">
        <f>IF(ISNA(VLOOKUP($A9,SXS_Transit_input!$A$5:$W$26,MATCH(SXS_Transit_temp!K$2,SXS_Transit_input!$B$4:$W$4,0)+1,FALSE)),0,VLOOKUP($A9,SXS_Transit_input!$A$5:$W$26,MATCH(SXS_Transit_temp!K$2,SXS_Transit_input!$B$4:$W$4,0)+1,FALSE))+IF(ISNA(VLOOKUP($A9,SXS_Transit_input!$A$53:$R$69,MATCH(SXS_Transit_temp!K$2,SXS_Transit_input!$B$52:$R$52,0)+1,FALSE)),0,VLOOKUP($A9,SXS_Transit_input!$A$53:$R$69,MATCH(SXS_Transit_temp!K$2,SXS_Transit_input!$B$52:$R$52,0)+1,FALSE))</f>
        <v>195.28697</v>
      </c>
      <c r="L9">
        <f>IF(ISNA(VLOOKUP($A9,SXS_Transit_input!$A$5:$W$26,MATCH(SXS_Transit_temp!L$2,SXS_Transit_input!$B$4:$W$4,0)+1,FALSE)),0,VLOOKUP($A9,SXS_Transit_input!$A$5:$W$26,MATCH(SXS_Transit_temp!L$2,SXS_Transit_input!$B$4:$W$4,0)+1,FALSE))+IF(ISNA(VLOOKUP($A9,SXS_Transit_input!$A$53:$R$69,MATCH(SXS_Transit_temp!L$2,SXS_Transit_input!$B$52:$R$52,0)+1,FALSE)),0,VLOOKUP($A9,SXS_Transit_input!$A$53:$R$69,MATCH(SXS_Transit_temp!L$2,SXS_Transit_input!$B$52:$R$52,0)+1,FALSE))</f>
        <v>0</v>
      </c>
      <c r="M9">
        <f>IF(ISNA(VLOOKUP($A9,SXS_Transit_input!$A$5:$W$26,MATCH(SXS_Transit_temp!M$2,SXS_Transit_input!$B$4:$W$4,0)+1,FALSE)),0,VLOOKUP($A9,SXS_Transit_input!$A$5:$W$26,MATCH(SXS_Transit_temp!M$2,SXS_Transit_input!$B$4:$W$4,0)+1,FALSE))+IF(ISNA(VLOOKUP($A9,SXS_Transit_input!$A$53:$R$69,MATCH(SXS_Transit_temp!M$2,SXS_Transit_input!$B$52:$R$52,0)+1,FALSE)),0,VLOOKUP($A9,SXS_Transit_input!$A$53:$R$69,MATCH(SXS_Transit_temp!M$2,SXS_Transit_input!$B$52:$R$52,0)+1,FALSE))</f>
        <v>0</v>
      </c>
      <c r="N9">
        <f>IF(ISNA(VLOOKUP($A9,SXS_Transit_input!$A$5:$W$26,MATCH(SXS_Transit_temp!N$2,SXS_Transit_input!$B$4:$W$4,0)+1,FALSE)),0,VLOOKUP($A9,SXS_Transit_input!$A$5:$W$26,MATCH(SXS_Transit_temp!N$2,SXS_Transit_input!$B$4:$W$4,0)+1,FALSE))+IF(ISNA(VLOOKUP($A9,SXS_Transit_input!$A$53:$R$69,MATCH(SXS_Transit_temp!N$2,SXS_Transit_input!$B$52:$R$52,0)+1,FALSE)),0,VLOOKUP($A9,SXS_Transit_input!$A$53:$R$69,MATCH(SXS_Transit_temp!N$2,SXS_Transit_input!$B$52:$R$52,0)+1,FALSE))</f>
        <v>0</v>
      </c>
      <c r="O9">
        <f>IF(ISNA(VLOOKUP($A9,SXS_Transit_input!$A$5:$W$26,MATCH(SXS_Transit_temp!O$2,SXS_Transit_input!$B$4:$W$4,0)+1,FALSE)),0,VLOOKUP($A9,SXS_Transit_input!$A$5:$W$26,MATCH(SXS_Transit_temp!O$2,SXS_Transit_input!$B$4:$W$4,0)+1,FALSE))+IF(ISNA(VLOOKUP($A9,SXS_Transit_input!$A$53:$R$69,MATCH(SXS_Transit_temp!O$2,SXS_Transit_input!$B$52:$R$52,0)+1,FALSE)),0,VLOOKUP($A9,SXS_Transit_input!$A$53:$R$69,MATCH(SXS_Transit_temp!O$2,SXS_Transit_input!$B$52:$R$52,0)+1,FALSE))</f>
        <v>146.06639999999999</v>
      </c>
      <c r="P9">
        <f>IF(ISNA(VLOOKUP($A9,SXS_Transit_input!$A$5:$W$26,MATCH(SXS_Transit_temp!P$2,SXS_Transit_input!$B$4:$W$4,0)+1,FALSE)),0,VLOOKUP($A9,SXS_Transit_input!$A$5:$W$26,MATCH(SXS_Transit_temp!P$2,SXS_Transit_input!$B$4:$W$4,0)+1,FALSE))+IF(ISNA(VLOOKUP($A9,SXS_Transit_input!$A$53:$R$69,MATCH(SXS_Transit_temp!P$2,SXS_Transit_input!$B$52:$R$52,0)+1,FALSE)),0,VLOOKUP($A9,SXS_Transit_input!$A$53:$R$69,MATCH(SXS_Transit_temp!P$2,SXS_Transit_input!$B$52:$R$52,0)+1,FALSE))</f>
        <v>84.101759999999999</v>
      </c>
      <c r="Q9">
        <f>IF(ISNA(VLOOKUP($A9,SXS_Transit_input!$A$5:$W$26,MATCH(SXS_Transit_temp!Q$2,SXS_Transit_input!$B$4:$W$4,0)+1,FALSE)),0,VLOOKUP($A9,SXS_Transit_input!$A$5:$W$26,MATCH(SXS_Transit_temp!Q$2,SXS_Transit_input!$B$4:$W$4,0)+1,FALSE))+IF(ISNA(VLOOKUP($A9,SXS_Transit_input!$A$53:$R$69,MATCH(SXS_Transit_temp!Q$2,SXS_Transit_input!$B$52:$R$52,0)+1,FALSE)),0,VLOOKUP($A9,SXS_Transit_input!$A$53:$R$69,MATCH(SXS_Transit_temp!Q$2,SXS_Transit_input!$B$52:$R$52,0)+1,FALSE))</f>
        <v>0</v>
      </c>
      <c r="R9">
        <f>IF(ISNA(VLOOKUP($A9,SXS_Transit_input!$A$5:$W$26,MATCH(SXS_Transit_temp!R$2,SXS_Transit_input!$B$4:$W$4,0)+1,FALSE)),0,VLOOKUP($A9,SXS_Transit_input!$A$5:$W$26,MATCH(SXS_Transit_temp!R$2,SXS_Transit_input!$B$4:$W$4,0)+1,FALSE))+IF(ISNA(VLOOKUP($A9,SXS_Transit_input!$A$53:$R$69,MATCH(SXS_Transit_temp!R$2,SXS_Transit_input!$B$52:$R$52,0)+1,FALSE)),0,VLOOKUP($A9,SXS_Transit_input!$A$53:$R$69,MATCH(SXS_Transit_temp!R$2,SXS_Transit_input!$B$52:$R$52,0)+1,FALSE))</f>
        <v>0</v>
      </c>
      <c r="S9">
        <f>IF(ISNA(VLOOKUP($A9,SXS_Transit_input!$A$5:$W$26,MATCH(SXS_Transit_temp!S$2,SXS_Transit_input!$B$4:$W$4,0)+1,FALSE)),0,VLOOKUP($A9,SXS_Transit_input!$A$5:$W$26,MATCH(SXS_Transit_temp!S$2,SXS_Transit_input!$B$4:$W$4,0)+1,FALSE))+IF(ISNA(VLOOKUP($A9,SXS_Transit_input!$A$53:$R$69,MATCH(SXS_Transit_temp!S$2,SXS_Transit_input!$B$52:$R$52,0)+1,FALSE)),0,VLOOKUP($A9,SXS_Transit_input!$A$53:$R$69,MATCH(SXS_Transit_temp!S$2,SXS_Transit_input!$B$52:$R$52,0)+1,FALSE))</f>
        <v>597.30403000000001</v>
      </c>
      <c r="T9">
        <f>IF(ISNA(VLOOKUP($A9,SXS_Transit_input!$A$5:$W$26,MATCH(SXS_Transit_temp!T$2,SXS_Transit_input!$B$4:$W$4,0)+1,FALSE)),0,VLOOKUP($A9,SXS_Transit_input!$A$5:$W$26,MATCH(SXS_Transit_temp!T$2,SXS_Transit_input!$B$4:$W$4,0)+1,FALSE))+IF(ISNA(VLOOKUP($A9,SXS_Transit_input!$A$53:$R$69,MATCH(SXS_Transit_temp!T$2,SXS_Transit_input!$B$52:$R$52,0)+1,FALSE)),0,VLOOKUP($A9,SXS_Transit_input!$A$53:$R$69,MATCH(SXS_Transit_temp!T$2,SXS_Transit_input!$B$52:$R$52,0)+1,FALSE))</f>
        <v>0</v>
      </c>
      <c r="U9">
        <f>IF(ISNA(VLOOKUP($A9,SXS_Transit_input!$A$5:$W$26,MATCH(SXS_Transit_temp!U$2,SXS_Transit_input!$B$4:$W$4,0)+1,FALSE)),0,VLOOKUP($A9,SXS_Transit_input!$A$5:$W$26,MATCH(SXS_Transit_temp!U$2,SXS_Transit_input!$B$4:$W$4,0)+1,FALSE))+IF(ISNA(VLOOKUP($A9,SXS_Transit_input!$A$53:$R$69,MATCH(SXS_Transit_temp!U$2,SXS_Transit_input!$B$52:$R$52,0)+1,FALSE)),0,VLOOKUP($A9,SXS_Transit_input!$A$53:$R$69,MATCH(SXS_Transit_temp!U$2,SXS_Transit_input!$B$52:$R$52,0)+1,FALSE))</f>
        <v>88.062920000000005</v>
      </c>
      <c r="V9">
        <f>IF(ISNA(VLOOKUP($A9,SXS_Transit_input!$A$5:$W$26,MATCH(SXS_Transit_temp!V$2,SXS_Transit_input!$B$4:$W$4,0)+1,FALSE)),0,VLOOKUP($A9,SXS_Transit_input!$A$5:$W$26,MATCH(SXS_Transit_temp!V$2,SXS_Transit_input!$B$4:$W$4,0)+1,FALSE))+IF(ISNA(VLOOKUP($A9,SXS_Transit_input!$A$53:$R$69,MATCH(SXS_Transit_temp!V$2,SXS_Transit_input!$B$52:$R$52,0)+1,FALSE)),0,VLOOKUP($A9,SXS_Transit_input!$A$53:$R$69,MATCH(SXS_Transit_temp!V$2,SXS_Transit_input!$B$52:$R$52,0)+1,FALSE))</f>
        <v>0</v>
      </c>
      <c r="W9">
        <f>IF(ISNA(VLOOKUP($A9,SXS_Transit_input!$A$5:$W$26,MATCH(SXS_Transit_temp!W$2,SXS_Transit_input!$B$4:$W$4,0)+1,FALSE)),0,VLOOKUP($A9,SXS_Transit_input!$A$5:$W$26,MATCH(SXS_Transit_temp!W$2,SXS_Transit_input!$B$4:$W$4,0)+1,FALSE))+IF(ISNA(VLOOKUP($A9,SXS_Transit_input!$A$53:$R$69,MATCH(SXS_Transit_temp!W$2,SXS_Transit_input!$B$52:$R$52,0)+1,FALSE)),0,VLOOKUP($A9,SXS_Transit_input!$A$53:$R$69,MATCH(SXS_Transit_temp!W$2,SXS_Transit_input!$B$52:$R$52,0)+1,FALSE))</f>
        <v>0</v>
      </c>
      <c r="X9">
        <f>IF(ISNA(VLOOKUP($A9,SXS_Transit_input!$A$5:$W$26,MATCH(SXS_Transit_temp!X$2,SXS_Transit_input!$B$4:$W$4,0)+1,FALSE)),0,VLOOKUP($A9,SXS_Transit_input!$A$5:$W$26,MATCH(SXS_Transit_temp!X$2,SXS_Transit_input!$B$4:$W$4,0)+1,FALSE))+IF(ISNA(VLOOKUP($A9,SXS_Transit_input!$A$53:$R$69,MATCH(SXS_Transit_temp!X$2,SXS_Transit_input!$B$52:$R$52,0)+1,FALSE)),0,VLOOKUP($A9,SXS_Transit_input!$A$53:$R$69,MATCH(SXS_Transit_temp!X$2,SXS_Transit_input!$B$52:$R$52,0)+1,FALSE))</f>
        <v>0</v>
      </c>
      <c r="Y9">
        <f>IF(ISNA(VLOOKUP($A9,SXS_Transit_input!$A$5:$W$26,MATCH(SXS_Transit_temp!Y$2,SXS_Transit_input!$B$4:$W$4,0)+1,FALSE)),0,VLOOKUP($A9,SXS_Transit_input!$A$5:$W$26,MATCH(SXS_Transit_temp!Y$2,SXS_Transit_input!$B$4:$W$4,0)+1,FALSE))+IF(ISNA(VLOOKUP($A9,SXS_Transit_input!$A$53:$R$69,MATCH(SXS_Transit_temp!Y$2,SXS_Transit_input!$B$52:$R$52,0)+1,FALSE)),0,VLOOKUP($A9,SXS_Transit_input!$A$53:$R$69,MATCH(SXS_Transit_temp!Y$2,SXS_Transit_input!$B$52:$R$52,0)+1,FALSE))</f>
        <v>0</v>
      </c>
      <c r="Z9">
        <f>IF(ISNA(VLOOKUP($A9,SXS_Transit_input!$A$5:$W$26,MATCH(SXS_Transit_temp!Z$2,SXS_Transit_input!$B$4:$W$4,0)+1,FALSE)),0,VLOOKUP($A9,SXS_Transit_input!$A$5:$W$26,MATCH(SXS_Transit_temp!Z$2,SXS_Transit_input!$B$4:$W$4,0)+1,FALSE))+IF(ISNA(VLOOKUP($A9,SXS_Transit_input!$A$53:$R$69,MATCH(SXS_Transit_temp!Z$2,SXS_Transit_input!$B$52:$R$52,0)+1,FALSE)),0,VLOOKUP($A9,SXS_Transit_input!$A$53:$R$69,MATCH(SXS_Transit_temp!Z$2,SXS_Transit_input!$B$52:$R$52,0)+1,FALSE))</f>
        <v>0</v>
      </c>
      <c r="AA9">
        <v>7</v>
      </c>
      <c r="AB9" s="22">
        <f>IF(ISNA(VLOOKUP($AA9,SXS_Transit_input!$Y$5:$AT$26,MATCH(SXS_Transit_temp!AB$2,SXS_Transit_input!$Y$4:$AS$4,0)+1,FALSE)),0,VLOOKUP($AA9,SXS_Transit_input!$Y$5:$AT$26,MATCH(SXS_Transit_temp!AB$2,SXS_Transit_input!$Y$4:$AS$4,0)+1,FALSE))+IF(ISNA(VLOOKUP($AA9,SXS_Transit_input!$Y$52:$AT$67,MATCH(SXS_Transit_temp!AB$2,SXS_Transit_input!$Y$51:$AT$51,0)+1,FALSE)),0,VLOOKUP($AA9,SXS_Transit_input!$Y$52:$AT$67,MATCH(SXS_Transit_temp!AB$2,SXS_Transit_input!$Y$51:$AT$51,0)+1,FALSE))</f>
        <v>4614</v>
      </c>
      <c r="AC9" s="23">
        <f>IF(ISNA(VLOOKUP($AA9,SXS_Transit_input!$Y$5:$AT$26,MATCH(SXS_Transit_temp!AC$2,SXS_Transit_input!$Y$4:$AS$4,0)+1,FALSE)),0,VLOOKUP($AA9,SXS_Transit_input!$Y$5:$AT$26,MATCH(SXS_Transit_temp!AC$2,SXS_Transit_input!$Y$4:$AS$4,0)+1,FALSE))+IF(ISNA(VLOOKUP($AA9,SXS_Transit_input!$Y$52:$AT$67,MATCH(SXS_Transit_temp!AC$2,SXS_Transit_input!$Y$51:$AT$51,0)+1,FALSE)),0,VLOOKUP($AA9,SXS_Transit_input!$Y$52:$AT$67,MATCH(SXS_Transit_temp!AC$2,SXS_Transit_input!$Y$51:$AT$51,0)+1,FALSE))</f>
        <v>261</v>
      </c>
      <c r="AD9" s="23">
        <f>IF(ISNA(VLOOKUP($AA9,SXS_Transit_input!$Y$5:$AT$26,MATCH(SXS_Transit_temp!AD$2,SXS_Transit_input!$Y$4:$AS$4,0)+1,FALSE)),0,VLOOKUP($AA9,SXS_Transit_input!$Y$5:$AT$26,MATCH(SXS_Transit_temp!AD$2,SXS_Transit_input!$Y$4:$AS$4,0)+1,FALSE))+IF(ISNA(VLOOKUP($AA9,SXS_Transit_input!$Y$52:$AT$67,MATCH(SXS_Transit_temp!AD$2,SXS_Transit_input!$Y$51:$AT$51,0)+1,FALSE)),0,VLOOKUP($AA9,SXS_Transit_input!$Y$52:$AT$67,MATCH(SXS_Transit_temp!AD$2,SXS_Transit_input!$Y$51:$AT$51,0)+1,FALSE))</f>
        <v>142</v>
      </c>
      <c r="AE9" s="23">
        <f>IF(ISNA(VLOOKUP($AA9,SXS_Transit_input!$Y$5:$AT$26,MATCH(SXS_Transit_temp!AE$2,SXS_Transit_input!$Y$4:$AS$4,0)+1,FALSE)),0,VLOOKUP($AA9,SXS_Transit_input!$Y$5:$AT$26,MATCH(SXS_Transit_temp!AE$2,SXS_Transit_input!$Y$4:$AS$4,0)+1,FALSE))+IF(ISNA(VLOOKUP($AA9,SXS_Transit_input!$Y$52:$AT$67,MATCH(SXS_Transit_temp!AE$2,SXS_Transit_input!$Y$51:$AT$51,0)+1,FALSE)),0,VLOOKUP($AA9,SXS_Transit_input!$Y$52:$AT$67,MATCH(SXS_Transit_temp!AE$2,SXS_Transit_input!$Y$51:$AT$51,0)+1,FALSE))</f>
        <v>146</v>
      </c>
      <c r="AF9" s="23">
        <f>IF(ISNA(VLOOKUP($AA9,SXS_Transit_input!$Y$5:$AT$26,MATCH(SXS_Transit_temp!AF$2,SXS_Transit_input!$Y$4:$AS$4,0)+1,FALSE)),0,VLOOKUP($AA9,SXS_Transit_input!$Y$5:$AT$26,MATCH(SXS_Transit_temp!AF$2,SXS_Transit_input!$Y$4:$AS$4,0)+1,FALSE))+IF(ISNA(VLOOKUP($AA9,SXS_Transit_input!$Y$52:$AT$67,MATCH(SXS_Transit_temp!AF$2,SXS_Transit_input!$Y$51:$AT$51,0)+1,FALSE)),0,VLOOKUP($AA9,SXS_Transit_input!$Y$52:$AT$67,MATCH(SXS_Transit_temp!AF$2,SXS_Transit_input!$Y$51:$AT$51,0)+1,FALSE))</f>
        <v>227</v>
      </c>
      <c r="AG9" s="23">
        <f>IF(ISNA(VLOOKUP($AA9,SXS_Transit_input!$Y$5:$AT$26,MATCH(SXS_Transit_temp!AG$2,SXS_Transit_input!$Y$4:$AS$4,0)+1,FALSE)),0,VLOOKUP($AA9,SXS_Transit_input!$Y$5:$AT$26,MATCH(SXS_Transit_temp!AG$2,SXS_Transit_input!$Y$4:$AS$4,0)+1,FALSE))+IF(ISNA(VLOOKUP($AA9,SXS_Transit_input!$Y$52:$AT$67,MATCH(SXS_Transit_temp!AG$2,SXS_Transit_input!$Y$51:$AT$51,0)+1,FALSE)),0,VLOOKUP($AA9,SXS_Transit_input!$Y$52:$AT$67,MATCH(SXS_Transit_temp!AG$2,SXS_Transit_input!$Y$51:$AT$51,0)+1,FALSE))</f>
        <v>437</v>
      </c>
      <c r="AH9" s="23">
        <f>IF(ISNA(VLOOKUP($AA9,SXS_Transit_input!$Y$5:$AT$26,MATCH(SXS_Transit_temp!AH$2,SXS_Transit_input!$Y$4:$AS$4,0)+1,FALSE)),0,VLOOKUP($AA9,SXS_Transit_input!$Y$5:$AT$26,MATCH(SXS_Transit_temp!AH$2,SXS_Transit_input!$Y$4:$AS$4,0)+1,FALSE))+IF(ISNA(VLOOKUP($AA9,SXS_Transit_input!$Y$52:$AT$67,MATCH(SXS_Transit_temp!AH$2,SXS_Transit_input!$Y$51:$AT$51,0)+1,FALSE)),0,VLOOKUP($AA9,SXS_Transit_input!$Y$52:$AT$67,MATCH(SXS_Transit_temp!AH$2,SXS_Transit_input!$Y$51:$AT$51,0)+1,FALSE))</f>
        <v>2876</v>
      </c>
      <c r="AI9" s="23">
        <f>IF(ISNA(VLOOKUP($AA9,SXS_Transit_input!$Y$5:$AT$26,MATCH(SXS_Transit_temp!AI$2,SXS_Transit_input!$Y$4:$AS$4,0)+1,FALSE)),0,VLOOKUP($AA9,SXS_Transit_input!$Y$5:$AT$26,MATCH(SXS_Transit_temp!AI$2,SXS_Transit_input!$Y$4:$AS$4,0)+1,FALSE))+IF(ISNA(VLOOKUP($AA9,SXS_Transit_input!$Y$52:$AT$67,MATCH(SXS_Transit_temp!AI$2,SXS_Transit_input!$Y$51:$AT$51,0)+1,FALSE)),0,VLOOKUP($AA9,SXS_Transit_input!$Y$52:$AT$67,MATCH(SXS_Transit_temp!AI$2,SXS_Transit_input!$Y$51:$AT$51,0)+1,FALSE))</f>
        <v>669</v>
      </c>
      <c r="AJ9" s="23">
        <f>IF(ISNA(VLOOKUP($AA9,SXS_Transit_input!$Y$5:$AT$26,MATCH(SXS_Transit_temp!AJ$2,SXS_Transit_input!$Y$4:$AS$4,0)+1,FALSE)),0,VLOOKUP($AA9,SXS_Transit_input!$Y$5:$AT$26,MATCH(SXS_Transit_temp!AJ$2,SXS_Transit_input!$Y$4:$AS$4,0)+1,FALSE))+IF(ISNA(VLOOKUP($AA9,SXS_Transit_input!$Y$52:$AT$67,MATCH(SXS_Transit_temp!AJ$2,SXS_Transit_input!$Y$51:$AT$51,0)+1,FALSE)),0,VLOOKUP($AA9,SXS_Transit_input!$Y$52:$AT$67,MATCH(SXS_Transit_temp!AJ$2,SXS_Transit_input!$Y$51:$AT$51,0)+1,FALSE))</f>
        <v>1</v>
      </c>
      <c r="AK9" s="23">
        <f>IF(ISNA(VLOOKUP($AA9,SXS_Transit_input!$Y$5:$AT$26,MATCH(SXS_Transit_temp!AK$2,SXS_Transit_input!$Y$4:$AS$4,0)+1,FALSE)),0,VLOOKUP($AA9,SXS_Transit_input!$Y$5:$AT$26,MATCH(SXS_Transit_temp!AK$2,SXS_Transit_input!$Y$4:$AS$4,0)+1,FALSE))+IF(ISNA(VLOOKUP($AA9,SXS_Transit_input!$Y$52:$AT$67,MATCH(SXS_Transit_temp!AK$2,SXS_Transit_input!$Y$51:$AT$51,0)+1,FALSE)),0,VLOOKUP($AA9,SXS_Transit_input!$Y$52:$AT$67,MATCH(SXS_Transit_temp!AK$2,SXS_Transit_input!$Y$51:$AT$51,0)+1,FALSE))</f>
        <v>0</v>
      </c>
      <c r="AL9" s="23">
        <f>IF(ISNA(VLOOKUP($AA9,SXS_Transit_input!$Y$5:$AT$26,MATCH(SXS_Transit_temp!AL$2,SXS_Transit_input!$Y$4:$AS$4,0)+1,FALSE)),0,VLOOKUP($AA9,SXS_Transit_input!$Y$5:$AT$26,MATCH(SXS_Transit_temp!AL$2,SXS_Transit_input!$Y$4:$AS$4,0)+1,FALSE))+IF(ISNA(VLOOKUP($AA9,SXS_Transit_input!$Y$52:$AT$67,MATCH(SXS_Transit_temp!AL$2,SXS_Transit_input!$Y$51:$AT$51,0)+1,FALSE)),0,VLOOKUP($AA9,SXS_Transit_input!$Y$52:$AT$67,MATCH(SXS_Transit_temp!AL$2,SXS_Transit_input!$Y$51:$AT$51,0)+1,FALSE))</f>
        <v>0</v>
      </c>
      <c r="AM9" s="23">
        <f>IF(ISNA(VLOOKUP($AA9,SXS_Transit_input!$Y$5:$AT$26,MATCH(SXS_Transit_temp!AM$2,SXS_Transit_input!$Y$4:$AS$4,0)+1,FALSE)),0,VLOOKUP($AA9,SXS_Transit_input!$Y$5:$AT$26,MATCH(SXS_Transit_temp!AM$2,SXS_Transit_input!$Y$4:$AS$4,0)+1,FALSE))+IF(ISNA(VLOOKUP($AA9,SXS_Transit_input!$Y$52:$AT$67,MATCH(SXS_Transit_temp!AM$2,SXS_Transit_input!$Y$51:$AT$51,0)+1,FALSE)),0,VLOOKUP($AA9,SXS_Transit_input!$Y$52:$AT$67,MATCH(SXS_Transit_temp!AM$2,SXS_Transit_input!$Y$51:$AT$51,0)+1,FALSE))</f>
        <v>6</v>
      </c>
      <c r="AN9" s="23">
        <f>IF(ISNA(VLOOKUP($AA9,SXS_Transit_input!$Y$5:$AT$26,MATCH(SXS_Transit_temp!AN$2,SXS_Transit_input!$Y$4:$AS$4,0)+1,FALSE)),0,VLOOKUP($AA9,SXS_Transit_input!$Y$5:$AT$26,MATCH(SXS_Transit_temp!AN$2,SXS_Transit_input!$Y$4:$AS$4,0)+1,FALSE))+IF(ISNA(VLOOKUP($AA9,SXS_Transit_input!$Y$52:$AT$67,MATCH(SXS_Transit_temp!AN$2,SXS_Transit_input!$Y$51:$AT$51,0)+1,FALSE)),0,VLOOKUP($AA9,SXS_Transit_input!$Y$52:$AT$67,MATCH(SXS_Transit_temp!AN$2,SXS_Transit_input!$Y$51:$AT$51,0)+1,FALSE))</f>
        <v>2</v>
      </c>
      <c r="AO9" s="23">
        <f>IF(ISNA(VLOOKUP($AA9,SXS_Transit_input!$Y$5:$AT$26,MATCH(SXS_Transit_temp!AO$2,SXS_Transit_input!$Y$4:$AS$4,0)+1,FALSE)),0,VLOOKUP($AA9,SXS_Transit_input!$Y$5:$AT$26,MATCH(SXS_Transit_temp!AO$2,SXS_Transit_input!$Y$4:$AS$4,0)+1,FALSE))+IF(ISNA(VLOOKUP($AA9,SXS_Transit_input!$Y$52:$AT$67,MATCH(SXS_Transit_temp!AO$2,SXS_Transit_input!$Y$51:$AT$51,0)+1,FALSE)),0,VLOOKUP($AA9,SXS_Transit_input!$Y$52:$AT$67,MATCH(SXS_Transit_temp!AO$2,SXS_Transit_input!$Y$51:$AT$51,0)+1,FALSE))</f>
        <v>33</v>
      </c>
      <c r="AP9" s="23">
        <f>IF(ISNA(VLOOKUP($AA9,SXS_Transit_input!$Y$5:$AT$26,MATCH(SXS_Transit_temp!AP$2,SXS_Transit_input!$Y$4:$AS$4,0)+1,FALSE)),0,VLOOKUP($AA9,SXS_Transit_input!$Y$5:$AT$26,MATCH(SXS_Transit_temp!AP$2,SXS_Transit_input!$Y$4:$AS$4,0)+1,FALSE))+IF(ISNA(VLOOKUP($AA9,SXS_Transit_input!$Y$52:$AT$67,MATCH(SXS_Transit_temp!AP$2,SXS_Transit_input!$Y$51:$AT$51,0)+1,FALSE)),0,VLOOKUP($AA9,SXS_Transit_input!$Y$52:$AT$67,MATCH(SXS_Transit_temp!AP$2,SXS_Transit_input!$Y$51:$AT$51,0)+1,FALSE))</f>
        <v>0</v>
      </c>
      <c r="AQ9" s="23">
        <f>IF(ISNA(VLOOKUP($AA9,SXS_Transit_input!$Y$5:$AT$26,MATCH(SXS_Transit_temp!AQ$2,SXS_Transit_input!$Y$4:$AS$4,0)+1,FALSE)),0,VLOOKUP($AA9,SXS_Transit_input!$Y$5:$AT$26,MATCH(SXS_Transit_temp!AQ$2,SXS_Transit_input!$Y$4:$AS$4,0)+1,FALSE))+IF(ISNA(VLOOKUP($AA9,SXS_Transit_input!$Y$52:$AT$67,MATCH(SXS_Transit_temp!AQ$2,SXS_Transit_input!$Y$51:$AT$51,0)+1,FALSE)),0,VLOOKUP($AA9,SXS_Transit_input!$Y$52:$AT$67,MATCH(SXS_Transit_temp!AQ$2,SXS_Transit_input!$Y$51:$AT$51,0)+1,FALSE))</f>
        <v>0</v>
      </c>
      <c r="AR9" s="23">
        <f>IF(ISNA(VLOOKUP($AA9,SXS_Transit_input!$Y$5:$AT$26,MATCH(SXS_Transit_temp!AR$2,SXS_Transit_input!$Y$4:$AS$4,0)+1,FALSE)),0,VLOOKUP($AA9,SXS_Transit_input!$Y$5:$AT$26,MATCH(SXS_Transit_temp!AR$2,SXS_Transit_input!$Y$4:$AS$4,0)+1,FALSE))+IF(ISNA(VLOOKUP($AA9,SXS_Transit_input!$Y$52:$AT$67,MATCH(SXS_Transit_temp!AR$2,SXS_Transit_input!$Y$51:$AT$51,0)+1,FALSE)),0,VLOOKUP($AA9,SXS_Transit_input!$Y$52:$AT$67,MATCH(SXS_Transit_temp!AR$2,SXS_Transit_input!$Y$51:$AT$51,0)+1,FALSE))</f>
        <v>0</v>
      </c>
      <c r="AS9" s="23">
        <f>IF(ISNA(VLOOKUP($AA9,SXS_Transit_input!$Y$5:$AT$26,MATCH(SXS_Transit_temp!AS$2,SXS_Transit_input!$Y$4:$AS$4,0)+1,FALSE)),0,VLOOKUP($AA9,SXS_Transit_input!$Y$5:$AT$26,MATCH(SXS_Transit_temp!AS$2,SXS_Transit_input!$Y$4:$AS$4,0)+1,FALSE))+IF(ISNA(VLOOKUP($AA9,SXS_Transit_input!$Y$52:$AT$67,MATCH(SXS_Transit_temp!AS$2,SXS_Transit_input!$Y$51:$AT$51,0)+1,FALSE)),0,VLOOKUP($AA9,SXS_Transit_input!$Y$52:$AT$67,MATCH(SXS_Transit_temp!AS$2,SXS_Transit_input!$Y$51:$AT$51,0)+1,FALSE))</f>
        <v>0</v>
      </c>
      <c r="AT9" s="23">
        <f>IF(ISNA(VLOOKUP($AA9,SXS_Transit_input!$Y$5:$AT$26,MATCH(SXS_Transit_temp!AT$2,SXS_Transit_input!$Y$4:$AS$4,0)+1,FALSE)),0,VLOOKUP($AA9,SXS_Transit_input!$Y$5:$AT$26,MATCH(SXS_Transit_temp!AT$2,SXS_Transit_input!$Y$4:$AS$4,0)+1,FALSE))+IF(ISNA(VLOOKUP($AA9,SXS_Transit_input!$Y$52:$AT$67,MATCH(SXS_Transit_temp!AT$2,SXS_Transit_input!$Y$51:$AT$51,0)+1,FALSE)),0,VLOOKUP($AA9,SXS_Transit_input!$Y$52:$AT$67,MATCH(SXS_Transit_temp!AT$2,SXS_Transit_input!$Y$51:$AT$51,0)+1,FALSE))</f>
        <v>0</v>
      </c>
      <c r="AU9" s="23">
        <f>IF(ISNA(VLOOKUP($AA9,SXS_Transit_input!$Y$5:$AT$26,MATCH(SXS_Transit_temp!AU$2,SXS_Transit_input!$Y$4:$AS$4,0)+1,FALSE)),0,VLOOKUP($AA9,SXS_Transit_input!$Y$5:$AT$26,MATCH(SXS_Transit_temp!AU$2,SXS_Transit_input!$Y$4:$AS$4,0)+1,FALSE))+IF(ISNA(VLOOKUP($AA9,SXS_Transit_input!$Y$52:$AT$67,MATCH(SXS_Transit_temp!AU$2,SXS_Transit_input!$Y$51:$AT$51,0)+1,FALSE)),0,VLOOKUP($AA9,SXS_Transit_input!$Y$52:$AT$67,MATCH(SXS_Transit_temp!AU$2,SXS_Transit_input!$Y$51:$AT$51,0)+1,FALSE))</f>
        <v>0</v>
      </c>
      <c r="AV9" s="23">
        <f>IF(ISNA(VLOOKUP($AA9,SXS_Transit_input!$Y$5:$AT$26,MATCH(SXS_Transit_temp!AV$2,SXS_Transit_input!$Y$4:$AS$4,0)+1,FALSE)),0,VLOOKUP($AA9,SXS_Transit_input!$Y$5:$AT$26,MATCH(SXS_Transit_temp!AV$2,SXS_Transit_input!$Y$4:$AS$4,0)+1,FALSE))+IF(ISNA(VLOOKUP($AA9,SXS_Transit_input!$Y$52:$AT$67,MATCH(SXS_Transit_temp!AV$2,SXS_Transit_input!$Y$51:$AT$51,0)+1,FALSE)),0,VLOOKUP($AA9,SXS_Transit_input!$Y$52:$AT$67,MATCH(SXS_Transit_temp!AV$2,SXS_Transit_input!$Y$51:$AT$51,0)+1,FALSE))</f>
        <v>0</v>
      </c>
      <c r="AW9" s="23">
        <f>IF(ISNA(VLOOKUP($AA9,SXS_Transit_input!$Y$5:$AT$26,MATCH(SXS_Transit_temp!AW$2,SXS_Transit_input!$Y$4:$AS$4,0)+1,FALSE)),0,VLOOKUP($AA9,SXS_Transit_input!$Y$5:$AT$26,MATCH(SXS_Transit_temp!AW$2,SXS_Transit_input!$Y$4:$AS$4,0)+1,FALSE))+IF(ISNA(VLOOKUP($AA9,SXS_Transit_input!$Y$52:$AT$67,MATCH(SXS_Transit_temp!AW$2,SXS_Transit_input!$Y$51:$AT$51,0)+1,FALSE)),0,VLOOKUP($AA9,SXS_Transit_input!$Y$52:$AT$67,MATCH(SXS_Transit_temp!AW$2,SXS_Transit_input!$Y$51:$AT$51,0)+1,FALSE))</f>
        <v>0</v>
      </c>
      <c r="AX9" s="23">
        <f>IF(ISNA(VLOOKUP($AA9,SXS_Transit_input!$Y$5:$AT$26,MATCH(SXS_Transit_temp!AX$2,SXS_Transit_input!$Y$4:$AS$4,0)+1,FALSE)),0,VLOOKUP($AA9,SXS_Transit_input!$Y$5:$AT$26,MATCH(SXS_Transit_temp!AX$2,SXS_Transit_input!$Y$4:$AS$4,0)+1,FALSE))+IF(ISNA(VLOOKUP($AA9,SXS_Transit_input!$Y$52:$AT$67,MATCH(SXS_Transit_temp!AX$2,SXS_Transit_input!$Y$51:$AT$51,0)+1,FALSE)),0,VLOOKUP($AA9,SXS_Transit_input!$Y$52:$AT$67,MATCH(SXS_Transit_temp!AX$2,SXS_Transit_input!$Y$51:$AT$51,0)+1,FALSE))</f>
        <v>0</v>
      </c>
      <c r="AY9" s="23">
        <f>IF(ISNA(VLOOKUP($AA9,SXS_Transit_input!$Y$5:$AT$26,MATCH(SXS_Transit_temp!AY$2,SXS_Transit_input!$Y$4:$AS$4,0)+1,FALSE)),0,VLOOKUP($AA9,SXS_Transit_input!$Y$5:$AT$26,MATCH(SXS_Transit_temp!AY$2,SXS_Transit_input!$Y$4:$AS$4,0)+1,FALSE))+IF(ISNA(VLOOKUP($AA9,SXS_Transit_input!$Y$52:$AT$67,MATCH(SXS_Transit_temp!AY$2,SXS_Transit_input!$Y$51:$AT$51,0)+1,FALSE)),0,VLOOKUP($AA9,SXS_Transit_input!$Y$52:$AT$67,MATCH(SXS_Transit_temp!AY$2,SXS_Transit_input!$Y$51:$AT$51,0)+1,FALSE))</f>
        <v>0</v>
      </c>
      <c r="AZ9" s="24">
        <f>IF(ISNA(VLOOKUP($AA9,SXS_Transit_input!$Y$5:$AT$26,MATCH(SXS_Transit_temp!AZ$2,SXS_Transit_input!$Y$4:$AS$4,0)+1,FALSE)),0,VLOOKUP($AA9,SXS_Transit_input!$Y$5:$AT$26,MATCH(SXS_Transit_temp!AZ$2,SXS_Transit_input!$Y$4:$AS$4,0)+1,FALSE))+IF(ISNA(VLOOKUP($AA9,SXS_Transit_input!$Y$52:$AT$67,MATCH(SXS_Transit_temp!AZ$2,SXS_Transit_input!$Y$51:$AT$51,0)+1,FALSE)),0,VLOOKUP($AA9,SXS_Transit_input!$Y$52:$AT$67,MATCH(SXS_Transit_temp!AZ$2,SXS_Transit_input!$Y$51:$AT$51,0)+1,FALSE))</f>
        <v>0</v>
      </c>
    </row>
    <row r="10" spans="1:52" x14ac:dyDescent="0.25">
      <c r="A10">
        <v>8</v>
      </c>
      <c r="B10">
        <f>IF(ISNA(VLOOKUP($A10,SXS_Transit_input!$A$5:$W$26,MATCH(SXS_Transit_temp!B$2,SXS_Transit_input!$B$4:$W$4,0)+1,FALSE)),0,VLOOKUP($A10,SXS_Transit_input!$A$5:$W$26,MATCH(SXS_Transit_temp!B$2,SXS_Transit_input!$B$4:$W$4,0)+1,FALSE))+IF(ISNA(VLOOKUP($A10,SXS_Transit_input!$A$53:$R$69,MATCH(SXS_Transit_temp!B$2,SXS_Transit_input!$B$52:$R$52,0)+1,FALSE)),0,VLOOKUP($A10,SXS_Transit_input!$A$53:$R$69,MATCH(SXS_Transit_temp!B$2,SXS_Transit_input!$B$52:$R$52,0)+1,FALSE))</f>
        <v>47014.007389999999</v>
      </c>
      <c r="C10">
        <f>IF(ISNA(VLOOKUP($A10,SXS_Transit_input!$A$5:$W$26,MATCH(SXS_Transit_temp!C$2,SXS_Transit_input!$B$4:$W$4,0)+1,FALSE)),0,VLOOKUP($A10,SXS_Transit_input!$A$5:$W$26,MATCH(SXS_Transit_temp!C$2,SXS_Transit_input!$B$4:$W$4,0)+1,FALSE))+IF(ISNA(VLOOKUP($A10,SXS_Transit_input!$A$53:$R$69,MATCH(SXS_Transit_temp!C$2,SXS_Transit_input!$B$52:$R$52,0)+1,FALSE)),0,VLOOKUP($A10,SXS_Transit_input!$A$53:$R$69,MATCH(SXS_Transit_temp!C$2,SXS_Transit_input!$B$52:$R$52,0)+1,FALSE))</f>
        <v>4258.2508600000001</v>
      </c>
      <c r="D10">
        <f>IF(ISNA(VLOOKUP($A10,SXS_Transit_input!$A$5:$W$26,MATCH(SXS_Transit_temp!D$2,SXS_Transit_input!$B$4:$W$4,0)+1,FALSE)),0,VLOOKUP($A10,SXS_Transit_input!$A$5:$W$26,MATCH(SXS_Transit_temp!D$2,SXS_Transit_input!$B$4:$W$4,0)+1,FALSE))+IF(ISNA(VLOOKUP($A10,SXS_Transit_input!$A$53:$R$69,MATCH(SXS_Transit_temp!D$2,SXS_Transit_input!$B$52:$R$52,0)+1,FALSE)),0,VLOOKUP($A10,SXS_Transit_input!$A$53:$R$69,MATCH(SXS_Transit_temp!D$2,SXS_Transit_input!$B$52:$R$52,0)+1,FALSE))</f>
        <v>488.36293999999998</v>
      </c>
      <c r="E10">
        <f>IF(ISNA(VLOOKUP($A10,SXS_Transit_input!$A$5:$W$26,MATCH(SXS_Transit_temp!E$2,SXS_Transit_input!$B$4:$W$4,0)+1,FALSE)),0,VLOOKUP($A10,SXS_Transit_input!$A$5:$W$26,MATCH(SXS_Transit_temp!E$2,SXS_Transit_input!$B$4:$W$4,0)+1,FALSE))+IF(ISNA(VLOOKUP($A10,SXS_Transit_input!$A$53:$R$69,MATCH(SXS_Transit_temp!E$2,SXS_Transit_input!$B$52:$R$52,0)+1,FALSE)),0,VLOOKUP($A10,SXS_Transit_input!$A$53:$R$69,MATCH(SXS_Transit_temp!E$2,SXS_Transit_input!$B$52:$R$52,0)+1,FALSE))</f>
        <v>284.85811000000001</v>
      </c>
      <c r="F10">
        <f>IF(ISNA(VLOOKUP($A10,SXS_Transit_input!$A$5:$W$26,MATCH(SXS_Transit_temp!F$2,SXS_Transit_input!$B$4:$W$4,0)+1,FALSE)),0,VLOOKUP($A10,SXS_Transit_input!$A$5:$W$26,MATCH(SXS_Transit_temp!F$2,SXS_Transit_input!$B$4:$W$4,0)+1,FALSE))+IF(ISNA(VLOOKUP($A10,SXS_Transit_input!$A$53:$R$69,MATCH(SXS_Transit_temp!F$2,SXS_Transit_input!$B$52:$R$52,0)+1,FALSE)),0,VLOOKUP($A10,SXS_Transit_input!$A$53:$R$69,MATCH(SXS_Transit_temp!F$2,SXS_Transit_input!$B$52:$R$52,0)+1,FALSE))</f>
        <v>2673.1653699999997</v>
      </c>
      <c r="G10">
        <f>IF(ISNA(VLOOKUP($A10,SXS_Transit_input!$A$5:$W$26,MATCH(SXS_Transit_temp!G$2,SXS_Transit_input!$B$4:$W$4,0)+1,FALSE)),0,VLOOKUP($A10,SXS_Transit_input!$A$5:$W$26,MATCH(SXS_Transit_temp!G$2,SXS_Transit_input!$B$4:$W$4,0)+1,FALSE))+IF(ISNA(VLOOKUP($A10,SXS_Transit_input!$A$53:$R$69,MATCH(SXS_Transit_temp!G$2,SXS_Transit_input!$B$52:$R$52,0)+1,FALSE)),0,VLOOKUP($A10,SXS_Transit_input!$A$53:$R$69,MATCH(SXS_Transit_temp!G$2,SXS_Transit_input!$B$52:$R$52,0)+1,FALSE))</f>
        <v>94.341369999999998</v>
      </c>
      <c r="H10">
        <f>IF(ISNA(VLOOKUP($A10,SXS_Transit_input!$A$5:$W$26,MATCH(SXS_Transit_temp!H$2,SXS_Transit_input!$B$4:$W$4,0)+1,FALSE)),0,VLOOKUP($A10,SXS_Transit_input!$A$5:$W$26,MATCH(SXS_Transit_temp!H$2,SXS_Transit_input!$B$4:$W$4,0)+1,FALSE))+IF(ISNA(VLOOKUP($A10,SXS_Transit_input!$A$53:$R$69,MATCH(SXS_Transit_temp!H$2,SXS_Transit_input!$B$52:$R$52,0)+1,FALSE)),0,VLOOKUP($A10,SXS_Transit_input!$A$53:$R$69,MATCH(SXS_Transit_temp!H$2,SXS_Transit_input!$B$52:$R$52,0)+1,FALSE))</f>
        <v>2031.5522699999999</v>
      </c>
      <c r="I10">
        <f>IF(ISNA(VLOOKUP($A10,SXS_Transit_input!$A$5:$W$26,MATCH(SXS_Transit_temp!I$2,SXS_Transit_input!$B$4:$W$4,0)+1,FALSE)),0,VLOOKUP($A10,SXS_Transit_input!$A$5:$W$26,MATCH(SXS_Transit_temp!I$2,SXS_Transit_input!$B$4:$W$4,0)+1,FALSE))+IF(ISNA(VLOOKUP($A10,SXS_Transit_input!$A$53:$R$69,MATCH(SXS_Transit_temp!I$2,SXS_Transit_input!$B$52:$R$52,0)+1,FALSE)),0,VLOOKUP($A10,SXS_Transit_input!$A$53:$R$69,MATCH(SXS_Transit_temp!I$2,SXS_Transit_input!$B$52:$R$52,0)+1,FALSE))</f>
        <v>42855.587820000001</v>
      </c>
      <c r="J10">
        <f>IF(ISNA(VLOOKUP($A10,SXS_Transit_input!$A$5:$W$26,MATCH(SXS_Transit_temp!J$2,SXS_Transit_input!$B$4:$W$4,0)+1,FALSE)),0,VLOOKUP($A10,SXS_Transit_input!$A$5:$W$26,MATCH(SXS_Transit_temp!J$2,SXS_Transit_input!$B$4:$W$4,0)+1,FALSE))+IF(ISNA(VLOOKUP($A10,SXS_Transit_input!$A$53:$R$69,MATCH(SXS_Transit_temp!J$2,SXS_Transit_input!$B$52:$R$52,0)+1,FALSE)),0,VLOOKUP($A10,SXS_Transit_input!$A$53:$R$69,MATCH(SXS_Transit_temp!J$2,SXS_Transit_input!$B$52:$R$52,0)+1,FALSE))</f>
        <v>476.56941</v>
      </c>
      <c r="K10">
        <f>IF(ISNA(VLOOKUP($A10,SXS_Transit_input!$A$5:$W$26,MATCH(SXS_Transit_temp!K$2,SXS_Transit_input!$B$4:$W$4,0)+1,FALSE)),0,VLOOKUP($A10,SXS_Transit_input!$A$5:$W$26,MATCH(SXS_Transit_temp!K$2,SXS_Transit_input!$B$4:$W$4,0)+1,FALSE))+IF(ISNA(VLOOKUP($A10,SXS_Transit_input!$A$53:$R$69,MATCH(SXS_Transit_temp!K$2,SXS_Transit_input!$B$52:$R$52,0)+1,FALSE)),0,VLOOKUP($A10,SXS_Transit_input!$A$53:$R$69,MATCH(SXS_Transit_temp!K$2,SXS_Transit_input!$B$52:$R$52,0)+1,FALSE))</f>
        <v>0</v>
      </c>
      <c r="L10">
        <f>IF(ISNA(VLOOKUP($A10,SXS_Transit_input!$A$5:$W$26,MATCH(SXS_Transit_temp!L$2,SXS_Transit_input!$B$4:$W$4,0)+1,FALSE)),0,VLOOKUP($A10,SXS_Transit_input!$A$5:$W$26,MATCH(SXS_Transit_temp!L$2,SXS_Transit_input!$B$4:$W$4,0)+1,FALSE))+IF(ISNA(VLOOKUP($A10,SXS_Transit_input!$A$53:$R$69,MATCH(SXS_Transit_temp!L$2,SXS_Transit_input!$B$52:$R$52,0)+1,FALSE)),0,VLOOKUP($A10,SXS_Transit_input!$A$53:$R$69,MATCH(SXS_Transit_temp!L$2,SXS_Transit_input!$B$52:$R$52,0)+1,FALSE))</f>
        <v>0</v>
      </c>
      <c r="M10">
        <f>IF(ISNA(VLOOKUP($A10,SXS_Transit_input!$A$5:$W$26,MATCH(SXS_Transit_temp!M$2,SXS_Transit_input!$B$4:$W$4,0)+1,FALSE)),0,VLOOKUP($A10,SXS_Transit_input!$A$5:$W$26,MATCH(SXS_Transit_temp!M$2,SXS_Transit_input!$B$4:$W$4,0)+1,FALSE))+IF(ISNA(VLOOKUP($A10,SXS_Transit_input!$A$53:$R$69,MATCH(SXS_Transit_temp!M$2,SXS_Transit_input!$B$52:$R$52,0)+1,FALSE)),0,VLOOKUP($A10,SXS_Transit_input!$A$53:$R$69,MATCH(SXS_Transit_temp!M$2,SXS_Transit_input!$B$52:$R$52,0)+1,FALSE))</f>
        <v>600.81861000000004</v>
      </c>
      <c r="N10">
        <f>IF(ISNA(VLOOKUP($A10,SXS_Transit_input!$A$5:$W$26,MATCH(SXS_Transit_temp!N$2,SXS_Transit_input!$B$4:$W$4,0)+1,FALSE)),0,VLOOKUP($A10,SXS_Transit_input!$A$5:$W$26,MATCH(SXS_Transit_temp!N$2,SXS_Transit_input!$B$4:$W$4,0)+1,FALSE))+IF(ISNA(VLOOKUP($A10,SXS_Transit_input!$A$53:$R$69,MATCH(SXS_Transit_temp!N$2,SXS_Transit_input!$B$52:$R$52,0)+1,FALSE)),0,VLOOKUP($A10,SXS_Transit_input!$A$53:$R$69,MATCH(SXS_Transit_temp!N$2,SXS_Transit_input!$B$52:$R$52,0)+1,FALSE))</f>
        <v>189.87280999999999</v>
      </c>
      <c r="O10">
        <f>IF(ISNA(VLOOKUP($A10,SXS_Transit_input!$A$5:$W$26,MATCH(SXS_Transit_temp!O$2,SXS_Transit_input!$B$4:$W$4,0)+1,FALSE)),0,VLOOKUP($A10,SXS_Transit_input!$A$5:$W$26,MATCH(SXS_Transit_temp!O$2,SXS_Transit_input!$B$4:$W$4,0)+1,FALSE))+IF(ISNA(VLOOKUP($A10,SXS_Transit_input!$A$53:$R$69,MATCH(SXS_Transit_temp!O$2,SXS_Transit_input!$B$52:$R$52,0)+1,FALSE)),0,VLOOKUP($A10,SXS_Transit_input!$A$53:$R$69,MATCH(SXS_Transit_temp!O$2,SXS_Transit_input!$B$52:$R$52,0)+1,FALSE))</f>
        <v>153.94639000000001</v>
      </c>
      <c r="P10">
        <f>IF(ISNA(VLOOKUP($A10,SXS_Transit_input!$A$5:$W$26,MATCH(SXS_Transit_temp!P$2,SXS_Transit_input!$B$4:$W$4,0)+1,FALSE)),0,VLOOKUP($A10,SXS_Transit_input!$A$5:$W$26,MATCH(SXS_Transit_temp!P$2,SXS_Transit_input!$B$4:$W$4,0)+1,FALSE))+IF(ISNA(VLOOKUP($A10,SXS_Transit_input!$A$53:$R$69,MATCH(SXS_Transit_temp!P$2,SXS_Transit_input!$B$52:$R$52,0)+1,FALSE)),0,VLOOKUP($A10,SXS_Transit_input!$A$53:$R$69,MATCH(SXS_Transit_temp!P$2,SXS_Transit_input!$B$52:$R$52,0)+1,FALSE))</f>
        <v>2264.8803800000001</v>
      </c>
      <c r="Q10">
        <f>IF(ISNA(VLOOKUP($A10,SXS_Transit_input!$A$5:$W$26,MATCH(SXS_Transit_temp!Q$2,SXS_Transit_input!$B$4:$W$4,0)+1,FALSE)),0,VLOOKUP($A10,SXS_Transit_input!$A$5:$W$26,MATCH(SXS_Transit_temp!Q$2,SXS_Transit_input!$B$4:$W$4,0)+1,FALSE))+IF(ISNA(VLOOKUP($A10,SXS_Transit_input!$A$53:$R$69,MATCH(SXS_Transit_temp!Q$2,SXS_Transit_input!$B$52:$R$52,0)+1,FALSE)),0,VLOOKUP($A10,SXS_Transit_input!$A$53:$R$69,MATCH(SXS_Transit_temp!Q$2,SXS_Transit_input!$B$52:$R$52,0)+1,FALSE))</f>
        <v>0</v>
      </c>
      <c r="R10">
        <f>IF(ISNA(VLOOKUP($A10,SXS_Transit_input!$A$5:$W$26,MATCH(SXS_Transit_temp!R$2,SXS_Transit_input!$B$4:$W$4,0)+1,FALSE)),0,VLOOKUP($A10,SXS_Transit_input!$A$5:$W$26,MATCH(SXS_Transit_temp!R$2,SXS_Transit_input!$B$4:$W$4,0)+1,FALSE))+IF(ISNA(VLOOKUP($A10,SXS_Transit_input!$A$53:$R$69,MATCH(SXS_Transit_temp!R$2,SXS_Transit_input!$B$52:$R$52,0)+1,FALSE)),0,VLOOKUP($A10,SXS_Transit_input!$A$53:$R$69,MATCH(SXS_Transit_temp!R$2,SXS_Transit_input!$B$52:$R$52,0)+1,FALSE))</f>
        <v>0</v>
      </c>
      <c r="S10">
        <f>IF(ISNA(VLOOKUP($A10,SXS_Transit_input!$A$5:$W$26,MATCH(SXS_Transit_temp!S$2,SXS_Transit_input!$B$4:$W$4,0)+1,FALSE)),0,VLOOKUP($A10,SXS_Transit_input!$A$5:$W$26,MATCH(SXS_Transit_temp!S$2,SXS_Transit_input!$B$4:$W$4,0)+1,FALSE))+IF(ISNA(VLOOKUP($A10,SXS_Transit_input!$A$53:$R$69,MATCH(SXS_Transit_temp!S$2,SXS_Transit_input!$B$52:$R$52,0)+1,FALSE)),0,VLOOKUP($A10,SXS_Transit_input!$A$53:$R$69,MATCH(SXS_Transit_temp!S$2,SXS_Transit_input!$B$52:$R$52,0)+1,FALSE))</f>
        <v>148.26369</v>
      </c>
      <c r="T10">
        <f>IF(ISNA(VLOOKUP($A10,SXS_Transit_input!$A$5:$W$26,MATCH(SXS_Transit_temp!T$2,SXS_Transit_input!$B$4:$W$4,0)+1,FALSE)),0,VLOOKUP($A10,SXS_Transit_input!$A$5:$W$26,MATCH(SXS_Transit_temp!T$2,SXS_Transit_input!$B$4:$W$4,0)+1,FALSE))+IF(ISNA(VLOOKUP($A10,SXS_Transit_input!$A$53:$R$69,MATCH(SXS_Transit_temp!T$2,SXS_Transit_input!$B$52:$R$52,0)+1,FALSE)),0,VLOOKUP($A10,SXS_Transit_input!$A$53:$R$69,MATCH(SXS_Transit_temp!T$2,SXS_Transit_input!$B$52:$R$52,0)+1,FALSE))</f>
        <v>0</v>
      </c>
      <c r="U10">
        <f>IF(ISNA(VLOOKUP($A10,SXS_Transit_input!$A$5:$W$26,MATCH(SXS_Transit_temp!U$2,SXS_Transit_input!$B$4:$W$4,0)+1,FALSE)),0,VLOOKUP($A10,SXS_Transit_input!$A$5:$W$26,MATCH(SXS_Transit_temp!U$2,SXS_Transit_input!$B$4:$W$4,0)+1,FALSE))+IF(ISNA(VLOOKUP($A10,SXS_Transit_input!$A$53:$R$69,MATCH(SXS_Transit_temp!U$2,SXS_Transit_input!$B$52:$R$52,0)+1,FALSE)),0,VLOOKUP($A10,SXS_Transit_input!$A$53:$R$69,MATCH(SXS_Transit_temp!U$2,SXS_Transit_input!$B$52:$R$52,0)+1,FALSE))</f>
        <v>0</v>
      </c>
      <c r="V10">
        <f>IF(ISNA(VLOOKUP($A10,SXS_Transit_input!$A$5:$W$26,MATCH(SXS_Transit_temp!V$2,SXS_Transit_input!$B$4:$W$4,0)+1,FALSE)),0,VLOOKUP($A10,SXS_Transit_input!$A$5:$W$26,MATCH(SXS_Transit_temp!V$2,SXS_Transit_input!$B$4:$W$4,0)+1,FALSE))+IF(ISNA(VLOOKUP($A10,SXS_Transit_input!$A$53:$R$69,MATCH(SXS_Transit_temp!V$2,SXS_Transit_input!$B$52:$R$52,0)+1,FALSE)),0,VLOOKUP($A10,SXS_Transit_input!$A$53:$R$69,MATCH(SXS_Transit_temp!V$2,SXS_Transit_input!$B$52:$R$52,0)+1,FALSE))</f>
        <v>0</v>
      </c>
      <c r="W10">
        <f>IF(ISNA(VLOOKUP($A10,SXS_Transit_input!$A$5:$W$26,MATCH(SXS_Transit_temp!W$2,SXS_Transit_input!$B$4:$W$4,0)+1,FALSE)),0,VLOOKUP($A10,SXS_Transit_input!$A$5:$W$26,MATCH(SXS_Transit_temp!W$2,SXS_Transit_input!$B$4:$W$4,0)+1,FALSE))+IF(ISNA(VLOOKUP($A10,SXS_Transit_input!$A$53:$R$69,MATCH(SXS_Transit_temp!W$2,SXS_Transit_input!$B$52:$R$52,0)+1,FALSE)),0,VLOOKUP($A10,SXS_Transit_input!$A$53:$R$69,MATCH(SXS_Transit_temp!W$2,SXS_Transit_input!$B$52:$R$52,0)+1,FALSE))</f>
        <v>0</v>
      </c>
      <c r="X10">
        <f>IF(ISNA(VLOOKUP($A10,SXS_Transit_input!$A$5:$W$26,MATCH(SXS_Transit_temp!X$2,SXS_Transit_input!$B$4:$W$4,0)+1,FALSE)),0,VLOOKUP($A10,SXS_Transit_input!$A$5:$W$26,MATCH(SXS_Transit_temp!X$2,SXS_Transit_input!$B$4:$W$4,0)+1,FALSE))+IF(ISNA(VLOOKUP($A10,SXS_Transit_input!$A$53:$R$69,MATCH(SXS_Transit_temp!X$2,SXS_Transit_input!$B$52:$R$52,0)+1,FALSE)),0,VLOOKUP($A10,SXS_Transit_input!$A$53:$R$69,MATCH(SXS_Transit_temp!X$2,SXS_Transit_input!$B$52:$R$52,0)+1,FALSE))</f>
        <v>0</v>
      </c>
      <c r="Y10">
        <f>IF(ISNA(VLOOKUP($A10,SXS_Transit_input!$A$5:$W$26,MATCH(SXS_Transit_temp!Y$2,SXS_Transit_input!$B$4:$W$4,0)+1,FALSE)),0,VLOOKUP($A10,SXS_Transit_input!$A$5:$W$26,MATCH(SXS_Transit_temp!Y$2,SXS_Transit_input!$B$4:$W$4,0)+1,FALSE))+IF(ISNA(VLOOKUP($A10,SXS_Transit_input!$A$53:$R$69,MATCH(SXS_Transit_temp!Y$2,SXS_Transit_input!$B$52:$R$52,0)+1,FALSE)),0,VLOOKUP($A10,SXS_Transit_input!$A$53:$R$69,MATCH(SXS_Transit_temp!Y$2,SXS_Transit_input!$B$52:$R$52,0)+1,FALSE))</f>
        <v>982.42091000000005</v>
      </c>
      <c r="Z10">
        <f>IF(ISNA(VLOOKUP($A10,SXS_Transit_input!$A$5:$W$26,MATCH(SXS_Transit_temp!Z$2,SXS_Transit_input!$B$4:$W$4,0)+1,FALSE)),0,VLOOKUP($A10,SXS_Transit_input!$A$5:$W$26,MATCH(SXS_Transit_temp!Z$2,SXS_Transit_input!$B$4:$W$4,0)+1,FALSE))+IF(ISNA(VLOOKUP($A10,SXS_Transit_input!$A$53:$R$69,MATCH(SXS_Transit_temp!Z$2,SXS_Transit_input!$B$52:$R$52,0)+1,FALSE)),0,VLOOKUP($A10,SXS_Transit_input!$A$53:$R$69,MATCH(SXS_Transit_temp!Z$2,SXS_Transit_input!$B$52:$R$52,0)+1,FALSE))</f>
        <v>0</v>
      </c>
      <c r="AA10">
        <v>8</v>
      </c>
      <c r="AB10" s="22">
        <f>IF(ISNA(VLOOKUP($AA10,SXS_Transit_input!$Y$5:$AT$26,MATCH(SXS_Transit_temp!AB$2,SXS_Transit_input!$Y$4:$AS$4,0)+1,FALSE)),0,VLOOKUP($AA10,SXS_Transit_input!$Y$5:$AT$26,MATCH(SXS_Transit_temp!AB$2,SXS_Transit_input!$Y$4:$AS$4,0)+1,FALSE))+IF(ISNA(VLOOKUP($AA10,SXS_Transit_input!$Y$52:$AT$67,MATCH(SXS_Transit_temp!AB$2,SXS_Transit_input!$Y$51:$AT$51,0)+1,FALSE)),0,VLOOKUP($AA10,SXS_Transit_input!$Y$52:$AT$67,MATCH(SXS_Transit_temp!AB$2,SXS_Transit_input!$Y$51:$AT$51,0)+1,FALSE))</f>
        <v>4840</v>
      </c>
      <c r="AC10" s="23">
        <f>IF(ISNA(VLOOKUP($AA10,SXS_Transit_input!$Y$5:$AT$26,MATCH(SXS_Transit_temp!AC$2,SXS_Transit_input!$Y$4:$AS$4,0)+1,FALSE)),0,VLOOKUP($AA10,SXS_Transit_input!$Y$5:$AT$26,MATCH(SXS_Transit_temp!AC$2,SXS_Transit_input!$Y$4:$AS$4,0)+1,FALSE))+IF(ISNA(VLOOKUP($AA10,SXS_Transit_input!$Y$52:$AT$67,MATCH(SXS_Transit_temp!AC$2,SXS_Transit_input!$Y$51:$AT$51,0)+1,FALSE)),0,VLOOKUP($AA10,SXS_Transit_input!$Y$52:$AT$67,MATCH(SXS_Transit_temp!AC$2,SXS_Transit_input!$Y$51:$AT$51,0)+1,FALSE))</f>
        <v>600</v>
      </c>
      <c r="AD10" s="23">
        <f>IF(ISNA(VLOOKUP($AA10,SXS_Transit_input!$Y$5:$AT$26,MATCH(SXS_Transit_temp!AD$2,SXS_Transit_input!$Y$4:$AS$4,0)+1,FALSE)),0,VLOOKUP($AA10,SXS_Transit_input!$Y$5:$AT$26,MATCH(SXS_Transit_temp!AD$2,SXS_Transit_input!$Y$4:$AS$4,0)+1,FALSE))+IF(ISNA(VLOOKUP($AA10,SXS_Transit_input!$Y$52:$AT$67,MATCH(SXS_Transit_temp!AD$2,SXS_Transit_input!$Y$51:$AT$51,0)+1,FALSE)),0,VLOOKUP($AA10,SXS_Transit_input!$Y$52:$AT$67,MATCH(SXS_Transit_temp!AD$2,SXS_Transit_input!$Y$51:$AT$51,0)+1,FALSE))</f>
        <v>215</v>
      </c>
      <c r="AE10" s="23">
        <f>IF(ISNA(VLOOKUP($AA10,SXS_Transit_input!$Y$5:$AT$26,MATCH(SXS_Transit_temp!AE$2,SXS_Transit_input!$Y$4:$AS$4,0)+1,FALSE)),0,VLOOKUP($AA10,SXS_Transit_input!$Y$5:$AT$26,MATCH(SXS_Transit_temp!AE$2,SXS_Transit_input!$Y$4:$AS$4,0)+1,FALSE))+IF(ISNA(VLOOKUP($AA10,SXS_Transit_input!$Y$52:$AT$67,MATCH(SXS_Transit_temp!AE$2,SXS_Transit_input!$Y$51:$AT$51,0)+1,FALSE)),0,VLOOKUP($AA10,SXS_Transit_input!$Y$52:$AT$67,MATCH(SXS_Transit_temp!AE$2,SXS_Transit_input!$Y$51:$AT$51,0)+1,FALSE))</f>
        <v>114</v>
      </c>
      <c r="AF10" s="23">
        <f>IF(ISNA(VLOOKUP($AA10,SXS_Transit_input!$Y$5:$AT$26,MATCH(SXS_Transit_temp!AF$2,SXS_Transit_input!$Y$4:$AS$4,0)+1,FALSE)),0,VLOOKUP($AA10,SXS_Transit_input!$Y$5:$AT$26,MATCH(SXS_Transit_temp!AF$2,SXS_Transit_input!$Y$4:$AS$4,0)+1,FALSE))+IF(ISNA(VLOOKUP($AA10,SXS_Transit_input!$Y$52:$AT$67,MATCH(SXS_Transit_temp!AF$2,SXS_Transit_input!$Y$51:$AT$51,0)+1,FALSE)),0,VLOOKUP($AA10,SXS_Transit_input!$Y$52:$AT$67,MATCH(SXS_Transit_temp!AF$2,SXS_Transit_input!$Y$51:$AT$51,0)+1,FALSE))</f>
        <v>132</v>
      </c>
      <c r="AG10" s="23">
        <f>IF(ISNA(VLOOKUP($AA10,SXS_Transit_input!$Y$5:$AT$26,MATCH(SXS_Transit_temp!AG$2,SXS_Transit_input!$Y$4:$AS$4,0)+1,FALSE)),0,VLOOKUP($AA10,SXS_Transit_input!$Y$5:$AT$26,MATCH(SXS_Transit_temp!AG$2,SXS_Transit_input!$Y$4:$AS$4,0)+1,FALSE))+IF(ISNA(VLOOKUP($AA10,SXS_Transit_input!$Y$52:$AT$67,MATCH(SXS_Transit_temp!AG$2,SXS_Transit_input!$Y$51:$AT$51,0)+1,FALSE)),0,VLOOKUP($AA10,SXS_Transit_input!$Y$52:$AT$67,MATCH(SXS_Transit_temp!AG$2,SXS_Transit_input!$Y$51:$AT$51,0)+1,FALSE))</f>
        <v>146</v>
      </c>
      <c r="AH10" s="23">
        <f>IF(ISNA(VLOOKUP($AA10,SXS_Transit_input!$Y$5:$AT$26,MATCH(SXS_Transit_temp!AH$2,SXS_Transit_input!$Y$4:$AS$4,0)+1,FALSE)),0,VLOOKUP($AA10,SXS_Transit_input!$Y$5:$AT$26,MATCH(SXS_Transit_temp!AH$2,SXS_Transit_input!$Y$4:$AS$4,0)+1,FALSE))+IF(ISNA(VLOOKUP($AA10,SXS_Transit_input!$Y$52:$AT$67,MATCH(SXS_Transit_temp!AH$2,SXS_Transit_input!$Y$51:$AT$51,0)+1,FALSE)),0,VLOOKUP($AA10,SXS_Transit_input!$Y$52:$AT$67,MATCH(SXS_Transit_temp!AH$2,SXS_Transit_input!$Y$51:$AT$51,0)+1,FALSE))</f>
        <v>732</v>
      </c>
      <c r="AI10" s="23">
        <f>IF(ISNA(VLOOKUP($AA10,SXS_Transit_input!$Y$5:$AT$26,MATCH(SXS_Transit_temp!AI$2,SXS_Transit_input!$Y$4:$AS$4,0)+1,FALSE)),0,VLOOKUP($AA10,SXS_Transit_input!$Y$5:$AT$26,MATCH(SXS_Transit_temp!AI$2,SXS_Transit_input!$Y$4:$AS$4,0)+1,FALSE))+IF(ISNA(VLOOKUP($AA10,SXS_Transit_input!$Y$52:$AT$67,MATCH(SXS_Transit_temp!AI$2,SXS_Transit_input!$Y$51:$AT$51,0)+1,FALSE)),0,VLOOKUP($AA10,SXS_Transit_input!$Y$52:$AT$67,MATCH(SXS_Transit_temp!AI$2,SXS_Transit_input!$Y$51:$AT$51,0)+1,FALSE))</f>
        <v>1775</v>
      </c>
      <c r="AJ10" s="23">
        <f>IF(ISNA(VLOOKUP($AA10,SXS_Transit_input!$Y$5:$AT$26,MATCH(SXS_Transit_temp!AJ$2,SXS_Transit_input!$Y$4:$AS$4,0)+1,FALSE)),0,VLOOKUP($AA10,SXS_Transit_input!$Y$5:$AT$26,MATCH(SXS_Transit_temp!AJ$2,SXS_Transit_input!$Y$4:$AS$4,0)+1,FALSE))+IF(ISNA(VLOOKUP($AA10,SXS_Transit_input!$Y$52:$AT$67,MATCH(SXS_Transit_temp!AJ$2,SXS_Transit_input!$Y$51:$AT$51,0)+1,FALSE)),0,VLOOKUP($AA10,SXS_Transit_input!$Y$52:$AT$67,MATCH(SXS_Transit_temp!AJ$2,SXS_Transit_input!$Y$51:$AT$51,0)+1,FALSE))</f>
        <v>2</v>
      </c>
      <c r="AK10" s="23">
        <f>IF(ISNA(VLOOKUP($AA10,SXS_Transit_input!$Y$5:$AT$26,MATCH(SXS_Transit_temp!AK$2,SXS_Transit_input!$Y$4:$AS$4,0)+1,FALSE)),0,VLOOKUP($AA10,SXS_Transit_input!$Y$5:$AT$26,MATCH(SXS_Transit_temp!AK$2,SXS_Transit_input!$Y$4:$AS$4,0)+1,FALSE))+IF(ISNA(VLOOKUP($AA10,SXS_Transit_input!$Y$52:$AT$67,MATCH(SXS_Transit_temp!AK$2,SXS_Transit_input!$Y$51:$AT$51,0)+1,FALSE)),0,VLOOKUP($AA10,SXS_Transit_input!$Y$52:$AT$67,MATCH(SXS_Transit_temp!AK$2,SXS_Transit_input!$Y$51:$AT$51,0)+1,FALSE))</f>
        <v>1</v>
      </c>
      <c r="AL10" s="23">
        <f>IF(ISNA(VLOOKUP($AA10,SXS_Transit_input!$Y$5:$AT$26,MATCH(SXS_Transit_temp!AL$2,SXS_Transit_input!$Y$4:$AS$4,0)+1,FALSE)),0,VLOOKUP($AA10,SXS_Transit_input!$Y$5:$AT$26,MATCH(SXS_Transit_temp!AL$2,SXS_Transit_input!$Y$4:$AS$4,0)+1,FALSE))+IF(ISNA(VLOOKUP($AA10,SXS_Transit_input!$Y$52:$AT$67,MATCH(SXS_Transit_temp!AL$2,SXS_Transit_input!$Y$51:$AT$51,0)+1,FALSE)),0,VLOOKUP($AA10,SXS_Transit_input!$Y$52:$AT$67,MATCH(SXS_Transit_temp!AL$2,SXS_Transit_input!$Y$51:$AT$51,0)+1,FALSE))</f>
        <v>0</v>
      </c>
      <c r="AM10" s="23">
        <f>IF(ISNA(VLOOKUP($AA10,SXS_Transit_input!$Y$5:$AT$26,MATCH(SXS_Transit_temp!AM$2,SXS_Transit_input!$Y$4:$AS$4,0)+1,FALSE)),0,VLOOKUP($AA10,SXS_Transit_input!$Y$5:$AT$26,MATCH(SXS_Transit_temp!AM$2,SXS_Transit_input!$Y$4:$AS$4,0)+1,FALSE))+IF(ISNA(VLOOKUP($AA10,SXS_Transit_input!$Y$52:$AT$67,MATCH(SXS_Transit_temp!AM$2,SXS_Transit_input!$Y$51:$AT$51,0)+1,FALSE)),0,VLOOKUP($AA10,SXS_Transit_input!$Y$52:$AT$67,MATCH(SXS_Transit_temp!AM$2,SXS_Transit_input!$Y$51:$AT$51,0)+1,FALSE))</f>
        <v>4</v>
      </c>
      <c r="AN10" s="23">
        <f>IF(ISNA(VLOOKUP($AA10,SXS_Transit_input!$Y$5:$AT$26,MATCH(SXS_Transit_temp!AN$2,SXS_Transit_input!$Y$4:$AS$4,0)+1,FALSE)),0,VLOOKUP($AA10,SXS_Transit_input!$Y$5:$AT$26,MATCH(SXS_Transit_temp!AN$2,SXS_Transit_input!$Y$4:$AS$4,0)+1,FALSE))+IF(ISNA(VLOOKUP($AA10,SXS_Transit_input!$Y$52:$AT$67,MATCH(SXS_Transit_temp!AN$2,SXS_Transit_input!$Y$51:$AT$51,0)+1,FALSE)),0,VLOOKUP($AA10,SXS_Transit_input!$Y$52:$AT$67,MATCH(SXS_Transit_temp!AN$2,SXS_Transit_input!$Y$51:$AT$51,0)+1,FALSE))</f>
        <v>2</v>
      </c>
      <c r="AO10" s="23">
        <f>IF(ISNA(VLOOKUP($AA10,SXS_Transit_input!$Y$5:$AT$26,MATCH(SXS_Transit_temp!AO$2,SXS_Transit_input!$Y$4:$AS$4,0)+1,FALSE)),0,VLOOKUP($AA10,SXS_Transit_input!$Y$5:$AT$26,MATCH(SXS_Transit_temp!AO$2,SXS_Transit_input!$Y$4:$AS$4,0)+1,FALSE))+IF(ISNA(VLOOKUP($AA10,SXS_Transit_input!$Y$52:$AT$67,MATCH(SXS_Transit_temp!AO$2,SXS_Transit_input!$Y$51:$AT$51,0)+1,FALSE)),0,VLOOKUP($AA10,SXS_Transit_input!$Y$52:$AT$67,MATCH(SXS_Transit_temp!AO$2,SXS_Transit_input!$Y$51:$AT$51,0)+1,FALSE))</f>
        <v>12</v>
      </c>
      <c r="AP10" s="23">
        <f>IF(ISNA(VLOOKUP($AA10,SXS_Transit_input!$Y$5:$AT$26,MATCH(SXS_Transit_temp!AP$2,SXS_Transit_input!$Y$4:$AS$4,0)+1,FALSE)),0,VLOOKUP($AA10,SXS_Transit_input!$Y$5:$AT$26,MATCH(SXS_Transit_temp!AP$2,SXS_Transit_input!$Y$4:$AS$4,0)+1,FALSE))+IF(ISNA(VLOOKUP($AA10,SXS_Transit_input!$Y$52:$AT$67,MATCH(SXS_Transit_temp!AP$2,SXS_Transit_input!$Y$51:$AT$51,0)+1,FALSE)),0,VLOOKUP($AA10,SXS_Transit_input!$Y$52:$AT$67,MATCH(SXS_Transit_temp!AP$2,SXS_Transit_input!$Y$51:$AT$51,0)+1,FALSE))</f>
        <v>3</v>
      </c>
      <c r="AQ10" s="23">
        <f>IF(ISNA(VLOOKUP($AA10,SXS_Transit_input!$Y$5:$AT$26,MATCH(SXS_Transit_temp!AQ$2,SXS_Transit_input!$Y$4:$AS$4,0)+1,FALSE)),0,VLOOKUP($AA10,SXS_Transit_input!$Y$5:$AT$26,MATCH(SXS_Transit_temp!AQ$2,SXS_Transit_input!$Y$4:$AS$4,0)+1,FALSE))+IF(ISNA(VLOOKUP($AA10,SXS_Transit_input!$Y$52:$AT$67,MATCH(SXS_Transit_temp!AQ$2,SXS_Transit_input!$Y$51:$AT$51,0)+1,FALSE)),0,VLOOKUP($AA10,SXS_Transit_input!$Y$52:$AT$67,MATCH(SXS_Transit_temp!AQ$2,SXS_Transit_input!$Y$51:$AT$51,0)+1,FALSE))</f>
        <v>0</v>
      </c>
      <c r="AR10" s="23">
        <f>IF(ISNA(VLOOKUP($AA10,SXS_Transit_input!$Y$5:$AT$26,MATCH(SXS_Transit_temp!AR$2,SXS_Transit_input!$Y$4:$AS$4,0)+1,FALSE)),0,VLOOKUP($AA10,SXS_Transit_input!$Y$5:$AT$26,MATCH(SXS_Transit_temp!AR$2,SXS_Transit_input!$Y$4:$AS$4,0)+1,FALSE))+IF(ISNA(VLOOKUP($AA10,SXS_Transit_input!$Y$52:$AT$67,MATCH(SXS_Transit_temp!AR$2,SXS_Transit_input!$Y$51:$AT$51,0)+1,FALSE)),0,VLOOKUP($AA10,SXS_Transit_input!$Y$52:$AT$67,MATCH(SXS_Transit_temp!AR$2,SXS_Transit_input!$Y$51:$AT$51,0)+1,FALSE))</f>
        <v>0</v>
      </c>
      <c r="AS10" s="23">
        <f>IF(ISNA(VLOOKUP($AA10,SXS_Transit_input!$Y$5:$AT$26,MATCH(SXS_Transit_temp!AS$2,SXS_Transit_input!$Y$4:$AS$4,0)+1,FALSE)),0,VLOOKUP($AA10,SXS_Transit_input!$Y$5:$AT$26,MATCH(SXS_Transit_temp!AS$2,SXS_Transit_input!$Y$4:$AS$4,0)+1,FALSE))+IF(ISNA(VLOOKUP($AA10,SXS_Transit_input!$Y$52:$AT$67,MATCH(SXS_Transit_temp!AS$2,SXS_Transit_input!$Y$51:$AT$51,0)+1,FALSE)),0,VLOOKUP($AA10,SXS_Transit_input!$Y$52:$AT$67,MATCH(SXS_Transit_temp!AS$2,SXS_Transit_input!$Y$51:$AT$51,0)+1,FALSE))</f>
        <v>0</v>
      </c>
      <c r="AT10" s="23">
        <f>IF(ISNA(VLOOKUP($AA10,SXS_Transit_input!$Y$5:$AT$26,MATCH(SXS_Transit_temp!AT$2,SXS_Transit_input!$Y$4:$AS$4,0)+1,FALSE)),0,VLOOKUP($AA10,SXS_Transit_input!$Y$5:$AT$26,MATCH(SXS_Transit_temp!AT$2,SXS_Transit_input!$Y$4:$AS$4,0)+1,FALSE))+IF(ISNA(VLOOKUP($AA10,SXS_Transit_input!$Y$52:$AT$67,MATCH(SXS_Transit_temp!AT$2,SXS_Transit_input!$Y$51:$AT$51,0)+1,FALSE)),0,VLOOKUP($AA10,SXS_Transit_input!$Y$52:$AT$67,MATCH(SXS_Transit_temp!AT$2,SXS_Transit_input!$Y$51:$AT$51,0)+1,FALSE))</f>
        <v>0</v>
      </c>
      <c r="AU10" s="23">
        <f>IF(ISNA(VLOOKUP($AA10,SXS_Transit_input!$Y$5:$AT$26,MATCH(SXS_Transit_temp!AU$2,SXS_Transit_input!$Y$4:$AS$4,0)+1,FALSE)),0,VLOOKUP($AA10,SXS_Transit_input!$Y$5:$AT$26,MATCH(SXS_Transit_temp!AU$2,SXS_Transit_input!$Y$4:$AS$4,0)+1,FALSE))+IF(ISNA(VLOOKUP($AA10,SXS_Transit_input!$Y$52:$AT$67,MATCH(SXS_Transit_temp!AU$2,SXS_Transit_input!$Y$51:$AT$51,0)+1,FALSE)),0,VLOOKUP($AA10,SXS_Transit_input!$Y$52:$AT$67,MATCH(SXS_Transit_temp!AU$2,SXS_Transit_input!$Y$51:$AT$51,0)+1,FALSE))</f>
        <v>0</v>
      </c>
      <c r="AV10" s="23">
        <f>IF(ISNA(VLOOKUP($AA10,SXS_Transit_input!$Y$5:$AT$26,MATCH(SXS_Transit_temp!AV$2,SXS_Transit_input!$Y$4:$AS$4,0)+1,FALSE)),0,VLOOKUP($AA10,SXS_Transit_input!$Y$5:$AT$26,MATCH(SXS_Transit_temp!AV$2,SXS_Transit_input!$Y$4:$AS$4,0)+1,FALSE))+IF(ISNA(VLOOKUP($AA10,SXS_Transit_input!$Y$52:$AT$67,MATCH(SXS_Transit_temp!AV$2,SXS_Transit_input!$Y$51:$AT$51,0)+1,FALSE)),0,VLOOKUP($AA10,SXS_Transit_input!$Y$52:$AT$67,MATCH(SXS_Transit_temp!AV$2,SXS_Transit_input!$Y$51:$AT$51,0)+1,FALSE))</f>
        <v>0</v>
      </c>
      <c r="AW10" s="23">
        <f>IF(ISNA(VLOOKUP($AA10,SXS_Transit_input!$Y$5:$AT$26,MATCH(SXS_Transit_temp!AW$2,SXS_Transit_input!$Y$4:$AS$4,0)+1,FALSE)),0,VLOOKUP($AA10,SXS_Transit_input!$Y$5:$AT$26,MATCH(SXS_Transit_temp!AW$2,SXS_Transit_input!$Y$4:$AS$4,0)+1,FALSE))+IF(ISNA(VLOOKUP($AA10,SXS_Transit_input!$Y$52:$AT$67,MATCH(SXS_Transit_temp!AW$2,SXS_Transit_input!$Y$51:$AT$51,0)+1,FALSE)),0,VLOOKUP($AA10,SXS_Transit_input!$Y$52:$AT$67,MATCH(SXS_Transit_temp!AW$2,SXS_Transit_input!$Y$51:$AT$51,0)+1,FALSE))</f>
        <v>0</v>
      </c>
      <c r="AX10" s="23">
        <f>IF(ISNA(VLOOKUP($AA10,SXS_Transit_input!$Y$5:$AT$26,MATCH(SXS_Transit_temp!AX$2,SXS_Transit_input!$Y$4:$AS$4,0)+1,FALSE)),0,VLOOKUP($AA10,SXS_Transit_input!$Y$5:$AT$26,MATCH(SXS_Transit_temp!AX$2,SXS_Transit_input!$Y$4:$AS$4,0)+1,FALSE))+IF(ISNA(VLOOKUP($AA10,SXS_Transit_input!$Y$52:$AT$67,MATCH(SXS_Transit_temp!AX$2,SXS_Transit_input!$Y$51:$AT$51,0)+1,FALSE)),0,VLOOKUP($AA10,SXS_Transit_input!$Y$52:$AT$67,MATCH(SXS_Transit_temp!AX$2,SXS_Transit_input!$Y$51:$AT$51,0)+1,FALSE))</f>
        <v>0</v>
      </c>
      <c r="AY10" s="23">
        <f>IF(ISNA(VLOOKUP($AA10,SXS_Transit_input!$Y$5:$AT$26,MATCH(SXS_Transit_temp!AY$2,SXS_Transit_input!$Y$4:$AS$4,0)+1,FALSE)),0,VLOOKUP($AA10,SXS_Transit_input!$Y$5:$AT$26,MATCH(SXS_Transit_temp!AY$2,SXS_Transit_input!$Y$4:$AS$4,0)+1,FALSE))+IF(ISNA(VLOOKUP($AA10,SXS_Transit_input!$Y$52:$AT$67,MATCH(SXS_Transit_temp!AY$2,SXS_Transit_input!$Y$51:$AT$51,0)+1,FALSE)),0,VLOOKUP($AA10,SXS_Transit_input!$Y$52:$AT$67,MATCH(SXS_Transit_temp!AY$2,SXS_Transit_input!$Y$51:$AT$51,0)+1,FALSE))</f>
        <v>0</v>
      </c>
      <c r="AZ10" s="24">
        <f>IF(ISNA(VLOOKUP($AA10,SXS_Transit_input!$Y$5:$AT$26,MATCH(SXS_Transit_temp!AZ$2,SXS_Transit_input!$Y$4:$AS$4,0)+1,FALSE)),0,VLOOKUP($AA10,SXS_Transit_input!$Y$5:$AT$26,MATCH(SXS_Transit_temp!AZ$2,SXS_Transit_input!$Y$4:$AS$4,0)+1,FALSE))+IF(ISNA(VLOOKUP($AA10,SXS_Transit_input!$Y$52:$AT$67,MATCH(SXS_Transit_temp!AZ$2,SXS_Transit_input!$Y$51:$AT$51,0)+1,FALSE)),0,VLOOKUP($AA10,SXS_Transit_input!$Y$52:$AT$67,MATCH(SXS_Transit_temp!AZ$2,SXS_Transit_input!$Y$51:$AT$51,0)+1,FALSE))</f>
        <v>0</v>
      </c>
    </row>
    <row r="11" spans="1:52" x14ac:dyDescent="0.25">
      <c r="A11">
        <v>9</v>
      </c>
      <c r="B11">
        <f>IF(ISNA(VLOOKUP($A11,SXS_Transit_input!$A$5:$W$26,MATCH(SXS_Transit_temp!B$2,SXS_Transit_input!$B$4:$W$4,0)+1,FALSE)),0,VLOOKUP($A11,SXS_Transit_input!$A$5:$W$26,MATCH(SXS_Transit_temp!B$2,SXS_Transit_input!$B$4:$W$4,0)+1,FALSE))+IF(ISNA(VLOOKUP($A11,SXS_Transit_input!$A$53:$R$69,MATCH(SXS_Transit_temp!B$2,SXS_Transit_input!$B$52:$R$52,0)+1,FALSE)),0,VLOOKUP($A11,SXS_Transit_input!$A$53:$R$69,MATCH(SXS_Transit_temp!B$2,SXS_Transit_input!$B$52:$R$52,0)+1,FALSE))</f>
        <v>11634.31897</v>
      </c>
      <c r="C11">
        <f>IF(ISNA(VLOOKUP($A11,SXS_Transit_input!$A$5:$W$26,MATCH(SXS_Transit_temp!C$2,SXS_Transit_input!$B$4:$W$4,0)+1,FALSE)),0,VLOOKUP($A11,SXS_Transit_input!$A$5:$W$26,MATCH(SXS_Transit_temp!C$2,SXS_Transit_input!$B$4:$W$4,0)+1,FALSE))+IF(ISNA(VLOOKUP($A11,SXS_Transit_input!$A$53:$R$69,MATCH(SXS_Transit_temp!C$2,SXS_Transit_input!$B$52:$R$52,0)+1,FALSE)),0,VLOOKUP($A11,SXS_Transit_input!$A$53:$R$69,MATCH(SXS_Transit_temp!C$2,SXS_Transit_input!$B$52:$R$52,0)+1,FALSE))</f>
        <v>3311.4351799999999</v>
      </c>
      <c r="D11">
        <f>IF(ISNA(VLOOKUP($A11,SXS_Transit_input!$A$5:$W$26,MATCH(SXS_Transit_temp!D$2,SXS_Transit_input!$B$4:$W$4,0)+1,FALSE)),0,VLOOKUP($A11,SXS_Transit_input!$A$5:$W$26,MATCH(SXS_Transit_temp!D$2,SXS_Transit_input!$B$4:$W$4,0)+1,FALSE))+IF(ISNA(VLOOKUP($A11,SXS_Transit_input!$A$53:$R$69,MATCH(SXS_Transit_temp!D$2,SXS_Transit_input!$B$52:$R$52,0)+1,FALSE)),0,VLOOKUP($A11,SXS_Transit_input!$A$53:$R$69,MATCH(SXS_Transit_temp!D$2,SXS_Transit_input!$B$52:$R$52,0)+1,FALSE))</f>
        <v>0</v>
      </c>
      <c r="E11">
        <f>IF(ISNA(VLOOKUP($A11,SXS_Transit_input!$A$5:$W$26,MATCH(SXS_Transit_temp!E$2,SXS_Transit_input!$B$4:$W$4,0)+1,FALSE)),0,VLOOKUP($A11,SXS_Transit_input!$A$5:$W$26,MATCH(SXS_Transit_temp!E$2,SXS_Transit_input!$B$4:$W$4,0)+1,FALSE))+IF(ISNA(VLOOKUP($A11,SXS_Transit_input!$A$53:$R$69,MATCH(SXS_Transit_temp!E$2,SXS_Transit_input!$B$52:$R$52,0)+1,FALSE)),0,VLOOKUP($A11,SXS_Transit_input!$A$53:$R$69,MATCH(SXS_Transit_temp!E$2,SXS_Transit_input!$B$52:$R$52,0)+1,FALSE))</f>
        <v>0</v>
      </c>
      <c r="F11">
        <f>IF(ISNA(VLOOKUP($A11,SXS_Transit_input!$A$5:$W$26,MATCH(SXS_Transit_temp!F$2,SXS_Transit_input!$B$4:$W$4,0)+1,FALSE)),0,VLOOKUP($A11,SXS_Transit_input!$A$5:$W$26,MATCH(SXS_Transit_temp!F$2,SXS_Transit_input!$B$4:$W$4,0)+1,FALSE))+IF(ISNA(VLOOKUP($A11,SXS_Transit_input!$A$53:$R$69,MATCH(SXS_Transit_temp!F$2,SXS_Transit_input!$B$52:$R$52,0)+1,FALSE)),0,VLOOKUP($A11,SXS_Transit_input!$A$53:$R$69,MATCH(SXS_Transit_temp!F$2,SXS_Transit_input!$B$52:$R$52,0)+1,FALSE))</f>
        <v>0</v>
      </c>
      <c r="G11">
        <f>IF(ISNA(VLOOKUP($A11,SXS_Transit_input!$A$5:$W$26,MATCH(SXS_Transit_temp!G$2,SXS_Transit_input!$B$4:$W$4,0)+1,FALSE)),0,VLOOKUP($A11,SXS_Transit_input!$A$5:$W$26,MATCH(SXS_Transit_temp!G$2,SXS_Transit_input!$B$4:$W$4,0)+1,FALSE))+IF(ISNA(VLOOKUP($A11,SXS_Transit_input!$A$53:$R$69,MATCH(SXS_Transit_temp!G$2,SXS_Transit_input!$B$52:$R$52,0)+1,FALSE)),0,VLOOKUP($A11,SXS_Transit_input!$A$53:$R$69,MATCH(SXS_Transit_temp!G$2,SXS_Transit_input!$B$52:$R$52,0)+1,FALSE))</f>
        <v>0</v>
      </c>
      <c r="H11">
        <f>IF(ISNA(VLOOKUP($A11,SXS_Transit_input!$A$5:$W$26,MATCH(SXS_Transit_temp!H$2,SXS_Transit_input!$B$4:$W$4,0)+1,FALSE)),0,VLOOKUP($A11,SXS_Transit_input!$A$5:$W$26,MATCH(SXS_Transit_temp!H$2,SXS_Transit_input!$B$4:$W$4,0)+1,FALSE))+IF(ISNA(VLOOKUP($A11,SXS_Transit_input!$A$53:$R$69,MATCH(SXS_Transit_temp!H$2,SXS_Transit_input!$B$52:$R$52,0)+1,FALSE)),0,VLOOKUP($A11,SXS_Transit_input!$A$53:$R$69,MATCH(SXS_Transit_temp!H$2,SXS_Transit_input!$B$52:$R$52,0)+1,FALSE))</f>
        <v>630.05777</v>
      </c>
      <c r="I11">
        <f>IF(ISNA(VLOOKUP($A11,SXS_Transit_input!$A$5:$W$26,MATCH(SXS_Transit_temp!I$2,SXS_Transit_input!$B$4:$W$4,0)+1,FALSE)),0,VLOOKUP($A11,SXS_Transit_input!$A$5:$W$26,MATCH(SXS_Transit_temp!I$2,SXS_Transit_input!$B$4:$W$4,0)+1,FALSE))+IF(ISNA(VLOOKUP($A11,SXS_Transit_input!$A$53:$R$69,MATCH(SXS_Transit_temp!I$2,SXS_Transit_input!$B$52:$R$52,0)+1,FALSE)),0,VLOOKUP($A11,SXS_Transit_input!$A$53:$R$69,MATCH(SXS_Transit_temp!I$2,SXS_Transit_input!$B$52:$R$52,0)+1,FALSE))</f>
        <v>1445.58347</v>
      </c>
      <c r="J11">
        <f>IF(ISNA(VLOOKUP($A11,SXS_Transit_input!$A$5:$W$26,MATCH(SXS_Transit_temp!J$2,SXS_Transit_input!$B$4:$W$4,0)+1,FALSE)),0,VLOOKUP($A11,SXS_Transit_input!$A$5:$W$26,MATCH(SXS_Transit_temp!J$2,SXS_Transit_input!$B$4:$W$4,0)+1,FALSE))+IF(ISNA(VLOOKUP($A11,SXS_Transit_input!$A$53:$R$69,MATCH(SXS_Transit_temp!J$2,SXS_Transit_input!$B$52:$R$52,0)+1,FALSE)),0,VLOOKUP($A11,SXS_Transit_input!$A$53:$R$69,MATCH(SXS_Transit_temp!J$2,SXS_Transit_input!$B$52:$R$52,0)+1,FALSE))</f>
        <v>843.36725000000001</v>
      </c>
      <c r="K11">
        <f>IF(ISNA(VLOOKUP($A11,SXS_Transit_input!$A$5:$W$26,MATCH(SXS_Transit_temp!K$2,SXS_Transit_input!$B$4:$W$4,0)+1,FALSE)),0,VLOOKUP($A11,SXS_Transit_input!$A$5:$W$26,MATCH(SXS_Transit_temp!K$2,SXS_Transit_input!$B$4:$W$4,0)+1,FALSE))+IF(ISNA(VLOOKUP($A11,SXS_Transit_input!$A$53:$R$69,MATCH(SXS_Transit_temp!K$2,SXS_Transit_input!$B$52:$R$52,0)+1,FALSE)),0,VLOOKUP($A11,SXS_Transit_input!$A$53:$R$69,MATCH(SXS_Transit_temp!K$2,SXS_Transit_input!$B$52:$R$52,0)+1,FALSE))</f>
        <v>0</v>
      </c>
      <c r="L11">
        <f>IF(ISNA(VLOOKUP($A11,SXS_Transit_input!$A$5:$W$26,MATCH(SXS_Transit_temp!L$2,SXS_Transit_input!$B$4:$W$4,0)+1,FALSE)),0,VLOOKUP($A11,SXS_Transit_input!$A$5:$W$26,MATCH(SXS_Transit_temp!L$2,SXS_Transit_input!$B$4:$W$4,0)+1,FALSE))+IF(ISNA(VLOOKUP($A11,SXS_Transit_input!$A$53:$R$69,MATCH(SXS_Transit_temp!L$2,SXS_Transit_input!$B$52:$R$52,0)+1,FALSE)),0,VLOOKUP($A11,SXS_Transit_input!$A$53:$R$69,MATCH(SXS_Transit_temp!L$2,SXS_Transit_input!$B$52:$R$52,0)+1,FALSE))</f>
        <v>0</v>
      </c>
      <c r="M11">
        <f>IF(ISNA(VLOOKUP($A11,SXS_Transit_input!$A$5:$W$26,MATCH(SXS_Transit_temp!M$2,SXS_Transit_input!$B$4:$W$4,0)+1,FALSE)),0,VLOOKUP($A11,SXS_Transit_input!$A$5:$W$26,MATCH(SXS_Transit_temp!M$2,SXS_Transit_input!$B$4:$W$4,0)+1,FALSE))+IF(ISNA(VLOOKUP($A11,SXS_Transit_input!$A$53:$R$69,MATCH(SXS_Transit_temp!M$2,SXS_Transit_input!$B$52:$R$52,0)+1,FALSE)),0,VLOOKUP($A11,SXS_Transit_input!$A$53:$R$69,MATCH(SXS_Transit_temp!M$2,SXS_Transit_input!$B$52:$R$52,0)+1,FALSE))</f>
        <v>0</v>
      </c>
      <c r="N11">
        <f>IF(ISNA(VLOOKUP($A11,SXS_Transit_input!$A$5:$W$26,MATCH(SXS_Transit_temp!N$2,SXS_Transit_input!$B$4:$W$4,0)+1,FALSE)),0,VLOOKUP($A11,SXS_Transit_input!$A$5:$W$26,MATCH(SXS_Transit_temp!N$2,SXS_Transit_input!$B$4:$W$4,0)+1,FALSE))+IF(ISNA(VLOOKUP($A11,SXS_Transit_input!$A$53:$R$69,MATCH(SXS_Transit_temp!N$2,SXS_Transit_input!$B$52:$R$52,0)+1,FALSE)),0,VLOOKUP($A11,SXS_Transit_input!$A$53:$R$69,MATCH(SXS_Transit_temp!N$2,SXS_Transit_input!$B$52:$R$52,0)+1,FALSE))</f>
        <v>0</v>
      </c>
      <c r="O11">
        <f>IF(ISNA(VLOOKUP($A11,SXS_Transit_input!$A$5:$W$26,MATCH(SXS_Transit_temp!O$2,SXS_Transit_input!$B$4:$W$4,0)+1,FALSE)),0,VLOOKUP($A11,SXS_Transit_input!$A$5:$W$26,MATCH(SXS_Transit_temp!O$2,SXS_Transit_input!$B$4:$W$4,0)+1,FALSE))+IF(ISNA(VLOOKUP($A11,SXS_Transit_input!$A$53:$R$69,MATCH(SXS_Transit_temp!O$2,SXS_Transit_input!$B$52:$R$52,0)+1,FALSE)),0,VLOOKUP($A11,SXS_Transit_input!$A$53:$R$69,MATCH(SXS_Transit_temp!O$2,SXS_Transit_input!$B$52:$R$52,0)+1,FALSE))</f>
        <v>0</v>
      </c>
      <c r="P11">
        <f>IF(ISNA(VLOOKUP($A11,SXS_Transit_input!$A$5:$W$26,MATCH(SXS_Transit_temp!P$2,SXS_Transit_input!$B$4:$W$4,0)+1,FALSE)),0,VLOOKUP($A11,SXS_Transit_input!$A$5:$W$26,MATCH(SXS_Transit_temp!P$2,SXS_Transit_input!$B$4:$W$4,0)+1,FALSE))+IF(ISNA(VLOOKUP($A11,SXS_Transit_input!$A$53:$R$69,MATCH(SXS_Transit_temp!P$2,SXS_Transit_input!$B$52:$R$52,0)+1,FALSE)),0,VLOOKUP($A11,SXS_Transit_input!$A$53:$R$69,MATCH(SXS_Transit_temp!P$2,SXS_Transit_input!$B$52:$R$52,0)+1,FALSE))</f>
        <v>0</v>
      </c>
      <c r="Q11">
        <f>IF(ISNA(VLOOKUP($A11,SXS_Transit_input!$A$5:$W$26,MATCH(SXS_Transit_temp!Q$2,SXS_Transit_input!$B$4:$W$4,0)+1,FALSE)),0,VLOOKUP($A11,SXS_Transit_input!$A$5:$W$26,MATCH(SXS_Transit_temp!Q$2,SXS_Transit_input!$B$4:$W$4,0)+1,FALSE))+IF(ISNA(VLOOKUP($A11,SXS_Transit_input!$A$53:$R$69,MATCH(SXS_Transit_temp!Q$2,SXS_Transit_input!$B$52:$R$52,0)+1,FALSE)),0,VLOOKUP($A11,SXS_Transit_input!$A$53:$R$69,MATCH(SXS_Transit_temp!Q$2,SXS_Transit_input!$B$52:$R$52,0)+1,FALSE))</f>
        <v>0</v>
      </c>
      <c r="R11">
        <f>IF(ISNA(VLOOKUP($A11,SXS_Transit_input!$A$5:$W$26,MATCH(SXS_Transit_temp!R$2,SXS_Transit_input!$B$4:$W$4,0)+1,FALSE)),0,VLOOKUP($A11,SXS_Transit_input!$A$5:$W$26,MATCH(SXS_Transit_temp!R$2,SXS_Transit_input!$B$4:$W$4,0)+1,FALSE))+IF(ISNA(VLOOKUP($A11,SXS_Transit_input!$A$53:$R$69,MATCH(SXS_Transit_temp!R$2,SXS_Transit_input!$B$52:$R$52,0)+1,FALSE)),0,VLOOKUP($A11,SXS_Transit_input!$A$53:$R$69,MATCH(SXS_Transit_temp!R$2,SXS_Transit_input!$B$52:$R$52,0)+1,FALSE))</f>
        <v>0</v>
      </c>
      <c r="S11">
        <f>IF(ISNA(VLOOKUP($A11,SXS_Transit_input!$A$5:$W$26,MATCH(SXS_Transit_temp!S$2,SXS_Transit_input!$B$4:$W$4,0)+1,FALSE)),0,VLOOKUP($A11,SXS_Transit_input!$A$5:$W$26,MATCH(SXS_Transit_temp!S$2,SXS_Transit_input!$B$4:$W$4,0)+1,FALSE))+IF(ISNA(VLOOKUP($A11,SXS_Transit_input!$A$53:$R$69,MATCH(SXS_Transit_temp!S$2,SXS_Transit_input!$B$52:$R$52,0)+1,FALSE)),0,VLOOKUP($A11,SXS_Transit_input!$A$53:$R$69,MATCH(SXS_Transit_temp!S$2,SXS_Transit_input!$B$52:$R$52,0)+1,FALSE))</f>
        <v>0</v>
      </c>
      <c r="T11">
        <f>IF(ISNA(VLOOKUP($A11,SXS_Transit_input!$A$5:$W$26,MATCH(SXS_Transit_temp!T$2,SXS_Transit_input!$B$4:$W$4,0)+1,FALSE)),0,VLOOKUP($A11,SXS_Transit_input!$A$5:$W$26,MATCH(SXS_Transit_temp!T$2,SXS_Transit_input!$B$4:$W$4,0)+1,FALSE))+IF(ISNA(VLOOKUP($A11,SXS_Transit_input!$A$53:$R$69,MATCH(SXS_Transit_temp!T$2,SXS_Transit_input!$B$52:$R$52,0)+1,FALSE)),0,VLOOKUP($A11,SXS_Transit_input!$A$53:$R$69,MATCH(SXS_Transit_temp!T$2,SXS_Transit_input!$B$52:$R$52,0)+1,FALSE))</f>
        <v>0</v>
      </c>
      <c r="U11">
        <f>IF(ISNA(VLOOKUP($A11,SXS_Transit_input!$A$5:$W$26,MATCH(SXS_Transit_temp!U$2,SXS_Transit_input!$B$4:$W$4,0)+1,FALSE)),0,VLOOKUP($A11,SXS_Transit_input!$A$5:$W$26,MATCH(SXS_Transit_temp!U$2,SXS_Transit_input!$B$4:$W$4,0)+1,FALSE))+IF(ISNA(VLOOKUP($A11,SXS_Transit_input!$A$53:$R$69,MATCH(SXS_Transit_temp!U$2,SXS_Transit_input!$B$52:$R$52,0)+1,FALSE)),0,VLOOKUP($A11,SXS_Transit_input!$A$53:$R$69,MATCH(SXS_Transit_temp!U$2,SXS_Transit_input!$B$52:$R$52,0)+1,FALSE))</f>
        <v>1453.6652099999999</v>
      </c>
      <c r="V11">
        <f>IF(ISNA(VLOOKUP($A11,SXS_Transit_input!$A$5:$W$26,MATCH(SXS_Transit_temp!V$2,SXS_Transit_input!$B$4:$W$4,0)+1,FALSE)),0,VLOOKUP($A11,SXS_Transit_input!$A$5:$W$26,MATCH(SXS_Transit_temp!V$2,SXS_Transit_input!$B$4:$W$4,0)+1,FALSE))+IF(ISNA(VLOOKUP($A11,SXS_Transit_input!$A$53:$R$69,MATCH(SXS_Transit_temp!V$2,SXS_Transit_input!$B$52:$R$52,0)+1,FALSE)),0,VLOOKUP($A11,SXS_Transit_input!$A$53:$R$69,MATCH(SXS_Transit_temp!V$2,SXS_Transit_input!$B$52:$R$52,0)+1,FALSE))</f>
        <v>0</v>
      </c>
      <c r="W11">
        <f>IF(ISNA(VLOOKUP($A11,SXS_Transit_input!$A$5:$W$26,MATCH(SXS_Transit_temp!W$2,SXS_Transit_input!$B$4:$W$4,0)+1,FALSE)),0,VLOOKUP($A11,SXS_Transit_input!$A$5:$W$26,MATCH(SXS_Transit_temp!W$2,SXS_Transit_input!$B$4:$W$4,0)+1,FALSE))+IF(ISNA(VLOOKUP($A11,SXS_Transit_input!$A$53:$R$69,MATCH(SXS_Transit_temp!W$2,SXS_Transit_input!$B$52:$R$52,0)+1,FALSE)),0,VLOOKUP($A11,SXS_Transit_input!$A$53:$R$69,MATCH(SXS_Transit_temp!W$2,SXS_Transit_input!$B$52:$R$52,0)+1,FALSE))</f>
        <v>0</v>
      </c>
      <c r="X11">
        <f>IF(ISNA(VLOOKUP($A11,SXS_Transit_input!$A$5:$W$26,MATCH(SXS_Transit_temp!X$2,SXS_Transit_input!$B$4:$W$4,0)+1,FALSE)),0,VLOOKUP($A11,SXS_Transit_input!$A$5:$W$26,MATCH(SXS_Transit_temp!X$2,SXS_Transit_input!$B$4:$W$4,0)+1,FALSE))+IF(ISNA(VLOOKUP($A11,SXS_Transit_input!$A$53:$R$69,MATCH(SXS_Transit_temp!X$2,SXS_Transit_input!$B$52:$R$52,0)+1,FALSE)),0,VLOOKUP($A11,SXS_Transit_input!$A$53:$R$69,MATCH(SXS_Transit_temp!X$2,SXS_Transit_input!$B$52:$R$52,0)+1,FALSE))</f>
        <v>0</v>
      </c>
      <c r="Y11">
        <f>IF(ISNA(VLOOKUP($A11,SXS_Transit_input!$A$5:$W$26,MATCH(SXS_Transit_temp!Y$2,SXS_Transit_input!$B$4:$W$4,0)+1,FALSE)),0,VLOOKUP($A11,SXS_Transit_input!$A$5:$W$26,MATCH(SXS_Transit_temp!Y$2,SXS_Transit_input!$B$4:$W$4,0)+1,FALSE))+IF(ISNA(VLOOKUP($A11,SXS_Transit_input!$A$53:$R$69,MATCH(SXS_Transit_temp!Y$2,SXS_Transit_input!$B$52:$R$52,0)+1,FALSE)),0,VLOOKUP($A11,SXS_Transit_input!$A$53:$R$69,MATCH(SXS_Transit_temp!Y$2,SXS_Transit_input!$B$52:$R$52,0)+1,FALSE))</f>
        <v>0</v>
      </c>
      <c r="Z11">
        <f>IF(ISNA(VLOOKUP($A11,SXS_Transit_input!$A$5:$W$26,MATCH(SXS_Transit_temp!Z$2,SXS_Transit_input!$B$4:$W$4,0)+1,FALSE)),0,VLOOKUP($A11,SXS_Transit_input!$A$5:$W$26,MATCH(SXS_Transit_temp!Z$2,SXS_Transit_input!$B$4:$W$4,0)+1,FALSE))+IF(ISNA(VLOOKUP($A11,SXS_Transit_input!$A$53:$R$69,MATCH(SXS_Transit_temp!Z$2,SXS_Transit_input!$B$52:$R$52,0)+1,FALSE)),0,VLOOKUP($A11,SXS_Transit_input!$A$53:$R$69,MATCH(SXS_Transit_temp!Z$2,SXS_Transit_input!$B$52:$R$52,0)+1,FALSE))</f>
        <v>0</v>
      </c>
      <c r="AA11">
        <v>9</v>
      </c>
      <c r="AB11" s="22">
        <f>IF(ISNA(VLOOKUP($AA11,SXS_Transit_input!$Y$5:$AT$26,MATCH(SXS_Transit_temp!AB$2,SXS_Transit_input!$Y$4:$AS$4,0)+1,FALSE)),0,VLOOKUP($AA11,SXS_Transit_input!$Y$5:$AT$26,MATCH(SXS_Transit_temp!AB$2,SXS_Transit_input!$Y$4:$AS$4,0)+1,FALSE))+IF(ISNA(VLOOKUP($AA11,SXS_Transit_input!$Y$52:$AT$67,MATCH(SXS_Transit_temp!AB$2,SXS_Transit_input!$Y$51:$AT$51,0)+1,FALSE)),0,VLOOKUP($AA11,SXS_Transit_input!$Y$52:$AT$67,MATCH(SXS_Transit_temp!AB$2,SXS_Transit_input!$Y$51:$AT$51,0)+1,FALSE))</f>
        <v>75</v>
      </c>
      <c r="AC11" s="23">
        <f>IF(ISNA(VLOOKUP($AA11,SXS_Transit_input!$Y$5:$AT$26,MATCH(SXS_Transit_temp!AC$2,SXS_Transit_input!$Y$4:$AS$4,0)+1,FALSE)),0,VLOOKUP($AA11,SXS_Transit_input!$Y$5:$AT$26,MATCH(SXS_Transit_temp!AC$2,SXS_Transit_input!$Y$4:$AS$4,0)+1,FALSE))+IF(ISNA(VLOOKUP($AA11,SXS_Transit_input!$Y$52:$AT$67,MATCH(SXS_Transit_temp!AC$2,SXS_Transit_input!$Y$51:$AT$51,0)+1,FALSE)),0,VLOOKUP($AA11,SXS_Transit_input!$Y$52:$AT$67,MATCH(SXS_Transit_temp!AC$2,SXS_Transit_input!$Y$51:$AT$51,0)+1,FALSE))</f>
        <v>329</v>
      </c>
      <c r="AD11" s="23">
        <f>IF(ISNA(VLOOKUP($AA11,SXS_Transit_input!$Y$5:$AT$26,MATCH(SXS_Transit_temp!AD$2,SXS_Transit_input!$Y$4:$AS$4,0)+1,FALSE)),0,VLOOKUP($AA11,SXS_Transit_input!$Y$5:$AT$26,MATCH(SXS_Transit_temp!AD$2,SXS_Transit_input!$Y$4:$AS$4,0)+1,FALSE))+IF(ISNA(VLOOKUP($AA11,SXS_Transit_input!$Y$52:$AT$67,MATCH(SXS_Transit_temp!AD$2,SXS_Transit_input!$Y$51:$AT$51,0)+1,FALSE)),0,VLOOKUP($AA11,SXS_Transit_input!$Y$52:$AT$67,MATCH(SXS_Transit_temp!AD$2,SXS_Transit_input!$Y$51:$AT$51,0)+1,FALSE))</f>
        <v>141</v>
      </c>
      <c r="AE11" s="23">
        <f>IF(ISNA(VLOOKUP($AA11,SXS_Transit_input!$Y$5:$AT$26,MATCH(SXS_Transit_temp!AE$2,SXS_Transit_input!$Y$4:$AS$4,0)+1,FALSE)),0,VLOOKUP($AA11,SXS_Transit_input!$Y$5:$AT$26,MATCH(SXS_Transit_temp!AE$2,SXS_Transit_input!$Y$4:$AS$4,0)+1,FALSE))+IF(ISNA(VLOOKUP($AA11,SXS_Transit_input!$Y$52:$AT$67,MATCH(SXS_Transit_temp!AE$2,SXS_Transit_input!$Y$51:$AT$51,0)+1,FALSE)),0,VLOOKUP($AA11,SXS_Transit_input!$Y$52:$AT$67,MATCH(SXS_Transit_temp!AE$2,SXS_Transit_input!$Y$51:$AT$51,0)+1,FALSE))</f>
        <v>44</v>
      </c>
      <c r="AF11" s="23">
        <f>IF(ISNA(VLOOKUP($AA11,SXS_Transit_input!$Y$5:$AT$26,MATCH(SXS_Transit_temp!AF$2,SXS_Transit_input!$Y$4:$AS$4,0)+1,FALSE)),0,VLOOKUP($AA11,SXS_Transit_input!$Y$5:$AT$26,MATCH(SXS_Transit_temp!AF$2,SXS_Transit_input!$Y$4:$AS$4,0)+1,FALSE))+IF(ISNA(VLOOKUP($AA11,SXS_Transit_input!$Y$52:$AT$67,MATCH(SXS_Transit_temp!AF$2,SXS_Transit_input!$Y$51:$AT$51,0)+1,FALSE)),0,VLOOKUP($AA11,SXS_Transit_input!$Y$52:$AT$67,MATCH(SXS_Transit_temp!AF$2,SXS_Transit_input!$Y$51:$AT$51,0)+1,FALSE))</f>
        <v>6</v>
      </c>
      <c r="AG11" s="23">
        <f>IF(ISNA(VLOOKUP($AA11,SXS_Transit_input!$Y$5:$AT$26,MATCH(SXS_Transit_temp!AG$2,SXS_Transit_input!$Y$4:$AS$4,0)+1,FALSE)),0,VLOOKUP($AA11,SXS_Transit_input!$Y$5:$AT$26,MATCH(SXS_Transit_temp!AG$2,SXS_Transit_input!$Y$4:$AS$4,0)+1,FALSE))+IF(ISNA(VLOOKUP($AA11,SXS_Transit_input!$Y$52:$AT$67,MATCH(SXS_Transit_temp!AG$2,SXS_Transit_input!$Y$51:$AT$51,0)+1,FALSE)),0,VLOOKUP($AA11,SXS_Transit_input!$Y$52:$AT$67,MATCH(SXS_Transit_temp!AG$2,SXS_Transit_input!$Y$51:$AT$51,0)+1,FALSE))</f>
        <v>2</v>
      </c>
      <c r="AH11" s="23">
        <f>IF(ISNA(VLOOKUP($AA11,SXS_Transit_input!$Y$5:$AT$26,MATCH(SXS_Transit_temp!AH$2,SXS_Transit_input!$Y$4:$AS$4,0)+1,FALSE)),0,VLOOKUP($AA11,SXS_Transit_input!$Y$5:$AT$26,MATCH(SXS_Transit_temp!AH$2,SXS_Transit_input!$Y$4:$AS$4,0)+1,FALSE))+IF(ISNA(VLOOKUP($AA11,SXS_Transit_input!$Y$52:$AT$67,MATCH(SXS_Transit_temp!AH$2,SXS_Transit_input!$Y$51:$AT$51,0)+1,FALSE)),0,VLOOKUP($AA11,SXS_Transit_input!$Y$52:$AT$67,MATCH(SXS_Transit_temp!AH$2,SXS_Transit_input!$Y$51:$AT$51,0)+1,FALSE))</f>
        <v>4</v>
      </c>
      <c r="AI11" s="23">
        <f>IF(ISNA(VLOOKUP($AA11,SXS_Transit_input!$Y$5:$AT$26,MATCH(SXS_Transit_temp!AI$2,SXS_Transit_input!$Y$4:$AS$4,0)+1,FALSE)),0,VLOOKUP($AA11,SXS_Transit_input!$Y$5:$AT$26,MATCH(SXS_Transit_temp!AI$2,SXS_Transit_input!$Y$4:$AS$4,0)+1,FALSE))+IF(ISNA(VLOOKUP($AA11,SXS_Transit_input!$Y$52:$AT$67,MATCH(SXS_Transit_temp!AI$2,SXS_Transit_input!$Y$51:$AT$51,0)+1,FALSE)),0,VLOOKUP($AA11,SXS_Transit_input!$Y$52:$AT$67,MATCH(SXS_Transit_temp!AI$2,SXS_Transit_input!$Y$51:$AT$51,0)+1,FALSE))</f>
        <v>3</v>
      </c>
      <c r="AJ11" s="23">
        <f>IF(ISNA(VLOOKUP($AA11,SXS_Transit_input!$Y$5:$AT$26,MATCH(SXS_Transit_temp!AJ$2,SXS_Transit_input!$Y$4:$AS$4,0)+1,FALSE)),0,VLOOKUP($AA11,SXS_Transit_input!$Y$5:$AT$26,MATCH(SXS_Transit_temp!AJ$2,SXS_Transit_input!$Y$4:$AS$4,0)+1,FALSE))+IF(ISNA(VLOOKUP($AA11,SXS_Transit_input!$Y$52:$AT$67,MATCH(SXS_Transit_temp!AJ$2,SXS_Transit_input!$Y$51:$AT$51,0)+1,FALSE)),0,VLOOKUP($AA11,SXS_Transit_input!$Y$52:$AT$67,MATCH(SXS_Transit_temp!AJ$2,SXS_Transit_input!$Y$51:$AT$51,0)+1,FALSE))</f>
        <v>41</v>
      </c>
      <c r="AK11" s="23">
        <f>IF(ISNA(VLOOKUP($AA11,SXS_Transit_input!$Y$5:$AT$26,MATCH(SXS_Transit_temp!AK$2,SXS_Transit_input!$Y$4:$AS$4,0)+1,FALSE)),0,VLOOKUP($AA11,SXS_Transit_input!$Y$5:$AT$26,MATCH(SXS_Transit_temp!AK$2,SXS_Transit_input!$Y$4:$AS$4,0)+1,FALSE))+IF(ISNA(VLOOKUP($AA11,SXS_Transit_input!$Y$52:$AT$67,MATCH(SXS_Transit_temp!AK$2,SXS_Transit_input!$Y$51:$AT$51,0)+1,FALSE)),0,VLOOKUP($AA11,SXS_Transit_input!$Y$52:$AT$67,MATCH(SXS_Transit_temp!AK$2,SXS_Transit_input!$Y$51:$AT$51,0)+1,FALSE))</f>
        <v>2</v>
      </c>
      <c r="AL11" s="23">
        <f>IF(ISNA(VLOOKUP($AA11,SXS_Transit_input!$Y$5:$AT$26,MATCH(SXS_Transit_temp!AL$2,SXS_Transit_input!$Y$4:$AS$4,0)+1,FALSE)),0,VLOOKUP($AA11,SXS_Transit_input!$Y$5:$AT$26,MATCH(SXS_Transit_temp!AL$2,SXS_Transit_input!$Y$4:$AS$4,0)+1,FALSE))+IF(ISNA(VLOOKUP($AA11,SXS_Transit_input!$Y$52:$AT$67,MATCH(SXS_Transit_temp!AL$2,SXS_Transit_input!$Y$51:$AT$51,0)+1,FALSE)),0,VLOOKUP($AA11,SXS_Transit_input!$Y$52:$AT$67,MATCH(SXS_Transit_temp!AL$2,SXS_Transit_input!$Y$51:$AT$51,0)+1,FALSE))</f>
        <v>1</v>
      </c>
      <c r="AM11" s="23">
        <f>IF(ISNA(VLOOKUP($AA11,SXS_Transit_input!$Y$5:$AT$26,MATCH(SXS_Transit_temp!AM$2,SXS_Transit_input!$Y$4:$AS$4,0)+1,FALSE)),0,VLOOKUP($AA11,SXS_Transit_input!$Y$5:$AT$26,MATCH(SXS_Transit_temp!AM$2,SXS_Transit_input!$Y$4:$AS$4,0)+1,FALSE))+IF(ISNA(VLOOKUP($AA11,SXS_Transit_input!$Y$52:$AT$67,MATCH(SXS_Transit_temp!AM$2,SXS_Transit_input!$Y$51:$AT$51,0)+1,FALSE)),0,VLOOKUP($AA11,SXS_Transit_input!$Y$52:$AT$67,MATCH(SXS_Transit_temp!AM$2,SXS_Transit_input!$Y$51:$AT$51,0)+1,FALSE))</f>
        <v>0</v>
      </c>
      <c r="AN11" s="23">
        <f>IF(ISNA(VLOOKUP($AA11,SXS_Transit_input!$Y$5:$AT$26,MATCH(SXS_Transit_temp!AN$2,SXS_Transit_input!$Y$4:$AS$4,0)+1,FALSE)),0,VLOOKUP($AA11,SXS_Transit_input!$Y$5:$AT$26,MATCH(SXS_Transit_temp!AN$2,SXS_Transit_input!$Y$4:$AS$4,0)+1,FALSE))+IF(ISNA(VLOOKUP($AA11,SXS_Transit_input!$Y$52:$AT$67,MATCH(SXS_Transit_temp!AN$2,SXS_Transit_input!$Y$51:$AT$51,0)+1,FALSE)),0,VLOOKUP($AA11,SXS_Transit_input!$Y$52:$AT$67,MATCH(SXS_Transit_temp!AN$2,SXS_Transit_input!$Y$51:$AT$51,0)+1,FALSE))</f>
        <v>0</v>
      </c>
      <c r="AO11" s="23">
        <f>IF(ISNA(VLOOKUP($AA11,SXS_Transit_input!$Y$5:$AT$26,MATCH(SXS_Transit_temp!AO$2,SXS_Transit_input!$Y$4:$AS$4,0)+1,FALSE)),0,VLOOKUP($AA11,SXS_Transit_input!$Y$5:$AT$26,MATCH(SXS_Transit_temp!AO$2,SXS_Transit_input!$Y$4:$AS$4,0)+1,FALSE))+IF(ISNA(VLOOKUP($AA11,SXS_Transit_input!$Y$52:$AT$67,MATCH(SXS_Transit_temp!AO$2,SXS_Transit_input!$Y$51:$AT$51,0)+1,FALSE)),0,VLOOKUP($AA11,SXS_Transit_input!$Y$52:$AT$67,MATCH(SXS_Transit_temp!AO$2,SXS_Transit_input!$Y$51:$AT$51,0)+1,FALSE))</f>
        <v>0</v>
      </c>
      <c r="AP11" s="23">
        <f>IF(ISNA(VLOOKUP($AA11,SXS_Transit_input!$Y$5:$AT$26,MATCH(SXS_Transit_temp!AP$2,SXS_Transit_input!$Y$4:$AS$4,0)+1,FALSE)),0,VLOOKUP($AA11,SXS_Transit_input!$Y$5:$AT$26,MATCH(SXS_Transit_temp!AP$2,SXS_Transit_input!$Y$4:$AS$4,0)+1,FALSE))+IF(ISNA(VLOOKUP($AA11,SXS_Transit_input!$Y$52:$AT$67,MATCH(SXS_Transit_temp!AP$2,SXS_Transit_input!$Y$51:$AT$51,0)+1,FALSE)),0,VLOOKUP($AA11,SXS_Transit_input!$Y$52:$AT$67,MATCH(SXS_Transit_temp!AP$2,SXS_Transit_input!$Y$51:$AT$51,0)+1,FALSE))</f>
        <v>0</v>
      </c>
      <c r="AQ11" s="23">
        <f>IF(ISNA(VLOOKUP($AA11,SXS_Transit_input!$Y$5:$AT$26,MATCH(SXS_Transit_temp!AQ$2,SXS_Transit_input!$Y$4:$AS$4,0)+1,FALSE)),0,VLOOKUP($AA11,SXS_Transit_input!$Y$5:$AT$26,MATCH(SXS_Transit_temp!AQ$2,SXS_Transit_input!$Y$4:$AS$4,0)+1,FALSE))+IF(ISNA(VLOOKUP($AA11,SXS_Transit_input!$Y$52:$AT$67,MATCH(SXS_Transit_temp!AQ$2,SXS_Transit_input!$Y$51:$AT$51,0)+1,FALSE)),0,VLOOKUP($AA11,SXS_Transit_input!$Y$52:$AT$67,MATCH(SXS_Transit_temp!AQ$2,SXS_Transit_input!$Y$51:$AT$51,0)+1,FALSE))</f>
        <v>0</v>
      </c>
      <c r="AR11" s="23">
        <f>IF(ISNA(VLOOKUP($AA11,SXS_Transit_input!$Y$5:$AT$26,MATCH(SXS_Transit_temp!AR$2,SXS_Transit_input!$Y$4:$AS$4,0)+1,FALSE)),0,VLOOKUP($AA11,SXS_Transit_input!$Y$5:$AT$26,MATCH(SXS_Transit_temp!AR$2,SXS_Transit_input!$Y$4:$AS$4,0)+1,FALSE))+IF(ISNA(VLOOKUP($AA11,SXS_Transit_input!$Y$52:$AT$67,MATCH(SXS_Transit_temp!AR$2,SXS_Transit_input!$Y$51:$AT$51,0)+1,FALSE)),0,VLOOKUP($AA11,SXS_Transit_input!$Y$52:$AT$67,MATCH(SXS_Transit_temp!AR$2,SXS_Transit_input!$Y$51:$AT$51,0)+1,FALSE))</f>
        <v>0</v>
      </c>
      <c r="AS11" s="23">
        <f>IF(ISNA(VLOOKUP($AA11,SXS_Transit_input!$Y$5:$AT$26,MATCH(SXS_Transit_temp!AS$2,SXS_Transit_input!$Y$4:$AS$4,0)+1,FALSE)),0,VLOOKUP($AA11,SXS_Transit_input!$Y$5:$AT$26,MATCH(SXS_Transit_temp!AS$2,SXS_Transit_input!$Y$4:$AS$4,0)+1,FALSE))+IF(ISNA(VLOOKUP($AA11,SXS_Transit_input!$Y$52:$AT$67,MATCH(SXS_Transit_temp!AS$2,SXS_Transit_input!$Y$51:$AT$51,0)+1,FALSE)),0,VLOOKUP($AA11,SXS_Transit_input!$Y$52:$AT$67,MATCH(SXS_Transit_temp!AS$2,SXS_Transit_input!$Y$51:$AT$51,0)+1,FALSE))</f>
        <v>0</v>
      </c>
      <c r="AT11" s="23">
        <f>IF(ISNA(VLOOKUP($AA11,SXS_Transit_input!$Y$5:$AT$26,MATCH(SXS_Transit_temp!AT$2,SXS_Transit_input!$Y$4:$AS$4,0)+1,FALSE)),0,VLOOKUP($AA11,SXS_Transit_input!$Y$5:$AT$26,MATCH(SXS_Transit_temp!AT$2,SXS_Transit_input!$Y$4:$AS$4,0)+1,FALSE))+IF(ISNA(VLOOKUP($AA11,SXS_Transit_input!$Y$52:$AT$67,MATCH(SXS_Transit_temp!AT$2,SXS_Transit_input!$Y$51:$AT$51,0)+1,FALSE)),0,VLOOKUP($AA11,SXS_Transit_input!$Y$52:$AT$67,MATCH(SXS_Transit_temp!AT$2,SXS_Transit_input!$Y$51:$AT$51,0)+1,FALSE))</f>
        <v>0</v>
      </c>
      <c r="AU11" s="23">
        <f>IF(ISNA(VLOOKUP($AA11,SXS_Transit_input!$Y$5:$AT$26,MATCH(SXS_Transit_temp!AU$2,SXS_Transit_input!$Y$4:$AS$4,0)+1,FALSE)),0,VLOOKUP($AA11,SXS_Transit_input!$Y$5:$AT$26,MATCH(SXS_Transit_temp!AU$2,SXS_Transit_input!$Y$4:$AS$4,0)+1,FALSE))+IF(ISNA(VLOOKUP($AA11,SXS_Transit_input!$Y$52:$AT$67,MATCH(SXS_Transit_temp!AU$2,SXS_Transit_input!$Y$51:$AT$51,0)+1,FALSE)),0,VLOOKUP($AA11,SXS_Transit_input!$Y$52:$AT$67,MATCH(SXS_Transit_temp!AU$2,SXS_Transit_input!$Y$51:$AT$51,0)+1,FALSE))</f>
        <v>0</v>
      </c>
      <c r="AV11" s="23">
        <f>IF(ISNA(VLOOKUP($AA11,SXS_Transit_input!$Y$5:$AT$26,MATCH(SXS_Transit_temp!AV$2,SXS_Transit_input!$Y$4:$AS$4,0)+1,FALSE)),0,VLOOKUP($AA11,SXS_Transit_input!$Y$5:$AT$26,MATCH(SXS_Transit_temp!AV$2,SXS_Transit_input!$Y$4:$AS$4,0)+1,FALSE))+IF(ISNA(VLOOKUP($AA11,SXS_Transit_input!$Y$52:$AT$67,MATCH(SXS_Transit_temp!AV$2,SXS_Transit_input!$Y$51:$AT$51,0)+1,FALSE)),0,VLOOKUP($AA11,SXS_Transit_input!$Y$52:$AT$67,MATCH(SXS_Transit_temp!AV$2,SXS_Transit_input!$Y$51:$AT$51,0)+1,FALSE))</f>
        <v>2</v>
      </c>
      <c r="AW11" s="23">
        <f>IF(ISNA(VLOOKUP($AA11,SXS_Transit_input!$Y$5:$AT$26,MATCH(SXS_Transit_temp!AW$2,SXS_Transit_input!$Y$4:$AS$4,0)+1,FALSE)),0,VLOOKUP($AA11,SXS_Transit_input!$Y$5:$AT$26,MATCH(SXS_Transit_temp!AW$2,SXS_Transit_input!$Y$4:$AS$4,0)+1,FALSE))+IF(ISNA(VLOOKUP($AA11,SXS_Transit_input!$Y$52:$AT$67,MATCH(SXS_Transit_temp!AW$2,SXS_Transit_input!$Y$51:$AT$51,0)+1,FALSE)),0,VLOOKUP($AA11,SXS_Transit_input!$Y$52:$AT$67,MATCH(SXS_Transit_temp!AW$2,SXS_Transit_input!$Y$51:$AT$51,0)+1,FALSE))</f>
        <v>0</v>
      </c>
      <c r="AX11" s="23">
        <f>IF(ISNA(VLOOKUP($AA11,SXS_Transit_input!$Y$5:$AT$26,MATCH(SXS_Transit_temp!AX$2,SXS_Transit_input!$Y$4:$AS$4,0)+1,FALSE)),0,VLOOKUP($AA11,SXS_Transit_input!$Y$5:$AT$26,MATCH(SXS_Transit_temp!AX$2,SXS_Transit_input!$Y$4:$AS$4,0)+1,FALSE))+IF(ISNA(VLOOKUP($AA11,SXS_Transit_input!$Y$52:$AT$67,MATCH(SXS_Transit_temp!AX$2,SXS_Transit_input!$Y$51:$AT$51,0)+1,FALSE)),0,VLOOKUP($AA11,SXS_Transit_input!$Y$52:$AT$67,MATCH(SXS_Transit_temp!AX$2,SXS_Transit_input!$Y$51:$AT$51,0)+1,FALSE))</f>
        <v>0</v>
      </c>
      <c r="AY11" s="23">
        <f>IF(ISNA(VLOOKUP($AA11,SXS_Transit_input!$Y$5:$AT$26,MATCH(SXS_Transit_temp!AY$2,SXS_Transit_input!$Y$4:$AS$4,0)+1,FALSE)),0,VLOOKUP($AA11,SXS_Transit_input!$Y$5:$AT$26,MATCH(SXS_Transit_temp!AY$2,SXS_Transit_input!$Y$4:$AS$4,0)+1,FALSE))+IF(ISNA(VLOOKUP($AA11,SXS_Transit_input!$Y$52:$AT$67,MATCH(SXS_Transit_temp!AY$2,SXS_Transit_input!$Y$51:$AT$51,0)+1,FALSE)),0,VLOOKUP($AA11,SXS_Transit_input!$Y$52:$AT$67,MATCH(SXS_Transit_temp!AY$2,SXS_Transit_input!$Y$51:$AT$51,0)+1,FALSE))</f>
        <v>0</v>
      </c>
      <c r="AZ11" s="24">
        <f>IF(ISNA(VLOOKUP($AA11,SXS_Transit_input!$Y$5:$AT$26,MATCH(SXS_Transit_temp!AZ$2,SXS_Transit_input!$Y$4:$AS$4,0)+1,FALSE)),0,VLOOKUP($AA11,SXS_Transit_input!$Y$5:$AT$26,MATCH(SXS_Transit_temp!AZ$2,SXS_Transit_input!$Y$4:$AS$4,0)+1,FALSE))+IF(ISNA(VLOOKUP($AA11,SXS_Transit_input!$Y$52:$AT$67,MATCH(SXS_Transit_temp!AZ$2,SXS_Transit_input!$Y$51:$AT$51,0)+1,FALSE)),0,VLOOKUP($AA11,SXS_Transit_input!$Y$52:$AT$67,MATCH(SXS_Transit_temp!AZ$2,SXS_Transit_input!$Y$51:$AT$51,0)+1,FALSE))</f>
        <v>0</v>
      </c>
    </row>
    <row r="12" spans="1:52" x14ac:dyDescent="0.25">
      <c r="A12">
        <v>10</v>
      </c>
      <c r="B12">
        <f>IF(ISNA(VLOOKUP($A12,SXS_Transit_input!$A$5:$W$26,MATCH(SXS_Transit_temp!B$2,SXS_Transit_input!$B$4:$W$4,0)+1,FALSE)),0,VLOOKUP($A12,SXS_Transit_input!$A$5:$W$26,MATCH(SXS_Transit_temp!B$2,SXS_Transit_input!$B$4:$W$4,0)+1,FALSE))+IF(ISNA(VLOOKUP($A12,SXS_Transit_input!$A$53:$R$69,MATCH(SXS_Transit_temp!B$2,SXS_Transit_input!$B$52:$R$52,0)+1,FALSE)),0,VLOOKUP($A12,SXS_Transit_input!$A$53:$R$69,MATCH(SXS_Transit_temp!B$2,SXS_Transit_input!$B$52:$R$52,0)+1,FALSE))</f>
        <v>10695.758530000001</v>
      </c>
      <c r="C12">
        <f>IF(ISNA(VLOOKUP($A12,SXS_Transit_input!$A$5:$W$26,MATCH(SXS_Transit_temp!C$2,SXS_Transit_input!$B$4:$W$4,0)+1,FALSE)),0,VLOOKUP($A12,SXS_Transit_input!$A$5:$W$26,MATCH(SXS_Transit_temp!C$2,SXS_Transit_input!$B$4:$W$4,0)+1,FALSE))+IF(ISNA(VLOOKUP($A12,SXS_Transit_input!$A$53:$R$69,MATCH(SXS_Transit_temp!C$2,SXS_Transit_input!$B$52:$R$52,0)+1,FALSE)),0,VLOOKUP($A12,SXS_Transit_input!$A$53:$R$69,MATCH(SXS_Transit_temp!C$2,SXS_Transit_input!$B$52:$R$52,0)+1,FALSE))</f>
        <v>162.64968999999999</v>
      </c>
      <c r="D12">
        <f>IF(ISNA(VLOOKUP($A12,SXS_Transit_input!$A$5:$W$26,MATCH(SXS_Transit_temp!D$2,SXS_Transit_input!$B$4:$W$4,0)+1,FALSE)),0,VLOOKUP($A12,SXS_Transit_input!$A$5:$W$26,MATCH(SXS_Transit_temp!D$2,SXS_Transit_input!$B$4:$W$4,0)+1,FALSE))+IF(ISNA(VLOOKUP($A12,SXS_Transit_input!$A$53:$R$69,MATCH(SXS_Transit_temp!D$2,SXS_Transit_input!$B$52:$R$52,0)+1,FALSE)),0,VLOOKUP($A12,SXS_Transit_input!$A$53:$R$69,MATCH(SXS_Transit_temp!D$2,SXS_Transit_input!$B$52:$R$52,0)+1,FALSE))</f>
        <v>0</v>
      </c>
      <c r="E12">
        <f>IF(ISNA(VLOOKUP($A12,SXS_Transit_input!$A$5:$W$26,MATCH(SXS_Transit_temp!E$2,SXS_Transit_input!$B$4:$W$4,0)+1,FALSE)),0,VLOOKUP($A12,SXS_Transit_input!$A$5:$W$26,MATCH(SXS_Transit_temp!E$2,SXS_Transit_input!$B$4:$W$4,0)+1,FALSE))+IF(ISNA(VLOOKUP($A12,SXS_Transit_input!$A$53:$R$69,MATCH(SXS_Transit_temp!E$2,SXS_Transit_input!$B$52:$R$52,0)+1,FALSE)),0,VLOOKUP($A12,SXS_Transit_input!$A$53:$R$69,MATCH(SXS_Transit_temp!E$2,SXS_Transit_input!$B$52:$R$52,0)+1,FALSE))</f>
        <v>1316.5356099999999</v>
      </c>
      <c r="F12">
        <f>IF(ISNA(VLOOKUP($A12,SXS_Transit_input!$A$5:$W$26,MATCH(SXS_Transit_temp!F$2,SXS_Transit_input!$B$4:$W$4,0)+1,FALSE)),0,VLOOKUP($A12,SXS_Transit_input!$A$5:$W$26,MATCH(SXS_Transit_temp!F$2,SXS_Transit_input!$B$4:$W$4,0)+1,FALSE))+IF(ISNA(VLOOKUP($A12,SXS_Transit_input!$A$53:$R$69,MATCH(SXS_Transit_temp!F$2,SXS_Transit_input!$B$52:$R$52,0)+1,FALSE)),0,VLOOKUP($A12,SXS_Transit_input!$A$53:$R$69,MATCH(SXS_Transit_temp!F$2,SXS_Transit_input!$B$52:$R$52,0)+1,FALSE))</f>
        <v>0</v>
      </c>
      <c r="G12">
        <f>IF(ISNA(VLOOKUP($A12,SXS_Transit_input!$A$5:$W$26,MATCH(SXS_Transit_temp!G$2,SXS_Transit_input!$B$4:$W$4,0)+1,FALSE)),0,VLOOKUP($A12,SXS_Transit_input!$A$5:$W$26,MATCH(SXS_Transit_temp!G$2,SXS_Transit_input!$B$4:$W$4,0)+1,FALSE))+IF(ISNA(VLOOKUP($A12,SXS_Transit_input!$A$53:$R$69,MATCH(SXS_Transit_temp!G$2,SXS_Transit_input!$B$52:$R$52,0)+1,FALSE)),0,VLOOKUP($A12,SXS_Transit_input!$A$53:$R$69,MATCH(SXS_Transit_temp!G$2,SXS_Transit_input!$B$52:$R$52,0)+1,FALSE))</f>
        <v>0</v>
      </c>
      <c r="H12">
        <f>IF(ISNA(VLOOKUP($A12,SXS_Transit_input!$A$5:$W$26,MATCH(SXS_Transit_temp!H$2,SXS_Transit_input!$B$4:$W$4,0)+1,FALSE)),0,VLOOKUP($A12,SXS_Transit_input!$A$5:$W$26,MATCH(SXS_Transit_temp!H$2,SXS_Transit_input!$B$4:$W$4,0)+1,FALSE))+IF(ISNA(VLOOKUP($A12,SXS_Transit_input!$A$53:$R$69,MATCH(SXS_Transit_temp!H$2,SXS_Transit_input!$B$52:$R$52,0)+1,FALSE)),0,VLOOKUP($A12,SXS_Transit_input!$A$53:$R$69,MATCH(SXS_Transit_temp!H$2,SXS_Transit_input!$B$52:$R$52,0)+1,FALSE))</f>
        <v>354.21181999999999</v>
      </c>
      <c r="I12">
        <f>IF(ISNA(VLOOKUP($A12,SXS_Transit_input!$A$5:$W$26,MATCH(SXS_Transit_temp!I$2,SXS_Transit_input!$B$4:$W$4,0)+1,FALSE)),0,VLOOKUP($A12,SXS_Transit_input!$A$5:$W$26,MATCH(SXS_Transit_temp!I$2,SXS_Transit_input!$B$4:$W$4,0)+1,FALSE))+IF(ISNA(VLOOKUP($A12,SXS_Transit_input!$A$53:$R$69,MATCH(SXS_Transit_temp!I$2,SXS_Transit_input!$B$52:$R$52,0)+1,FALSE)),0,VLOOKUP($A12,SXS_Transit_input!$A$53:$R$69,MATCH(SXS_Transit_temp!I$2,SXS_Transit_input!$B$52:$R$52,0)+1,FALSE))</f>
        <v>516.26886000000002</v>
      </c>
      <c r="J12">
        <f>IF(ISNA(VLOOKUP($A12,SXS_Transit_input!$A$5:$W$26,MATCH(SXS_Transit_temp!J$2,SXS_Transit_input!$B$4:$W$4,0)+1,FALSE)),0,VLOOKUP($A12,SXS_Transit_input!$A$5:$W$26,MATCH(SXS_Transit_temp!J$2,SXS_Transit_input!$B$4:$W$4,0)+1,FALSE))+IF(ISNA(VLOOKUP($A12,SXS_Transit_input!$A$53:$R$69,MATCH(SXS_Transit_temp!J$2,SXS_Transit_input!$B$52:$R$52,0)+1,FALSE)),0,VLOOKUP($A12,SXS_Transit_input!$A$53:$R$69,MATCH(SXS_Transit_temp!J$2,SXS_Transit_input!$B$52:$R$52,0)+1,FALSE))</f>
        <v>0</v>
      </c>
      <c r="K12">
        <f>IF(ISNA(VLOOKUP($A12,SXS_Transit_input!$A$5:$W$26,MATCH(SXS_Transit_temp!K$2,SXS_Transit_input!$B$4:$W$4,0)+1,FALSE)),0,VLOOKUP($A12,SXS_Transit_input!$A$5:$W$26,MATCH(SXS_Transit_temp!K$2,SXS_Transit_input!$B$4:$W$4,0)+1,FALSE))+IF(ISNA(VLOOKUP($A12,SXS_Transit_input!$A$53:$R$69,MATCH(SXS_Transit_temp!K$2,SXS_Transit_input!$B$52:$R$52,0)+1,FALSE)),0,VLOOKUP($A12,SXS_Transit_input!$A$53:$R$69,MATCH(SXS_Transit_temp!K$2,SXS_Transit_input!$B$52:$R$52,0)+1,FALSE))</f>
        <v>1796.64453</v>
      </c>
      <c r="L12">
        <f>IF(ISNA(VLOOKUP($A12,SXS_Transit_input!$A$5:$W$26,MATCH(SXS_Transit_temp!L$2,SXS_Transit_input!$B$4:$W$4,0)+1,FALSE)),0,VLOOKUP($A12,SXS_Transit_input!$A$5:$W$26,MATCH(SXS_Transit_temp!L$2,SXS_Transit_input!$B$4:$W$4,0)+1,FALSE))+IF(ISNA(VLOOKUP($A12,SXS_Transit_input!$A$53:$R$69,MATCH(SXS_Transit_temp!L$2,SXS_Transit_input!$B$52:$R$52,0)+1,FALSE)),0,VLOOKUP($A12,SXS_Transit_input!$A$53:$R$69,MATCH(SXS_Transit_temp!L$2,SXS_Transit_input!$B$52:$R$52,0)+1,FALSE))</f>
        <v>153.07075</v>
      </c>
      <c r="M12">
        <f>IF(ISNA(VLOOKUP($A12,SXS_Transit_input!$A$5:$W$26,MATCH(SXS_Transit_temp!M$2,SXS_Transit_input!$B$4:$W$4,0)+1,FALSE)),0,VLOOKUP($A12,SXS_Transit_input!$A$5:$W$26,MATCH(SXS_Transit_temp!M$2,SXS_Transit_input!$B$4:$W$4,0)+1,FALSE))+IF(ISNA(VLOOKUP($A12,SXS_Transit_input!$A$53:$R$69,MATCH(SXS_Transit_temp!M$2,SXS_Transit_input!$B$52:$R$52,0)+1,FALSE)),0,VLOOKUP($A12,SXS_Transit_input!$A$53:$R$69,MATCH(SXS_Transit_temp!M$2,SXS_Transit_input!$B$52:$R$52,0)+1,FALSE))</f>
        <v>0</v>
      </c>
      <c r="N12">
        <f>IF(ISNA(VLOOKUP($A12,SXS_Transit_input!$A$5:$W$26,MATCH(SXS_Transit_temp!N$2,SXS_Transit_input!$B$4:$W$4,0)+1,FALSE)),0,VLOOKUP($A12,SXS_Transit_input!$A$5:$W$26,MATCH(SXS_Transit_temp!N$2,SXS_Transit_input!$B$4:$W$4,0)+1,FALSE))+IF(ISNA(VLOOKUP($A12,SXS_Transit_input!$A$53:$R$69,MATCH(SXS_Transit_temp!N$2,SXS_Transit_input!$B$52:$R$52,0)+1,FALSE)),0,VLOOKUP($A12,SXS_Transit_input!$A$53:$R$69,MATCH(SXS_Transit_temp!N$2,SXS_Transit_input!$B$52:$R$52,0)+1,FALSE))</f>
        <v>0</v>
      </c>
      <c r="O12">
        <f>IF(ISNA(VLOOKUP($A12,SXS_Transit_input!$A$5:$W$26,MATCH(SXS_Transit_temp!O$2,SXS_Transit_input!$B$4:$W$4,0)+1,FALSE)),0,VLOOKUP($A12,SXS_Transit_input!$A$5:$W$26,MATCH(SXS_Transit_temp!O$2,SXS_Transit_input!$B$4:$W$4,0)+1,FALSE))+IF(ISNA(VLOOKUP($A12,SXS_Transit_input!$A$53:$R$69,MATCH(SXS_Transit_temp!O$2,SXS_Transit_input!$B$52:$R$52,0)+1,FALSE)),0,VLOOKUP($A12,SXS_Transit_input!$A$53:$R$69,MATCH(SXS_Transit_temp!O$2,SXS_Transit_input!$B$52:$R$52,0)+1,FALSE))</f>
        <v>0</v>
      </c>
      <c r="P12">
        <f>IF(ISNA(VLOOKUP($A12,SXS_Transit_input!$A$5:$W$26,MATCH(SXS_Transit_temp!P$2,SXS_Transit_input!$B$4:$W$4,0)+1,FALSE)),0,VLOOKUP($A12,SXS_Transit_input!$A$5:$W$26,MATCH(SXS_Transit_temp!P$2,SXS_Transit_input!$B$4:$W$4,0)+1,FALSE))+IF(ISNA(VLOOKUP($A12,SXS_Transit_input!$A$53:$R$69,MATCH(SXS_Transit_temp!P$2,SXS_Transit_input!$B$52:$R$52,0)+1,FALSE)),0,VLOOKUP($A12,SXS_Transit_input!$A$53:$R$69,MATCH(SXS_Transit_temp!P$2,SXS_Transit_input!$B$52:$R$52,0)+1,FALSE))</f>
        <v>0</v>
      </c>
      <c r="Q12">
        <f>IF(ISNA(VLOOKUP($A12,SXS_Transit_input!$A$5:$W$26,MATCH(SXS_Transit_temp!Q$2,SXS_Transit_input!$B$4:$W$4,0)+1,FALSE)),0,VLOOKUP($A12,SXS_Transit_input!$A$5:$W$26,MATCH(SXS_Transit_temp!Q$2,SXS_Transit_input!$B$4:$W$4,0)+1,FALSE))+IF(ISNA(VLOOKUP($A12,SXS_Transit_input!$A$53:$R$69,MATCH(SXS_Transit_temp!Q$2,SXS_Transit_input!$B$52:$R$52,0)+1,FALSE)),0,VLOOKUP($A12,SXS_Transit_input!$A$53:$R$69,MATCH(SXS_Transit_temp!Q$2,SXS_Transit_input!$B$52:$R$52,0)+1,FALSE))</f>
        <v>0</v>
      </c>
      <c r="R12">
        <f>IF(ISNA(VLOOKUP($A12,SXS_Transit_input!$A$5:$W$26,MATCH(SXS_Transit_temp!R$2,SXS_Transit_input!$B$4:$W$4,0)+1,FALSE)),0,VLOOKUP($A12,SXS_Transit_input!$A$5:$W$26,MATCH(SXS_Transit_temp!R$2,SXS_Transit_input!$B$4:$W$4,0)+1,FALSE))+IF(ISNA(VLOOKUP($A12,SXS_Transit_input!$A$53:$R$69,MATCH(SXS_Transit_temp!R$2,SXS_Transit_input!$B$52:$R$52,0)+1,FALSE)),0,VLOOKUP($A12,SXS_Transit_input!$A$53:$R$69,MATCH(SXS_Transit_temp!R$2,SXS_Transit_input!$B$52:$R$52,0)+1,FALSE))</f>
        <v>0</v>
      </c>
      <c r="S12">
        <f>IF(ISNA(VLOOKUP($A12,SXS_Transit_input!$A$5:$W$26,MATCH(SXS_Transit_temp!S$2,SXS_Transit_input!$B$4:$W$4,0)+1,FALSE)),0,VLOOKUP($A12,SXS_Transit_input!$A$5:$W$26,MATCH(SXS_Transit_temp!S$2,SXS_Transit_input!$B$4:$W$4,0)+1,FALSE))+IF(ISNA(VLOOKUP($A12,SXS_Transit_input!$A$53:$R$69,MATCH(SXS_Transit_temp!S$2,SXS_Transit_input!$B$52:$R$52,0)+1,FALSE)),0,VLOOKUP($A12,SXS_Transit_input!$A$53:$R$69,MATCH(SXS_Transit_temp!S$2,SXS_Transit_input!$B$52:$R$52,0)+1,FALSE))</f>
        <v>0</v>
      </c>
      <c r="T12">
        <f>IF(ISNA(VLOOKUP($A12,SXS_Transit_input!$A$5:$W$26,MATCH(SXS_Transit_temp!T$2,SXS_Transit_input!$B$4:$W$4,0)+1,FALSE)),0,VLOOKUP($A12,SXS_Transit_input!$A$5:$W$26,MATCH(SXS_Transit_temp!T$2,SXS_Transit_input!$B$4:$W$4,0)+1,FALSE))+IF(ISNA(VLOOKUP($A12,SXS_Transit_input!$A$53:$R$69,MATCH(SXS_Transit_temp!T$2,SXS_Transit_input!$B$52:$R$52,0)+1,FALSE)),0,VLOOKUP($A12,SXS_Transit_input!$A$53:$R$69,MATCH(SXS_Transit_temp!T$2,SXS_Transit_input!$B$52:$R$52,0)+1,FALSE))</f>
        <v>0</v>
      </c>
      <c r="U12">
        <f>IF(ISNA(VLOOKUP($A12,SXS_Transit_input!$A$5:$W$26,MATCH(SXS_Transit_temp!U$2,SXS_Transit_input!$B$4:$W$4,0)+1,FALSE)),0,VLOOKUP($A12,SXS_Transit_input!$A$5:$W$26,MATCH(SXS_Transit_temp!U$2,SXS_Transit_input!$B$4:$W$4,0)+1,FALSE))+IF(ISNA(VLOOKUP($A12,SXS_Transit_input!$A$53:$R$69,MATCH(SXS_Transit_temp!U$2,SXS_Transit_input!$B$52:$R$52,0)+1,FALSE)),0,VLOOKUP($A12,SXS_Transit_input!$A$53:$R$69,MATCH(SXS_Transit_temp!U$2,SXS_Transit_input!$B$52:$R$52,0)+1,FALSE))</f>
        <v>439.11124000000001</v>
      </c>
      <c r="V12">
        <f>IF(ISNA(VLOOKUP($A12,SXS_Transit_input!$A$5:$W$26,MATCH(SXS_Transit_temp!V$2,SXS_Transit_input!$B$4:$W$4,0)+1,FALSE)),0,VLOOKUP($A12,SXS_Transit_input!$A$5:$W$26,MATCH(SXS_Transit_temp!V$2,SXS_Transit_input!$B$4:$W$4,0)+1,FALSE))+IF(ISNA(VLOOKUP($A12,SXS_Transit_input!$A$53:$R$69,MATCH(SXS_Transit_temp!V$2,SXS_Transit_input!$B$52:$R$52,0)+1,FALSE)),0,VLOOKUP($A12,SXS_Transit_input!$A$53:$R$69,MATCH(SXS_Transit_temp!V$2,SXS_Transit_input!$B$52:$R$52,0)+1,FALSE))</f>
        <v>0</v>
      </c>
      <c r="W12">
        <f>IF(ISNA(VLOOKUP($A12,SXS_Transit_input!$A$5:$W$26,MATCH(SXS_Transit_temp!W$2,SXS_Transit_input!$B$4:$W$4,0)+1,FALSE)),0,VLOOKUP($A12,SXS_Transit_input!$A$5:$W$26,MATCH(SXS_Transit_temp!W$2,SXS_Transit_input!$B$4:$W$4,0)+1,FALSE))+IF(ISNA(VLOOKUP($A12,SXS_Transit_input!$A$53:$R$69,MATCH(SXS_Transit_temp!W$2,SXS_Transit_input!$B$52:$R$52,0)+1,FALSE)),0,VLOOKUP($A12,SXS_Transit_input!$A$53:$R$69,MATCH(SXS_Transit_temp!W$2,SXS_Transit_input!$B$52:$R$52,0)+1,FALSE))</f>
        <v>0</v>
      </c>
      <c r="X12">
        <f>IF(ISNA(VLOOKUP($A12,SXS_Transit_input!$A$5:$W$26,MATCH(SXS_Transit_temp!X$2,SXS_Transit_input!$B$4:$W$4,0)+1,FALSE)),0,VLOOKUP($A12,SXS_Transit_input!$A$5:$W$26,MATCH(SXS_Transit_temp!X$2,SXS_Transit_input!$B$4:$W$4,0)+1,FALSE))+IF(ISNA(VLOOKUP($A12,SXS_Transit_input!$A$53:$R$69,MATCH(SXS_Transit_temp!X$2,SXS_Transit_input!$B$52:$R$52,0)+1,FALSE)),0,VLOOKUP($A12,SXS_Transit_input!$A$53:$R$69,MATCH(SXS_Transit_temp!X$2,SXS_Transit_input!$B$52:$R$52,0)+1,FALSE))</f>
        <v>0</v>
      </c>
      <c r="Y12">
        <f>IF(ISNA(VLOOKUP($A12,SXS_Transit_input!$A$5:$W$26,MATCH(SXS_Transit_temp!Y$2,SXS_Transit_input!$B$4:$W$4,0)+1,FALSE)),0,VLOOKUP($A12,SXS_Transit_input!$A$5:$W$26,MATCH(SXS_Transit_temp!Y$2,SXS_Transit_input!$B$4:$W$4,0)+1,FALSE))+IF(ISNA(VLOOKUP($A12,SXS_Transit_input!$A$53:$R$69,MATCH(SXS_Transit_temp!Y$2,SXS_Transit_input!$B$52:$R$52,0)+1,FALSE)),0,VLOOKUP($A12,SXS_Transit_input!$A$53:$R$69,MATCH(SXS_Transit_temp!Y$2,SXS_Transit_input!$B$52:$R$52,0)+1,FALSE))</f>
        <v>0</v>
      </c>
      <c r="Z12">
        <f>IF(ISNA(VLOOKUP($A12,SXS_Transit_input!$A$5:$W$26,MATCH(SXS_Transit_temp!Z$2,SXS_Transit_input!$B$4:$W$4,0)+1,FALSE)),0,VLOOKUP($A12,SXS_Transit_input!$A$5:$W$26,MATCH(SXS_Transit_temp!Z$2,SXS_Transit_input!$B$4:$W$4,0)+1,FALSE))+IF(ISNA(VLOOKUP($A12,SXS_Transit_input!$A$53:$R$69,MATCH(SXS_Transit_temp!Z$2,SXS_Transit_input!$B$52:$R$52,0)+1,FALSE)),0,VLOOKUP($A12,SXS_Transit_input!$A$53:$R$69,MATCH(SXS_Transit_temp!Z$2,SXS_Transit_input!$B$52:$R$52,0)+1,FALSE))</f>
        <v>0</v>
      </c>
      <c r="AA12">
        <v>10</v>
      </c>
      <c r="AB12" s="22">
        <f>IF(ISNA(VLOOKUP($AA12,SXS_Transit_input!$Y$5:$AT$26,MATCH(SXS_Transit_temp!AB$2,SXS_Transit_input!$Y$4:$AS$4,0)+1,FALSE)),0,VLOOKUP($AA12,SXS_Transit_input!$Y$5:$AT$26,MATCH(SXS_Transit_temp!AB$2,SXS_Transit_input!$Y$4:$AS$4,0)+1,FALSE))+IF(ISNA(VLOOKUP($AA12,SXS_Transit_input!$Y$52:$AT$67,MATCH(SXS_Transit_temp!AB$2,SXS_Transit_input!$Y$51:$AT$51,0)+1,FALSE)),0,VLOOKUP($AA12,SXS_Transit_input!$Y$52:$AT$67,MATCH(SXS_Transit_temp!AB$2,SXS_Transit_input!$Y$51:$AT$51,0)+1,FALSE))</f>
        <v>8</v>
      </c>
      <c r="AC12" s="23">
        <f>IF(ISNA(VLOOKUP($AA12,SXS_Transit_input!$Y$5:$AT$26,MATCH(SXS_Transit_temp!AC$2,SXS_Transit_input!$Y$4:$AS$4,0)+1,FALSE)),0,VLOOKUP($AA12,SXS_Transit_input!$Y$5:$AT$26,MATCH(SXS_Transit_temp!AC$2,SXS_Transit_input!$Y$4:$AS$4,0)+1,FALSE))+IF(ISNA(VLOOKUP($AA12,SXS_Transit_input!$Y$52:$AT$67,MATCH(SXS_Transit_temp!AC$2,SXS_Transit_input!$Y$51:$AT$51,0)+1,FALSE)),0,VLOOKUP($AA12,SXS_Transit_input!$Y$52:$AT$67,MATCH(SXS_Transit_temp!AC$2,SXS_Transit_input!$Y$51:$AT$51,0)+1,FALSE))</f>
        <v>32</v>
      </c>
      <c r="AD12" s="23">
        <f>IF(ISNA(VLOOKUP($AA12,SXS_Transit_input!$Y$5:$AT$26,MATCH(SXS_Transit_temp!AD$2,SXS_Transit_input!$Y$4:$AS$4,0)+1,FALSE)),0,VLOOKUP($AA12,SXS_Transit_input!$Y$5:$AT$26,MATCH(SXS_Transit_temp!AD$2,SXS_Transit_input!$Y$4:$AS$4,0)+1,FALSE))+IF(ISNA(VLOOKUP($AA12,SXS_Transit_input!$Y$52:$AT$67,MATCH(SXS_Transit_temp!AD$2,SXS_Transit_input!$Y$51:$AT$51,0)+1,FALSE)),0,VLOOKUP($AA12,SXS_Transit_input!$Y$52:$AT$67,MATCH(SXS_Transit_temp!AD$2,SXS_Transit_input!$Y$51:$AT$51,0)+1,FALSE))</f>
        <v>79</v>
      </c>
      <c r="AE12" s="23">
        <f>IF(ISNA(VLOOKUP($AA12,SXS_Transit_input!$Y$5:$AT$26,MATCH(SXS_Transit_temp!AE$2,SXS_Transit_input!$Y$4:$AS$4,0)+1,FALSE)),0,VLOOKUP($AA12,SXS_Transit_input!$Y$5:$AT$26,MATCH(SXS_Transit_temp!AE$2,SXS_Transit_input!$Y$4:$AS$4,0)+1,FALSE))+IF(ISNA(VLOOKUP($AA12,SXS_Transit_input!$Y$52:$AT$67,MATCH(SXS_Transit_temp!AE$2,SXS_Transit_input!$Y$51:$AT$51,0)+1,FALSE)),0,VLOOKUP($AA12,SXS_Transit_input!$Y$52:$AT$67,MATCH(SXS_Transit_temp!AE$2,SXS_Transit_input!$Y$51:$AT$51,0)+1,FALSE))</f>
        <v>6</v>
      </c>
      <c r="AF12" s="23">
        <f>IF(ISNA(VLOOKUP($AA12,SXS_Transit_input!$Y$5:$AT$26,MATCH(SXS_Transit_temp!AF$2,SXS_Transit_input!$Y$4:$AS$4,0)+1,FALSE)),0,VLOOKUP($AA12,SXS_Transit_input!$Y$5:$AT$26,MATCH(SXS_Transit_temp!AF$2,SXS_Transit_input!$Y$4:$AS$4,0)+1,FALSE))+IF(ISNA(VLOOKUP($AA12,SXS_Transit_input!$Y$52:$AT$67,MATCH(SXS_Transit_temp!AF$2,SXS_Transit_input!$Y$51:$AT$51,0)+1,FALSE)),0,VLOOKUP($AA12,SXS_Transit_input!$Y$52:$AT$67,MATCH(SXS_Transit_temp!AF$2,SXS_Transit_input!$Y$51:$AT$51,0)+1,FALSE))</f>
        <v>3</v>
      </c>
      <c r="AG12" s="23">
        <f>IF(ISNA(VLOOKUP($AA12,SXS_Transit_input!$Y$5:$AT$26,MATCH(SXS_Transit_temp!AG$2,SXS_Transit_input!$Y$4:$AS$4,0)+1,FALSE)),0,VLOOKUP($AA12,SXS_Transit_input!$Y$5:$AT$26,MATCH(SXS_Transit_temp!AG$2,SXS_Transit_input!$Y$4:$AS$4,0)+1,FALSE))+IF(ISNA(VLOOKUP($AA12,SXS_Transit_input!$Y$52:$AT$67,MATCH(SXS_Transit_temp!AG$2,SXS_Transit_input!$Y$51:$AT$51,0)+1,FALSE)),0,VLOOKUP($AA12,SXS_Transit_input!$Y$52:$AT$67,MATCH(SXS_Transit_temp!AG$2,SXS_Transit_input!$Y$51:$AT$51,0)+1,FALSE))</f>
        <v>1</v>
      </c>
      <c r="AH12" s="23">
        <f>IF(ISNA(VLOOKUP($AA12,SXS_Transit_input!$Y$5:$AT$26,MATCH(SXS_Transit_temp!AH$2,SXS_Transit_input!$Y$4:$AS$4,0)+1,FALSE)),0,VLOOKUP($AA12,SXS_Transit_input!$Y$5:$AT$26,MATCH(SXS_Transit_temp!AH$2,SXS_Transit_input!$Y$4:$AS$4,0)+1,FALSE))+IF(ISNA(VLOOKUP($AA12,SXS_Transit_input!$Y$52:$AT$67,MATCH(SXS_Transit_temp!AH$2,SXS_Transit_input!$Y$51:$AT$51,0)+1,FALSE)),0,VLOOKUP($AA12,SXS_Transit_input!$Y$52:$AT$67,MATCH(SXS_Transit_temp!AH$2,SXS_Transit_input!$Y$51:$AT$51,0)+1,FALSE))</f>
        <v>0</v>
      </c>
      <c r="AI12" s="23">
        <f>IF(ISNA(VLOOKUP($AA12,SXS_Transit_input!$Y$5:$AT$26,MATCH(SXS_Transit_temp!AI$2,SXS_Transit_input!$Y$4:$AS$4,0)+1,FALSE)),0,VLOOKUP($AA12,SXS_Transit_input!$Y$5:$AT$26,MATCH(SXS_Transit_temp!AI$2,SXS_Transit_input!$Y$4:$AS$4,0)+1,FALSE))+IF(ISNA(VLOOKUP($AA12,SXS_Transit_input!$Y$52:$AT$67,MATCH(SXS_Transit_temp!AI$2,SXS_Transit_input!$Y$51:$AT$51,0)+1,FALSE)),0,VLOOKUP($AA12,SXS_Transit_input!$Y$52:$AT$67,MATCH(SXS_Transit_temp!AI$2,SXS_Transit_input!$Y$51:$AT$51,0)+1,FALSE))</f>
        <v>1</v>
      </c>
      <c r="AJ12" s="23">
        <f>IF(ISNA(VLOOKUP($AA12,SXS_Transit_input!$Y$5:$AT$26,MATCH(SXS_Transit_temp!AJ$2,SXS_Transit_input!$Y$4:$AS$4,0)+1,FALSE)),0,VLOOKUP($AA12,SXS_Transit_input!$Y$5:$AT$26,MATCH(SXS_Transit_temp!AJ$2,SXS_Transit_input!$Y$4:$AS$4,0)+1,FALSE))+IF(ISNA(VLOOKUP($AA12,SXS_Transit_input!$Y$52:$AT$67,MATCH(SXS_Transit_temp!AJ$2,SXS_Transit_input!$Y$51:$AT$51,0)+1,FALSE)),0,VLOOKUP($AA12,SXS_Transit_input!$Y$52:$AT$67,MATCH(SXS_Transit_temp!AJ$2,SXS_Transit_input!$Y$51:$AT$51,0)+1,FALSE))</f>
        <v>3</v>
      </c>
      <c r="AK12" s="23">
        <f>IF(ISNA(VLOOKUP($AA12,SXS_Transit_input!$Y$5:$AT$26,MATCH(SXS_Transit_temp!AK$2,SXS_Transit_input!$Y$4:$AS$4,0)+1,FALSE)),0,VLOOKUP($AA12,SXS_Transit_input!$Y$5:$AT$26,MATCH(SXS_Transit_temp!AK$2,SXS_Transit_input!$Y$4:$AS$4,0)+1,FALSE))+IF(ISNA(VLOOKUP($AA12,SXS_Transit_input!$Y$52:$AT$67,MATCH(SXS_Transit_temp!AK$2,SXS_Transit_input!$Y$51:$AT$51,0)+1,FALSE)),0,VLOOKUP($AA12,SXS_Transit_input!$Y$52:$AT$67,MATCH(SXS_Transit_temp!AK$2,SXS_Transit_input!$Y$51:$AT$51,0)+1,FALSE))</f>
        <v>6</v>
      </c>
      <c r="AL12" s="23">
        <f>IF(ISNA(VLOOKUP($AA12,SXS_Transit_input!$Y$5:$AT$26,MATCH(SXS_Transit_temp!AL$2,SXS_Transit_input!$Y$4:$AS$4,0)+1,FALSE)),0,VLOOKUP($AA12,SXS_Transit_input!$Y$5:$AT$26,MATCH(SXS_Transit_temp!AL$2,SXS_Transit_input!$Y$4:$AS$4,0)+1,FALSE))+IF(ISNA(VLOOKUP($AA12,SXS_Transit_input!$Y$52:$AT$67,MATCH(SXS_Transit_temp!AL$2,SXS_Transit_input!$Y$51:$AT$51,0)+1,FALSE)),0,VLOOKUP($AA12,SXS_Transit_input!$Y$52:$AT$67,MATCH(SXS_Transit_temp!AL$2,SXS_Transit_input!$Y$51:$AT$51,0)+1,FALSE))</f>
        <v>2</v>
      </c>
      <c r="AM12" s="23">
        <f>IF(ISNA(VLOOKUP($AA12,SXS_Transit_input!$Y$5:$AT$26,MATCH(SXS_Transit_temp!AM$2,SXS_Transit_input!$Y$4:$AS$4,0)+1,FALSE)),0,VLOOKUP($AA12,SXS_Transit_input!$Y$5:$AT$26,MATCH(SXS_Transit_temp!AM$2,SXS_Transit_input!$Y$4:$AS$4,0)+1,FALSE))+IF(ISNA(VLOOKUP($AA12,SXS_Transit_input!$Y$52:$AT$67,MATCH(SXS_Transit_temp!AM$2,SXS_Transit_input!$Y$51:$AT$51,0)+1,FALSE)),0,VLOOKUP($AA12,SXS_Transit_input!$Y$52:$AT$67,MATCH(SXS_Transit_temp!AM$2,SXS_Transit_input!$Y$51:$AT$51,0)+1,FALSE))</f>
        <v>0</v>
      </c>
      <c r="AN12" s="23">
        <f>IF(ISNA(VLOOKUP($AA12,SXS_Transit_input!$Y$5:$AT$26,MATCH(SXS_Transit_temp!AN$2,SXS_Transit_input!$Y$4:$AS$4,0)+1,FALSE)),0,VLOOKUP($AA12,SXS_Transit_input!$Y$5:$AT$26,MATCH(SXS_Transit_temp!AN$2,SXS_Transit_input!$Y$4:$AS$4,0)+1,FALSE))+IF(ISNA(VLOOKUP($AA12,SXS_Transit_input!$Y$52:$AT$67,MATCH(SXS_Transit_temp!AN$2,SXS_Transit_input!$Y$51:$AT$51,0)+1,FALSE)),0,VLOOKUP($AA12,SXS_Transit_input!$Y$52:$AT$67,MATCH(SXS_Transit_temp!AN$2,SXS_Transit_input!$Y$51:$AT$51,0)+1,FALSE))</f>
        <v>0</v>
      </c>
      <c r="AO12" s="23">
        <f>IF(ISNA(VLOOKUP($AA12,SXS_Transit_input!$Y$5:$AT$26,MATCH(SXS_Transit_temp!AO$2,SXS_Transit_input!$Y$4:$AS$4,0)+1,FALSE)),0,VLOOKUP($AA12,SXS_Transit_input!$Y$5:$AT$26,MATCH(SXS_Transit_temp!AO$2,SXS_Transit_input!$Y$4:$AS$4,0)+1,FALSE))+IF(ISNA(VLOOKUP($AA12,SXS_Transit_input!$Y$52:$AT$67,MATCH(SXS_Transit_temp!AO$2,SXS_Transit_input!$Y$51:$AT$51,0)+1,FALSE)),0,VLOOKUP($AA12,SXS_Transit_input!$Y$52:$AT$67,MATCH(SXS_Transit_temp!AO$2,SXS_Transit_input!$Y$51:$AT$51,0)+1,FALSE))</f>
        <v>0</v>
      </c>
      <c r="AP12" s="23">
        <f>IF(ISNA(VLOOKUP($AA12,SXS_Transit_input!$Y$5:$AT$26,MATCH(SXS_Transit_temp!AP$2,SXS_Transit_input!$Y$4:$AS$4,0)+1,FALSE)),0,VLOOKUP($AA12,SXS_Transit_input!$Y$5:$AT$26,MATCH(SXS_Transit_temp!AP$2,SXS_Transit_input!$Y$4:$AS$4,0)+1,FALSE))+IF(ISNA(VLOOKUP($AA12,SXS_Transit_input!$Y$52:$AT$67,MATCH(SXS_Transit_temp!AP$2,SXS_Transit_input!$Y$51:$AT$51,0)+1,FALSE)),0,VLOOKUP($AA12,SXS_Transit_input!$Y$52:$AT$67,MATCH(SXS_Transit_temp!AP$2,SXS_Transit_input!$Y$51:$AT$51,0)+1,FALSE))</f>
        <v>0</v>
      </c>
      <c r="AQ12" s="23">
        <f>IF(ISNA(VLOOKUP($AA12,SXS_Transit_input!$Y$5:$AT$26,MATCH(SXS_Transit_temp!AQ$2,SXS_Transit_input!$Y$4:$AS$4,0)+1,FALSE)),0,VLOOKUP($AA12,SXS_Transit_input!$Y$5:$AT$26,MATCH(SXS_Transit_temp!AQ$2,SXS_Transit_input!$Y$4:$AS$4,0)+1,FALSE))+IF(ISNA(VLOOKUP($AA12,SXS_Transit_input!$Y$52:$AT$67,MATCH(SXS_Transit_temp!AQ$2,SXS_Transit_input!$Y$51:$AT$51,0)+1,FALSE)),0,VLOOKUP($AA12,SXS_Transit_input!$Y$52:$AT$67,MATCH(SXS_Transit_temp!AQ$2,SXS_Transit_input!$Y$51:$AT$51,0)+1,FALSE))</f>
        <v>0</v>
      </c>
      <c r="AR12" s="23">
        <f>IF(ISNA(VLOOKUP($AA12,SXS_Transit_input!$Y$5:$AT$26,MATCH(SXS_Transit_temp!AR$2,SXS_Transit_input!$Y$4:$AS$4,0)+1,FALSE)),0,VLOOKUP($AA12,SXS_Transit_input!$Y$5:$AT$26,MATCH(SXS_Transit_temp!AR$2,SXS_Transit_input!$Y$4:$AS$4,0)+1,FALSE))+IF(ISNA(VLOOKUP($AA12,SXS_Transit_input!$Y$52:$AT$67,MATCH(SXS_Transit_temp!AR$2,SXS_Transit_input!$Y$51:$AT$51,0)+1,FALSE)),0,VLOOKUP($AA12,SXS_Transit_input!$Y$52:$AT$67,MATCH(SXS_Transit_temp!AR$2,SXS_Transit_input!$Y$51:$AT$51,0)+1,FALSE))</f>
        <v>0</v>
      </c>
      <c r="AS12" s="23">
        <f>IF(ISNA(VLOOKUP($AA12,SXS_Transit_input!$Y$5:$AT$26,MATCH(SXS_Transit_temp!AS$2,SXS_Transit_input!$Y$4:$AS$4,0)+1,FALSE)),0,VLOOKUP($AA12,SXS_Transit_input!$Y$5:$AT$26,MATCH(SXS_Transit_temp!AS$2,SXS_Transit_input!$Y$4:$AS$4,0)+1,FALSE))+IF(ISNA(VLOOKUP($AA12,SXS_Transit_input!$Y$52:$AT$67,MATCH(SXS_Transit_temp!AS$2,SXS_Transit_input!$Y$51:$AT$51,0)+1,FALSE)),0,VLOOKUP($AA12,SXS_Transit_input!$Y$52:$AT$67,MATCH(SXS_Transit_temp!AS$2,SXS_Transit_input!$Y$51:$AT$51,0)+1,FALSE))</f>
        <v>0</v>
      </c>
      <c r="AT12" s="23">
        <f>IF(ISNA(VLOOKUP($AA12,SXS_Transit_input!$Y$5:$AT$26,MATCH(SXS_Transit_temp!AT$2,SXS_Transit_input!$Y$4:$AS$4,0)+1,FALSE)),0,VLOOKUP($AA12,SXS_Transit_input!$Y$5:$AT$26,MATCH(SXS_Transit_temp!AT$2,SXS_Transit_input!$Y$4:$AS$4,0)+1,FALSE))+IF(ISNA(VLOOKUP($AA12,SXS_Transit_input!$Y$52:$AT$67,MATCH(SXS_Transit_temp!AT$2,SXS_Transit_input!$Y$51:$AT$51,0)+1,FALSE)),0,VLOOKUP($AA12,SXS_Transit_input!$Y$52:$AT$67,MATCH(SXS_Transit_temp!AT$2,SXS_Transit_input!$Y$51:$AT$51,0)+1,FALSE))</f>
        <v>0</v>
      </c>
      <c r="AU12" s="23">
        <f>IF(ISNA(VLOOKUP($AA12,SXS_Transit_input!$Y$5:$AT$26,MATCH(SXS_Transit_temp!AU$2,SXS_Transit_input!$Y$4:$AS$4,0)+1,FALSE)),0,VLOOKUP($AA12,SXS_Transit_input!$Y$5:$AT$26,MATCH(SXS_Transit_temp!AU$2,SXS_Transit_input!$Y$4:$AS$4,0)+1,FALSE))+IF(ISNA(VLOOKUP($AA12,SXS_Transit_input!$Y$52:$AT$67,MATCH(SXS_Transit_temp!AU$2,SXS_Transit_input!$Y$51:$AT$51,0)+1,FALSE)),0,VLOOKUP($AA12,SXS_Transit_input!$Y$52:$AT$67,MATCH(SXS_Transit_temp!AU$2,SXS_Transit_input!$Y$51:$AT$51,0)+1,FALSE))</f>
        <v>0</v>
      </c>
      <c r="AV12" s="23">
        <f>IF(ISNA(VLOOKUP($AA12,SXS_Transit_input!$Y$5:$AT$26,MATCH(SXS_Transit_temp!AV$2,SXS_Transit_input!$Y$4:$AS$4,0)+1,FALSE)),0,VLOOKUP($AA12,SXS_Transit_input!$Y$5:$AT$26,MATCH(SXS_Transit_temp!AV$2,SXS_Transit_input!$Y$4:$AS$4,0)+1,FALSE))+IF(ISNA(VLOOKUP($AA12,SXS_Transit_input!$Y$52:$AT$67,MATCH(SXS_Transit_temp!AV$2,SXS_Transit_input!$Y$51:$AT$51,0)+1,FALSE)),0,VLOOKUP($AA12,SXS_Transit_input!$Y$52:$AT$67,MATCH(SXS_Transit_temp!AV$2,SXS_Transit_input!$Y$51:$AT$51,0)+1,FALSE))</f>
        <v>0</v>
      </c>
      <c r="AW12" s="23">
        <f>IF(ISNA(VLOOKUP($AA12,SXS_Transit_input!$Y$5:$AT$26,MATCH(SXS_Transit_temp!AW$2,SXS_Transit_input!$Y$4:$AS$4,0)+1,FALSE)),0,VLOOKUP($AA12,SXS_Transit_input!$Y$5:$AT$26,MATCH(SXS_Transit_temp!AW$2,SXS_Transit_input!$Y$4:$AS$4,0)+1,FALSE))+IF(ISNA(VLOOKUP($AA12,SXS_Transit_input!$Y$52:$AT$67,MATCH(SXS_Transit_temp!AW$2,SXS_Transit_input!$Y$51:$AT$51,0)+1,FALSE)),0,VLOOKUP($AA12,SXS_Transit_input!$Y$52:$AT$67,MATCH(SXS_Transit_temp!AW$2,SXS_Transit_input!$Y$51:$AT$51,0)+1,FALSE))</f>
        <v>0</v>
      </c>
      <c r="AX12" s="23">
        <f>IF(ISNA(VLOOKUP($AA12,SXS_Transit_input!$Y$5:$AT$26,MATCH(SXS_Transit_temp!AX$2,SXS_Transit_input!$Y$4:$AS$4,0)+1,FALSE)),0,VLOOKUP($AA12,SXS_Transit_input!$Y$5:$AT$26,MATCH(SXS_Transit_temp!AX$2,SXS_Transit_input!$Y$4:$AS$4,0)+1,FALSE))+IF(ISNA(VLOOKUP($AA12,SXS_Transit_input!$Y$52:$AT$67,MATCH(SXS_Transit_temp!AX$2,SXS_Transit_input!$Y$51:$AT$51,0)+1,FALSE)),0,VLOOKUP($AA12,SXS_Transit_input!$Y$52:$AT$67,MATCH(SXS_Transit_temp!AX$2,SXS_Transit_input!$Y$51:$AT$51,0)+1,FALSE))</f>
        <v>0</v>
      </c>
      <c r="AY12" s="23">
        <f>IF(ISNA(VLOOKUP($AA12,SXS_Transit_input!$Y$5:$AT$26,MATCH(SXS_Transit_temp!AY$2,SXS_Transit_input!$Y$4:$AS$4,0)+1,FALSE)),0,VLOOKUP($AA12,SXS_Transit_input!$Y$5:$AT$26,MATCH(SXS_Transit_temp!AY$2,SXS_Transit_input!$Y$4:$AS$4,0)+1,FALSE))+IF(ISNA(VLOOKUP($AA12,SXS_Transit_input!$Y$52:$AT$67,MATCH(SXS_Transit_temp!AY$2,SXS_Transit_input!$Y$51:$AT$51,0)+1,FALSE)),0,VLOOKUP($AA12,SXS_Transit_input!$Y$52:$AT$67,MATCH(SXS_Transit_temp!AY$2,SXS_Transit_input!$Y$51:$AT$51,0)+1,FALSE))</f>
        <v>0</v>
      </c>
      <c r="AZ12" s="24">
        <f>IF(ISNA(VLOOKUP($AA12,SXS_Transit_input!$Y$5:$AT$26,MATCH(SXS_Transit_temp!AZ$2,SXS_Transit_input!$Y$4:$AS$4,0)+1,FALSE)),0,VLOOKUP($AA12,SXS_Transit_input!$Y$5:$AT$26,MATCH(SXS_Transit_temp!AZ$2,SXS_Transit_input!$Y$4:$AS$4,0)+1,FALSE))+IF(ISNA(VLOOKUP($AA12,SXS_Transit_input!$Y$52:$AT$67,MATCH(SXS_Transit_temp!AZ$2,SXS_Transit_input!$Y$51:$AT$51,0)+1,FALSE)),0,VLOOKUP($AA12,SXS_Transit_input!$Y$52:$AT$67,MATCH(SXS_Transit_temp!AZ$2,SXS_Transit_input!$Y$51:$AT$51,0)+1,FALSE))</f>
        <v>0</v>
      </c>
    </row>
    <row r="13" spans="1:52" x14ac:dyDescent="0.25">
      <c r="A13">
        <v>11</v>
      </c>
      <c r="B13">
        <f>IF(ISNA(VLOOKUP($A13,SXS_Transit_input!$A$5:$W$26,MATCH(SXS_Transit_temp!B$2,SXS_Transit_input!$B$4:$W$4,0)+1,FALSE)),0,VLOOKUP($A13,SXS_Transit_input!$A$5:$W$26,MATCH(SXS_Transit_temp!B$2,SXS_Transit_input!$B$4:$W$4,0)+1,FALSE))+IF(ISNA(VLOOKUP($A13,SXS_Transit_input!$A$53:$R$69,MATCH(SXS_Transit_temp!B$2,SXS_Transit_input!$B$52:$R$52,0)+1,FALSE)),0,VLOOKUP($A13,SXS_Transit_input!$A$53:$R$69,MATCH(SXS_Transit_temp!B$2,SXS_Transit_input!$B$52:$R$52,0)+1,FALSE))</f>
        <v>11814.25396</v>
      </c>
      <c r="C13">
        <f>IF(ISNA(VLOOKUP($A13,SXS_Transit_input!$A$5:$W$26,MATCH(SXS_Transit_temp!C$2,SXS_Transit_input!$B$4:$W$4,0)+1,FALSE)),0,VLOOKUP($A13,SXS_Transit_input!$A$5:$W$26,MATCH(SXS_Transit_temp!C$2,SXS_Transit_input!$B$4:$W$4,0)+1,FALSE))+IF(ISNA(VLOOKUP($A13,SXS_Transit_input!$A$53:$R$69,MATCH(SXS_Transit_temp!C$2,SXS_Transit_input!$B$52:$R$52,0)+1,FALSE)),0,VLOOKUP($A13,SXS_Transit_input!$A$53:$R$69,MATCH(SXS_Transit_temp!C$2,SXS_Transit_input!$B$52:$R$52,0)+1,FALSE))</f>
        <v>0</v>
      </c>
      <c r="D13">
        <f>IF(ISNA(VLOOKUP($A13,SXS_Transit_input!$A$5:$W$26,MATCH(SXS_Transit_temp!D$2,SXS_Transit_input!$B$4:$W$4,0)+1,FALSE)),0,VLOOKUP($A13,SXS_Transit_input!$A$5:$W$26,MATCH(SXS_Transit_temp!D$2,SXS_Transit_input!$B$4:$W$4,0)+1,FALSE))+IF(ISNA(VLOOKUP($A13,SXS_Transit_input!$A$53:$R$69,MATCH(SXS_Transit_temp!D$2,SXS_Transit_input!$B$52:$R$52,0)+1,FALSE)),0,VLOOKUP($A13,SXS_Transit_input!$A$53:$R$69,MATCH(SXS_Transit_temp!D$2,SXS_Transit_input!$B$52:$R$52,0)+1,FALSE))</f>
        <v>1607.89797</v>
      </c>
      <c r="E13">
        <f>IF(ISNA(VLOOKUP($A13,SXS_Transit_input!$A$5:$W$26,MATCH(SXS_Transit_temp!E$2,SXS_Transit_input!$B$4:$W$4,0)+1,FALSE)),0,VLOOKUP($A13,SXS_Transit_input!$A$5:$W$26,MATCH(SXS_Transit_temp!E$2,SXS_Transit_input!$B$4:$W$4,0)+1,FALSE))+IF(ISNA(VLOOKUP($A13,SXS_Transit_input!$A$53:$R$69,MATCH(SXS_Transit_temp!E$2,SXS_Transit_input!$B$52:$R$52,0)+1,FALSE)),0,VLOOKUP($A13,SXS_Transit_input!$A$53:$R$69,MATCH(SXS_Transit_temp!E$2,SXS_Transit_input!$B$52:$R$52,0)+1,FALSE))</f>
        <v>0</v>
      </c>
      <c r="F13">
        <f>IF(ISNA(VLOOKUP($A13,SXS_Transit_input!$A$5:$W$26,MATCH(SXS_Transit_temp!F$2,SXS_Transit_input!$B$4:$W$4,0)+1,FALSE)),0,VLOOKUP($A13,SXS_Transit_input!$A$5:$W$26,MATCH(SXS_Transit_temp!F$2,SXS_Transit_input!$B$4:$W$4,0)+1,FALSE))+IF(ISNA(VLOOKUP($A13,SXS_Transit_input!$A$53:$R$69,MATCH(SXS_Transit_temp!F$2,SXS_Transit_input!$B$52:$R$52,0)+1,FALSE)),0,VLOOKUP($A13,SXS_Transit_input!$A$53:$R$69,MATCH(SXS_Transit_temp!F$2,SXS_Transit_input!$B$52:$R$52,0)+1,FALSE))</f>
        <v>714.81709999999998</v>
      </c>
      <c r="G13">
        <f>IF(ISNA(VLOOKUP($A13,SXS_Transit_input!$A$5:$W$26,MATCH(SXS_Transit_temp!G$2,SXS_Transit_input!$B$4:$W$4,0)+1,FALSE)),0,VLOOKUP($A13,SXS_Transit_input!$A$5:$W$26,MATCH(SXS_Transit_temp!G$2,SXS_Transit_input!$B$4:$W$4,0)+1,FALSE))+IF(ISNA(VLOOKUP($A13,SXS_Transit_input!$A$53:$R$69,MATCH(SXS_Transit_temp!G$2,SXS_Transit_input!$B$52:$R$52,0)+1,FALSE)),0,VLOOKUP($A13,SXS_Transit_input!$A$53:$R$69,MATCH(SXS_Transit_temp!G$2,SXS_Transit_input!$B$52:$R$52,0)+1,FALSE))</f>
        <v>0</v>
      </c>
      <c r="H13">
        <f>IF(ISNA(VLOOKUP($A13,SXS_Transit_input!$A$5:$W$26,MATCH(SXS_Transit_temp!H$2,SXS_Transit_input!$B$4:$W$4,0)+1,FALSE)),0,VLOOKUP($A13,SXS_Transit_input!$A$5:$W$26,MATCH(SXS_Transit_temp!H$2,SXS_Transit_input!$B$4:$W$4,0)+1,FALSE))+IF(ISNA(VLOOKUP($A13,SXS_Transit_input!$A$53:$R$69,MATCH(SXS_Transit_temp!H$2,SXS_Transit_input!$B$52:$R$52,0)+1,FALSE)),0,VLOOKUP($A13,SXS_Transit_input!$A$53:$R$69,MATCH(SXS_Transit_temp!H$2,SXS_Transit_input!$B$52:$R$52,0)+1,FALSE))</f>
        <v>0</v>
      </c>
      <c r="I13">
        <f>IF(ISNA(VLOOKUP($A13,SXS_Transit_input!$A$5:$W$26,MATCH(SXS_Transit_temp!I$2,SXS_Transit_input!$B$4:$W$4,0)+1,FALSE)),0,VLOOKUP($A13,SXS_Transit_input!$A$5:$W$26,MATCH(SXS_Transit_temp!I$2,SXS_Transit_input!$B$4:$W$4,0)+1,FALSE))+IF(ISNA(VLOOKUP($A13,SXS_Transit_input!$A$53:$R$69,MATCH(SXS_Transit_temp!I$2,SXS_Transit_input!$B$52:$R$52,0)+1,FALSE)),0,VLOOKUP($A13,SXS_Transit_input!$A$53:$R$69,MATCH(SXS_Transit_temp!I$2,SXS_Transit_input!$B$52:$R$52,0)+1,FALSE))</f>
        <v>0</v>
      </c>
      <c r="J13">
        <f>IF(ISNA(VLOOKUP($A13,SXS_Transit_input!$A$5:$W$26,MATCH(SXS_Transit_temp!J$2,SXS_Transit_input!$B$4:$W$4,0)+1,FALSE)),0,VLOOKUP($A13,SXS_Transit_input!$A$5:$W$26,MATCH(SXS_Transit_temp!J$2,SXS_Transit_input!$B$4:$W$4,0)+1,FALSE))+IF(ISNA(VLOOKUP($A13,SXS_Transit_input!$A$53:$R$69,MATCH(SXS_Transit_temp!J$2,SXS_Transit_input!$B$52:$R$52,0)+1,FALSE)),0,VLOOKUP($A13,SXS_Transit_input!$A$53:$R$69,MATCH(SXS_Transit_temp!J$2,SXS_Transit_input!$B$52:$R$52,0)+1,FALSE))</f>
        <v>0</v>
      </c>
      <c r="K13">
        <f>IF(ISNA(VLOOKUP($A13,SXS_Transit_input!$A$5:$W$26,MATCH(SXS_Transit_temp!K$2,SXS_Transit_input!$B$4:$W$4,0)+1,FALSE)),0,VLOOKUP($A13,SXS_Transit_input!$A$5:$W$26,MATCH(SXS_Transit_temp!K$2,SXS_Transit_input!$B$4:$W$4,0)+1,FALSE))+IF(ISNA(VLOOKUP($A13,SXS_Transit_input!$A$53:$R$69,MATCH(SXS_Transit_temp!K$2,SXS_Transit_input!$B$52:$R$52,0)+1,FALSE)),0,VLOOKUP($A13,SXS_Transit_input!$A$53:$R$69,MATCH(SXS_Transit_temp!K$2,SXS_Transit_input!$B$52:$R$52,0)+1,FALSE))</f>
        <v>206.23599999999999</v>
      </c>
      <c r="L13">
        <f>IF(ISNA(VLOOKUP($A13,SXS_Transit_input!$A$5:$W$26,MATCH(SXS_Transit_temp!L$2,SXS_Transit_input!$B$4:$W$4,0)+1,FALSE)),0,VLOOKUP($A13,SXS_Transit_input!$A$5:$W$26,MATCH(SXS_Transit_temp!L$2,SXS_Transit_input!$B$4:$W$4,0)+1,FALSE))+IF(ISNA(VLOOKUP($A13,SXS_Transit_input!$A$53:$R$69,MATCH(SXS_Transit_temp!L$2,SXS_Transit_input!$B$52:$R$52,0)+1,FALSE)),0,VLOOKUP($A13,SXS_Transit_input!$A$53:$R$69,MATCH(SXS_Transit_temp!L$2,SXS_Transit_input!$B$52:$R$52,0)+1,FALSE))</f>
        <v>310.28084999999999</v>
      </c>
      <c r="M13">
        <f>IF(ISNA(VLOOKUP($A13,SXS_Transit_input!$A$5:$W$26,MATCH(SXS_Transit_temp!M$2,SXS_Transit_input!$B$4:$W$4,0)+1,FALSE)),0,VLOOKUP($A13,SXS_Transit_input!$A$5:$W$26,MATCH(SXS_Transit_temp!M$2,SXS_Transit_input!$B$4:$W$4,0)+1,FALSE))+IF(ISNA(VLOOKUP($A13,SXS_Transit_input!$A$53:$R$69,MATCH(SXS_Transit_temp!M$2,SXS_Transit_input!$B$52:$R$52,0)+1,FALSE)),0,VLOOKUP($A13,SXS_Transit_input!$A$53:$R$69,MATCH(SXS_Transit_temp!M$2,SXS_Transit_input!$B$52:$R$52,0)+1,FALSE))</f>
        <v>0</v>
      </c>
      <c r="N13">
        <f>IF(ISNA(VLOOKUP($A13,SXS_Transit_input!$A$5:$W$26,MATCH(SXS_Transit_temp!N$2,SXS_Transit_input!$B$4:$W$4,0)+1,FALSE)),0,VLOOKUP($A13,SXS_Transit_input!$A$5:$W$26,MATCH(SXS_Transit_temp!N$2,SXS_Transit_input!$B$4:$W$4,0)+1,FALSE))+IF(ISNA(VLOOKUP($A13,SXS_Transit_input!$A$53:$R$69,MATCH(SXS_Transit_temp!N$2,SXS_Transit_input!$B$52:$R$52,0)+1,FALSE)),0,VLOOKUP($A13,SXS_Transit_input!$A$53:$R$69,MATCH(SXS_Transit_temp!N$2,SXS_Transit_input!$B$52:$R$52,0)+1,FALSE))</f>
        <v>1801.01767</v>
      </c>
      <c r="O13">
        <f>IF(ISNA(VLOOKUP($A13,SXS_Transit_input!$A$5:$W$26,MATCH(SXS_Transit_temp!O$2,SXS_Transit_input!$B$4:$W$4,0)+1,FALSE)),0,VLOOKUP($A13,SXS_Transit_input!$A$5:$W$26,MATCH(SXS_Transit_temp!O$2,SXS_Transit_input!$B$4:$W$4,0)+1,FALSE))+IF(ISNA(VLOOKUP($A13,SXS_Transit_input!$A$53:$R$69,MATCH(SXS_Transit_temp!O$2,SXS_Transit_input!$B$52:$R$52,0)+1,FALSE)),0,VLOOKUP($A13,SXS_Transit_input!$A$53:$R$69,MATCH(SXS_Transit_temp!O$2,SXS_Transit_input!$B$52:$R$52,0)+1,FALSE))</f>
        <v>0</v>
      </c>
      <c r="P13">
        <f>IF(ISNA(VLOOKUP($A13,SXS_Transit_input!$A$5:$W$26,MATCH(SXS_Transit_temp!P$2,SXS_Transit_input!$B$4:$W$4,0)+1,FALSE)),0,VLOOKUP($A13,SXS_Transit_input!$A$5:$W$26,MATCH(SXS_Transit_temp!P$2,SXS_Transit_input!$B$4:$W$4,0)+1,FALSE))+IF(ISNA(VLOOKUP($A13,SXS_Transit_input!$A$53:$R$69,MATCH(SXS_Transit_temp!P$2,SXS_Transit_input!$B$52:$R$52,0)+1,FALSE)),0,VLOOKUP($A13,SXS_Transit_input!$A$53:$R$69,MATCH(SXS_Transit_temp!P$2,SXS_Transit_input!$B$52:$R$52,0)+1,FALSE))</f>
        <v>0</v>
      </c>
      <c r="Q13">
        <f>IF(ISNA(VLOOKUP($A13,SXS_Transit_input!$A$5:$W$26,MATCH(SXS_Transit_temp!Q$2,SXS_Transit_input!$B$4:$W$4,0)+1,FALSE)),0,VLOOKUP($A13,SXS_Transit_input!$A$5:$W$26,MATCH(SXS_Transit_temp!Q$2,SXS_Transit_input!$B$4:$W$4,0)+1,FALSE))+IF(ISNA(VLOOKUP($A13,SXS_Transit_input!$A$53:$R$69,MATCH(SXS_Transit_temp!Q$2,SXS_Transit_input!$B$52:$R$52,0)+1,FALSE)),0,VLOOKUP($A13,SXS_Transit_input!$A$53:$R$69,MATCH(SXS_Transit_temp!Q$2,SXS_Transit_input!$B$52:$R$52,0)+1,FALSE))</f>
        <v>0</v>
      </c>
      <c r="R13">
        <f>IF(ISNA(VLOOKUP($A13,SXS_Transit_input!$A$5:$W$26,MATCH(SXS_Transit_temp!R$2,SXS_Transit_input!$B$4:$W$4,0)+1,FALSE)),0,VLOOKUP($A13,SXS_Transit_input!$A$5:$W$26,MATCH(SXS_Transit_temp!R$2,SXS_Transit_input!$B$4:$W$4,0)+1,FALSE))+IF(ISNA(VLOOKUP($A13,SXS_Transit_input!$A$53:$R$69,MATCH(SXS_Transit_temp!R$2,SXS_Transit_input!$B$52:$R$52,0)+1,FALSE)),0,VLOOKUP($A13,SXS_Transit_input!$A$53:$R$69,MATCH(SXS_Transit_temp!R$2,SXS_Transit_input!$B$52:$R$52,0)+1,FALSE))</f>
        <v>0</v>
      </c>
      <c r="S13">
        <f>IF(ISNA(VLOOKUP($A13,SXS_Transit_input!$A$5:$W$26,MATCH(SXS_Transit_temp!S$2,SXS_Transit_input!$B$4:$W$4,0)+1,FALSE)),0,VLOOKUP($A13,SXS_Transit_input!$A$5:$W$26,MATCH(SXS_Transit_temp!S$2,SXS_Transit_input!$B$4:$W$4,0)+1,FALSE))+IF(ISNA(VLOOKUP($A13,SXS_Transit_input!$A$53:$R$69,MATCH(SXS_Transit_temp!S$2,SXS_Transit_input!$B$52:$R$52,0)+1,FALSE)),0,VLOOKUP($A13,SXS_Transit_input!$A$53:$R$69,MATCH(SXS_Transit_temp!S$2,SXS_Transit_input!$B$52:$R$52,0)+1,FALSE))</f>
        <v>0</v>
      </c>
      <c r="T13">
        <f>IF(ISNA(VLOOKUP($A13,SXS_Transit_input!$A$5:$W$26,MATCH(SXS_Transit_temp!T$2,SXS_Transit_input!$B$4:$W$4,0)+1,FALSE)),0,VLOOKUP($A13,SXS_Transit_input!$A$5:$W$26,MATCH(SXS_Transit_temp!T$2,SXS_Transit_input!$B$4:$W$4,0)+1,FALSE))+IF(ISNA(VLOOKUP($A13,SXS_Transit_input!$A$53:$R$69,MATCH(SXS_Transit_temp!T$2,SXS_Transit_input!$B$52:$R$52,0)+1,FALSE)),0,VLOOKUP($A13,SXS_Transit_input!$A$53:$R$69,MATCH(SXS_Transit_temp!T$2,SXS_Transit_input!$B$52:$R$52,0)+1,FALSE))</f>
        <v>0</v>
      </c>
      <c r="U13">
        <f>IF(ISNA(VLOOKUP($A13,SXS_Transit_input!$A$5:$W$26,MATCH(SXS_Transit_temp!U$2,SXS_Transit_input!$B$4:$W$4,0)+1,FALSE)),0,VLOOKUP($A13,SXS_Transit_input!$A$5:$W$26,MATCH(SXS_Transit_temp!U$2,SXS_Transit_input!$B$4:$W$4,0)+1,FALSE))+IF(ISNA(VLOOKUP($A13,SXS_Transit_input!$A$53:$R$69,MATCH(SXS_Transit_temp!U$2,SXS_Transit_input!$B$52:$R$52,0)+1,FALSE)),0,VLOOKUP($A13,SXS_Transit_input!$A$53:$R$69,MATCH(SXS_Transit_temp!U$2,SXS_Transit_input!$B$52:$R$52,0)+1,FALSE))</f>
        <v>1880.9345800000001</v>
      </c>
      <c r="V13">
        <f>IF(ISNA(VLOOKUP($A13,SXS_Transit_input!$A$5:$W$26,MATCH(SXS_Transit_temp!V$2,SXS_Transit_input!$B$4:$W$4,0)+1,FALSE)),0,VLOOKUP($A13,SXS_Transit_input!$A$5:$W$26,MATCH(SXS_Transit_temp!V$2,SXS_Transit_input!$B$4:$W$4,0)+1,FALSE))+IF(ISNA(VLOOKUP($A13,SXS_Transit_input!$A$53:$R$69,MATCH(SXS_Transit_temp!V$2,SXS_Transit_input!$B$52:$R$52,0)+1,FALSE)),0,VLOOKUP($A13,SXS_Transit_input!$A$53:$R$69,MATCH(SXS_Transit_temp!V$2,SXS_Transit_input!$B$52:$R$52,0)+1,FALSE))</f>
        <v>0</v>
      </c>
      <c r="W13">
        <f>IF(ISNA(VLOOKUP($A13,SXS_Transit_input!$A$5:$W$26,MATCH(SXS_Transit_temp!W$2,SXS_Transit_input!$B$4:$W$4,0)+1,FALSE)),0,VLOOKUP($A13,SXS_Transit_input!$A$5:$W$26,MATCH(SXS_Transit_temp!W$2,SXS_Transit_input!$B$4:$W$4,0)+1,FALSE))+IF(ISNA(VLOOKUP($A13,SXS_Transit_input!$A$53:$R$69,MATCH(SXS_Transit_temp!W$2,SXS_Transit_input!$B$52:$R$52,0)+1,FALSE)),0,VLOOKUP($A13,SXS_Transit_input!$A$53:$R$69,MATCH(SXS_Transit_temp!W$2,SXS_Transit_input!$B$52:$R$52,0)+1,FALSE))</f>
        <v>0</v>
      </c>
      <c r="X13">
        <f>IF(ISNA(VLOOKUP($A13,SXS_Transit_input!$A$5:$W$26,MATCH(SXS_Transit_temp!X$2,SXS_Transit_input!$B$4:$W$4,0)+1,FALSE)),0,VLOOKUP($A13,SXS_Transit_input!$A$5:$W$26,MATCH(SXS_Transit_temp!X$2,SXS_Transit_input!$B$4:$W$4,0)+1,FALSE))+IF(ISNA(VLOOKUP($A13,SXS_Transit_input!$A$53:$R$69,MATCH(SXS_Transit_temp!X$2,SXS_Transit_input!$B$52:$R$52,0)+1,FALSE)),0,VLOOKUP($A13,SXS_Transit_input!$A$53:$R$69,MATCH(SXS_Transit_temp!X$2,SXS_Transit_input!$B$52:$R$52,0)+1,FALSE))</f>
        <v>0</v>
      </c>
      <c r="Y13">
        <f>IF(ISNA(VLOOKUP($A13,SXS_Transit_input!$A$5:$W$26,MATCH(SXS_Transit_temp!Y$2,SXS_Transit_input!$B$4:$W$4,0)+1,FALSE)),0,VLOOKUP($A13,SXS_Transit_input!$A$5:$W$26,MATCH(SXS_Transit_temp!Y$2,SXS_Transit_input!$B$4:$W$4,0)+1,FALSE))+IF(ISNA(VLOOKUP($A13,SXS_Transit_input!$A$53:$R$69,MATCH(SXS_Transit_temp!Y$2,SXS_Transit_input!$B$52:$R$52,0)+1,FALSE)),0,VLOOKUP($A13,SXS_Transit_input!$A$53:$R$69,MATCH(SXS_Transit_temp!Y$2,SXS_Transit_input!$B$52:$R$52,0)+1,FALSE))</f>
        <v>0</v>
      </c>
      <c r="Z13">
        <f>IF(ISNA(VLOOKUP($A13,SXS_Transit_input!$A$5:$W$26,MATCH(SXS_Transit_temp!Z$2,SXS_Transit_input!$B$4:$W$4,0)+1,FALSE)),0,VLOOKUP($A13,SXS_Transit_input!$A$5:$W$26,MATCH(SXS_Transit_temp!Z$2,SXS_Transit_input!$B$4:$W$4,0)+1,FALSE))+IF(ISNA(VLOOKUP($A13,SXS_Transit_input!$A$53:$R$69,MATCH(SXS_Transit_temp!Z$2,SXS_Transit_input!$B$52:$R$52,0)+1,FALSE)),0,VLOOKUP($A13,SXS_Transit_input!$A$53:$R$69,MATCH(SXS_Transit_temp!Z$2,SXS_Transit_input!$B$52:$R$52,0)+1,FALSE))</f>
        <v>0</v>
      </c>
      <c r="AA13">
        <v>11</v>
      </c>
      <c r="AB13" s="22">
        <f>IF(ISNA(VLOOKUP($AA13,SXS_Transit_input!$Y$5:$AT$26,MATCH(SXS_Transit_temp!AB$2,SXS_Transit_input!$Y$4:$AS$4,0)+1,FALSE)),0,VLOOKUP($AA13,SXS_Transit_input!$Y$5:$AT$26,MATCH(SXS_Transit_temp!AB$2,SXS_Transit_input!$Y$4:$AS$4,0)+1,FALSE))+IF(ISNA(VLOOKUP($AA13,SXS_Transit_input!$Y$52:$AT$67,MATCH(SXS_Transit_temp!AB$2,SXS_Transit_input!$Y$51:$AT$51,0)+1,FALSE)),0,VLOOKUP($AA13,SXS_Transit_input!$Y$52:$AT$67,MATCH(SXS_Transit_temp!AB$2,SXS_Transit_input!$Y$51:$AT$51,0)+1,FALSE))</f>
        <v>17</v>
      </c>
      <c r="AC13" s="23">
        <f>IF(ISNA(VLOOKUP($AA13,SXS_Transit_input!$Y$5:$AT$26,MATCH(SXS_Transit_temp!AC$2,SXS_Transit_input!$Y$4:$AS$4,0)+1,FALSE)),0,VLOOKUP($AA13,SXS_Transit_input!$Y$5:$AT$26,MATCH(SXS_Transit_temp!AC$2,SXS_Transit_input!$Y$4:$AS$4,0)+1,FALSE))+IF(ISNA(VLOOKUP($AA13,SXS_Transit_input!$Y$52:$AT$67,MATCH(SXS_Transit_temp!AC$2,SXS_Transit_input!$Y$51:$AT$51,0)+1,FALSE)),0,VLOOKUP($AA13,SXS_Transit_input!$Y$52:$AT$67,MATCH(SXS_Transit_temp!AC$2,SXS_Transit_input!$Y$51:$AT$51,0)+1,FALSE))</f>
        <v>14</v>
      </c>
      <c r="AD13" s="23">
        <f>IF(ISNA(VLOOKUP($AA13,SXS_Transit_input!$Y$5:$AT$26,MATCH(SXS_Transit_temp!AD$2,SXS_Transit_input!$Y$4:$AS$4,0)+1,FALSE)),0,VLOOKUP($AA13,SXS_Transit_input!$Y$5:$AT$26,MATCH(SXS_Transit_temp!AD$2,SXS_Transit_input!$Y$4:$AS$4,0)+1,FALSE))+IF(ISNA(VLOOKUP($AA13,SXS_Transit_input!$Y$52:$AT$67,MATCH(SXS_Transit_temp!AD$2,SXS_Transit_input!$Y$51:$AT$51,0)+1,FALSE)),0,VLOOKUP($AA13,SXS_Transit_input!$Y$52:$AT$67,MATCH(SXS_Transit_temp!AD$2,SXS_Transit_input!$Y$51:$AT$51,0)+1,FALSE))</f>
        <v>42</v>
      </c>
      <c r="AE13" s="23">
        <f>IF(ISNA(VLOOKUP($AA13,SXS_Transit_input!$Y$5:$AT$26,MATCH(SXS_Transit_temp!AE$2,SXS_Transit_input!$Y$4:$AS$4,0)+1,FALSE)),0,VLOOKUP($AA13,SXS_Transit_input!$Y$5:$AT$26,MATCH(SXS_Transit_temp!AE$2,SXS_Transit_input!$Y$4:$AS$4,0)+1,FALSE))+IF(ISNA(VLOOKUP($AA13,SXS_Transit_input!$Y$52:$AT$67,MATCH(SXS_Transit_temp!AE$2,SXS_Transit_input!$Y$51:$AT$51,0)+1,FALSE)),0,VLOOKUP($AA13,SXS_Transit_input!$Y$52:$AT$67,MATCH(SXS_Transit_temp!AE$2,SXS_Transit_input!$Y$51:$AT$51,0)+1,FALSE))</f>
        <v>31</v>
      </c>
      <c r="AF13" s="23">
        <f>IF(ISNA(VLOOKUP($AA13,SXS_Transit_input!$Y$5:$AT$26,MATCH(SXS_Transit_temp!AF$2,SXS_Transit_input!$Y$4:$AS$4,0)+1,FALSE)),0,VLOOKUP($AA13,SXS_Transit_input!$Y$5:$AT$26,MATCH(SXS_Transit_temp!AF$2,SXS_Transit_input!$Y$4:$AS$4,0)+1,FALSE))+IF(ISNA(VLOOKUP($AA13,SXS_Transit_input!$Y$52:$AT$67,MATCH(SXS_Transit_temp!AF$2,SXS_Transit_input!$Y$51:$AT$51,0)+1,FALSE)),0,VLOOKUP($AA13,SXS_Transit_input!$Y$52:$AT$67,MATCH(SXS_Transit_temp!AF$2,SXS_Transit_input!$Y$51:$AT$51,0)+1,FALSE))</f>
        <v>8</v>
      </c>
      <c r="AG13" s="23">
        <f>IF(ISNA(VLOOKUP($AA13,SXS_Transit_input!$Y$5:$AT$26,MATCH(SXS_Transit_temp!AG$2,SXS_Transit_input!$Y$4:$AS$4,0)+1,FALSE)),0,VLOOKUP($AA13,SXS_Transit_input!$Y$5:$AT$26,MATCH(SXS_Transit_temp!AG$2,SXS_Transit_input!$Y$4:$AS$4,0)+1,FALSE))+IF(ISNA(VLOOKUP($AA13,SXS_Transit_input!$Y$52:$AT$67,MATCH(SXS_Transit_temp!AG$2,SXS_Transit_input!$Y$51:$AT$51,0)+1,FALSE)),0,VLOOKUP($AA13,SXS_Transit_input!$Y$52:$AT$67,MATCH(SXS_Transit_temp!AG$2,SXS_Transit_input!$Y$51:$AT$51,0)+1,FALSE))</f>
        <v>2</v>
      </c>
      <c r="AH13" s="23">
        <f>IF(ISNA(VLOOKUP($AA13,SXS_Transit_input!$Y$5:$AT$26,MATCH(SXS_Transit_temp!AH$2,SXS_Transit_input!$Y$4:$AS$4,0)+1,FALSE)),0,VLOOKUP($AA13,SXS_Transit_input!$Y$5:$AT$26,MATCH(SXS_Transit_temp!AH$2,SXS_Transit_input!$Y$4:$AS$4,0)+1,FALSE))+IF(ISNA(VLOOKUP($AA13,SXS_Transit_input!$Y$52:$AT$67,MATCH(SXS_Transit_temp!AH$2,SXS_Transit_input!$Y$51:$AT$51,0)+1,FALSE)),0,VLOOKUP($AA13,SXS_Transit_input!$Y$52:$AT$67,MATCH(SXS_Transit_temp!AH$2,SXS_Transit_input!$Y$51:$AT$51,0)+1,FALSE))</f>
        <v>0</v>
      </c>
      <c r="AI13" s="23">
        <f>IF(ISNA(VLOOKUP($AA13,SXS_Transit_input!$Y$5:$AT$26,MATCH(SXS_Transit_temp!AI$2,SXS_Transit_input!$Y$4:$AS$4,0)+1,FALSE)),0,VLOOKUP($AA13,SXS_Transit_input!$Y$5:$AT$26,MATCH(SXS_Transit_temp!AI$2,SXS_Transit_input!$Y$4:$AS$4,0)+1,FALSE))+IF(ISNA(VLOOKUP($AA13,SXS_Transit_input!$Y$52:$AT$67,MATCH(SXS_Transit_temp!AI$2,SXS_Transit_input!$Y$51:$AT$51,0)+1,FALSE)),0,VLOOKUP($AA13,SXS_Transit_input!$Y$52:$AT$67,MATCH(SXS_Transit_temp!AI$2,SXS_Transit_input!$Y$51:$AT$51,0)+1,FALSE))</f>
        <v>0</v>
      </c>
      <c r="AJ13" s="23">
        <f>IF(ISNA(VLOOKUP($AA13,SXS_Transit_input!$Y$5:$AT$26,MATCH(SXS_Transit_temp!AJ$2,SXS_Transit_input!$Y$4:$AS$4,0)+1,FALSE)),0,VLOOKUP($AA13,SXS_Transit_input!$Y$5:$AT$26,MATCH(SXS_Transit_temp!AJ$2,SXS_Transit_input!$Y$4:$AS$4,0)+1,FALSE))+IF(ISNA(VLOOKUP($AA13,SXS_Transit_input!$Y$52:$AT$67,MATCH(SXS_Transit_temp!AJ$2,SXS_Transit_input!$Y$51:$AT$51,0)+1,FALSE)),0,VLOOKUP($AA13,SXS_Transit_input!$Y$52:$AT$67,MATCH(SXS_Transit_temp!AJ$2,SXS_Transit_input!$Y$51:$AT$51,0)+1,FALSE))</f>
        <v>1</v>
      </c>
      <c r="AK13" s="23">
        <f>IF(ISNA(VLOOKUP($AA13,SXS_Transit_input!$Y$5:$AT$26,MATCH(SXS_Transit_temp!AK$2,SXS_Transit_input!$Y$4:$AS$4,0)+1,FALSE)),0,VLOOKUP($AA13,SXS_Transit_input!$Y$5:$AT$26,MATCH(SXS_Transit_temp!AK$2,SXS_Transit_input!$Y$4:$AS$4,0)+1,FALSE))+IF(ISNA(VLOOKUP($AA13,SXS_Transit_input!$Y$52:$AT$67,MATCH(SXS_Transit_temp!AK$2,SXS_Transit_input!$Y$51:$AT$51,0)+1,FALSE)),0,VLOOKUP($AA13,SXS_Transit_input!$Y$52:$AT$67,MATCH(SXS_Transit_temp!AK$2,SXS_Transit_input!$Y$51:$AT$51,0)+1,FALSE))</f>
        <v>2</v>
      </c>
      <c r="AL13" s="23">
        <f>IF(ISNA(VLOOKUP($AA13,SXS_Transit_input!$Y$5:$AT$26,MATCH(SXS_Transit_temp!AL$2,SXS_Transit_input!$Y$4:$AS$4,0)+1,FALSE)),0,VLOOKUP($AA13,SXS_Transit_input!$Y$5:$AT$26,MATCH(SXS_Transit_temp!AL$2,SXS_Transit_input!$Y$4:$AS$4,0)+1,FALSE))+IF(ISNA(VLOOKUP($AA13,SXS_Transit_input!$Y$52:$AT$67,MATCH(SXS_Transit_temp!AL$2,SXS_Transit_input!$Y$51:$AT$51,0)+1,FALSE)),0,VLOOKUP($AA13,SXS_Transit_input!$Y$52:$AT$67,MATCH(SXS_Transit_temp!AL$2,SXS_Transit_input!$Y$51:$AT$51,0)+1,FALSE))</f>
        <v>3</v>
      </c>
      <c r="AM13" s="23">
        <f>IF(ISNA(VLOOKUP($AA13,SXS_Transit_input!$Y$5:$AT$26,MATCH(SXS_Transit_temp!AM$2,SXS_Transit_input!$Y$4:$AS$4,0)+1,FALSE)),0,VLOOKUP($AA13,SXS_Transit_input!$Y$5:$AT$26,MATCH(SXS_Transit_temp!AM$2,SXS_Transit_input!$Y$4:$AS$4,0)+1,FALSE))+IF(ISNA(VLOOKUP($AA13,SXS_Transit_input!$Y$52:$AT$67,MATCH(SXS_Transit_temp!AM$2,SXS_Transit_input!$Y$51:$AT$51,0)+1,FALSE)),0,VLOOKUP($AA13,SXS_Transit_input!$Y$52:$AT$67,MATCH(SXS_Transit_temp!AM$2,SXS_Transit_input!$Y$51:$AT$51,0)+1,FALSE))</f>
        <v>2</v>
      </c>
      <c r="AN13" s="23">
        <f>IF(ISNA(VLOOKUP($AA13,SXS_Transit_input!$Y$5:$AT$26,MATCH(SXS_Transit_temp!AN$2,SXS_Transit_input!$Y$4:$AS$4,0)+1,FALSE)),0,VLOOKUP($AA13,SXS_Transit_input!$Y$5:$AT$26,MATCH(SXS_Transit_temp!AN$2,SXS_Transit_input!$Y$4:$AS$4,0)+1,FALSE))+IF(ISNA(VLOOKUP($AA13,SXS_Transit_input!$Y$52:$AT$67,MATCH(SXS_Transit_temp!AN$2,SXS_Transit_input!$Y$51:$AT$51,0)+1,FALSE)),0,VLOOKUP($AA13,SXS_Transit_input!$Y$52:$AT$67,MATCH(SXS_Transit_temp!AN$2,SXS_Transit_input!$Y$51:$AT$51,0)+1,FALSE))</f>
        <v>0</v>
      </c>
      <c r="AO13" s="23">
        <f>IF(ISNA(VLOOKUP($AA13,SXS_Transit_input!$Y$5:$AT$26,MATCH(SXS_Transit_temp!AO$2,SXS_Transit_input!$Y$4:$AS$4,0)+1,FALSE)),0,VLOOKUP($AA13,SXS_Transit_input!$Y$5:$AT$26,MATCH(SXS_Transit_temp!AO$2,SXS_Transit_input!$Y$4:$AS$4,0)+1,FALSE))+IF(ISNA(VLOOKUP($AA13,SXS_Transit_input!$Y$52:$AT$67,MATCH(SXS_Transit_temp!AO$2,SXS_Transit_input!$Y$51:$AT$51,0)+1,FALSE)),0,VLOOKUP($AA13,SXS_Transit_input!$Y$52:$AT$67,MATCH(SXS_Transit_temp!AO$2,SXS_Transit_input!$Y$51:$AT$51,0)+1,FALSE))</f>
        <v>0</v>
      </c>
      <c r="AP13" s="23">
        <f>IF(ISNA(VLOOKUP($AA13,SXS_Transit_input!$Y$5:$AT$26,MATCH(SXS_Transit_temp!AP$2,SXS_Transit_input!$Y$4:$AS$4,0)+1,FALSE)),0,VLOOKUP($AA13,SXS_Transit_input!$Y$5:$AT$26,MATCH(SXS_Transit_temp!AP$2,SXS_Transit_input!$Y$4:$AS$4,0)+1,FALSE))+IF(ISNA(VLOOKUP($AA13,SXS_Transit_input!$Y$52:$AT$67,MATCH(SXS_Transit_temp!AP$2,SXS_Transit_input!$Y$51:$AT$51,0)+1,FALSE)),0,VLOOKUP($AA13,SXS_Transit_input!$Y$52:$AT$67,MATCH(SXS_Transit_temp!AP$2,SXS_Transit_input!$Y$51:$AT$51,0)+1,FALSE))</f>
        <v>0</v>
      </c>
      <c r="AQ13" s="23">
        <f>IF(ISNA(VLOOKUP($AA13,SXS_Transit_input!$Y$5:$AT$26,MATCH(SXS_Transit_temp!AQ$2,SXS_Transit_input!$Y$4:$AS$4,0)+1,FALSE)),0,VLOOKUP($AA13,SXS_Transit_input!$Y$5:$AT$26,MATCH(SXS_Transit_temp!AQ$2,SXS_Transit_input!$Y$4:$AS$4,0)+1,FALSE))+IF(ISNA(VLOOKUP($AA13,SXS_Transit_input!$Y$52:$AT$67,MATCH(SXS_Transit_temp!AQ$2,SXS_Transit_input!$Y$51:$AT$51,0)+1,FALSE)),0,VLOOKUP($AA13,SXS_Transit_input!$Y$52:$AT$67,MATCH(SXS_Transit_temp!AQ$2,SXS_Transit_input!$Y$51:$AT$51,0)+1,FALSE))</f>
        <v>0</v>
      </c>
      <c r="AR13" s="23">
        <f>IF(ISNA(VLOOKUP($AA13,SXS_Transit_input!$Y$5:$AT$26,MATCH(SXS_Transit_temp!AR$2,SXS_Transit_input!$Y$4:$AS$4,0)+1,FALSE)),0,VLOOKUP($AA13,SXS_Transit_input!$Y$5:$AT$26,MATCH(SXS_Transit_temp!AR$2,SXS_Transit_input!$Y$4:$AS$4,0)+1,FALSE))+IF(ISNA(VLOOKUP($AA13,SXS_Transit_input!$Y$52:$AT$67,MATCH(SXS_Transit_temp!AR$2,SXS_Transit_input!$Y$51:$AT$51,0)+1,FALSE)),0,VLOOKUP($AA13,SXS_Transit_input!$Y$52:$AT$67,MATCH(SXS_Transit_temp!AR$2,SXS_Transit_input!$Y$51:$AT$51,0)+1,FALSE))</f>
        <v>0</v>
      </c>
      <c r="AS13" s="23">
        <f>IF(ISNA(VLOOKUP($AA13,SXS_Transit_input!$Y$5:$AT$26,MATCH(SXS_Transit_temp!AS$2,SXS_Transit_input!$Y$4:$AS$4,0)+1,FALSE)),0,VLOOKUP($AA13,SXS_Transit_input!$Y$5:$AT$26,MATCH(SXS_Transit_temp!AS$2,SXS_Transit_input!$Y$4:$AS$4,0)+1,FALSE))+IF(ISNA(VLOOKUP($AA13,SXS_Transit_input!$Y$52:$AT$67,MATCH(SXS_Transit_temp!AS$2,SXS_Transit_input!$Y$51:$AT$51,0)+1,FALSE)),0,VLOOKUP($AA13,SXS_Transit_input!$Y$52:$AT$67,MATCH(SXS_Transit_temp!AS$2,SXS_Transit_input!$Y$51:$AT$51,0)+1,FALSE))</f>
        <v>0</v>
      </c>
      <c r="AT13" s="23">
        <f>IF(ISNA(VLOOKUP($AA13,SXS_Transit_input!$Y$5:$AT$26,MATCH(SXS_Transit_temp!AT$2,SXS_Transit_input!$Y$4:$AS$4,0)+1,FALSE)),0,VLOOKUP($AA13,SXS_Transit_input!$Y$5:$AT$26,MATCH(SXS_Transit_temp!AT$2,SXS_Transit_input!$Y$4:$AS$4,0)+1,FALSE))+IF(ISNA(VLOOKUP($AA13,SXS_Transit_input!$Y$52:$AT$67,MATCH(SXS_Transit_temp!AT$2,SXS_Transit_input!$Y$51:$AT$51,0)+1,FALSE)),0,VLOOKUP($AA13,SXS_Transit_input!$Y$52:$AT$67,MATCH(SXS_Transit_temp!AT$2,SXS_Transit_input!$Y$51:$AT$51,0)+1,FALSE))</f>
        <v>0</v>
      </c>
      <c r="AU13" s="23">
        <f>IF(ISNA(VLOOKUP($AA13,SXS_Transit_input!$Y$5:$AT$26,MATCH(SXS_Transit_temp!AU$2,SXS_Transit_input!$Y$4:$AS$4,0)+1,FALSE)),0,VLOOKUP($AA13,SXS_Transit_input!$Y$5:$AT$26,MATCH(SXS_Transit_temp!AU$2,SXS_Transit_input!$Y$4:$AS$4,0)+1,FALSE))+IF(ISNA(VLOOKUP($AA13,SXS_Transit_input!$Y$52:$AT$67,MATCH(SXS_Transit_temp!AU$2,SXS_Transit_input!$Y$51:$AT$51,0)+1,FALSE)),0,VLOOKUP($AA13,SXS_Transit_input!$Y$52:$AT$67,MATCH(SXS_Transit_temp!AU$2,SXS_Transit_input!$Y$51:$AT$51,0)+1,FALSE))</f>
        <v>0</v>
      </c>
      <c r="AV13" s="23">
        <f>IF(ISNA(VLOOKUP($AA13,SXS_Transit_input!$Y$5:$AT$26,MATCH(SXS_Transit_temp!AV$2,SXS_Transit_input!$Y$4:$AS$4,0)+1,FALSE)),0,VLOOKUP($AA13,SXS_Transit_input!$Y$5:$AT$26,MATCH(SXS_Transit_temp!AV$2,SXS_Transit_input!$Y$4:$AS$4,0)+1,FALSE))+IF(ISNA(VLOOKUP($AA13,SXS_Transit_input!$Y$52:$AT$67,MATCH(SXS_Transit_temp!AV$2,SXS_Transit_input!$Y$51:$AT$51,0)+1,FALSE)),0,VLOOKUP($AA13,SXS_Transit_input!$Y$52:$AT$67,MATCH(SXS_Transit_temp!AV$2,SXS_Transit_input!$Y$51:$AT$51,0)+1,FALSE))</f>
        <v>0</v>
      </c>
      <c r="AW13" s="23">
        <f>IF(ISNA(VLOOKUP($AA13,SXS_Transit_input!$Y$5:$AT$26,MATCH(SXS_Transit_temp!AW$2,SXS_Transit_input!$Y$4:$AS$4,0)+1,FALSE)),0,VLOOKUP($AA13,SXS_Transit_input!$Y$5:$AT$26,MATCH(SXS_Transit_temp!AW$2,SXS_Transit_input!$Y$4:$AS$4,0)+1,FALSE))+IF(ISNA(VLOOKUP($AA13,SXS_Transit_input!$Y$52:$AT$67,MATCH(SXS_Transit_temp!AW$2,SXS_Transit_input!$Y$51:$AT$51,0)+1,FALSE)),0,VLOOKUP($AA13,SXS_Transit_input!$Y$52:$AT$67,MATCH(SXS_Transit_temp!AW$2,SXS_Transit_input!$Y$51:$AT$51,0)+1,FALSE))</f>
        <v>0</v>
      </c>
      <c r="AX13" s="23">
        <f>IF(ISNA(VLOOKUP($AA13,SXS_Transit_input!$Y$5:$AT$26,MATCH(SXS_Transit_temp!AX$2,SXS_Transit_input!$Y$4:$AS$4,0)+1,FALSE)),0,VLOOKUP($AA13,SXS_Transit_input!$Y$5:$AT$26,MATCH(SXS_Transit_temp!AX$2,SXS_Transit_input!$Y$4:$AS$4,0)+1,FALSE))+IF(ISNA(VLOOKUP($AA13,SXS_Transit_input!$Y$52:$AT$67,MATCH(SXS_Transit_temp!AX$2,SXS_Transit_input!$Y$51:$AT$51,0)+1,FALSE)),0,VLOOKUP($AA13,SXS_Transit_input!$Y$52:$AT$67,MATCH(SXS_Transit_temp!AX$2,SXS_Transit_input!$Y$51:$AT$51,0)+1,FALSE))</f>
        <v>0</v>
      </c>
      <c r="AY13" s="23">
        <f>IF(ISNA(VLOOKUP($AA13,SXS_Transit_input!$Y$5:$AT$26,MATCH(SXS_Transit_temp!AY$2,SXS_Transit_input!$Y$4:$AS$4,0)+1,FALSE)),0,VLOOKUP($AA13,SXS_Transit_input!$Y$5:$AT$26,MATCH(SXS_Transit_temp!AY$2,SXS_Transit_input!$Y$4:$AS$4,0)+1,FALSE))+IF(ISNA(VLOOKUP($AA13,SXS_Transit_input!$Y$52:$AT$67,MATCH(SXS_Transit_temp!AY$2,SXS_Transit_input!$Y$51:$AT$51,0)+1,FALSE)),0,VLOOKUP($AA13,SXS_Transit_input!$Y$52:$AT$67,MATCH(SXS_Transit_temp!AY$2,SXS_Transit_input!$Y$51:$AT$51,0)+1,FALSE))</f>
        <v>0</v>
      </c>
      <c r="AZ13" s="24">
        <f>IF(ISNA(VLOOKUP($AA13,SXS_Transit_input!$Y$5:$AT$26,MATCH(SXS_Transit_temp!AZ$2,SXS_Transit_input!$Y$4:$AS$4,0)+1,FALSE)),0,VLOOKUP($AA13,SXS_Transit_input!$Y$5:$AT$26,MATCH(SXS_Transit_temp!AZ$2,SXS_Transit_input!$Y$4:$AS$4,0)+1,FALSE))+IF(ISNA(VLOOKUP($AA13,SXS_Transit_input!$Y$52:$AT$67,MATCH(SXS_Transit_temp!AZ$2,SXS_Transit_input!$Y$51:$AT$51,0)+1,FALSE)),0,VLOOKUP($AA13,SXS_Transit_input!$Y$52:$AT$67,MATCH(SXS_Transit_temp!AZ$2,SXS_Transit_input!$Y$51:$AT$51,0)+1,FALSE))</f>
        <v>0</v>
      </c>
    </row>
    <row r="14" spans="1:52" x14ac:dyDescent="0.25">
      <c r="A14">
        <v>12</v>
      </c>
      <c r="B14">
        <f>IF(ISNA(VLOOKUP($A14,SXS_Transit_input!$A$5:$W$26,MATCH(SXS_Transit_temp!B$2,SXS_Transit_input!$B$4:$W$4,0)+1,FALSE)),0,VLOOKUP($A14,SXS_Transit_input!$A$5:$W$26,MATCH(SXS_Transit_temp!B$2,SXS_Transit_input!$B$4:$W$4,0)+1,FALSE))+IF(ISNA(VLOOKUP($A14,SXS_Transit_input!$A$53:$R$69,MATCH(SXS_Transit_temp!B$2,SXS_Transit_input!$B$52:$R$52,0)+1,FALSE)),0,VLOOKUP($A14,SXS_Transit_input!$A$53:$R$69,MATCH(SXS_Transit_temp!B$2,SXS_Transit_input!$B$52:$R$52,0)+1,FALSE))</f>
        <v>16341.18622</v>
      </c>
      <c r="C14">
        <f>IF(ISNA(VLOOKUP($A14,SXS_Transit_input!$A$5:$W$26,MATCH(SXS_Transit_temp!C$2,SXS_Transit_input!$B$4:$W$4,0)+1,FALSE)),0,VLOOKUP($A14,SXS_Transit_input!$A$5:$W$26,MATCH(SXS_Transit_temp!C$2,SXS_Transit_input!$B$4:$W$4,0)+1,FALSE))+IF(ISNA(VLOOKUP($A14,SXS_Transit_input!$A$53:$R$69,MATCH(SXS_Transit_temp!C$2,SXS_Transit_input!$B$52:$R$52,0)+1,FALSE)),0,VLOOKUP($A14,SXS_Transit_input!$A$53:$R$69,MATCH(SXS_Transit_temp!C$2,SXS_Transit_input!$B$52:$R$52,0)+1,FALSE))</f>
        <v>854.53202999999996</v>
      </c>
      <c r="D14">
        <f>IF(ISNA(VLOOKUP($A14,SXS_Transit_input!$A$5:$W$26,MATCH(SXS_Transit_temp!D$2,SXS_Transit_input!$B$4:$W$4,0)+1,FALSE)),0,VLOOKUP($A14,SXS_Transit_input!$A$5:$W$26,MATCH(SXS_Transit_temp!D$2,SXS_Transit_input!$B$4:$W$4,0)+1,FALSE))+IF(ISNA(VLOOKUP($A14,SXS_Transit_input!$A$53:$R$69,MATCH(SXS_Transit_temp!D$2,SXS_Transit_input!$B$52:$R$52,0)+1,FALSE)),0,VLOOKUP($A14,SXS_Transit_input!$A$53:$R$69,MATCH(SXS_Transit_temp!D$2,SXS_Transit_input!$B$52:$R$52,0)+1,FALSE))</f>
        <v>0</v>
      </c>
      <c r="E14">
        <f>IF(ISNA(VLOOKUP($A14,SXS_Transit_input!$A$5:$W$26,MATCH(SXS_Transit_temp!E$2,SXS_Transit_input!$B$4:$W$4,0)+1,FALSE)),0,VLOOKUP($A14,SXS_Transit_input!$A$5:$W$26,MATCH(SXS_Transit_temp!E$2,SXS_Transit_input!$B$4:$W$4,0)+1,FALSE))+IF(ISNA(VLOOKUP($A14,SXS_Transit_input!$A$53:$R$69,MATCH(SXS_Transit_temp!E$2,SXS_Transit_input!$B$52:$R$52,0)+1,FALSE)),0,VLOOKUP($A14,SXS_Transit_input!$A$53:$R$69,MATCH(SXS_Transit_temp!E$2,SXS_Transit_input!$B$52:$R$52,0)+1,FALSE))</f>
        <v>160.01455999999999</v>
      </c>
      <c r="F14">
        <f>IF(ISNA(VLOOKUP($A14,SXS_Transit_input!$A$5:$W$26,MATCH(SXS_Transit_temp!F$2,SXS_Transit_input!$B$4:$W$4,0)+1,FALSE)),0,VLOOKUP($A14,SXS_Transit_input!$A$5:$W$26,MATCH(SXS_Transit_temp!F$2,SXS_Transit_input!$B$4:$W$4,0)+1,FALSE))+IF(ISNA(VLOOKUP($A14,SXS_Transit_input!$A$53:$R$69,MATCH(SXS_Transit_temp!F$2,SXS_Transit_input!$B$52:$R$52,0)+1,FALSE)),0,VLOOKUP($A14,SXS_Transit_input!$A$53:$R$69,MATCH(SXS_Transit_temp!F$2,SXS_Transit_input!$B$52:$R$52,0)+1,FALSE))</f>
        <v>663.2971</v>
      </c>
      <c r="G14">
        <f>IF(ISNA(VLOOKUP($A14,SXS_Transit_input!$A$5:$W$26,MATCH(SXS_Transit_temp!G$2,SXS_Transit_input!$B$4:$W$4,0)+1,FALSE)),0,VLOOKUP($A14,SXS_Transit_input!$A$5:$W$26,MATCH(SXS_Transit_temp!G$2,SXS_Transit_input!$B$4:$W$4,0)+1,FALSE))+IF(ISNA(VLOOKUP($A14,SXS_Transit_input!$A$53:$R$69,MATCH(SXS_Transit_temp!G$2,SXS_Transit_input!$B$52:$R$52,0)+1,FALSE)),0,VLOOKUP($A14,SXS_Transit_input!$A$53:$R$69,MATCH(SXS_Transit_temp!G$2,SXS_Transit_input!$B$52:$R$52,0)+1,FALSE))</f>
        <v>0</v>
      </c>
      <c r="H14">
        <f>IF(ISNA(VLOOKUP($A14,SXS_Transit_input!$A$5:$W$26,MATCH(SXS_Transit_temp!H$2,SXS_Transit_input!$B$4:$W$4,0)+1,FALSE)),0,VLOOKUP($A14,SXS_Transit_input!$A$5:$W$26,MATCH(SXS_Transit_temp!H$2,SXS_Transit_input!$B$4:$W$4,0)+1,FALSE))+IF(ISNA(VLOOKUP($A14,SXS_Transit_input!$A$53:$R$69,MATCH(SXS_Transit_temp!H$2,SXS_Transit_input!$B$52:$R$52,0)+1,FALSE)),0,VLOOKUP($A14,SXS_Transit_input!$A$53:$R$69,MATCH(SXS_Transit_temp!H$2,SXS_Transit_input!$B$52:$R$52,0)+1,FALSE))</f>
        <v>0</v>
      </c>
      <c r="I14">
        <f>IF(ISNA(VLOOKUP($A14,SXS_Transit_input!$A$5:$W$26,MATCH(SXS_Transit_temp!I$2,SXS_Transit_input!$B$4:$W$4,0)+1,FALSE)),0,VLOOKUP($A14,SXS_Transit_input!$A$5:$W$26,MATCH(SXS_Transit_temp!I$2,SXS_Transit_input!$B$4:$W$4,0)+1,FALSE))+IF(ISNA(VLOOKUP($A14,SXS_Transit_input!$A$53:$R$69,MATCH(SXS_Transit_temp!I$2,SXS_Transit_input!$B$52:$R$52,0)+1,FALSE)),0,VLOOKUP($A14,SXS_Transit_input!$A$53:$R$69,MATCH(SXS_Transit_temp!I$2,SXS_Transit_input!$B$52:$R$52,0)+1,FALSE))</f>
        <v>306.95483000000002</v>
      </c>
      <c r="J14">
        <f>IF(ISNA(VLOOKUP($A14,SXS_Transit_input!$A$5:$W$26,MATCH(SXS_Transit_temp!J$2,SXS_Transit_input!$B$4:$W$4,0)+1,FALSE)),0,VLOOKUP($A14,SXS_Transit_input!$A$5:$W$26,MATCH(SXS_Transit_temp!J$2,SXS_Transit_input!$B$4:$W$4,0)+1,FALSE))+IF(ISNA(VLOOKUP($A14,SXS_Transit_input!$A$53:$R$69,MATCH(SXS_Transit_temp!J$2,SXS_Transit_input!$B$52:$R$52,0)+1,FALSE)),0,VLOOKUP($A14,SXS_Transit_input!$A$53:$R$69,MATCH(SXS_Transit_temp!J$2,SXS_Transit_input!$B$52:$R$52,0)+1,FALSE))</f>
        <v>0</v>
      </c>
      <c r="K14">
        <f>IF(ISNA(VLOOKUP($A14,SXS_Transit_input!$A$5:$W$26,MATCH(SXS_Transit_temp!K$2,SXS_Transit_input!$B$4:$W$4,0)+1,FALSE)),0,VLOOKUP($A14,SXS_Transit_input!$A$5:$W$26,MATCH(SXS_Transit_temp!K$2,SXS_Transit_input!$B$4:$W$4,0)+1,FALSE))+IF(ISNA(VLOOKUP($A14,SXS_Transit_input!$A$53:$R$69,MATCH(SXS_Transit_temp!K$2,SXS_Transit_input!$B$52:$R$52,0)+1,FALSE)),0,VLOOKUP($A14,SXS_Transit_input!$A$53:$R$69,MATCH(SXS_Transit_temp!K$2,SXS_Transit_input!$B$52:$R$52,0)+1,FALSE))</f>
        <v>0</v>
      </c>
      <c r="L14">
        <f>IF(ISNA(VLOOKUP($A14,SXS_Transit_input!$A$5:$W$26,MATCH(SXS_Transit_temp!L$2,SXS_Transit_input!$B$4:$W$4,0)+1,FALSE)),0,VLOOKUP($A14,SXS_Transit_input!$A$5:$W$26,MATCH(SXS_Transit_temp!L$2,SXS_Transit_input!$B$4:$W$4,0)+1,FALSE))+IF(ISNA(VLOOKUP($A14,SXS_Transit_input!$A$53:$R$69,MATCH(SXS_Transit_temp!L$2,SXS_Transit_input!$B$52:$R$52,0)+1,FALSE)),0,VLOOKUP($A14,SXS_Transit_input!$A$53:$R$69,MATCH(SXS_Transit_temp!L$2,SXS_Transit_input!$B$52:$R$52,0)+1,FALSE))</f>
        <v>1880.9345800000001</v>
      </c>
      <c r="M14">
        <f>IF(ISNA(VLOOKUP($A14,SXS_Transit_input!$A$5:$W$26,MATCH(SXS_Transit_temp!M$2,SXS_Transit_input!$B$4:$W$4,0)+1,FALSE)),0,VLOOKUP($A14,SXS_Transit_input!$A$5:$W$26,MATCH(SXS_Transit_temp!M$2,SXS_Transit_input!$B$4:$W$4,0)+1,FALSE))+IF(ISNA(VLOOKUP($A14,SXS_Transit_input!$A$53:$R$69,MATCH(SXS_Transit_temp!M$2,SXS_Transit_input!$B$52:$R$52,0)+1,FALSE)),0,VLOOKUP($A14,SXS_Transit_input!$A$53:$R$69,MATCH(SXS_Transit_temp!M$2,SXS_Transit_input!$B$52:$R$52,0)+1,FALSE))</f>
        <v>2362.49442</v>
      </c>
      <c r="N14">
        <f>IF(ISNA(VLOOKUP($A14,SXS_Transit_input!$A$5:$W$26,MATCH(SXS_Transit_temp!N$2,SXS_Transit_input!$B$4:$W$4,0)+1,FALSE)),0,VLOOKUP($A14,SXS_Transit_input!$A$5:$W$26,MATCH(SXS_Transit_temp!N$2,SXS_Transit_input!$B$4:$W$4,0)+1,FALSE))+IF(ISNA(VLOOKUP($A14,SXS_Transit_input!$A$53:$R$69,MATCH(SXS_Transit_temp!N$2,SXS_Transit_input!$B$52:$R$52,0)+1,FALSE)),0,VLOOKUP($A14,SXS_Transit_input!$A$53:$R$69,MATCH(SXS_Transit_temp!N$2,SXS_Transit_input!$B$52:$R$52,0)+1,FALSE))</f>
        <v>739.23865999999998</v>
      </c>
      <c r="O14">
        <f>IF(ISNA(VLOOKUP($A14,SXS_Transit_input!$A$5:$W$26,MATCH(SXS_Transit_temp!O$2,SXS_Transit_input!$B$4:$W$4,0)+1,FALSE)),0,VLOOKUP($A14,SXS_Transit_input!$A$5:$W$26,MATCH(SXS_Transit_temp!O$2,SXS_Transit_input!$B$4:$W$4,0)+1,FALSE))+IF(ISNA(VLOOKUP($A14,SXS_Transit_input!$A$53:$R$69,MATCH(SXS_Transit_temp!O$2,SXS_Transit_input!$B$52:$R$52,0)+1,FALSE)),0,VLOOKUP($A14,SXS_Transit_input!$A$53:$R$69,MATCH(SXS_Transit_temp!O$2,SXS_Transit_input!$B$52:$R$52,0)+1,FALSE))</f>
        <v>0</v>
      </c>
      <c r="P14">
        <f>IF(ISNA(VLOOKUP($A14,SXS_Transit_input!$A$5:$W$26,MATCH(SXS_Transit_temp!P$2,SXS_Transit_input!$B$4:$W$4,0)+1,FALSE)),0,VLOOKUP($A14,SXS_Transit_input!$A$5:$W$26,MATCH(SXS_Transit_temp!P$2,SXS_Transit_input!$B$4:$W$4,0)+1,FALSE))+IF(ISNA(VLOOKUP($A14,SXS_Transit_input!$A$53:$R$69,MATCH(SXS_Transit_temp!P$2,SXS_Transit_input!$B$52:$R$52,0)+1,FALSE)),0,VLOOKUP($A14,SXS_Transit_input!$A$53:$R$69,MATCH(SXS_Transit_temp!P$2,SXS_Transit_input!$B$52:$R$52,0)+1,FALSE))</f>
        <v>0</v>
      </c>
      <c r="Q14">
        <f>IF(ISNA(VLOOKUP($A14,SXS_Transit_input!$A$5:$W$26,MATCH(SXS_Transit_temp!Q$2,SXS_Transit_input!$B$4:$W$4,0)+1,FALSE)),0,VLOOKUP($A14,SXS_Transit_input!$A$5:$W$26,MATCH(SXS_Transit_temp!Q$2,SXS_Transit_input!$B$4:$W$4,0)+1,FALSE))+IF(ISNA(VLOOKUP($A14,SXS_Transit_input!$A$53:$R$69,MATCH(SXS_Transit_temp!Q$2,SXS_Transit_input!$B$52:$R$52,0)+1,FALSE)),0,VLOOKUP($A14,SXS_Transit_input!$A$53:$R$69,MATCH(SXS_Transit_temp!Q$2,SXS_Transit_input!$B$52:$R$52,0)+1,FALSE))</f>
        <v>0</v>
      </c>
      <c r="R14">
        <f>IF(ISNA(VLOOKUP($A14,SXS_Transit_input!$A$5:$W$26,MATCH(SXS_Transit_temp!R$2,SXS_Transit_input!$B$4:$W$4,0)+1,FALSE)),0,VLOOKUP($A14,SXS_Transit_input!$A$5:$W$26,MATCH(SXS_Transit_temp!R$2,SXS_Transit_input!$B$4:$W$4,0)+1,FALSE))+IF(ISNA(VLOOKUP($A14,SXS_Transit_input!$A$53:$R$69,MATCH(SXS_Transit_temp!R$2,SXS_Transit_input!$B$52:$R$52,0)+1,FALSE)),0,VLOOKUP($A14,SXS_Transit_input!$A$53:$R$69,MATCH(SXS_Transit_temp!R$2,SXS_Transit_input!$B$52:$R$52,0)+1,FALSE))</f>
        <v>0</v>
      </c>
      <c r="S14">
        <f>IF(ISNA(VLOOKUP($A14,SXS_Transit_input!$A$5:$W$26,MATCH(SXS_Transit_temp!S$2,SXS_Transit_input!$B$4:$W$4,0)+1,FALSE)),0,VLOOKUP($A14,SXS_Transit_input!$A$5:$W$26,MATCH(SXS_Transit_temp!S$2,SXS_Transit_input!$B$4:$W$4,0)+1,FALSE))+IF(ISNA(VLOOKUP($A14,SXS_Transit_input!$A$53:$R$69,MATCH(SXS_Transit_temp!S$2,SXS_Transit_input!$B$52:$R$52,0)+1,FALSE)),0,VLOOKUP($A14,SXS_Transit_input!$A$53:$R$69,MATCH(SXS_Transit_temp!S$2,SXS_Transit_input!$B$52:$R$52,0)+1,FALSE))</f>
        <v>0</v>
      </c>
      <c r="T14">
        <f>IF(ISNA(VLOOKUP($A14,SXS_Transit_input!$A$5:$W$26,MATCH(SXS_Transit_temp!T$2,SXS_Transit_input!$B$4:$W$4,0)+1,FALSE)),0,VLOOKUP($A14,SXS_Transit_input!$A$5:$W$26,MATCH(SXS_Transit_temp!T$2,SXS_Transit_input!$B$4:$W$4,0)+1,FALSE))+IF(ISNA(VLOOKUP($A14,SXS_Transit_input!$A$53:$R$69,MATCH(SXS_Transit_temp!T$2,SXS_Transit_input!$B$52:$R$52,0)+1,FALSE)),0,VLOOKUP($A14,SXS_Transit_input!$A$53:$R$69,MATCH(SXS_Transit_temp!T$2,SXS_Transit_input!$B$52:$R$52,0)+1,FALSE))</f>
        <v>0</v>
      </c>
      <c r="U14">
        <f>IF(ISNA(VLOOKUP($A14,SXS_Transit_input!$A$5:$W$26,MATCH(SXS_Transit_temp!U$2,SXS_Transit_input!$B$4:$W$4,0)+1,FALSE)),0,VLOOKUP($A14,SXS_Transit_input!$A$5:$W$26,MATCH(SXS_Transit_temp!U$2,SXS_Transit_input!$B$4:$W$4,0)+1,FALSE))+IF(ISNA(VLOOKUP($A14,SXS_Transit_input!$A$53:$R$69,MATCH(SXS_Transit_temp!U$2,SXS_Transit_input!$B$52:$R$52,0)+1,FALSE)),0,VLOOKUP($A14,SXS_Transit_input!$A$53:$R$69,MATCH(SXS_Transit_temp!U$2,SXS_Transit_input!$B$52:$R$52,0)+1,FALSE))</f>
        <v>0</v>
      </c>
      <c r="V14">
        <f>IF(ISNA(VLOOKUP($A14,SXS_Transit_input!$A$5:$W$26,MATCH(SXS_Transit_temp!V$2,SXS_Transit_input!$B$4:$W$4,0)+1,FALSE)),0,VLOOKUP($A14,SXS_Transit_input!$A$5:$W$26,MATCH(SXS_Transit_temp!V$2,SXS_Transit_input!$B$4:$W$4,0)+1,FALSE))+IF(ISNA(VLOOKUP($A14,SXS_Transit_input!$A$53:$R$69,MATCH(SXS_Transit_temp!V$2,SXS_Transit_input!$B$52:$R$52,0)+1,FALSE)),0,VLOOKUP($A14,SXS_Transit_input!$A$53:$R$69,MATCH(SXS_Transit_temp!V$2,SXS_Transit_input!$B$52:$R$52,0)+1,FALSE))</f>
        <v>0</v>
      </c>
      <c r="W14">
        <f>IF(ISNA(VLOOKUP($A14,SXS_Transit_input!$A$5:$W$26,MATCH(SXS_Transit_temp!W$2,SXS_Transit_input!$B$4:$W$4,0)+1,FALSE)),0,VLOOKUP($A14,SXS_Transit_input!$A$5:$W$26,MATCH(SXS_Transit_temp!W$2,SXS_Transit_input!$B$4:$W$4,0)+1,FALSE))+IF(ISNA(VLOOKUP($A14,SXS_Transit_input!$A$53:$R$69,MATCH(SXS_Transit_temp!W$2,SXS_Transit_input!$B$52:$R$52,0)+1,FALSE)),0,VLOOKUP($A14,SXS_Transit_input!$A$53:$R$69,MATCH(SXS_Transit_temp!W$2,SXS_Transit_input!$B$52:$R$52,0)+1,FALSE))</f>
        <v>0</v>
      </c>
      <c r="X14">
        <f>IF(ISNA(VLOOKUP($A14,SXS_Transit_input!$A$5:$W$26,MATCH(SXS_Transit_temp!X$2,SXS_Transit_input!$B$4:$W$4,0)+1,FALSE)),0,VLOOKUP($A14,SXS_Transit_input!$A$5:$W$26,MATCH(SXS_Transit_temp!X$2,SXS_Transit_input!$B$4:$W$4,0)+1,FALSE))+IF(ISNA(VLOOKUP($A14,SXS_Transit_input!$A$53:$R$69,MATCH(SXS_Transit_temp!X$2,SXS_Transit_input!$B$52:$R$52,0)+1,FALSE)),0,VLOOKUP($A14,SXS_Transit_input!$A$53:$R$69,MATCH(SXS_Transit_temp!X$2,SXS_Transit_input!$B$52:$R$52,0)+1,FALSE))</f>
        <v>0</v>
      </c>
      <c r="Y14">
        <f>IF(ISNA(VLOOKUP($A14,SXS_Transit_input!$A$5:$W$26,MATCH(SXS_Transit_temp!Y$2,SXS_Transit_input!$B$4:$W$4,0)+1,FALSE)),0,VLOOKUP($A14,SXS_Transit_input!$A$5:$W$26,MATCH(SXS_Transit_temp!Y$2,SXS_Transit_input!$B$4:$W$4,0)+1,FALSE))+IF(ISNA(VLOOKUP($A14,SXS_Transit_input!$A$53:$R$69,MATCH(SXS_Transit_temp!Y$2,SXS_Transit_input!$B$52:$R$52,0)+1,FALSE)),0,VLOOKUP($A14,SXS_Transit_input!$A$53:$R$69,MATCH(SXS_Transit_temp!Y$2,SXS_Transit_input!$B$52:$R$52,0)+1,FALSE))</f>
        <v>0</v>
      </c>
      <c r="Z14">
        <f>IF(ISNA(VLOOKUP($A14,SXS_Transit_input!$A$5:$W$26,MATCH(SXS_Transit_temp!Z$2,SXS_Transit_input!$B$4:$W$4,0)+1,FALSE)),0,VLOOKUP($A14,SXS_Transit_input!$A$5:$W$26,MATCH(SXS_Transit_temp!Z$2,SXS_Transit_input!$B$4:$W$4,0)+1,FALSE))+IF(ISNA(VLOOKUP($A14,SXS_Transit_input!$A$53:$R$69,MATCH(SXS_Transit_temp!Z$2,SXS_Transit_input!$B$52:$R$52,0)+1,FALSE)),0,VLOOKUP($A14,SXS_Transit_input!$A$53:$R$69,MATCH(SXS_Transit_temp!Z$2,SXS_Transit_input!$B$52:$R$52,0)+1,FALSE))</f>
        <v>169.56217000000001</v>
      </c>
      <c r="AA14">
        <v>12</v>
      </c>
      <c r="AB14" s="22">
        <f>IF(ISNA(VLOOKUP($AA14,SXS_Transit_input!$Y$5:$AT$26,MATCH(SXS_Transit_temp!AB$2,SXS_Transit_input!$Y$4:$AS$4,0)+1,FALSE)),0,VLOOKUP($AA14,SXS_Transit_input!$Y$5:$AT$26,MATCH(SXS_Transit_temp!AB$2,SXS_Transit_input!$Y$4:$AS$4,0)+1,FALSE))+IF(ISNA(VLOOKUP($AA14,SXS_Transit_input!$Y$52:$AT$67,MATCH(SXS_Transit_temp!AB$2,SXS_Transit_input!$Y$51:$AT$51,0)+1,FALSE)),0,VLOOKUP($AA14,SXS_Transit_input!$Y$52:$AT$67,MATCH(SXS_Transit_temp!AB$2,SXS_Transit_input!$Y$51:$AT$51,0)+1,FALSE))</f>
        <v>44</v>
      </c>
      <c r="AC14" s="23">
        <f>IF(ISNA(VLOOKUP($AA14,SXS_Transit_input!$Y$5:$AT$26,MATCH(SXS_Transit_temp!AC$2,SXS_Transit_input!$Y$4:$AS$4,0)+1,FALSE)),0,VLOOKUP($AA14,SXS_Transit_input!$Y$5:$AT$26,MATCH(SXS_Transit_temp!AC$2,SXS_Transit_input!$Y$4:$AS$4,0)+1,FALSE))+IF(ISNA(VLOOKUP($AA14,SXS_Transit_input!$Y$52:$AT$67,MATCH(SXS_Transit_temp!AC$2,SXS_Transit_input!$Y$51:$AT$51,0)+1,FALSE)),0,VLOOKUP($AA14,SXS_Transit_input!$Y$52:$AT$67,MATCH(SXS_Transit_temp!AC$2,SXS_Transit_input!$Y$51:$AT$51,0)+1,FALSE))</f>
        <v>9</v>
      </c>
      <c r="AD14" s="23">
        <f>IF(ISNA(VLOOKUP($AA14,SXS_Transit_input!$Y$5:$AT$26,MATCH(SXS_Transit_temp!AD$2,SXS_Transit_input!$Y$4:$AS$4,0)+1,FALSE)),0,VLOOKUP($AA14,SXS_Transit_input!$Y$5:$AT$26,MATCH(SXS_Transit_temp!AD$2,SXS_Transit_input!$Y$4:$AS$4,0)+1,FALSE))+IF(ISNA(VLOOKUP($AA14,SXS_Transit_input!$Y$52:$AT$67,MATCH(SXS_Transit_temp!AD$2,SXS_Transit_input!$Y$51:$AT$51,0)+1,FALSE)),0,VLOOKUP($AA14,SXS_Transit_input!$Y$52:$AT$67,MATCH(SXS_Transit_temp!AD$2,SXS_Transit_input!$Y$51:$AT$51,0)+1,FALSE))</f>
        <v>27</v>
      </c>
      <c r="AE14" s="23">
        <f>IF(ISNA(VLOOKUP($AA14,SXS_Transit_input!$Y$5:$AT$26,MATCH(SXS_Transit_temp!AE$2,SXS_Transit_input!$Y$4:$AS$4,0)+1,FALSE)),0,VLOOKUP($AA14,SXS_Transit_input!$Y$5:$AT$26,MATCH(SXS_Transit_temp!AE$2,SXS_Transit_input!$Y$4:$AS$4,0)+1,FALSE))+IF(ISNA(VLOOKUP($AA14,SXS_Transit_input!$Y$52:$AT$67,MATCH(SXS_Transit_temp!AE$2,SXS_Transit_input!$Y$51:$AT$51,0)+1,FALSE)),0,VLOOKUP($AA14,SXS_Transit_input!$Y$52:$AT$67,MATCH(SXS_Transit_temp!AE$2,SXS_Transit_input!$Y$51:$AT$51,0)+1,FALSE))</f>
        <v>20</v>
      </c>
      <c r="AF14" s="23">
        <f>IF(ISNA(VLOOKUP($AA14,SXS_Transit_input!$Y$5:$AT$26,MATCH(SXS_Transit_temp!AF$2,SXS_Transit_input!$Y$4:$AS$4,0)+1,FALSE)),0,VLOOKUP($AA14,SXS_Transit_input!$Y$5:$AT$26,MATCH(SXS_Transit_temp!AF$2,SXS_Transit_input!$Y$4:$AS$4,0)+1,FALSE))+IF(ISNA(VLOOKUP($AA14,SXS_Transit_input!$Y$52:$AT$67,MATCH(SXS_Transit_temp!AF$2,SXS_Transit_input!$Y$51:$AT$51,0)+1,FALSE)),0,VLOOKUP($AA14,SXS_Transit_input!$Y$52:$AT$67,MATCH(SXS_Transit_temp!AF$2,SXS_Transit_input!$Y$51:$AT$51,0)+1,FALSE))</f>
        <v>19</v>
      </c>
      <c r="AG14" s="23">
        <f>IF(ISNA(VLOOKUP($AA14,SXS_Transit_input!$Y$5:$AT$26,MATCH(SXS_Transit_temp!AG$2,SXS_Transit_input!$Y$4:$AS$4,0)+1,FALSE)),0,VLOOKUP($AA14,SXS_Transit_input!$Y$5:$AT$26,MATCH(SXS_Transit_temp!AG$2,SXS_Transit_input!$Y$4:$AS$4,0)+1,FALSE))+IF(ISNA(VLOOKUP($AA14,SXS_Transit_input!$Y$52:$AT$67,MATCH(SXS_Transit_temp!AG$2,SXS_Transit_input!$Y$51:$AT$51,0)+1,FALSE)),0,VLOOKUP($AA14,SXS_Transit_input!$Y$52:$AT$67,MATCH(SXS_Transit_temp!AG$2,SXS_Transit_input!$Y$51:$AT$51,0)+1,FALSE))</f>
        <v>7</v>
      </c>
      <c r="AH14" s="23">
        <f>IF(ISNA(VLOOKUP($AA14,SXS_Transit_input!$Y$5:$AT$26,MATCH(SXS_Transit_temp!AH$2,SXS_Transit_input!$Y$4:$AS$4,0)+1,FALSE)),0,VLOOKUP($AA14,SXS_Transit_input!$Y$5:$AT$26,MATCH(SXS_Transit_temp!AH$2,SXS_Transit_input!$Y$4:$AS$4,0)+1,FALSE))+IF(ISNA(VLOOKUP($AA14,SXS_Transit_input!$Y$52:$AT$67,MATCH(SXS_Transit_temp!AH$2,SXS_Transit_input!$Y$51:$AT$51,0)+1,FALSE)),0,VLOOKUP($AA14,SXS_Transit_input!$Y$52:$AT$67,MATCH(SXS_Transit_temp!AH$2,SXS_Transit_input!$Y$51:$AT$51,0)+1,FALSE))</f>
        <v>7</v>
      </c>
      <c r="AI14" s="23">
        <f>IF(ISNA(VLOOKUP($AA14,SXS_Transit_input!$Y$5:$AT$26,MATCH(SXS_Transit_temp!AI$2,SXS_Transit_input!$Y$4:$AS$4,0)+1,FALSE)),0,VLOOKUP($AA14,SXS_Transit_input!$Y$5:$AT$26,MATCH(SXS_Transit_temp!AI$2,SXS_Transit_input!$Y$4:$AS$4,0)+1,FALSE))+IF(ISNA(VLOOKUP($AA14,SXS_Transit_input!$Y$52:$AT$67,MATCH(SXS_Transit_temp!AI$2,SXS_Transit_input!$Y$51:$AT$51,0)+1,FALSE)),0,VLOOKUP($AA14,SXS_Transit_input!$Y$52:$AT$67,MATCH(SXS_Transit_temp!AI$2,SXS_Transit_input!$Y$51:$AT$51,0)+1,FALSE))</f>
        <v>3</v>
      </c>
      <c r="AJ14" s="23">
        <f>IF(ISNA(VLOOKUP($AA14,SXS_Transit_input!$Y$5:$AT$26,MATCH(SXS_Transit_temp!AJ$2,SXS_Transit_input!$Y$4:$AS$4,0)+1,FALSE)),0,VLOOKUP($AA14,SXS_Transit_input!$Y$5:$AT$26,MATCH(SXS_Transit_temp!AJ$2,SXS_Transit_input!$Y$4:$AS$4,0)+1,FALSE))+IF(ISNA(VLOOKUP($AA14,SXS_Transit_input!$Y$52:$AT$67,MATCH(SXS_Transit_temp!AJ$2,SXS_Transit_input!$Y$51:$AT$51,0)+1,FALSE)),0,VLOOKUP($AA14,SXS_Transit_input!$Y$52:$AT$67,MATCH(SXS_Transit_temp!AJ$2,SXS_Transit_input!$Y$51:$AT$51,0)+1,FALSE))</f>
        <v>0</v>
      </c>
      <c r="AK14" s="23">
        <f>IF(ISNA(VLOOKUP($AA14,SXS_Transit_input!$Y$5:$AT$26,MATCH(SXS_Transit_temp!AK$2,SXS_Transit_input!$Y$4:$AS$4,0)+1,FALSE)),0,VLOOKUP($AA14,SXS_Transit_input!$Y$5:$AT$26,MATCH(SXS_Transit_temp!AK$2,SXS_Transit_input!$Y$4:$AS$4,0)+1,FALSE))+IF(ISNA(VLOOKUP($AA14,SXS_Transit_input!$Y$52:$AT$67,MATCH(SXS_Transit_temp!AK$2,SXS_Transit_input!$Y$51:$AT$51,0)+1,FALSE)),0,VLOOKUP($AA14,SXS_Transit_input!$Y$52:$AT$67,MATCH(SXS_Transit_temp!AK$2,SXS_Transit_input!$Y$51:$AT$51,0)+1,FALSE))</f>
        <v>0</v>
      </c>
      <c r="AL14" s="23">
        <f>IF(ISNA(VLOOKUP($AA14,SXS_Transit_input!$Y$5:$AT$26,MATCH(SXS_Transit_temp!AL$2,SXS_Transit_input!$Y$4:$AS$4,0)+1,FALSE)),0,VLOOKUP($AA14,SXS_Transit_input!$Y$5:$AT$26,MATCH(SXS_Transit_temp!AL$2,SXS_Transit_input!$Y$4:$AS$4,0)+1,FALSE))+IF(ISNA(VLOOKUP($AA14,SXS_Transit_input!$Y$52:$AT$67,MATCH(SXS_Transit_temp!AL$2,SXS_Transit_input!$Y$51:$AT$51,0)+1,FALSE)),0,VLOOKUP($AA14,SXS_Transit_input!$Y$52:$AT$67,MATCH(SXS_Transit_temp!AL$2,SXS_Transit_input!$Y$51:$AT$51,0)+1,FALSE))</f>
        <v>1</v>
      </c>
      <c r="AM14" s="23">
        <f>IF(ISNA(VLOOKUP($AA14,SXS_Transit_input!$Y$5:$AT$26,MATCH(SXS_Transit_temp!AM$2,SXS_Transit_input!$Y$4:$AS$4,0)+1,FALSE)),0,VLOOKUP($AA14,SXS_Transit_input!$Y$5:$AT$26,MATCH(SXS_Transit_temp!AM$2,SXS_Transit_input!$Y$4:$AS$4,0)+1,FALSE))+IF(ISNA(VLOOKUP($AA14,SXS_Transit_input!$Y$52:$AT$67,MATCH(SXS_Transit_temp!AM$2,SXS_Transit_input!$Y$51:$AT$51,0)+1,FALSE)),0,VLOOKUP($AA14,SXS_Transit_input!$Y$52:$AT$67,MATCH(SXS_Transit_temp!AM$2,SXS_Transit_input!$Y$51:$AT$51,0)+1,FALSE))</f>
        <v>3</v>
      </c>
      <c r="AN14" s="23">
        <f>IF(ISNA(VLOOKUP($AA14,SXS_Transit_input!$Y$5:$AT$26,MATCH(SXS_Transit_temp!AN$2,SXS_Transit_input!$Y$4:$AS$4,0)+1,FALSE)),0,VLOOKUP($AA14,SXS_Transit_input!$Y$5:$AT$26,MATCH(SXS_Transit_temp!AN$2,SXS_Transit_input!$Y$4:$AS$4,0)+1,FALSE))+IF(ISNA(VLOOKUP($AA14,SXS_Transit_input!$Y$52:$AT$67,MATCH(SXS_Transit_temp!AN$2,SXS_Transit_input!$Y$51:$AT$51,0)+1,FALSE)),0,VLOOKUP($AA14,SXS_Transit_input!$Y$52:$AT$67,MATCH(SXS_Transit_temp!AN$2,SXS_Transit_input!$Y$51:$AT$51,0)+1,FALSE))</f>
        <v>1</v>
      </c>
      <c r="AO14" s="23">
        <f>IF(ISNA(VLOOKUP($AA14,SXS_Transit_input!$Y$5:$AT$26,MATCH(SXS_Transit_temp!AO$2,SXS_Transit_input!$Y$4:$AS$4,0)+1,FALSE)),0,VLOOKUP($AA14,SXS_Transit_input!$Y$5:$AT$26,MATCH(SXS_Transit_temp!AO$2,SXS_Transit_input!$Y$4:$AS$4,0)+1,FALSE))+IF(ISNA(VLOOKUP($AA14,SXS_Transit_input!$Y$52:$AT$67,MATCH(SXS_Transit_temp!AO$2,SXS_Transit_input!$Y$51:$AT$51,0)+1,FALSE)),0,VLOOKUP($AA14,SXS_Transit_input!$Y$52:$AT$67,MATCH(SXS_Transit_temp!AO$2,SXS_Transit_input!$Y$51:$AT$51,0)+1,FALSE))</f>
        <v>1</v>
      </c>
      <c r="AP14" s="23">
        <f>IF(ISNA(VLOOKUP($AA14,SXS_Transit_input!$Y$5:$AT$26,MATCH(SXS_Transit_temp!AP$2,SXS_Transit_input!$Y$4:$AS$4,0)+1,FALSE)),0,VLOOKUP($AA14,SXS_Transit_input!$Y$5:$AT$26,MATCH(SXS_Transit_temp!AP$2,SXS_Transit_input!$Y$4:$AS$4,0)+1,FALSE))+IF(ISNA(VLOOKUP($AA14,SXS_Transit_input!$Y$52:$AT$67,MATCH(SXS_Transit_temp!AP$2,SXS_Transit_input!$Y$51:$AT$51,0)+1,FALSE)),0,VLOOKUP($AA14,SXS_Transit_input!$Y$52:$AT$67,MATCH(SXS_Transit_temp!AP$2,SXS_Transit_input!$Y$51:$AT$51,0)+1,FALSE))</f>
        <v>0</v>
      </c>
      <c r="AQ14" s="23">
        <f>IF(ISNA(VLOOKUP($AA14,SXS_Transit_input!$Y$5:$AT$26,MATCH(SXS_Transit_temp!AQ$2,SXS_Transit_input!$Y$4:$AS$4,0)+1,FALSE)),0,VLOOKUP($AA14,SXS_Transit_input!$Y$5:$AT$26,MATCH(SXS_Transit_temp!AQ$2,SXS_Transit_input!$Y$4:$AS$4,0)+1,FALSE))+IF(ISNA(VLOOKUP($AA14,SXS_Transit_input!$Y$52:$AT$67,MATCH(SXS_Transit_temp!AQ$2,SXS_Transit_input!$Y$51:$AT$51,0)+1,FALSE)),0,VLOOKUP($AA14,SXS_Transit_input!$Y$52:$AT$67,MATCH(SXS_Transit_temp!AQ$2,SXS_Transit_input!$Y$51:$AT$51,0)+1,FALSE))</f>
        <v>0</v>
      </c>
      <c r="AR14" s="23">
        <f>IF(ISNA(VLOOKUP($AA14,SXS_Transit_input!$Y$5:$AT$26,MATCH(SXS_Transit_temp!AR$2,SXS_Transit_input!$Y$4:$AS$4,0)+1,FALSE)),0,VLOOKUP($AA14,SXS_Transit_input!$Y$5:$AT$26,MATCH(SXS_Transit_temp!AR$2,SXS_Transit_input!$Y$4:$AS$4,0)+1,FALSE))+IF(ISNA(VLOOKUP($AA14,SXS_Transit_input!$Y$52:$AT$67,MATCH(SXS_Transit_temp!AR$2,SXS_Transit_input!$Y$51:$AT$51,0)+1,FALSE)),0,VLOOKUP($AA14,SXS_Transit_input!$Y$52:$AT$67,MATCH(SXS_Transit_temp!AR$2,SXS_Transit_input!$Y$51:$AT$51,0)+1,FALSE))</f>
        <v>0</v>
      </c>
      <c r="AS14" s="23">
        <f>IF(ISNA(VLOOKUP($AA14,SXS_Transit_input!$Y$5:$AT$26,MATCH(SXS_Transit_temp!AS$2,SXS_Transit_input!$Y$4:$AS$4,0)+1,FALSE)),0,VLOOKUP($AA14,SXS_Transit_input!$Y$5:$AT$26,MATCH(SXS_Transit_temp!AS$2,SXS_Transit_input!$Y$4:$AS$4,0)+1,FALSE))+IF(ISNA(VLOOKUP($AA14,SXS_Transit_input!$Y$52:$AT$67,MATCH(SXS_Transit_temp!AS$2,SXS_Transit_input!$Y$51:$AT$51,0)+1,FALSE)),0,VLOOKUP($AA14,SXS_Transit_input!$Y$52:$AT$67,MATCH(SXS_Transit_temp!AS$2,SXS_Transit_input!$Y$51:$AT$51,0)+1,FALSE))</f>
        <v>0</v>
      </c>
      <c r="AT14" s="23">
        <f>IF(ISNA(VLOOKUP($AA14,SXS_Transit_input!$Y$5:$AT$26,MATCH(SXS_Transit_temp!AT$2,SXS_Transit_input!$Y$4:$AS$4,0)+1,FALSE)),0,VLOOKUP($AA14,SXS_Transit_input!$Y$5:$AT$26,MATCH(SXS_Transit_temp!AT$2,SXS_Transit_input!$Y$4:$AS$4,0)+1,FALSE))+IF(ISNA(VLOOKUP($AA14,SXS_Transit_input!$Y$52:$AT$67,MATCH(SXS_Transit_temp!AT$2,SXS_Transit_input!$Y$51:$AT$51,0)+1,FALSE)),0,VLOOKUP($AA14,SXS_Transit_input!$Y$52:$AT$67,MATCH(SXS_Transit_temp!AT$2,SXS_Transit_input!$Y$51:$AT$51,0)+1,FALSE))</f>
        <v>0</v>
      </c>
      <c r="AU14" s="23">
        <f>IF(ISNA(VLOOKUP($AA14,SXS_Transit_input!$Y$5:$AT$26,MATCH(SXS_Transit_temp!AU$2,SXS_Transit_input!$Y$4:$AS$4,0)+1,FALSE)),0,VLOOKUP($AA14,SXS_Transit_input!$Y$5:$AT$26,MATCH(SXS_Transit_temp!AU$2,SXS_Transit_input!$Y$4:$AS$4,0)+1,FALSE))+IF(ISNA(VLOOKUP($AA14,SXS_Transit_input!$Y$52:$AT$67,MATCH(SXS_Transit_temp!AU$2,SXS_Transit_input!$Y$51:$AT$51,0)+1,FALSE)),0,VLOOKUP($AA14,SXS_Transit_input!$Y$52:$AT$67,MATCH(SXS_Transit_temp!AU$2,SXS_Transit_input!$Y$51:$AT$51,0)+1,FALSE))</f>
        <v>0</v>
      </c>
      <c r="AV14" s="23">
        <f>IF(ISNA(VLOOKUP($AA14,SXS_Transit_input!$Y$5:$AT$26,MATCH(SXS_Transit_temp!AV$2,SXS_Transit_input!$Y$4:$AS$4,0)+1,FALSE)),0,VLOOKUP($AA14,SXS_Transit_input!$Y$5:$AT$26,MATCH(SXS_Transit_temp!AV$2,SXS_Transit_input!$Y$4:$AS$4,0)+1,FALSE))+IF(ISNA(VLOOKUP($AA14,SXS_Transit_input!$Y$52:$AT$67,MATCH(SXS_Transit_temp!AV$2,SXS_Transit_input!$Y$51:$AT$51,0)+1,FALSE)),0,VLOOKUP($AA14,SXS_Transit_input!$Y$52:$AT$67,MATCH(SXS_Transit_temp!AV$2,SXS_Transit_input!$Y$51:$AT$51,0)+1,FALSE))</f>
        <v>0</v>
      </c>
      <c r="AW14" s="23">
        <f>IF(ISNA(VLOOKUP($AA14,SXS_Transit_input!$Y$5:$AT$26,MATCH(SXS_Transit_temp!AW$2,SXS_Transit_input!$Y$4:$AS$4,0)+1,FALSE)),0,VLOOKUP($AA14,SXS_Transit_input!$Y$5:$AT$26,MATCH(SXS_Transit_temp!AW$2,SXS_Transit_input!$Y$4:$AS$4,0)+1,FALSE))+IF(ISNA(VLOOKUP($AA14,SXS_Transit_input!$Y$52:$AT$67,MATCH(SXS_Transit_temp!AW$2,SXS_Transit_input!$Y$51:$AT$51,0)+1,FALSE)),0,VLOOKUP($AA14,SXS_Transit_input!$Y$52:$AT$67,MATCH(SXS_Transit_temp!AW$2,SXS_Transit_input!$Y$51:$AT$51,0)+1,FALSE))</f>
        <v>0</v>
      </c>
      <c r="AX14" s="23">
        <f>IF(ISNA(VLOOKUP($AA14,SXS_Transit_input!$Y$5:$AT$26,MATCH(SXS_Transit_temp!AX$2,SXS_Transit_input!$Y$4:$AS$4,0)+1,FALSE)),0,VLOOKUP($AA14,SXS_Transit_input!$Y$5:$AT$26,MATCH(SXS_Transit_temp!AX$2,SXS_Transit_input!$Y$4:$AS$4,0)+1,FALSE))+IF(ISNA(VLOOKUP($AA14,SXS_Transit_input!$Y$52:$AT$67,MATCH(SXS_Transit_temp!AX$2,SXS_Transit_input!$Y$51:$AT$51,0)+1,FALSE)),0,VLOOKUP($AA14,SXS_Transit_input!$Y$52:$AT$67,MATCH(SXS_Transit_temp!AX$2,SXS_Transit_input!$Y$51:$AT$51,0)+1,FALSE))</f>
        <v>0</v>
      </c>
      <c r="AY14" s="23">
        <f>IF(ISNA(VLOOKUP($AA14,SXS_Transit_input!$Y$5:$AT$26,MATCH(SXS_Transit_temp!AY$2,SXS_Transit_input!$Y$4:$AS$4,0)+1,FALSE)),0,VLOOKUP($AA14,SXS_Transit_input!$Y$5:$AT$26,MATCH(SXS_Transit_temp!AY$2,SXS_Transit_input!$Y$4:$AS$4,0)+1,FALSE))+IF(ISNA(VLOOKUP($AA14,SXS_Transit_input!$Y$52:$AT$67,MATCH(SXS_Transit_temp!AY$2,SXS_Transit_input!$Y$51:$AT$51,0)+1,FALSE)),0,VLOOKUP($AA14,SXS_Transit_input!$Y$52:$AT$67,MATCH(SXS_Transit_temp!AY$2,SXS_Transit_input!$Y$51:$AT$51,0)+1,FALSE))</f>
        <v>0</v>
      </c>
      <c r="AZ14" s="24">
        <f>IF(ISNA(VLOOKUP($AA14,SXS_Transit_input!$Y$5:$AT$26,MATCH(SXS_Transit_temp!AZ$2,SXS_Transit_input!$Y$4:$AS$4,0)+1,FALSE)),0,VLOOKUP($AA14,SXS_Transit_input!$Y$5:$AT$26,MATCH(SXS_Transit_temp!AZ$2,SXS_Transit_input!$Y$4:$AS$4,0)+1,FALSE))+IF(ISNA(VLOOKUP($AA14,SXS_Transit_input!$Y$52:$AT$67,MATCH(SXS_Transit_temp!AZ$2,SXS_Transit_input!$Y$51:$AT$51,0)+1,FALSE)),0,VLOOKUP($AA14,SXS_Transit_input!$Y$52:$AT$67,MATCH(SXS_Transit_temp!AZ$2,SXS_Transit_input!$Y$51:$AT$51,0)+1,FALSE))</f>
        <v>0</v>
      </c>
    </row>
    <row r="15" spans="1:52" x14ac:dyDescent="0.25">
      <c r="A15">
        <v>13</v>
      </c>
      <c r="B15">
        <f>IF(ISNA(VLOOKUP($A15,SXS_Transit_input!$A$5:$W$26,MATCH(SXS_Transit_temp!B$2,SXS_Transit_input!$B$4:$W$4,0)+1,FALSE)),0,VLOOKUP($A15,SXS_Transit_input!$A$5:$W$26,MATCH(SXS_Transit_temp!B$2,SXS_Transit_input!$B$4:$W$4,0)+1,FALSE))+IF(ISNA(VLOOKUP($A15,SXS_Transit_input!$A$53:$R$69,MATCH(SXS_Transit_temp!B$2,SXS_Transit_input!$B$52:$R$52,0)+1,FALSE)),0,VLOOKUP($A15,SXS_Transit_input!$A$53:$R$69,MATCH(SXS_Transit_temp!B$2,SXS_Transit_input!$B$52:$R$52,0)+1,FALSE))</f>
        <v>34455.029049999997</v>
      </c>
      <c r="C15">
        <f>IF(ISNA(VLOOKUP($A15,SXS_Transit_input!$A$5:$W$26,MATCH(SXS_Transit_temp!C$2,SXS_Transit_input!$B$4:$W$4,0)+1,FALSE)),0,VLOOKUP($A15,SXS_Transit_input!$A$5:$W$26,MATCH(SXS_Transit_temp!C$2,SXS_Transit_input!$B$4:$W$4,0)+1,FALSE))+IF(ISNA(VLOOKUP($A15,SXS_Transit_input!$A$53:$R$69,MATCH(SXS_Transit_temp!C$2,SXS_Transit_input!$B$52:$R$52,0)+1,FALSE)),0,VLOOKUP($A15,SXS_Transit_input!$A$53:$R$69,MATCH(SXS_Transit_temp!C$2,SXS_Transit_input!$B$52:$R$52,0)+1,FALSE))</f>
        <v>75.228570000000005</v>
      </c>
      <c r="D15">
        <f>IF(ISNA(VLOOKUP($A15,SXS_Transit_input!$A$5:$W$26,MATCH(SXS_Transit_temp!D$2,SXS_Transit_input!$B$4:$W$4,0)+1,FALSE)),0,VLOOKUP($A15,SXS_Transit_input!$A$5:$W$26,MATCH(SXS_Transit_temp!D$2,SXS_Transit_input!$B$4:$W$4,0)+1,FALSE))+IF(ISNA(VLOOKUP($A15,SXS_Transit_input!$A$53:$R$69,MATCH(SXS_Transit_temp!D$2,SXS_Transit_input!$B$52:$R$52,0)+1,FALSE)),0,VLOOKUP($A15,SXS_Transit_input!$A$53:$R$69,MATCH(SXS_Transit_temp!D$2,SXS_Transit_input!$B$52:$R$52,0)+1,FALSE))</f>
        <v>0</v>
      </c>
      <c r="E15">
        <f>IF(ISNA(VLOOKUP($A15,SXS_Transit_input!$A$5:$W$26,MATCH(SXS_Transit_temp!E$2,SXS_Transit_input!$B$4:$W$4,0)+1,FALSE)),0,VLOOKUP($A15,SXS_Transit_input!$A$5:$W$26,MATCH(SXS_Transit_temp!E$2,SXS_Transit_input!$B$4:$W$4,0)+1,FALSE))+IF(ISNA(VLOOKUP($A15,SXS_Transit_input!$A$53:$R$69,MATCH(SXS_Transit_temp!E$2,SXS_Transit_input!$B$52:$R$52,0)+1,FALSE)),0,VLOOKUP($A15,SXS_Transit_input!$A$53:$R$69,MATCH(SXS_Transit_temp!E$2,SXS_Transit_input!$B$52:$R$52,0)+1,FALSE))</f>
        <v>241.44669999999999</v>
      </c>
      <c r="F15">
        <f>IF(ISNA(VLOOKUP($A15,SXS_Transit_input!$A$5:$W$26,MATCH(SXS_Transit_temp!F$2,SXS_Transit_input!$B$4:$W$4,0)+1,FALSE)),0,VLOOKUP($A15,SXS_Transit_input!$A$5:$W$26,MATCH(SXS_Transit_temp!F$2,SXS_Transit_input!$B$4:$W$4,0)+1,FALSE))+IF(ISNA(VLOOKUP($A15,SXS_Transit_input!$A$53:$R$69,MATCH(SXS_Transit_temp!F$2,SXS_Transit_input!$B$52:$R$52,0)+1,FALSE)),0,VLOOKUP($A15,SXS_Transit_input!$A$53:$R$69,MATCH(SXS_Transit_temp!F$2,SXS_Transit_input!$B$52:$R$52,0)+1,FALSE))</f>
        <v>71.896770000000004</v>
      </c>
      <c r="G15">
        <f>IF(ISNA(VLOOKUP($A15,SXS_Transit_input!$A$5:$W$26,MATCH(SXS_Transit_temp!G$2,SXS_Transit_input!$B$4:$W$4,0)+1,FALSE)),0,VLOOKUP($A15,SXS_Transit_input!$A$5:$W$26,MATCH(SXS_Transit_temp!G$2,SXS_Transit_input!$B$4:$W$4,0)+1,FALSE))+IF(ISNA(VLOOKUP($A15,SXS_Transit_input!$A$53:$R$69,MATCH(SXS_Transit_temp!G$2,SXS_Transit_input!$B$52:$R$52,0)+1,FALSE)),0,VLOOKUP($A15,SXS_Transit_input!$A$53:$R$69,MATCH(SXS_Transit_temp!G$2,SXS_Transit_input!$B$52:$R$52,0)+1,FALSE))</f>
        <v>0</v>
      </c>
      <c r="H15">
        <f>IF(ISNA(VLOOKUP($A15,SXS_Transit_input!$A$5:$W$26,MATCH(SXS_Transit_temp!H$2,SXS_Transit_input!$B$4:$W$4,0)+1,FALSE)),0,VLOOKUP($A15,SXS_Transit_input!$A$5:$W$26,MATCH(SXS_Transit_temp!H$2,SXS_Transit_input!$B$4:$W$4,0)+1,FALSE))+IF(ISNA(VLOOKUP($A15,SXS_Transit_input!$A$53:$R$69,MATCH(SXS_Transit_temp!H$2,SXS_Transit_input!$B$52:$R$52,0)+1,FALSE)),0,VLOOKUP($A15,SXS_Transit_input!$A$53:$R$69,MATCH(SXS_Transit_temp!H$2,SXS_Transit_input!$B$52:$R$52,0)+1,FALSE))</f>
        <v>364.91388000000001</v>
      </c>
      <c r="I15">
        <f>IF(ISNA(VLOOKUP($A15,SXS_Transit_input!$A$5:$W$26,MATCH(SXS_Transit_temp!I$2,SXS_Transit_input!$B$4:$W$4,0)+1,FALSE)),0,VLOOKUP($A15,SXS_Transit_input!$A$5:$W$26,MATCH(SXS_Transit_temp!I$2,SXS_Transit_input!$B$4:$W$4,0)+1,FALSE))+IF(ISNA(VLOOKUP($A15,SXS_Transit_input!$A$53:$R$69,MATCH(SXS_Transit_temp!I$2,SXS_Transit_input!$B$52:$R$52,0)+1,FALSE)),0,VLOOKUP($A15,SXS_Transit_input!$A$53:$R$69,MATCH(SXS_Transit_temp!I$2,SXS_Transit_input!$B$52:$R$52,0)+1,FALSE))</f>
        <v>0</v>
      </c>
      <c r="J15">
        <f>IF(ISNA(VLOOKUP($A15,SXS_Transit_input!$A$5:$W$26,MATCH(SXS_Transit_temp!J$2,SXS_Transit_input!$B$4:$W$4,0)+1,FALSE)),0,VLOOKUP($A15,SXS_Transit_input!$A$5:$W$26,MATCH(SXS_Transit_temp!J$2,SXS_Transit_input!$B$4:$W$4,0)+1,FALSE))+IF(ISNA(VLOOKUP($A15,SXS_Transit_input!$A$53:$R$69,MATCH(SXS_Transit_temp!J$2,SXS_Transit_input!$B$52:$R$52,0)+1,FALSE)),0,VLOOKUP($A15,SXS_Transit_input!$A$53:$R$69,MATCH(SXS_Transit_temp!J$2,SXS_Transit_input!$B$52:$R$52,0)+1,FALSE))</f>
        <v>0</v>
      </c>
      <c r="K15">
        <f>IF(ISNA(VLOOKUP($A15,SXS_Transit_input!$A$5:$W$26,MATCH(SXS_Transit_temp!K$2,SXS_Transit_input!$B$4:$W$4,0)+1,FALSE)),0,VLOOKUP($A15,SXS_Transit_input!$A$5:$W$26,MATCH(SXS_Transit_temp!K$2,SXS_Transit_input!$B$4:$W$4,0)+1,FALSE))+IF(ISNA(VLOOKUP($A15,SXS_Transit_input!$A$53:$R$69,MATCH(SXS_Transit_temp!K$2,SXS_Transit_input!$B$52:$R$52,0)+1,FALSE)),0,VLOOKUP($A15,SXS_Transit_input!$A$53:$R$69,MATCH(SXS_Transit_temp!K$2,SXS_Transit_input!$B$52:$R$52,0)+1,FALSE))</f>
        <v>0</v>
      </c>
      <c r="L15">
        <f>IF(ISNA(VLOOKUP($A15,SXS_Transit_input!$A$5:$W$26,MATCH(SXS_Transit_temp!L$2,SXS_Transit_input!$B$4:$W$4,0)+1,FALSE)),0,VLOOKUP($A15,SXS_Transit_input!$A$5:$W$26,MATCH(SXS_Transit_temp!L$2,SXS_Transit_input!$B$4:$W$4,0)+1,FALSE))+IF(ISNA(VLOOKUP($A15,SXS_Transit_input!$A$53:$R$69,MATCH(SXS_Transit_temp!L$2,SXS_Transit_input!$B$52:$R$52,0)+1,FALSE)),0,VLOOKUP($A15,SXS_Transit_input!$A$53:$R$69,MATCH(SXS_Transit_temp!L$2,SXS_Transit_input!$B$52:$R$52,0)+1,FALSE))</f>
        <v>2126.3170399999999</v>
      </c>
      <c r="M15">
        <f>IF(ISNA(VLOOKUP($A15,SXS_Transit_input!$A$5:$W$26,MATCH(SXS_Transit_temp!M$2,SXS_Transit_input!$B$4:$W$4,0)+1,FALSE)),0,VLOOKUP($A15,SXS_Transit_input!$A$5:$W$26,MATCH(SXS_Transit_temp!M$2,SXS_Transit_input!$B$4:$W$4,0)+1,FALSE))+IF(ISNA(VLOOKUP($A15,SXS_Transit_input!$A$53:$R$69,MATCH(SXS_Transit_temp!M$2,SXS_Transit_input!$B$52:$R$52,0)+1,FALSE)),0,VLOOKUP($A15,SXS_Transit_input!$A$53:$R$69,MATCH(SXS_Transit_temp!M$2,SXS_Transit_input!$B$52:$R$52,0)+1,FALSE))</f>
        <v>546.56271000000004</v>
      </c>
      <c r="N15">
        <f>IF(ISNA(VLOOKUP($A15,SXS_Transit_input!$A$5:$W$26,MATCH(SXS_Transit_temp!N$2,SXS_Transit_input!$B$4:$W$4,0)+1,FALSE)),0,VLOOKUP($A15,SXS_Transit_input!$A$5:$W$26,MATCH(SXS_Transit_temp!N$2,SXS_Transit_input!$B$4:$W$4,0)+1,FALSE))+IF(ISNA(VLOOKUP($A15,SXS_Transit_input!$A$53:$R$69,MATCH(SXS_Transit_temp!N$2,SXS_Transit_input!$B$52:$R$52,0)+1,FALSE)),0,VLOOKUP($A15,SXS_Transit_input!$A$53:$R$69,MATCH(SXS_Transit_temp!N$2,SXS_Transit_input!$B$52:$R$52,0)+1,FALSE))</f>
        <v>3601.2526400000002</v>
      </c>
      <c r="O15">
        <f>IF(ISNA(VLOOKUP($A15,SXS_Transit_input!$A$5:$W$26,MATCH(SXS_Transit_temp!O$2,SXS_Transit_input!$B$4:$W$4,0)+1,FALSE)),0,VLOOKUP($A15,SXS_Transit_input!$A$5:$W$26,MATCH(SXS_Transit_temp!O$2,SXS_Transit_input!$B$4:$W$4,0)+1,FALSE))+IF(ISNA(VLOOKUP($A15,SXS_Transit_input!$A$53:$R$69,MATCH(SXS_Transit_temp!O$2,SXS_Transit_input!$B$52:$R$52,0)+1,FALSE)),0,VLOOKUP($A15,SXS_Transit_input!$A$53:$R$69,MATCH(SXS_Transit_temp!O$2,SXS_Transit_input!$B$52:$R$52,0)+1,FALSE))</f>
        <v>269.04023999999998</v>
      </c>
      <c r="P15">
        <f>IF(ISNA(VLOOKUP($A15,SXS_Transit_input!$A$5:$W$26,MATCH(SXS_Transit_temp!P$2,SXS_Transit_input!$B$4:$W$4,0)+1,FALSE)),0,VLOOKUP($A15,SXS_Transit_input!$A$5:$W$26,MATCH(SXS_Transit_temp!P$2,SXS_Transit_input!$B$4:$W$4,0)+1,FALSE))+IF(ISNA(VLOOKUP($A15,SXS_Transit_input!$A$53:$R$69,MATCH(SXS_Transit_temp!P$2,SXS_Transit_input!$B$52:$R$52,0)+1,FALSE)),0,VLOOKUP($A15,SXS_Transit_input!$A$53:$R$69,MATCH(SXS_Transit_temp!P$2,SXS_Transit_input!$B$52:$R$52,0)+1,FALSE))</f>
        <v>0</v>
      </c>
      <c r="Q15">
        <f>IF(ISNA(VLOOKUP($A15,SXS_Transit_input!$A$5:$W$26,MATCH(SXS_Transit_temp!Q$2,SXS_Transit_input!$B$4:$W$4,0)+1,FALSE)),0,VLOOKUP($A15,SXS_Transit_input!$A$5:$W$26,MATCH(SXS_Transit_temp!Q$2,SXS_Transit_input!$B$4:$W$4,0)+1,FALSE))+IF(ISNA(VLOOKUP($A15,SXS_Transit_input!$A$53:$R$69,MATCH(SXS_Transit_temp!Q$2,SXS_Transit_input!$B$52:$R$52,0)+1,FALSE)),0,VLOOKUP($A15,SXS_Transit_input!$A$53:$R$69,MATCH(SXS_Transit_temp!Q$2,SXS_Transit_input!$B$52:$R$52,0)+1,FALSE))</f>
        <v>0</v>
      </c>
      <c r="R15">
        <f>IF(ISNA(VLOOKUP($A15,SXS_Transit_input!$A$5:$W$26,MATCH(SXS_Transit_temp!R$2,SXS_Transit_input!$B$4:$W$4,0)+1,FALSE)),0,VLOOKUP($A15,SXS_Transit_input!$A$5:$W$26,MATCH(SXS_Transit_temp!R$2,SXS_Transit_input!$B$4:$W$4,0)+1,FALSE))+IF(ISNA(VLOOKUP($A15,SXS_Transit_input!$A$53:$R$69,MATCH(SXS_Transit_temp!R$2,SXS_Transit_input!$B$52:$R$52,0)+1,FALSE)),0,VLOOKUP($A15,SXS_Transit_input!$A$53:$R$69,MATCH(SXS_Transit_temp!R$2,SXS_Transit_input!$B$52:$R$52,0)+1,FALSE))</f>
        <v>0</v>
      </c>
      <c r="S15">
        <f>IF(ISNA(VLOOKUP($A15,SXS_Transit_input!$A$5:$W$26,MATCH(SXS_Transit_temp!S$2,SXS_Transit_input!$B$4:$W$4,0)+1,FALSE)),0,VLOOKUP($A15,SXS_Transit_input!$A$5:$W$26,MATCH(SXS_Transit_temp!S$2,SXS_Transit_input!$B$4:$W$4,0)+1,FALSE))+IF(ISNA(VLOOKUP($A15,SXS_Transit_input!$A$53:$R$69,MATCH(SXS_Transit_temp!S$2,SXS_Transit_input!$B$52:$R$52,0)+1,FALSE)),0,VLOOKUP($A15,SXS_Transit_input!$A$53:$R$69,MATCH(SXS_Transit_temp!S$2,SXS_Transit_input!$B$52:$R$52,0)+1,FALSE))</f>
        <v>0</v>
      </c>
      <c r="T15">
        <f>IF(ISNA(VLOOKUP($A15,SXS_Transit_input!$A$5:$W$26,MATCH(SXS_Transit_temp!T$2,SXS_Transit_input!$B$4:$W$4,0)+1,FALSE)),0,VLOOKUP($A15,SXS_Transit_input!$A$5:$W$26,MATCH(SXS_Transit_temp!T$2,SXS_Transit_input!$B$4:$W$4,0)+1,FALSE))+IF(ISNA(VLOOKUP($A15,SXS_Transit_input!$A$53:$R$69,MATCH(SXS_Transit_temp!T$2,SXS_Transit_input!$B$52:$R$52,0)+1,FALSE)),0,VLOOKUP($A15,SXS_Transit_input!$A$53:$R$69,MATCH(SXS_Transit_temp!T$2,SXS_Transit_input!$B$52:$R$52,0)+1,FALSE))</f>
        <v>0</v>
      </c>
      <c r="U15">
        <f>IF(ISNA(VLOOKUP($A15,SXS_Transit_input!$A$5:$W$26,MATCH(SXS_Transit_temp!U$2,SXS_Transit_input!$B$4:$W$4,0)+1,FALSE)),0,VLOOKUP($A15,SXS_Transit_input!$A$5:$W$26,MATCH(SXS_Transit_temp!U$2,SXS_Transit_input!$B$4:$W$4,0)+1,FALSE))+IF(ISNA(VLOOKUP($A15,SXS_Transit_input!$A$53:$R$69,MATCH(SXS_Transit_temp!U$2,SXS_Transit_input!$B$52:$R$52,0)+1,FALSE)),0,VLOOKUP($A15,SXS_Transit_input!$A$53:$R$69,MATCH(SXS_Transit_temp!U$2,SXS_Transit_input!$B$52:$R$52,0)+1,FALSE))</f>
        <v>0</v>
      </c>
      <c r="V15">
        <f>IF(ISNA(VLOOKUP($A15,SXS_Transit_input!$A$5:$W$26,MATCH(SXS_Transit_temp!V$2,SXS_Transit_input!$B$4:$W$4,0)+1,FALSE)),0,VLOOKUP($A15,SXS_Transit_input!$A$5:$W$26,MATCH(SXS_Transit_temp!V$2,SXS_Transit_input!$B$4:$W$4,0)+1,FALSE))+IF(ISNA(VLOOKUP($A15,SXS_Transit_input!$A$53:$R$69,MATCH(SXS_Transit_temp!V$2,SXS_Transit_input!$B$52:$R$52,0)+1,FALSE)),0,VLOOKUP($A15,SXS_Transit_input!$A$53:$R$69,MATCH(SXS_Transit_temp!V$2,SXS_Transit_input!$B$52:$R$52,0)+1,FALSE))</f>
        <v>123.82885</v>
      </c>
      <c r="W15">
        <f>IF(ISNA(VLOOKUP($A15,SXS_Transit_input!$A$5:$W$26,MATCH(SXS_Transit_temp!W$2,SXS_Transit_input!$B$4:$W$4,0)+1,FALSE)),0,VLOOKUP($A15,SXS_Transit_input!$A$5:$W$26,MATCH(SXS_Transit_temp!W$2,SXS_Transit_input!$B$4:$W$4,0)+1,FALSE))+IF(ISNA(VLOOKUP($A15,SXS_Transit_input!$A$53:$R$69,MATCH(SXS_Transit_temp!W$2,SXS_Transit_input!$B$52:$R$52,0)+1,FALSE)),0,VLOOKUP($A15,SXS_Transit_input!$A$53:$R$69,MATCH(SXS_Transit_temp!W$2,SXS_Transit_input!$B$52:$R$52,0)+1,FALSE))</f>
        <v>0</v>
      </c>
      <c r="X15">
        <f>IF(ISNA(VLOOKUP($A15,SXS_Transit_input!$A$5:$W$26,MATCH(SXS_Transit_temp!X$2,SXS_Transit_input!$B$4:$W$4,0)+1,FALSE)),0,VLOOKUP($A15,SXS_Transit_input!$A$5:$W$26,MATCH(SXS_Transit_temp!X$2,SXS_Transit_input!$B$4:$W$4,0)+1,FALSE))+IF(ISNA(VLOOKUP($A15,SXS_Transit_input!$A$53:$R$69,MATCH(SXS_Transit_temp!X$2,SXS_Transit_input!$B$52:$R$52,0)+1,FALSE)),0,VLOOKUP($A15,SXS_Transit_input!$A$53:$R$69,MATCH(SXS_Transit_temp!X$2,SXS_Transit_input!$B$52:$R$52,0)+1,FALSE))</f>
        <v>0</v>
      </c>
      <c r="Y15">
        <f>IF(ISNA(VLOOKUP($A15,SXS_Transit_input!$A$5:$W$26,MATCH(SXS_Transit_temp!Y$2,SXS_Transit_input!$B$4:$W$4,0)+1,FALSE)),0,VLOOKUP($A15,SXS_Transit_input!$A$5:$W$26,MATCH(SXS_Transit_temp!Y$2,SXS_Transit_input!$B$4:$W$4,0)+1,FALSE))+IF(ISNA(VLOOKUP($A15,SXS_Transit_input!$A$53:$R$69,MATCH(SXS_Transit_temp!Y$2,SXS_Transit_input!$B$52:$R$52,0)+1,FALSE)),0,VLOOKUP($A15,SXS_Transit_input!$A$53:$R$69,MATCH(SXS_Transit_temp!Y$2,SXS_Transit_input!$B$52:$R$52,0)+1,FALSE))</f>
        <v>662.32075999999995</v>
      </c>
      <c r="Z15">
        <f>IF(ISNA(VLOOKUP($A15,SXS_Transit_input!$A$5:$W$26,MATCH(SXS_Transit_temp!Z$2,SXS_Transit_input!$B$4:$W$4,0)+1,FALSE)),0,VLOOKUP($A15,SXS_Transit_input!$A$5:$W$26,MATCH(SXS_Transit_temp!Z$2,SXS_Transit_input!$B$4:$W$4,0)+1,FALSE))+IF(ISNA(VLOOKUP($A15,SXS_Transit_input!$A$53:$R$69,MATCH(SXS_Transit_temp!Z$2,SXS_Transit_input!$B$52:$R$52,0)+1,FALSE)),0,VLOOKUP($A15,SXS_Transit_input!$A$53:$R$69,MATCH(SXS_Transit_temp!Z$2,SXS_Transit_input!$B$52:$R$52,0)+1,FALSE))</f>
        <v>870.68579</v>
      </c>
      <c r="AA15">
        <v>13</v>
      </c>
      <c r="AB15" s="22">
        <f>IF(ISNA(VLOOKUP($AA15,SXS_Transit_input!$Y$5:$AT$26,MATCH(SXS_Transit_temp!AB$2,SXS_Transit_input!$Y$4:$AS$4,0)+1,FALSE)),0,VLOOKUP($AA15,SXS_Transit_input!$Y$5:$AT$26,MATCH(SXS_Transit_temp!AB$2,SXS_Transit_input!$Y$4:$AS$4,0)+1,FALSE))+IF(ISNA(VLOOKUP($AA15,SXS_Transit_input!$Y$52:$AT$67,MATCH(SXS_Transit_temp!AB$2,SXS_Transit_input!$Y$51:$AT$51,0)+1,FALSE)),0,VLOOKUP($AA15,SXS_Transit_input!$Y$52:$AT$67,MATCH(SXS_Transit_temp!AB$2,SXS_Transit_input!$Y$51:$AT$51,0)+1,FALSE))</f>
        <v>24</v>
      </c>
      <c r="AC15" s="23">
        <f>IF(ISNA(VLOOKUP($AA15,SXS_Transit_input!$Y$5:$AT$26,MATCH(SXS_Transit_temp!AC$2,SXS_Transit_input!$Y$4:$AS$4,0)+1,FALSE)),0,VLOOKUP($AA15,SXS_Transit_input!$Y$5:$AT$26,MATCH(SXS_Transit_temp!AC$2,SXS_Transit_input!$Y$4:$AS$4,0)+1,FALSE))+IF(ISNA(VLOOKUP($AA15,SXS_Transit_input!$Y$52:$AT$67,MATCH(SXS_Transit_temp!AC$2,SXS_Transit_input!$Y$51:$AT$51,0)+1,FALSE)),0,VLOOKUP($AA15,SXS_Transit_input!$Y$52:$AT$67,MATCH(SXS_Transit_temp!AC$2,SXS_Transit_input!$Y$51:$AT$51,0)+1,FALSE))</f>
        <v>6</v>
      </c>
      <c r="AD15" s="23">
        <f>IF(ISNA(VLOOKUP($AA15,SXS_Transit_input!$Y$5:$AT$26,MATCH(SXS_Transit_temp!AD$2,SXS_Transit_input!$Y$4:$AS$4,0)+1,FALSE)),0,VLOOKUP($AA15,SXS_Transit_input!$Y$5:$AT$26,MATCH(SXS_Transit_temp!AD$2,SXS_Transit_input!$Y$4:$AS$4,0)+1,FALSE))+IF(ISNA(VLOOKUP($AA15,SXS_Transit_input!$Y$52:$AT$67,MATCH(SXS_Transit_temp!AD$2,SXS_Transit_input!$Y$51:$AT$51,0)+1,FALSE)),0,VLOOKUP($AA15,SXS_Transit_input!$Y$52:$AT$67,MATCH(SXS_Transit_temp!AD$2,SXS_Transit_input!$Y$51:$AT$51,0)+1,FALSE))</f>
        <v>5</v>
      </c>
      <c r="AE15" s="23">
        <f>IF(ISNA(VLOOKUP($AA15,SXS_Transit_input!$Y$5:$AT$26,MATCH(SXS_Transit_temp!AE$2,SXS_Transit_input!$Y$4:$AS$4,0)+1,FALSE)),0,VLOOKUP($AA15,SXS_Transit_input!$Y$5:$AT$26,MATCH(SXS_Transit_temp!AE$2,SXS_Transit_input!$Y$4:$AS$4,0)+1,FALSE))+IF(ISNA(VLOOKUP($AA15,SXS_Transit_input!$Y$52:$AT$67,MATCH(SXS_Transit_temp!AE$2,SXS_Transit_input!$Y$51:$AT$51,0)+1,FALSE)),0,VLOOKUP($AA15,SXS_Transit_input!$Y$52:$AT$67,MATCH(SXS_Transit_temp!AE$2,SXS_Transit_input!$Y$51:$AT$51,0)+1,FALSE))</f>
        <v>5</v>
      </c>
      <c r="AF15" s="23">
        <f>IF(ISNA(VLOOKUP($AA15,SXS_Transit_input!$Y$5:$AT$26,MATCH(SXS_Transit_temp!AF$2,SXS_Transit_input!$Y$4:$AS$4,0)+1,FALSE)),0,VLOOKUP($AA15,SXS_Transit_input!$Y$5:$AT$26,MATCH(SXS_Transit_temp!AF$2,SXS_Transit_input!$Y$4:$AS$4,0)+1,FALSE))+IF(ISNA(VLOOKUP($AA15,SXS_Transit_input!$Y$52:$AT$67,MATCH(SXS_Transit_temp!AF$2,SXS_Transit_input!$Y$51:$AT$51,0)+1,FALSE)),0,VLOOKUP($AA15,SXS_Transit_input!$Y$52:$AT$67,MATCH(SXS_Transit_temp!AF$2,SXS_Transit_input!$Y$51:$AT$51,0)+1,FALSE))</f>
        <v>7</v>
      </c>
      <c r="AG15" s="23">
        <f>IF(ISNA(VLOOKUP($AA15,SXS_Transit_input!$Y$5:$AT$26,MATCH(SXS_Transit_temp!AG$2,SXS_Transit_input!$Y$4:$AS$4,0)+1,FALSE)),0,VLOOKUP($AA15,SXS_Transit_input!$Y$5:$AT$26,MATCH(SXS_Transit_temp!AG$2,SXS_Transit_input!$Y$4:$AS$4,0)+1,FALSE))+IF(ISNA(VLOOKUP($AA15,SXS_Transit_input!$Y$52:$AT$67,MATCH(SXS_Transit_temp!AG$2,SXS_Transit_input!$Y$51:$AT$51,0)+1,FALSE)),0,VLOOKUP($AA15,SXS_Transit_input!$Y$52:$AT$67,MATCH(SXS_Transit_temp!AG$2,SXS_Transit_input!$Y$51:$AT$51,0)+1,FALSE))</f>
        <v>4</v>
      </c>
      <c r="AH15" s="23">
        <f>IF(ISNA(VLOOKUP($AA15,SXS_Transit_input!$Y$5:$AT$26,MATCH(SXS_Transit_temp!AH$2,SXS_Transit_input!$Y$4:$AS$4,0)+1,FALSE)),0,VLOOKUP($AA15,SXS_Transit_input!$Y$5:$AT$26,MATCH(SXS_Transit_temp!AH$2,SXS_Transit_input!$Y$4:$AS$4,0)+1,FALSE))+IF(ISNA(VLOOKUP($AA15,SXS_Transit_input!$Y$52:$AT$67,MATCH(SXS_Transit_temp!AH$2,SXS_Transit_input!$Y$51:$AT$51,0)+1,FALSE)),0,VLOOKUP($AA15,SXS_Transit_input!$Y$52:$AT$67,MATCH(SXS_Transit_temp!AH$2,SXS_Transit_input!$Y$51:$AT$51,0)+1,FALSE))</f>
        <v>5</v>
      </c>
      <c r="AI15" s="23">
        <f>IF(ISNA(VLOOKUP($AA15,SXS_Transit_input!$Y$5:$AT$26,MATCH(SXS_Transit_temp!AI$2,SXS_Transit_input!$Y$4:$AS$4,0)+1,FALSE)),0,VLOOKUP($AA15,SXS_Transit_input!$Y$5:$AT$26,MATCH(SXS_Transit_temp!AI$2,SXS_Transit_input!$Y$4:$AS$4,0)+1,FALSE))+IF(ISNA(VLOOKUP($AA15,SXS_Transit_input!$Y$52:$AT$67,MATCH(SXS_Transit_temp!AI$2,SXS_Transit_input!$Y$51:$AT$51,0)+1,FALSE)),0,VLOOKUP($AA15,SXS_Transit_input!$Y$52:$AT$67,MATCH(SXS_Transit_temp!AI$2,SXS_Transit_input!$Y$51:$AT$51,0)+1,FALSE))</f>
        <v>1</v>
      </c>
      <c r="AJ15" s="23">
        <f>IF(ISNA(VLOOKUP($AA15,SXS_Transit_input!$Y$5:$AT$26,MATCH(SXS_Transit_temp!AJ$2,SXS_Transit_input!$Y$4:$AS$4,0)+1,FALSE)),0,VLOOKUP($AA15,SXS_Transit_input!$Y$5:$AT$26,MATCH(SXS_Transit_temp!AJ$2,SXS_Transit_input!$Y$4:$AS$4,0)+1,FALSE))+IF(ISNA(VLOOKUP($AA15,SXS_Transit_input!$Y$52:$AT$67,MATCH(SXS_Transit_temp!AJ$2,SXS_Transit_input!$Y$51:$AT$51,0)+1,FALSE)),0,VLOOKUP($AA15,SXS_Transit_input!$Y$52:$AT$67,MATCH(SXS_Transit_temp!AJ$2,SXS_Transit_input!$Y$51:$AT$51,0)+1,FALSE))</f>
        <v>0</v>
      </c>
      <c r="AK15" s="23">
        <f>IF(ISNA(VLOOKUP($AA15,SXS_Transit_input!$Y$5:$AT$26,MATCH(SXS_Transit_temp!AK$2,SXS_Transit_input!$Y$4:$AS$4,0)+1,FALSE)),0,VLOOKUP($AA15,SXS_Transit_input!$Y$5:$AT$26,MATCH(SXS_Transit_temp!AK$2,SXS_Transit_input!$Y$4:$AS$4,0)+1,FALSE))+IF(ISNA(VLOOKUP($AA15,SXS_Transit_input!$Y$52:$AT$67,MATCH(SXS_Transit_temp!AK$2,SXS_Transit_input!$Y$51:$AT$51,0)+1,FALSE)),0,VLOOKUP($AA15,SXS_Transit_input!$Y$52:$AT$67,MATCH(SXS_Transit_temp!AK$2,SXS_Transit_input!$Y$51:$AT$51,0)+1,FALSE))</f>
        <v>0</v>
      </c>
      <c r="AL15" s="23">
        <f>IF(ISNA(VLOOKUP($AA15,SXS_Transit_input!$Y$5:$AT$26,MATCH(SXS_Transit_temp!AL$2,SXS_Transit_input!$Y$4:$AS$4,0)+1,FALSE)),0,VLOOKUP($AA15,SXS_Transit_input!$Y$5:$AT$26,MATCH(SXS_Transit_temp!AL$2,SXS_Transit_input!$Y$4:$AS$4,0)+1,FALSE))+IF(ISNA(VLOOKUP($AA15,SXS_Transit_input!$Y$52:$AT$67,MATCH(SXS_Transit_temp!AL$2,SXS_Transit_input!$Y$51:$AT$51,0)+1,FALSE)),0,VLOOKUP($AA15,SXS_Transit_input!$Y$52:$AT$67,MATCH(SXS_Transit_temp!AL$2,SXS_Transit_input!$Y$51:$AT$51,0)+1,FALSE))</f>
        <v>0</v>
      </c>
      <c r="AM15" s="23">
        <f>IF(ISNA(VLOOKUP($AA15,SXS_Transit_input!$Y$5:$AT$26,MATCH(SXS_Transit_temp!AM$2,SXS_Transit_input!$Y$4:$AS$4,0)+1,FALSE)),0,VLOOKUP($AA15,SXS_Transit_input!$Y$5:$AT$26,MATCH(SXS_Transit_temp!AM$2,SXS_Transit_input!$Y$4:$AS$4,0)+1,FALSE))+IF(ISNA(VLOOKUP($AA15,SXS_Transit_input!$Y$52:$AT$67,MATCH(SXS_Transit_temp!AM$2,SXS_Transit_input!$Y$51:$AT$51,0)+1,FALSE)),0,VLOOKUP($AA15,SXS_Transit_input!$Y$52:$AT$67,MATCH(SXS_Transit_temp!AM$2,SXS_Transit_input!$Y$51:$AT$51,0)+1,FALSE))</f>
        <v>3</v>
      </c>
      <c r="AN15" s="23">
        <f>IF(ISNA(VLOOKUP($AA15,SXS_Transit_input!$Y$5:$AT$26,MATCH(SXS_Transit_temp!AN$2,SXS_Transit_input!$Y$4:$AS$4,0)+1,FALSE)),0,VLOOKUP($AA15,SXS_Transit_input!$Y$5:$AT$26,MATCH(SXS_Transit_temp!AN$2,SXS_Transit_input!$Y$4:$AS$4,0)+1,FALSE))+IF(ISNA(VLOOKUP($AA15,SXS_Transit_input!$Y$52:$AT$67,MATCH(SXS_Transit_temp!AN$2,SXS_Transit_input!$Y$51:$AT$51,0)+1,FALSE)),0,VLOOKUP($AA15,SXS_Transit_input!$Y$52:$AT$67,MATCH(SXS_Transit_temp!AN$2,SXS_Transit_input!$Y$51:$AT$51,0)+1,FALSE))</f>
        <v>0</v>
      </c>
      <c r="AO15" s="23">
        <f>IF(ISNA(VLOOKUP($AA15,SXS_Transit_input!$Y$5:$AT$26,MATCH(SXS_Transit_temp!AO$2,SXS_Transit_input!$Y$4:$AS$4,0)+1,FALSE)),0,VLOOKUP($AA15,SXS_Transit_input!$Y$5:$AT$26,MATCH(SXS_Transit_temp!AO$2,SXS_Transit_input!$Y$4:$AS$4,0)+1,FALSE))+IF(ISNA(VLOOKUP($AA15,SXS_Transit_input!$Y$52:$AT$67,MATCH(SXS_Transit_temp!AO$2,SXS_Transit_input!$Y$51:$AT$51,0)+1,FALSE)),0,VLOOKUP($AA15,SXS_Transit_input!$Y$52:$AT$67,MATCH(SXS_Transit_temp!AO$2,SXS_Transit_input!$Y$51:$AT$51,0)+1,FALSE))</f>
        <v>0</v>
      </c>
      <c r="AP15" s="23">
        <f>IF(ISNA(VLOOKUP($AA15,SXS_Transit_input!$Y$5:$AT$26,MATCH(SXS_Transit_temp!AP$2,SXS_Transit_input!$Y$4:$AS$4,0)+1,FALSE)),0,VLOOKUP($AA15,SXS_Transit_input!$Y$5:$AT$26,MATCH(SXS_Transit_temp!AP$2,SXS_Transit_input!$Y$4:$AS$4,0)+1,FALSE))+IF(ISNA(VLOOKUP($AA15,SXS_Transit_input!$Y$52:$AT$67,MATCH(SXS_Transit_temp!AP$2,SXS_Transit_input!$Y$51:$AT$51,0)+1,FALSE)),0,VLOOKUP($AA15,SXS_Transit_input!$Y$52:$AT$67,MATCH(SXS_Transit_temp!AP$2,SXS_Transit_input!$Y$51:$AT$51,0)+1,FALSE))</f>
        <v>0</v>
      </c>
      <c r="AQ15" s="23">
        <f>IF(ISNA(VLOOKUP($AA15,SXS_Transit_input!$Y$5:$AT$26,MATCH(SXS_Transit_temp!AQ$2,SXS_Transit_input!$Y$4:$AS$4,0)+1,FALSE)),0,VLOOKUP($AA15,SXS_Transit_input!$Y$5:$AT$26,MATCH(SXS_Transit_temp!AQ$2,SXS_Transit_input!$Y$4:$AS$4,0)+1,FALSE))+IF(ISNA(VLOOKUP($AA15,SXS_Transit_input!$Y$52:$AT$67,MATCH(SXS_Transit_temp!AQ$2,SXS_Transit_input!$Y$51:$AT$51,0)+1,FALSE)),0,VLOOKUP($AA15,SXS_Transit_input!$Y$52:$AT$67,MATCH(SXS_Transit_temp!AQ$2,SXS_Transit_input!$Y$51:$AT$51,0)+1,FALSE))</f>
        <v>0</v>
      </c>
      <c r="AR15" s="23">
        <f>IF(ISNA(VLOOKUP($AA15,SXS_Transit_input!$Y$5:$AT$26,MATCH(SXS_Transit_temp!AR$2,SXS_Transit_input!$Y$4:$AS$4,0)+1,FALSE)),0,VLOOKUP($AA15,SXS_Transit_input!$Y$5:$AT$26,MATCH(SXS_Transit_temp!AR$2,SXS_Transit_input!$Y$4:$AS$4,0)+1,FALSE))+IF(ISNA(VLOOKUP($AA15,SXS_Transit_input!$Y$52:$AT$67,MATCH(SXS_Transit_temp!AR$2,SXS_Transit_input!$Y$51:$AT$51,0)+1,FALSE)),0,VLOOKUP($AA15,SXS_Transit_input!$Y$52:$AT$67,MATCH(SXS_Transit_temp!AR$2,SXS_Transit_input!$Y$51:$AT$51,0)+1,FALSE))</f>
        <v>0</v>
      </c>
      <c r="AS15" s="23">
        <f>IF(ISNA(VLOOKUP($AA15,SXS_Transit_input!$Y$5:$AT$26,MATCH(SXS_Transit_temp!AS$2,SXS_Transit_input!$Y$4:$AS$4,0)+1,FALSE)),0,VLOOKUP($AA15,SXS_Transit_input!$Y$5:$AT$26,MATCH(SXS_Transit_temp!AS$2,SXS_Transit_input!$Y$4:$AS$4,0)+1,FALSE))+IF(ISNA(VLOOKUP($AA15,SXS_Transit_input!$Y$52:$AT$67,MATCH(SXS_Transit_temp!AS$2,SXS_Transit_input!$Y$51:$AT$51,0)+1,FALSE)),0,VLOOKUP($AA15,SXS_Transit_input!$Y$52:$AT$67,MATCH(SXS_Transit_temp!AS$2,SXS_Transit_input!$Y$51:$AT$51,0)+1,FALSE))</f>
        <v>0</v>
      </c>
      <c r="AT15" s="23">
        <f>IF(ISNA(VLOOKUP($AA15,SXS_Transit_input!$Y$5:$AT$26,MATCH(SXS_Transit_temp!AT$2,SXS_Transit_input!$Y$4:$AS$4,0)+1,FALSE)),0,VLOOKUP($AA15,SXS_Transit_input!$Y$5:$AT$26,MATCH(SXS_Transit_temp!AT$2,SXS_Transit_input!$Y$4:$AS$4,0)+1,FALSE))+IF(ISNA(VLOOKUP($AA15,SXS_Transit_input!$Y$52:$AT$67,MATCH(SXS_Transit_temp!AT$2,SXS_Transit_input!$Y$51:$AT$51,0)+1,FALSE)),0,VLOOKUP($AA15,SXS_Transit_input!$Y$52:$AT$67,MATCH(SXS_Transit_temp!AT$2,SXS_Transit_input!$Y$51:$AT$51,0)+1,FALSE))</f>
        <v>0</v>
      </c>
      <c r="AU15" s="23">
        <f>IF(ISNA(VLOOKUP($AA15,SXS_Transit_input!$Y$5:$AT$26,MATCH(SXS_Transit_temp!AU$2,SXS_Transit_input!$Y$4:$AS$4,0)+1,FALSE)),0,VLOOKUP($AA15,SXS_Transit_input!$Y$5:$AT$26,MATCH(SXS_Transit_temp!AU$2,SXS_Transit_input!$Y$4:$AS$4,0)+1,FALSE))+IF(ISNA(VLOOKUP($AA15,SXS_Transit_input!$Y$52:$AT$67,MATCH(SXS_Transit_temp!AU$2,SXS_Transit_input!$Y$51:$AT$51,0)+1,FALSE)),0,VLOOKUP($AA15,SXS_Transit_input!$Y$52:$AT$67,MATCH(SXS_Transit_temp!AU$2,SXS_Transit_input!$Y$51:$AT$51,0)+1,FALSE))</f>
        <v>0</v>
      </c>
      <c r="AV15" s="23">
        <f>IF(ISNA(VLOOKUP($AA15,SXS_Transit_input!$Y$5:$AT$26,MATCH(SXS_Transit_temp!AV$2,SXS_Transit_input!$Y$4:$AS$4,0)+1,FALSE)),0,VLOOKUP($AA15,SXS_Transit_input!$Y$5:$AT$26,MATCH(SXS_Transit_temp!AV$2,SXS_Transit_input!$Y$4:$AS$4,0)+1,FALSE))+IF(ISNA(VLOOKUP($AA15,SXS_Transit_input!$Y$52:$AT$67,MATCH(SXS_Transit_temp!AV$2,SXS_Transit_input!$Y$51:$AT$51,0)+1,FALSE)),0,VLOOKUP($AA15,SXS_Transit_input!$Y$52:$AT$67,MATCH(SXS_Transit_temp!AV$2,SXS_Transit_input!$Y$51:$AT$51,0)+1,FALSE))</f>
        <v>0</v>
      </c>
      <c r="AW15" s="23">
        <f>IF(ISNA(VLOOKUP($AA15,SXS_Transit_input!$Y$5:$AT$26,MATCH(SXS_Transit_temp!AW$2,SXS_Transit_input!$Y$4:$AS$4,0)+1,FALSE)),0,VLOOKUP($AA15,SXS_Transit_input!$Y$5:$AT$26,MATCH(SXS_Transit_temp!AW$2,SXS_Transit_input!$Y$4:$AS$4,0)+1,FALSE))+IF(ISNA(VLOOKUP($AA15,SXS_Transit_input!$Y$52:$AT$67,MATCH(SXS_Transit_temp!AW$2,SXS_Transit_input!$Y$51:$AT$51,0)+1,FALSE)),0,VLOOKUP($AA15,SXS_Transit_input!$Y$52:$AT$67,MATCH(SXS_Transit_temp!AW$2,SXS_Transit_input!$Y$51:$AT$51,0)+1,FALSE))</f>
        <v>0</v>
      </c>
      <c r="AX15" s="23">
        <f>IF(ISNA(VLOOKUP($AA15,SXS_Transit_input!$Y$5:$AT$26,MATCH(SXS_Transit_temp!AX$2,SXS_Transit_input!$Y$4:$AS$4,0)+1,FALSE)),0,VLOOKUP($AA15,SXS_Transit_input!$Y$5:$AT$26,MATCH(SXS_Transit_temp!AX$2,SXS_Transit_input!$Y$4:$AS$4,0)+1,FALSE))+IF(ISNA(VLOOKUP($AA15,SXS_Transit_input!$Y$52:$AT$67,MATCH(SXS_Transit_temp!AX$2,SXS_Transit_input!$Y$51:$AT$51,0)+1,FALSE)),0,VLOOKUP($AA15,SXS_Transit_input!$Y$52:$AT$67,MATCH(SXS_Transit_temp!AX$2,SXS_Transit_input!$Y$51:$AT$51,0)+1,FALSE))</f>
        <v>0</v>
      </c>
      <c r="AY15" s="23">
        <f>IF(ISNA(VLOOKUP($AA15,SXS_Transit_input!$Y$5:$AT$26,MATCH(SXS_Transit_temp!AY$2,SXS_Transit_input!$Y$4:$AS$4,0)+1,FALSE)),0,VLOOKUP($AA15,SXS_Transit_input!$Y$5:$AT$26,MATCH(SXS_Transit_temp!AY$2,SXS_Transit_input!$Y$4:$AS$4,0)+1,FALSE))+IF(ISNA(VLOOKUP($AA15,SXS_Transit_input!$Y$52:$AT$67,MATCH(SXS_Transit_temp!AY$2,SXS_Transit_input!$Y$51:$AT$51,0)+1,FALSE)),0,VLOOKUP($AA15,SXS_Transit_input!$Y$52:$AT$67,MATCH(SXS_Transit_temp!AY$2,SXS_Transit_input!$Y$51:$AT$51,0)+1,FALSE))</f>
        <v>0</v>
      </c>
      <c r="AZ15" s="24">
        <f>IF(ISNA(VLOOKUP($AA15,SXS_Transit_input!$Y$5:$AT$26,MATCH(SXS_Transit_temp!AZ$2,SXS_Transit_input!$Y$4:$AS$4,0)+1,FALSE)),0,VLOOKUP($AA15,SXS_Transit_input!$Y$5:$AT$26,MATCH(SXS_Transit_temp!AZ$2,SXS_Transit_input!$Y$4:$AS$4,0)+1,FALSE))+IF(ISNA(VLOOKUP($AA15,SXS_Transit_input!$Y$52:$AT$67,MATCH(SXS_Transit_temp!AZ$2,SXS_Transit_input!$Y$51:$AT$51,0)+1,FALSE)),0,VLOOKUP($AA15,SXS_Transit_input!$Y$52:$AT$67,MATCH(SXS_Transit_temp!AZ$2,SXS_Transit_input!$Y$51:$AT$51,0)+1,FALSE))</f>
        <v>0</v>
      </c>
    </row>
    <row r="16" spans="1:52" x14ac:dyDescent="0.25">
      <c r="A16">
        <v>14</v>
      </c>
      <c r="B16">
        <f>IF(ISNA(VLOOKUP($A16,SXS_Transit_input!$A$5:$W$26,MATCH(SXS_Transit_temp!B$2,SXS_Transit_input!$B$4:$W$4,0)+1,FALSE)),0,VLOOKUP($A16,SXS_Transit_input!$A$5:$W$26,MATCH(SXS_Transit_temp!B$2,SXS_Transit_input!$B$4:$W$4,0)+1,FALSE))+IF(ISNA(VLOOKUP($A16,SXS_Transit_input!$A$53:$R$69,MATCH(SXS_Transit_temp!B$2,SXS_Transit_input!$B$52:$R$52,0)+1,FALSE)),0,VLOOKUP($A16,SXS_Transit_input!$A$53:$R$69,MATCH(SXS_Transit_temp!B$2,SXS_Transit_input!$B$52:$R$52,0)+1,FALSE))</f>
        <v>11543.06121</v>
      </c>
      <c r="C16">
        <f>IF(ISNA(VLOOKUP($A16,SXS_Transit_input!$A$5:$W$26,MATCH(SXS_Transit_temp!C$2,SXS_Transit_input!$B$4:$W$4,0)+1,FALSE)),0,VLOOKUP($A16,SXS_Transit_input!$A$5:$W$26,MATCH(SXS_Transit_temp!C$2,SXS_Transit_input!$B$4:$W$4,0)+1,FALSE))+IF(ISNA(VLOOKUP($A16,SXS_Transit_input!$A$53:$R$69,MATCH(SXS_Transit_temp!C$2,SXS_Transit_input!$B$52:$R$52,0)+1,FALSE)),0,VLOOKUP($A16,SXS_Transit_input!$A$53:$R$69,MATCH(SXS_Transit_temp!C$2,SXS_Transit_input!$B$52:$R$52,0)+1,FALSE))</f>
        <v>0</v>
      </c>
      <c r="D16">
        <f>IF(ISNA(VLOOKUP($A16,SXS_Transit_input!$A$5:$W$26,MATCH(SXS_Transit_temp!D$2,SXS_Transit_input!$B$4:$W$4,0)+1,FALSE)),0,VLOOKUP($A16,SXS_Transit_input!$A$5:$W$26,MATCH(SXS_Transit_temp!D$2,SXS_Transit_input!$B$4:$W$4,0)+1,FALSE))+IF(ISNA(VLOOKUP($A16,SXS_Transit_input!$A$53:$R$69,MATCH(SXS_Transit_temp!D$2,SXS_Transit_input!$B$52:$R$52,0)+1,FALSE)),0,VLOOKUP($A16,SXS_Transit_input!$A$53:$R$69,MATCH(SXS_Transit_temp!D$2,SXS_Transit_input!$B$52:$R$52,0)+1,FALSE))</f>
        <v>0</v>
      </c>
      <c r="E16">
        <f>IF(ISNA(VLOOKUP($A16,SXS_Transit_input!$A$5:$W$26,MATCH(SXS_Transit_temp!E$2,SXS_Transit_input!$B$4:$W$4,0)+1,FALSE)),0,VLOOKUP($A16,SXS_Transit_input!$A$5:$W$26,MATCH(SXS_Transit_temp!E$2,SXS_Transit_input!$B$4:$W$4,0)+1,FALSE))+IF(ISNA(VLOOKUP($A16,SXS_Transit_input!$A$53:$R$69,MATCH(SXS_Transit_temp!E$2,SXS_Transit_input!$B$52:$R$52,0)+1,FALSE)),0,VLOOKUP($A16,SXS_Transit_input!$A$53:$R$69,MATCH(SXS_Transit_temp!E$2,SXS_Transit_input!$B$52:$R$52,0)+1,FALSE))</f>
        <v>0</v>
      </c>
      <c r="F16">
        <f>IF(ISNA(VLOOKUP($A16,SXS_Transit_input!$A$5:$W$26,MATCH(SXS_Transit_temp!F$2,SXS_Transit_input!$B$4:$W$4,0)+1,FALSE)),0,VLOOKUP($A16,SXS_Transit_input!$A$5:$W$26,MATCH(SXS_Transit_temp!F$2,SXS_Transit_input!$B$4:$W$4,0)+1,FALSE))+IF(ISNA(VLOOKUP($A16,SXS_Transit_input!$A$53:$R$69,MATCH(SXS_Transit_temp!F$2,SXS_Transit_input!$B$52:$R$52,0)+1,FALSE)),0,VLOOKUP($A16,SXS_Transit_input!$A$53:$R$69,MATCH(SXS_Transit_temp!F$2,SXS_Transit_input!$B$52:$R$52,0)+1,FALSE))</f>
        <v>0</v>
      </c>
      <c r="G16">
        <f>IF(ISNA(VLOOKUP($A16,SXS_Transit_input!$A$5:$W$26,MATCH(SXS_Transit_temp!G$2,SXS_Transit_input!$B$4:$W$4,0)+1,FALSE)),0,VLOOKUP($A16,SXS_Transit_input!$A$5:$W$26,MATCH(SXS_Transit_temp!G$2,SXS_Transit_input!$B$4:$W$4,0)+1,FALSE))+IF(ISNA(VLOOKUP($A16,SXS_Transit_input!$A$53:$R$69,MATCH(SXS_Transit_temp!G$2,SXS_Transit_input!$B$52:$R$52,0)+1,FALSE)),0,VLOOKUP($A16,SXS_Transit_input!$A$53:$R$69,MATCH(SXS_Transit_temp!G$2,SXS_Transit_input!$B$52:$R$52,0)+1,FALSE))</f>
        <v>0</v>
      </c>
      <c r="H16">
        <f>IF(ISNA(VLOOKUP($A16,SXS_Transit_input!$A$5:$W$26,MATCH(SXS_Transit_temp!H$2,SXS_Transit_input!$B$4:$W$4,0)+1,FALSE)),0,VLOOKUP($A16,SXS_Transit_input!$A$5:$W$26,MATCH(SXS_Transit_temp!H$2,SXS_Transit_input!$B$4:$W$4,0)+1,FALSE))+IF(ISNA(VLOOKUP($A16,SXS_Transit_input!$A$53:$R$69,MATCH(SXS_Transit_temp!H$2,SXS_Transit_input!$B$52:$R$52,0)+1,FALSE)),0,VLOOKUP($A16,SXS_Transit_input!$A$53:$R$69,MATCH(SXS_Transit_temp!H$2,SXS_Transit_input!$B$52:$R$52,0)+1,FALSE))</f>
        <v>300.01279</v>
      </c>
      <c r="I16">
        <f>IF(ISNA(VLOOKUP($A16,SXS_Transit_input!$A$5:$W$26,MATCH(SXS_Transit_temp!I$2,SXS_Transit_input!$B$4:$W$4,0)+1,FALSE)),0,VLOOKUP($A16,SXS_Transit_input!$A$5:$W$26,MATCH(SXS_Transit_temp!I$2,SXS_Transit_input!$B$4:$W$4,0)+1,FALSE))+IF(ISNA(VLOOKUP($A16,SXS_Transit_input!$A$53:$R$69,MATCH(SXS_Transit_temp!I$2,SXS_Transit_input!$B$52:$R$52,0)+1,FALSE)),0,VLOOKUP($A16,SXS_Transit_input!$A$53:$R$69,MATCH(SXS_Transit_temp!I$2,SXS_Transit_input!$B$52:$R$52,0)+1,FALSE))</f>
        <v>0</v>
      </c>
      <c r="J16">
        <f>IF(ISNA(VLOOKUP($A16,SXS_Transit_input!$A$5:$W$26,MATCH(SXS_Transit_temp!J$2,SXS_Transit_input!$B$4:$W$4,0)+1,FALSE)),0,VLOOKUP($A16,SXS_Transit_input!$A$5:$W$26,MATCH(SXS_Transit_temp!J$2,SXS_Transit_input!$B$4:$W$4,0)+1,FALSE))+IF(ISNA(VLOOKUP($A16,SXS_Transit_input!$A$53:$R$69,MATCH(SXS_Transit_temp!J$2,SXS_Transit_input!$B$52:$R$52,0)+1,FALSE)),0,VLOOKUP($A16,SXS_Transit_input!$A$53:$R$69,MATCH(SXS_Transit_temp!J$2,SXS_Transit_input!$B$52:$R$52,0)+1,FALSE))</f>
        <v>0</v>
      </c>
      <c r="K16">
        <f>IF(ISNA(VLOOKUP($A16,SXS_Transit_input!$A$5:$W$26,MATCH(SXS_Transit_temp!K$2,SXS_Transit_input!$B$4:$W$4,0)+1,FALSE)),0,VLOOKUP($A16,SXS_Transit_input!$A$5:$W$26,MATCH(SXS_Transit_temp!K$2,SXS_Transit_input!$B$4:$W$4,0)+1,FALSE))+IF(ISNA(VLOOKUP($A16,SXS_Transit_input!$A$53:$R$69,MATCH(SXS_Transit_temp!K$2,SXS_Transit_input!$B$52:$R$52,0)+1,FALSE)),0,VLOOKUP($A16,SXS_Transit_input!$A$53:$R$69,MATCH(SXS_Transit_temp!K$2,SXS_Transit_input!$B$52:$R$52,0)+1,FALSE))</f>
        <v>0</v>
      </c>
      <c r="L16">
        <f>IF(ISNA(VLOOKUP($A16,SXS_Transit_input!$A$5:$W$26,MATCH(SXS_Transit_temp!L$2,SXS_Transit_input!$B$4:$W$4,0)+1,FALSE)),0,VLOOKUP($A16,SXS_Transit_input!$A$5:$W$26,MATCH(SXS_Transit_temp!L$2,SXS_Transit_input!$B$4:$W$4,0)+1,FALSE))+IF(ISNA(VLOOKUP($A16,SXS_Transit_input!$A$53:$R$69,MATCH(SXS_Transit_temp!L$2,SXS_Transit_input!$B$52:$R$52,0)+1,FALSE)),0,VLOOKUP($A16,SXS_Transit_input!$A$53:$R$69,MATCH(SXS_Transit_temp!L$2,SXS_Transit_input!$B$52:$R$52,0)+1,FALSE))</f>
        <v>0</v>
      </c>
      <c r="M16">
        <f>IF(ISNA(VLOOKUP($A16,SXS_Transit_input!$A$5:$W$26,MATCH(SXS_Transit_temp!M$2,SXS_Transit_input!$B$4:$W$4,0)+1,FALSE)),0,VLOOKUP($A16,SXS_Transit_input!$A$5:$W$26,MATCH(SXS_Transit_temp!M$2,SXS_Transit_input!$B$4:$W$4,0)+1,FALSE))+IF(ISNA(VLOOKUP($A16,SXS_Transit_input!$A$53:$R$69,MATCH(SXS_Transit_temp!M$2,SXS_Transit_input!$B$52:$R$52,0)+1,FALSE)),0,VLOOKUP($A16,SXS_Transit_input!$A$53:$R$69,MATCH(SXS_Transit_temp!M$2,SXS_Transit_input!$B$52:$R$52,0)+1,FALSE))</f>
        <v>0</v>
      </c>
      <c r="N16">
        <f>IF(ISNA(VLOOKUP($A16,SXS_Transit_input!$A$5:$W$26,MATCH(SXS_Transit_temp!N$2,SXS_Transit_input!$B$4:$W$4,0)+1,FALSE)),0,VLOOKUP($A16,SXS_Transit_input!$A$5:$W$26,MATCH(SXS_Transit_temp!N$2,SXS_Transit_input!$B$4:$W$4,0)+1,FALSE))+IF(ISNA(VLOOKUP($A16,SXS_Transit_input!$A$53:$R$69,MATCH(SXS_Transit_temp!N$2,SXS_Transit_input!$B$52:$R$52,0)+1,FALSE)),0,VLOOKUP($A16,SXS_Transit_input!$A$53:$R$69,MATCH(SXS_Transit_temp!N$2,SXS_Transit_input!$B$52:$R$52,0)+1,FALSE))</f>
        <v>143.37578999999999</v>
      </c>
      <c r="O16">
        <f>IF(ISNA(VLOOKUP($A16,SXS_Transit_input!$A$5:$W$26,MATCH(SXS_Transit_temp!O$2,SXS_Transit_input!$B$4:$W$4,0)+1,FALSE)),0,VLOOKUP($A16,SXS_Transit_input!$A$5:$W$26,MATCH(SXS_Transit_temp!O$2,SXS_Transit_input!$B$4:$W$4,0)+1,FALSE))+IF(ISNA(VLOOKUP($A16,SXS_Transit_input!$A$53:$R$69,MATCH(SXS_Transit_temp!O$2,SXS_Transit_input!$B$52:$R$52,0)+1,FALSE)),0,VLOOKUP($A16,SXS_Transit_input!$A$53:$R$69,MATCH(SXS_Transit_temp!O$2,SXS_Transit_input!$B$52:$R$52,0)+1,FALSE))</f>
        <v>0</v>
      </c>
      <c r="P16">
        <f>IF(ISNA(VLOOKUP($A16,SXS_Transit_input!$A$5:$W$26,MATCH(SXS_Transit_temp!P$2,SXS_Transit_input!$B$4:$W$4,0)+1,FALSE)),0,VLOOKUP($A16,SXS_Transit_input!$A$5:$W$26,MATCH(SXS_Transit_temp!P$2,SXS_Transit_input!$B$4:$W$4,0)+1,FALSE))+IF(ISNA(VLOOKUP($A16,SXS_Transit_input!$A$53:$R$69,MATCH(SXS_Transit_temp!P$2,SXS_Transit_input!$B$52:$R$52,0)+1,FALSE)),0,VLOOKUP($A16,SXS_Transit_input!$A$53:$R$69,MATCH(SXS_Transit_temp!P$2,SXS_Transit_input!$B$52:$R$52,0)+1,FALSE))</f>
        <v>0</v>
      </c>
      <c r="Q16">
        <f>IF(ISNA(VLOOKUP($A16,SXS_Transit_input!$A$5:$W$26,MATCH(SXS_Transit_temp!Q$2,SXS_Transit_input!$B$4:$W$4,0)+1,FALSE)),0,VLOOKUP($A16,SXS_Transit_input!$A$5:$W$26,MATCH(SXS_Transit_temp!Q$2,SXS_Transit_input!$B$4:$W$4,0)+1,FALSE))+IF(ISNA(VLOOKUP($A16,SXS_Transit_input!$A$53:$R$69,MATCH(SXS_Transit_temp!Q$2,SXS_Transit_input!$B$52:$R$52,0)+1,FALSE)),0,VLOOKUP($A16,SXS_Transit_input!$A$53:$R$69,MATCH(SXS_Transit_temp!Q$2,SXS_Transit_input!$B$52:$R$52,0)+1,FALSE))</f>
        <v>0</v>
      </c>
      <c r="R16">
        <f>IF(ISNA(VLOOKUP($A16,SXS_Transit_input!$A$5:$W$26,MATCH(SXS_Transit_temp!R$2,SXS_Transit_input!$B$4:$W$4,0)+1,FALSE)),0,VLOOKUP($A16,SXS_Transit_input!$A$5:$W$26,MATCH(SXS_Transit_temp!R$2,SXS_Transit_input!$B$4:$W$4,0)+1,FALSE))+IF(ISNA(VLOOKUP($A16,SXS_Transit_input!$A$53:$R$69,MATCH(SXS_Transit_temp!R$2,SXS_Transit_input!$B$52:$R$52,0)+1,FALSE)),0,VLOOKUP($A16,SXS_Transit_input!$A$53:$R$69,MATCH(SXS_Transit_temp!R$2,SXS_Transit_input!$B$52:$R$52,0)+1,FALSE))</f>
        <v>0</v>
      </c>
      <c r="S16">
        <f>IF(ISNA(VLOOKUP($A16,SXS_Transit_input!$A$5:$W$26,MATCH(SXS_Transit_temp!S$2,SXS_Transit_input!$B$4:$W$4,0)+1,FALSE)),0,VLOOKUP($A16,SXS_Transit_input!$A$5:$W$26,MATCH(SXS_Transit_temp!S$2,SXS_Transit_input!$B$4:$W$4,0)+1,FALSE))+IF(ISNA(VLOOKUP($A16,SXS_Transit_input!$A$53:$R$69,MATCH(SXS_Transit_temp!S$2,SXS_Transit_input!$B$52:$R$52,0)+1,FALSE)),0,VLOOKUP($A16,SXS_Transit_input!$A$53:$R$69,MATCH(SXS_Transit_temp!S$2,SXS_Transit_input!$B$52:$R$52,0)+1,FALSE))</f>
        <v>0</v>
      </c>
      <c r="T16">
        <f>IF(ISNA(VLOOKUP($A16,SXS_Transit_input!$A$5:$W$26,MATCH(SXS_Transit_temp!T$2,SXS_Transit_input!$B$4:$W$4,0)+1,FALSE)),0,VLOOKUP($A16,SXS_Transit_input!$A$5:$W$26,MATCH(SXS_Transit_temp!T$2,SXS_Transit_input!$B$4:$W$4,0)+1,FALSE))+IF(ISNA(VLOOKUP($A16,SXS_Transit_input!$A$53:$R$69,MATCH(SXS_Transit_temp!T$2,SXS_Transit_input!$B$52:$R$52,0)+1,FALSE)),0,VLOOKUP($A16,SXS_Transit_input!$A$53:$R$69,MATCH(SXS_Transit_temp!T$2,SXS_Transit_input!$B$52:$R$52,0)+1,FALSE))</f>
        <v>0</v>
      </c>
      <c r="U16">
        <f>IF(ISNA(VLOOKUP($A16,SXS_Transit_input!$A$5:$W$26,MATCH(SXS_Transit_temp!U$2,SXS_Transit_input!$B$4:$W$4,0)+1,FALSE)),0,VLOOKUP($A16,SXS_Transit_input!$A$5:$W$26,MATCH(SXS_Transit_temp!U$2,SXS_Transit_input!$B$4:$W$4,0)+1,FALSE))+IF(ISNA(VLOOKUP($A16,SXS_Transit_input!$A$53:$R$69,MATCH(SXS_Transit_temp!U$2,SXS_Transit_input!$B$52:$R$52,0)+1,FALSE)),0,VLOOKUP($A16,SXS_Transit_input!$A$53:$R$69,MATCH(SXS_Transit_temp!U$2,SXS_Transit_input!$B$52:$R$52,0)+1,FALSE))</f>
        <v>0</v>
      </c>
      <c r="V16">
        <f>IF(ISNA(VLOOKUP($A16,SXS_Transit_input!$A$5:$W$26,MATCH(SXS_Transit_temp!V$2,SXS_Transit_input!$B$4:$W$4,0)+1,FALSE)),0,VLOOKUP($A16,SXS_Transit_input!$A$5:$W$26,MATCH(SXS_Transit_temp!V$2,SXS_Transit_input!$B$4:$W$4,0)+1,FALSE))+IF(ISNA(VLOOKUP($A16,SXS_Transit_input!$A$53:$R$69,MATCH(SXS_Transit_temp!V$2,SXS_Transit_input!$B$52:$R$52,0)+1,FALSE)),0,VLOOKUP($A16,SXS_Transit_input!$A$53:$R$69,MATCH(SXS_Transit_temp!V$2,SXS_Transit_input!$B$52:$R$52,0)+1,FALSE))</f>
        <v>0</v>
      </c>
      <c r="W16">
        <f>IF(ISNA(VLOOKUP($A16,SXS_Transit_input!$A$5:$W$26,MATCH(SXS_Transit_temp!W$2,SXS_Transit_input!$B$4:$W$4,0)+1,FALSE)),0,VLOOKUP($A16,SXS_Transit_input!$A$5:$W$26,MATCH(SXS_Transit_temp!W$2,SXS_Transit_input!$B$4:$W$4,0)+1,FALSE))+IF(ISNA(VLOOKUP($A16,SXS_Transit_input!$A$53:$R$69,MATCH(SXS_Transit_temp!W$2,SXS_Transit_input!$B$52:$R$52,0)+1,FALSE)),0,VLOOKUP($A16,SXS_Transit_input!$A$53:$R$69,MATCH(SXS_Transit_temp!W$2,SXS_Transit_input!$B$52:$R$52,0)+1,FALSE))</f>
        <v>0</v>
      </c>
      <c r="X16">
        <f>IF(ISNA(VLOOKUP($A16,SXS_Transit_input!$A$5:$W$26,MATCH(SXS_Transit_temp!X$2,SXS_Transit_input!$B$4:$W$4,0)+1,FALSE)),0,VLOOKUP($A16,SXS_Transit_input!$A$5:$W$26,MATCH(SXS_Transit_temp!X$2,SXS_Transit_input!$B$4:$W$4,0)+1,FALSE))+IF(ISNA(VLOOKUP($A16,SXS_Transit_input!$A$53:$R$69,MATCH(SXS_Transit_temp!X$2,SXS_Transit_input!$B$52:$R$52,0)+1,FALSE)),0,VLOOKUP($A16,SXS_Transit_input!$A$53:$R$69,MATCH(SXS_Transit_temp!X$2,SXS_Transit_input!$B$52:$R$52,0)+1,FALSE))</f>
        <v>0</v>
      </c>
      <c r="Y16">
        <f>IF(ISNA(VLOOKUP($A16,SXS_Transit_input!$A$5:$W$26,MATCH(SXS_Transit_temp!Y$2,SXS_Transit_input!$B$4:$W$4,0)+1,FALSE)),0,VLOOKUP($A16,SXS_Transit_input!$A$5:$W$26,MATCH(SXS_Transit_temp!Y$2,SXS_Transit_input!$B$4:$W$4,0)+1,FALSE))+IF(ISNA(VLOOKUP($A16,SXS_Transit_input!$A$53:$R$69,MATCH(SXS_Transit_temp!Y$2,SXS_Transit_input!$B$52:$R$52,0)+1,FALSE)),0,VLOOKUP($A16,SXS_Transit_input!$A$53:$R$69,MATCH(SXS_Transit_temp!Y$2,SXS_Transit_input!$B$52:$R$52,0)+1,FALSE))</f>
        <v>0</v>
      </c>
      <c r="Z16">
        <f>IF(ISNA(VLOOKUP($A16,SXS_Transit_input!$A$5:$W$26,MATCH(SXS_Transit_temp!Z$2,SXS_Transit_input!$B$4:$W$4,0)+1,FALSE)),0,VLOOKUP($A16,SXS_Transit_input!$A$5:$W$26,MATCH(SXS_Transit_temp!Z$2,SXS_Transit_input!$B$4:$W$4,0)+1,FALSE))+IF(ISNA(VLOOKUP($A16,SXS_Transit_input!$A$53:$R$69,MATCH(SXS_Transit_temp!Z$2,SXS_Transit_input!$B$52:$R$52,0)+1,FALSE)),0,VLOOKUP($A16,SXS_Transit_input!$A$53:$R$69,MATCH(SXS_Transit_temp!Z$2,SXS_Transit_input!$B$52:$R$52,0)+1,FALSE))</f>
        <v>189.87280999999999</v>
      </c>
      <c r="AA16">
        <v>14</v>
      </c>
      <c r="AB16" s="22">
        <f>IF(ISNA(VLOOKUP($AA16,SXS_Transit_input!$Y$5:$AT$26,MATCH(SXS_Transit_temp!AB$2,SXS_Transit_input!$Y$4:$AS$4,0)+1,FALSE)),0,VLOOKUP($AA16,SXS_Transit_input!$Y$5:$AT$26,MATCH(SXS_Transit_temp!AB$2,SXS_Transit_input!$Y$4:$AS$4,0)+1,FALSE))+IF(ISNA(VLOOKUP($AA16,SXS_Transit_input!$Y$52:$AT$67,MATCH(SXS_Transit_temp!AB$2,SXS_Transit_input!$Y$51:$AT$51,0)+1,FALSE)),0,VLOOKUP($AA16,SXS_Transit_input!$Y$52:$AT$67,MATCH(SXS_Transit_temp!AB$2,SXS_Transit_input!$Y$51:$AT$51,0)+1,FALSE))</f>
        <v>12</v>
      </c>
      <c r="AC16" s="23">
        <f>IF(ISNA(VLOOKUP($AA16,SXS_Transit_input!$Y$5:$AT$26,MATCH(SXS_Transit_temp!AC$2,SXS_Transit_input!$Y$4:$AS$4,0)+1,FALSE)),0,VLOOKUP($AA16,SXS_Transit_input!$Y$5:$AT$26,MATCH(SXS_Transit_temp!AC$2,SXS_Transit_input!$Y$4:$AS$4,0)+1,FALSE))+IF(ISNA(VLOOKUP($AA16,SXS_Transit_input!$Y$52:$AT$67,MATCH(SXS_Transit_temp!AC$2,SXS_Transit_input!$Y$51:$AT$51,0)+1,FALSE)),0,VLOOKUP($AA16,SXS_Transit_input!$Y$52:$AT$67,MATCH(SXS_Transit_temp!AC$2,SXS_Transit_input!$Y$51:$AT$51,0)+1,FALSE))</f>
        <v>2</v>
      </c>
      <c r="AD16" s="23">
        <f>IF(ISNA(VLOOKUP($AA16,SXS_Transit_input!$Y$5:$AT$26,MATCH(SXS_Transit_temp!AD$2,SXS_Transit_input!$Y$4:$AS$4,0)+1,FALSE)),0,VLOOKUP($AA16,SXS_Transit_input!$Y$5:$AT$26,MATCH(SXS_Transit_temp!AD$2,SXS_Transit_input!$Y$4:$AS$4,0)+1,FALSE))+IF(ISNA(VLOOKUP($AA16,SXS_Transit_input!$Y$52:$AT$67,MATCH(SXS_Transit_temp!AD$2,SXS_Transit_input!$Y$51:$AT$51,0)+1,FALSE)),0,VLOOKUP($AA16,SXS_Transit_input!$Y$52:$AT$67,MATCH(SXS_Transit_temp!AD$2,SXS_Transit_input!$Y$51:$AT$51,0)+1,FALSE))</f>
        <v>0</v>
      </c>
      <c r="AE16" s="23">
        <f>IF(ISNA(VLOOKUP($AA16,SXS_Transit_input!$Y$5:$AT$26,MATCH(SXS_Transit_temp!AE$2,SXS_Transit_input!$Y$4:$AS$4,0)+1,FALSE)),0,VLOOKUP($AA16,SXS_Transit_input!$Y$5:$AT$26,MATCH(SXS_Transit_temp!AE$2,SXS_Transit_input!$Y$4:$AS$4,0)+1,FALSE))+IF(ISNA(VLOOKUP($AA16,SXS_Transit_input!$Y$52:$AT$67,MATCH(SXS_Transit_temp!AE$2,SXS_Transit_input!$Y$51:$AT$51,0)+1,FALSE)),0,VLOOKUP($AA16,SXS_Transit_input!$Y$52:$AT$67,MATCH(SXS_Transit_temp!AE$2,SXS_Transit_input!$Y$51:$AT$51,0)+1,FALSE))</f>
        <v>1</v>
      </c>
      <c r="AF16" s="23">
        <f>IF(ISNA(VLOOKUP($AA16,SXS_Transit_input!$Y$5:$AT$26,MATCH(SXS_Transit_temp!AF$2,SXS_Transit_input!$Y$4:$AS$4,0)+1,FALSE)),0,VLOOKUP($AA16,SXS_Transit_input!$Y$5:$AT$26,MATCH(SXS_Transit_temp!AF$2,SXS_Transit_input!$Y$4:$AS$4,0)+1,FALSE))+IF(ISNA(VLOOKUP($AA16,SXS_Transit_input!$Y$52:$AT$67,MATCH(SXS_Transit_temp!AF$2,SXS_Transit_input!$Y$51:$AT$51,0)+1,FALSE)),0,VLOOKUP($AA16,SXS_Transit_input!$Y$52:$AT$67,MATCH(SXS_Transit_temp!AF$2,SXS_Transit_input!$Y$51:$AT$51,0)+1,FALSE))</f>
        <v>2</v>
      </c>
      <c r="AG16" s="23">
        <f>IF(ISNA(VLOOKUP($AA16,SXS_Transit_input!$Y$5:$AT$26,MATCH(SXS_Transit_temp!AG$2,SXS_Transit_input!$Y$4:$AS$4,0)+1,FALSE)),0,VLOOKUP($AA16,SXS_Transit_input!$Y$5:$AT$26,MATCH(SXS_Transit_temp!AG$2,SXS_Transit_input!$Y$4:$AS$4,0)+1,FALSE))+IF(ISNA(VLOOKUP($AA16,SXS_Transit_input!$Y$52:$AT$67,MATCH(SXS_Transit_temp!AG$2,SXS_Transit_input!$Y$51:$AT$51,0)+1,FALSE)),0,VLOOKUP($AA16,SXS_Transit_input!$Y$52:$AT$67,MATCH(SXS_Transit_temp!AG$2,SXS_Transit_input!$Y$51:$AT$51,0)+1,FALSE))</f>
        <v>9</v>
      </c>
      <c r="AH16" s="23">
        <f>IF(ISNA(VLOOKUP($AA16,SXS_Transit_input!$Y$5:$AT$26,MATCH(SXS_Transit_temp!AH$2,SXS_Transit_input!$Y$4:$AS$4,0)+1,FALSE)),0,VLOOKUP($AA16,SXS_Transit_input!$Y$5:$AT$26,MATCH(SXS_Transit_temp!AH$2,SXS_Transit_input!$Y$4:$AS$4,0)+1,FALSE))+IF(ISNA(VLOOKUP($AA16,SXS_Transit_input!$Y$52:$AT$67,MATCH(SXS_Transit_temp!AH$2,SXS_Transit_input!$Y$51:$AT$51,0)+1,FALSE)),0,VLOOKUP($AA16,SXS_Transit_input!$Y$52:$AT$67,MATCH(SXS_Transit_temp!AH$2,SXS_Transit_input!$Y$51:$AT$51,0)+1,FALSE))</f>
        <v>36</v>
      </c>
      <c r="AI16" s="23">
        <f>IF(ISNA(VLOOKUP($AA16,SXS_Transit_input!$Y$5:$AT$26,MATCH(SXS_Transit_temp!AI$2,SXS_Transit_input!$Y$4:$AS$4,0)+1,FALSE)),0,VLOOKUP($AA16,SXS_Transit_input!$Y$5:$AT$26,MATCH(SXS_Transit_temp!AI$2,SXS_Transit_input!$Y$4:$AS$4,0)+1,FALSE))+IF(ISNA(VLOOKUP($AA16,SXS_Transit_input!$Y$52:$AT$67,MATCH(SXS_Transit_temp!AI$2,SXS_Transit_input!$Y$51:$AT$51,0)+1,FALSE)),0,VLOOKUP($AA16,SXS_Transit_input!$Y$52:$AT$67,MATCH(SXS_Transit_temp!AI$2,SXS_Transit_input!$Y$51:$AT$51,0)+1,FALSE))</f>
        <v>3</v>
      </c>
      <c r="AJ16" s="23">
        <f>IF(ISNA(VLOOKUP($AA16,SXS_Transit_input!$Y$5:$AT$26,MATCH(SXS_Transit_temp!AJ$2,SXS_Transit_input!$Y$4:$AS$4,0)+1,FALSE)),0,VLOOKUP($AA16,SXS_Transit_input!$Y$5:$AT$26,MATCH(SXS_Transit_temp!AJ$2,SXS_Transit_input!$Y$4:$AS$4,0)+1,FALSE))+IF(ISNA(VLOOKUP($AA16,SXS_Transit_input!$Y$52:$AT$67,MATCH(SXS_Transit_temp!AJ$2,SXS_Transit_input!$Y$51:$AT$51,0)+1,FALSE)),0,VLOOKUP($AA16,SXS_Transit_input!$Y$52:$AT$67,MATCH(SXS_Transit_temp!AJ$2,SXS_Transit_input!$Y$51:$AT$51,0)+1,FALSE))</f>
        <v>0</v>
      </c>
      <c r="AK16" s="23">
        <f>IF(ISNA(VLOOKUP($AA16,SXS_Transit_input!$Y$5:$AT$26,MATCH(SXS_Transit_temp!AK$2,SXS_Transit_input!$Y$4:$AS$4,0)+1,FALSE)),0,VLOOKUP($AA16,SXS_Transit_input!$Y$5:$AT$26,MATCH(SXS_Transit_temp!AK$2,SXS_Transit_input!$Y$4:$AS$4,0)+1,FALSE))+IF(ISNA(VLOOKUP($AA16,SXS_Transit_input!$Y$52:$AT$67,MATCH(SXS_Transit_temp!AK$2,SXS_Transit_input!$Y$51:$AT$51,0)+1,FALSE)),0,VLOOKUP($AA16,SXS_Transit_input!$Y$52:$AT$67,MATCH(SXS_Transit_temp!AK$2,SXS_Transit_input!$Y$51:$AT$51,0)+1,FALSE))</f>
        <v>0</v>
      </c>
      <c r="AL16" s="23">
        <f>IF(ISNA(VLOOKUP($AA16,SXS_Transit_input!$Y$5:$AT$26,MATCH(SXS_Transit_temp!AL$2,SXS_Transit_input!$Y$4:$AS$4,0)+1,FALSE)),0,VLOOKUP($AA16,SXS_Transit_input!$Y$5:$AT$26,MATCH(SXS_Transit_temp!AL$2,SXS_Transit_input!$Y$4:$AS$4,0)+1,FALSE))+IF(ISNA(VLOOKUP($AA16,SXS_Transit_input!$Y$52:$AT$67,MATCH(SXS_Transit_temp!AL$2,SXS_Transit_input!$Y$51:$AT$51,0)+1,FALSE)),0,VLOOKUP($AA16,SXS_Transit_input!$Y$52:$AT$67,MATCH(SXS_Transit_temp!AL$2,SXS_Transit_input!$Y$51:$AT$51,0)+1,FALSE))</f>
        <v>0</v>
      </c>
      <c r="AM16" s="23">
        <f>IF(ISNA(VLOOKUP($AA16,SXS_Transit_input!$Y$5:$AT$26,MATCH(SXS_Transit_temp!AM$2,SXS_Transit_input!$Y$4:$AS$4,0)+1,FALSE)),0,VLOOKUP($AA16,SXS_Transit_input!$Y$5:$AT$26,MATCH(SXS_Transit_temp!AM$2,SXS_Transit_input!$Y$4:$AS$4,0)+1,FALSE))+IF(ISNA(VLOOKUP($AA16,SXS_Transit_input!$Y$52:$AT$67,MATCH(SXS_Transit_temp!AM$2,SXS_Transit_input!$Y$51:$AT$51,0)+1,FALSE)),0,VLOOKUP($AA16,SXS_Transit_input!$Y$52:$AT$67,MATCH(SXS_Transit_temp!AM$2,SXS_Transit_input!$Y$51:$AT$51,0)+1,FALSE))</f>
        <v>0</v>
      </c>
      <c r="AN16" s="23">
        <f>IF(ISNA(VLOOKUP($AA16,SXS_Transit_input!$Y$5:$AT$26,MATCH(SXS_Transit_temp!AN$2,SXS_Transit_input!$Y$4:$AS$4,0)+1,FALSE)),0,VLOOKUP($AA16,SXS_Transit_input!$Y$5:$AT$26,MATCH(SXS_Transit_temp!AN$2,SXS_Transit_input!$Y$4:$AS$4,0)+1,FALSE))+IF(ISNA(VLOOKUP($AA16,SXS_Transit_input!$Y$52:$AT$67,MATCH(SXS_Transit_temp!AN$2,SXS_Transit_input!$Y$51:$AT$51,0)+1,FALSE)),0,VLOOKUP($AA16,SXS_Transit_input!$Y$52:$AT$67,MATCH(SXS_Transit_temp!AN$2,SXS_Transit_input!$Y$51:$AT$51,0)+1,FALSE))</f>
        <v>0</v>
      </c>
      <c r="AO16" s="23">
        <f>IF(ISNA(VLOOKUP($AA16,SXS_Transit_input!$Y$5:$AT$26,MATCH(SXS_Transit_temp!AO$2,SXS_Transit_input!$Y$4:$AS$4,0)+1,FALSE)),0,VLOOKUP($AA16,SXS_Transit_input!$Y$5:$AT$26,MATCH(SXS_Transit_temp!AO$2,SXS_Transit_input!$Y$4:$AS$4,0)+1,FALSE))+IF(ISNA(VLOOKUP($AA16,SXS_Transit_input!$Y$52:$AT$67,MATCH(SXS_Transit_temp!AO$2,SXS_Transit_input!$Y$51:$AT$51,0)+1,FALSE)),0,VLOOKUP($AA16,SXS_Transit_input!$Y$52:$AT$67,MATCH(SXS_Transit_temp!AO$2,SXS_Transit_input!$Y$51:$AT$51,0)+1,FALSE))</f>
        <v>0</v>
      </c>
      <c r="AP16" s="23">
        <f>IF(ISNA(VLOOKUP($AA16,SXS_Transit_input!$Y$5:$AT$26,MATCH(SXS_Transit_temp!AP$2,SXS_Transit_input!$Y$4:$AS$4,0)+1,FALSE)),0,VLOOKUP($AA16,SXS_Transit_input!$Y$5:$AT$26,MATCH(SXS_Transit_temp!AP$2,SXS_Transit_input!$Y$4:$AS$4,0)+1,FALSE))+IF(ISNA(VLOOKUP($AA16,SXS_Transit_input!$Y$52:$AT$67,MATCH(SXS_Transit_temp!AP$2,SXS_Transit_input!$Y$51:$AT$51,0)+1,FALSE)),0,VLOOKUP($AA16,SXS_Transit_input!$Y$52:$AT$67,MATCH(SXS_Transit_temp!AP$2,SXS_Transit_input!$Y$51:$AT$51,0)+1,FALSE))</f>
        <v>0</v>
      </c>
      <c r="AQ16" s="23">
        <f>IF(ISNA(VLOOKUP($AA16,SXS_Transit_input!$Y$5:$AT$26,MATCH(SXS_Transit_temp!AQ$2,SXS_Transit_input!$Y$4:$AS$4,0)+1,FALSE)),0,VLOOKUP($AA16,SXS_Transit_input!$Y$5:$AT$26,MATCH(SXS_Transit_temp!AQ$2,SXS_Transit_input!$Y$4:$AS$4,0)+1,FALSE))+IF(ISNA(VLOOKUP($AA16,SXS_Transit_input!$Y$52:$AT$67,MATCH(SXS_Transit_temp!AQ$2,SXS_Transit_input!$Y$51:$AT$51,0)+1,FALSE)),0,VLOOKUP($AA16,SXS_Transit_input!$Y$52:$AT$67,MATCH(SXS_Transit_temp!AQ$2,SXS_Transit_input!$Y$51:$AT$51,0)+1,FALSE))</f>
        <v>0</v>
      </c>
      <c r="AR16" s="23">
        <f>IF(ISNA(VLOOKUP($AA16,SXS_Transit_input!$Y$5:$AT$26,MATCH(SXS_Transit_temp!AR$2,SXS_Transit_input!$Y$4:$AS$4,0)+1,FALSE)),0,VLOOKUP($AA16,SXS_Transit_input!$Y$5:$AT$26,MATCH(SXS_Transit_temp!AR$2,SXS_Transit_input!$Y$4:$AS$4,0)+1,FALSE))+IF(ISNA(VLOOKUP($AA16,SXS_Transit_input!$Y$52:$AT$67,MATCH(SXS_Transit_temp!AR$2,SXS_Transit_input!$Y$51:$AT$51,0)+1,FALSE)),0,VLOOKUP($AA16,SXS_Transit_input!$Y$52:$AT$67,MATCH(SXS_Transit_temp!AR$2,SXS_Transit_input!$Y$51:$AT$51,0)+1,FALSE))</f>
        <v>0</v>
      </c>
      <c r="AS16" s="23">
        <f>IF(ISNA(VLOOKUP($AA16,SXS_Transit_input!$Y$5:$AT$26,MATCH(SXS_Transit_temp!AS$2,SXS_Transit_input!$Y$4:$AS$4,0)+1,FALSE)),0,VLOOKUP($AA16,SXS_Transit_input!$Y$5:$AT$26,MATCH(SXS_Transit_temp!AS$2,SXS_Transit_input!$Y$4:$AS$4,0)+1,FALSE))+IF(ISNA(VLOOKUP($AA16,SXS_Transit_input!$Y$52:$AT$67,MATCH(SXS_Transit_temp!AS$2,SXS_Transit_input!$Y$51:$AT$51,0)+1,FALSE)),0,VLOOKUP($AA16,SXS_Transit_input!$Y$52:$AT$67,MATCH(SXS_Transit_temp!AS$2,SXS_Transit_input!$Y$51:$AT$51,0)+1,FALSE))</f>
        <v>0</v>
      </c>
      <c r="AT16" s="23">
        <f>IF(ISNA(VLOOKUP($AA16,SXS_Transit_input!$Y$5:$AT$26,MATCH(SXS_Transit_temp!AT$2,SXS_Transit_input!$Y$4:$AS$4,0)+1,FALSE)),0,VLOOKUP($AA16,SXS_Transit_input!$Y$5:$AT$26,MATCH(SXS_Transit_temp!AT$2,SXS_Transit_input!$Y$4:$AS$4,0)+1,FALSE))+IF(ISNA(VLOOKUP($AA16,SXS_Transit_input!$Y$52:$AT$67,MATCH(SXS_Transit_temp!AT$2,SXS_Transit_input!$Y$51:$AT$51,0)+1,FALSE)),0,VLOOKUP($AA16,SXS_Transit_input!$Y$52:$AT$67,MATCH(SXS_Transit_temp!AT$2,SXS_Transit_input!$Y$51:$AT$51,0)+1,FALSE))</f>
        <v>0</v>
      </c>
      <c r="AU16" s="23">
        <f>IF(ISNA(VLOOKUP($AA16,SXS_Transit_input!$Y$5:$AT$26,MATCH(SXS_Transit_temp!AU$2,SXS_Transit_input!$Y$4:$AS$4,0)+1,FALSE)),0,VLOOKUP($AA16,SXS_Transit_input!$Y$5:$AT$26,MATCH(SXS_Transit_temp!AU$2,SXS_Transit_input!$Y$4:$AS$4,0)+1,FALSE))+IF(ISNA(VLOOKUP($AA16,SXS_Transit_input!$Y$52:$AT$67,MATCH(SXS_Transit_temp!AU$2,SXS_Transit_input!$Y$51:$AT$51,0)+1,FALSE)),0,VLOOKUP($AA16,SXS_Transit_input!$Y$52:$AT$67,MATCH(SXS_Transit_temp!AU$2,SXS_Transit_input!$Y$51:$AT$51,0)+1,FALSE))</f>
        <v>0</v>
      </c>
      <c r="AV16" s="23">
        <f>IF(ISNA(VLOOKUP($AA16,SXS_Transit_input!$Y$5:$AT$26,MATCH(SXS_Transit_temp!AV$2,SXS_Transit_input!$Y$4:$AS$4,0)+1,FALSE)),0,VLOOKUP($AA16,SXS_Transit_input!$Y$5:$AT$26,MATCH(SXS_Transit_temp!AV$2,SXS_Transit_input!$Y$4:$AS$4,0)+1,FALSE))+IF(ISNA(VLOOKUP($AA16,SXS_Transit_input!$Y$52:$AT$67,MATCH(SXS_Transit_temp!AV$2,SXS_Transit_input!$Y$51:$AT$51,0)+1,FALSE)),0,VLOOKUP($AA16,SXS_Transit_input!$Y$52:$AT$67,MATCH(SXS_Transit_temp!AV$2,SXS_Transit_input!$Y$51:$AT$51,0)+1,FALSE))</f>
        <v>0</v>
      </c>
      <c r="AW16" s="23">
        <f>IF(ISNA(VLOOKUP($AA16,SXS_Transit_input!$Y$5:$AT$26,MATCH(SXS_Transit_temp!AW$2,SXS_Transit_input!$Y$4:$AS$4,0)+1,FALSE)),0,VLOOKUP($AA16,SXS_Transit_input!$Y$5:$AT$26,MATCH(SXS_Transit_temp!AW$2,SXS_Transit_input!$Y$4:$AS$4,0)+1,FALSE))+IF(ISNA(VLOOKUP($AA16,SXS_Transit_input!$Y$52:$AT$67,MATCH(SXS_Transit_temp!AW$2,SXS_Transit_input!$Y$51:$AT$51,0)+1,FALSE)),0,VLOOKUP($AA16,SXS_Transit_input!$Y$52:$AT$67,MATCH(SXS_Transit_temp!AW$2,SXS_Transit_input!$Y$51:$AT$51,0)+1,FALSE))</f>
        <v>0</v>
      </c>
      <c r="AX16" s="23">
        <f>IF(ISNA(VLOOKUP($AA16,SXS_Transit_input!$Y$5:$AT$26,MATCH(SXS_Transit_temp!AX$2,SXS_Transit_input!$Y$4:$AS$4,0)+1,FALSE)),0,VLOOKUP($AA16,SXS_Transit_input!$Y$5:$AT$26,MATCH(SXS_Transit_temp!AX$2,SXS_Transit_input!$Y$4:$AS$4,0)+1,FALSE))+IF(ISNA(VLOOKUP($AA16,SXS_Transit_input!$Y$52:$AT$67,MATCH(SXS_Transit_temp!AX$2,SXS_Transit_input!$Y$51:$AT$51,0)+1,FALSE)),0,VLOOKUP($AA16,SXS_Transit_input!$Y$52:$AT$67,MATCH(SXS_Transit_temp!AX$2,SXS_Transit_input!$Y$51:$AT$51,0)+1,FALSE))</f>
        <v>0</v>
      </c>
      <c r="AY16" s="23">
        <f>IF(ISNA(VLOOKUP($AA16,SXS_Transit_input!$Y$5:$AT$26,MATCH(SXS_Transit_temp!AY$2,SXS_Transit_input!$Y$4:$AS$4,0)+1,FALSE)),0,VLOOKUP($AA16,SXS_Transit_input!$Y$5:$AT$26,MATCH(SXS_Transit_temp!AY$2,SXS_Transit_input!$Y$4:$AS$4,0)+1,FALSE))+IF(ISNA(VLOOKUP($AA16,SXS_Transit_input!$Y$52:$AT$67,MATCH(SXS_Transit_temp!AY$2,SXS_Transit_input!$Y$51:$AT$51,0)+1,FALSE)),0,VLOOKUP($AA16,SXS_Transit_input!$Y$52:$AT$67,MATCH(SXS_Transit_temp!AY$2,SXS_Transit_input!$Y$51:$AT$51,0)+1,FALSE))</f>
        <v>0</v>
      </c>
      <c r="AZ16" s="24">
        <f>IF(ISNA(VLOOKUP($AA16,SXS_Transit_input!$Y$5:$AT$26,MATCH(SXS_Transit_temp!AZ$2,SXS_Transit_input!$Y$4:$AS$4,0)+1,FALSE)),0,VLOOKUP($AA16,SXS_Transit_input!$Y$5:$AT$26,MATCH(SXS_Transit_temp!AZ$2,SXS_Transit_input!$Y$4:$AS$4,0)+1,FALSE))+IF(ISNA(VLOOKUP($AA16,SXS_Transit_input!$Y$52:$AT$67,MATCH(SXS_Transit_temp!AZ$2,SXS_Transit_input!$Y$51:$AT$51,0)+1,FALSE)),0,VLOOKUP($AA16,SXS_Transit_input!$Y$52:$AT$67,MATCH(SXS_Transit_temp!AZ$2,SXS_Transit_input!$Y$51:$AT$51,0)+1,FALSE))</f>
        <v>0</v>
      </c>
    </row>
    <row r="17" spans="1:52" x14ac:dyDescent="0.25">
      <c r="A17">
        <v>15</v>
      </c>
      <c r="B17">
        <f>IF(ISNA(VLOOKUP($A17,SXS_Transit_input!$A$5:$W$26,MATCH(SXS_Transit_temp!B$2,SXS_Transit_input!$B$4:$W$4,0)+1,FALSE)),0,VLOOKUP($A17,SXS_Transit_input!$A$5:$W$26,MATCH(SXS_Transit_temp!B$2,SXS_Transit_input!$B$4:$W$4,0)+1,FALSE))+IF(ISNA(VLOOKUP($A17,SXS_Transit_input!$A$53:$R$69,MATCH(SXS_Transit_temp!B$2,SXS_Transit_input!$B$52:$R$52,0)+1,FALSE)),0,VLOOKUP($A17,SXS_Transit_input!$A$53:$R$69,MATCH(SXS_Transit_temp!B$2,SXS_Transit_input!$B$52:$R$52,0)+1,FALSE))</f>
        <v>10665.691930000001</v>
      </c>
      <c r="C17">
        <f>IF(ISNA(VLOOKUP($A17,SXS_Transit_input!$A$5:$W$26,MATCH(SXS_Transit_temp!C$2,SXS_Transit_input!$B$4:$W$4,0)+1,FALSE)),0,VLOOKUP($A17,SXS_Transit_input!$A$5:$W$26,MATCH(SXS_Transit_temp!C$2,SXS_Transit_input!$B$4:$W$4,0)+1,FALSE))+IF(ISNA(VLOOKUP($A17,SXS_Transit_input!$A$53:$R$69,MATCH(SXS_Transit_temp!C$2,SXS_Transit_input!$B$52:$R$52,0)+1,FALSE)),0,VLOOKUP($A17,SXS_Transit_input!$A$53:$R$69,MATCH(SXS_Transit_temp!C$2,SXS_Transit_input!$B$52:$R$52,0)+1,FALSE))</f>
        <v>0</v>
      </c>
      <c r="D17">
        <f>IF(ISNA(VLOOKUP($A17,SXS_Transit_input!$A$5:$W$26,MATCH(SXS_Transit_temp!D$2,SXS_Transit_input!$B$4:$W$4,0)+1,FALSE)),0,VLOOKUP($A17,SXS_Transit_input!$A$5:$W$26,MATCH(SXS_Transit_temp!D$2,SXS_Transit_input!$B$4:$W$4,0)+1,FALSE))+IF(ISNA(VLOOKUP($A17,SXS_Transit_input!$A$53:$R$69,MATCH(SXS_Transit_temp!D$2,SXS_Transit_input!$B$52:$R$52,0)+1,FALSE)),0,VLOOKUP($A17,SXS_Transit_input!$A$53:$R$69,MATCH(SXS_Transit_temp!D$2,SXS_Transit_input!$B$52:$R$52,0)+1,FALSE))</f>
        <v>0</v>
      </c>
      <c r="E17">
        <f>IF(ISNA(VLOOKUP($A17,SXS_Transit_input!$A$5:$W$26,MATCH(SXS_Transit_temp!E$2,SXS_Transit_input!$B$4:$W$4,0)+1,FALSE)),0,VLOOKUP($A17,SXS_Transit_input!$A$5:$W$26,MATCH(SXS_Transit_temp!E$2,SXS_Transit_input!$B$4:$W$4,0)+1,FALSE))+IF(ISNA(VLOOKUP($A17,SXS_Transit_input!$A$53:$R$69,MATCH(SXS_Transit_temp!E$2,SXS_Transit_input!$B$52:$R$52,0)+1,FALSE)),0,VLOOKUP($A17,SXS_Transit_input!$A$53:$R$69,MATCH(SXS_Transit_temp!E$2,SXS_Transit_input!$B$52:$R$52,0)+1,FALSE))</f>
        <v>0</v>
      </c>
      <c r="F17">
        <f>IF(ISNA(VLOOKUP($A17,SXS_Transit_input!$A$5:$W$26,MATCH(SXS_Transit_temp!F$2,SXS_Transit_input!$B$4:$W$4,0)+1,FALSE)),0,VLOOKUP($A17,SXS_Transit_input!$A$5:$W$26,MATCH(SXS_Transit_temp!F$2,SXS_Transit_input!$B$4:$W$4,0)+1,FALSE))+IF(ISNA(VLOOKUP($A17,SXS_Transit_input!$A$53:$R$69,MATCH(SXS_Transit_temp!F$2,SXS_Transit_input!$B$52:$R$52,0)+1,FALSE)),0,VLOOKUP($A17,SXS_Transit_input!$A$53:$R$69,MATCH(SXS_Transit_temp!F$2,SXS_Transit_input!$B$52:$R$52,0)+1,FALSE))</f>
        <v>0</v>
      </c>
      <c r="G17">
        <f>IF(ISNA(VLOOKUP($A17,SXS_Transit_input!$A$5:$W$26,MATCH(SXS_Transit_temp!G$2,SXS_Transit_input!$B$4:$W$4,0)+1,FALSE)),0,VLOOKUP($A17,SXS_Transit_input!$A$5:$W$26,MATCH(SXS_Transit_temp!G$2,SXS_Transit_input!$B$4:$W$4,0)+1,FALSE))+IF(ISNA(VLOOKUP($A17,SXS_Transit_input!$A$53:$R$69,MATCH(SXS_Transit_temp!G$2,SXS_Transit_input!$B$52:$R$52,0)+1,FALSE)),0,VLOOKUP($A17,SXS_Transit_input!$A$53:$R$69,MATCH(SXS_Transit_temp!G$2,SXS_Transit_input!$B$52:$R$52,0)+1,FALSE))</f>
        <v>0</v>
      </c>
      <c r="H17">
        <f>IF(ISNA(VLOOKUP($A17,SXS_Transit_input!$A$5:$W$26,MATCH(SXS_Transit_temp!H$2,SXS_Transit_input!$B$4:$W$4,0)+1,FALSE)),0,VLOOKUP($A17,SXS_Transit_input!$A$5:$W$26,MATCH(SXS_Transit_temp!H$2,SXS_Transit_input!$B$4:$W$4,0)+1,FALSE))+IF(ISNA(VLOOKUP($A17,SXS_Transit_input!$A$53:$R$69,MATCH(SXS_Transit_temp!H$2,SXS_Transit_input!$B$52:$R$52,0)+1,FALSE)),0,VLOOKUP($A17,SXS_Transit_input!$A$53:$R$69,MATCH(SXS_Transit_temp!H$2,SXS_Transit_input!$B$52:$R$52,0)+1,FALSE))</f>
        <v>84.101759999999999</v>
      </c>
      <c r="I17">
        <f>IF(ISNA(VLOOKUP($A17,SXS_Transit_input!$A$5:$W$26,MATCH(SXS_Transit_temp!I$2,SXS_Transit_input!$B$4:$W$4,0)+1,FALSE)),0,VLOOKUP($A17,SXS_Transit_input!$A$5:$W$26,MATCH(SXS_Transit_temp!I$2,SXS_Transit_input!$B$4:$W$4,0)+1,FALSE))+IF(ISNA(VLOOKUP($A17,SXS_Transit_input!$A$53:$R$69,MATCH(SXS_Transit_temp!I$2,SXS_Transit_input!$B$52:$R$52,0)+1,FALSE)),0,VLOOKUP($A17,SXS_Transit_input!$A$53:$R$69,MATCH(SXS_Transit_temp!I$2,SXS_Transit_input!$B$52:$R$52,0)+1,FALSE))</f>
        <v>4141.5166799999997</v>
      </c>
      <c r="J17">
        <f>IF(ISNA(VLOOKUP($A17,SXS_Transit_input!$A$5:$W$26,MATCH(SXS_Transit_temp!J$2,SXS_Transit_input!$B$4:$W$4,0)+1,FALSE)),0,VLOOKUP($A17,SXS_Transit_input!$A$5:$W$26,MATCH(SXS_Transit_temp!J$2,SXS_Transit_input!$B$4:$W$4,0)+1,FALSE))+IF(ISNA(VLOOKUP($A17,SXS_Transit_input!$A$53:$R$69,MATCH(SXS_Transit_temp!J$2,SXS_Transit_input!$B$52:$R$52,0)+1,FALSE)),0,VLOOKUP($A17,SXS_Transit_input!$A$53:$R$69,MATCH(SXS_Transit_temp!J$2,SXS_Transit_input!$B$52:$R$52,0)+1,FALSE))</f>
        <v>0</v>
      </c>
      <c r="K17">
        <f>IF(ISNA(VLOOKUP($A17,SXS_Transit_input!$A$5:$W$26,MATCH(SXS_Transit_temp!K$2,SXS_Transit_input!$B$4:$W$4,0)+1,FALSE)),0,VLOOKUP($A17,SXS_Transit_input!$A$5:$W$26,MATCH(SXS_Transit_temp!K$2,SXS_Transit_input!$B$4:$W$4,0)+1,FALSE))+IF(ISNA(VLOOKUP($A17,SXS_Transit_input!$A$53:$R$69,MATCH(SXS_Transit_temp!K$2,SXS_Transit_input!$B$52:$R$52,0)+1,FALSE)),0,VLOOKUP($A17,SXS_Transit_input!$A$53:$R$69,MATCH(SXS_Transit_temp!K$2,SXS_Transit_input!$B$52:$R$52,0)+1,FALSE))</f>
        <v>0</v>
      </c>
      <c r="L17">
        <f>IF(ISNA(VLOOKUP($A17,SXS_Transit_input!$A$5:$W$26,MATCH(SXS_Transit_temp!L$2,SXS_Transit_input!$B$4:$W$4,0)+1,FALSE)),0,VLOOKUP($A17,SXS_Transit_input!$A$5:$W$26,MATCH(SXS_Transit_temp!L$2,SXS_Transit_input!$B$4:$W$4,0)+1,FALSE))+IF(ISNA(VLOOKUP($A17,SXS_Transit_input!$A$53:$R$69,MATCH(SXS_Transit_temp!L$2,SXS_Transit_input!$B$52:$R$52,0)+1,FALSE)),0,VLOOKUP($A17,SXS_Transit_input!$A$53:$R$69,MATCH(SXS_Transit_temp!L$2,SXS_Transit_input!$B$52:$R$52,0)+1,FALSE))</f>
        <v>0</v>
      </c>
      <c r="M17">
        <f>IF(ISNA(VLOOKUP($A17,SXS_Transit_input!$A$5:$W$26,MATCH(SXS_Transit_temp!M$2,SXS_Transit_input!$B$4:$W$4,0)+1,FALSE)),0,VLOOKUP($A17,SXS_Transit_input!$A$5:$W$26,MATCH(SXS_Transit_temp!M$2,SXS_Transit_input!$B$4:$W$4,0)+1,FALSE))+IF(ISNA(VLOOKUP($A17,SXS_Transit_input!$A$53:$R$69,MATCH(SXS_Transit_temp!M$2,SXS_Transit_input!$B$52:$R$52,0)+1,FALSE)),0,VLOOKUP($A17,SXS_Transit_input!$A$53:$R$69,MATCH(SXS_Transit_temp!M$2,SXS_Transit_input!$B$52:$R$52,0)+1,FALSE))</f>
        <v>0</v>
      </c>
      <c r="N17">
        <f>IF(ISNA(VLOOKUP($A17,SXS_Transit_input!$A$5:$W$26,MATCH(SXS_Transit_temp!N$2,SXS_Transit_input!$B$4:$W$4,0)+1,FALSE)),0,VLOOKUP($A17,SXS_Transit_input!$A$5:$W$26,MATCH(SXS_Transit_temp!N$2,SXS_Transit_input!$B$4:$W$4,0)+1,FALSE))+IF(ISNA(VLOOKUP($A17,SXS_Transit_input!$A$53:$R$69,MATCH(SXS_Transit_temp!N$2,SXS_Transit_input!$B$52:$R$52,0)+1,FALSE)),0,VLOOKUP($A17,SXS_Transit_input!$A$53:$R$69,MATCH(SXS_Transit_temp!N$2,SXS_Transit_input!$B$52:$R$52,0)+1,FALSE))</f>
        <v>0</v>
      </c>
      <c r="O17">
        <f>IF(ISNA(VLOOKUP($A17,SXS_Transit_input!$A$5:$W$26,MATCH(SXS_Transit_temp!O$2,SXS_Transit_input!$B$4:$W$4,0)+1,FALSE)),0,VLOOKUP($A17,SXS_Transit_input!$A$5:$W$26,MATCH(SXS_Transit_temp!O$2,SXS_Transit_input!$B$4:$W$4,0)+1,FALSE))+IF(ISNA(VLOOKUP($A17,SXS_Transit_input!$A$53:$R$69,MATCH(SXS_Transit_temp!O$2,SXS_Transit_input!$B$52:$R$52,0)+1,FALSE)),0,VLOOKUP($A17,SXS_Transit_input!$A$53:$R$69,MATCH(SXS_Transit_temp!O$2,SXS_Transit_input!$B$52:$R$52,0)+1,FALSE))</f>
        <v>0</v>
      </c>
      <c r="P17">
        <f>IF(ISNA(VLOOKUP($A17,SXS_Transit_input!$A$5:$W$26,MATCH(SXS_Transit_temp!P$2,SXS_Transit_input!$B$4:$W$4,0)+1,FALSE)),0,VLOOKUP($A17,SXS_Transit_input!$A$5:$W$26,MATCH(SXS_Transit_temp!P$2,SXS_Transit_input!$B$4:$W$4,0)+1,FALSE))+IF(ISNA(VLOOKUP($A17,SXS_Transit_input!$A$53:$R$69,MATCH(SXS_Transit_temp!P$2,SXS_Transit_input!$B$52:$R$52,0)+1,FALSE)),0,VLOOKUP($A17,SXS_Transit_input!$A$53:$R$69,MATCH(SXS_Transit_temp!P$2,SXS_Transit_input!$B$52:$R$52,0)+1,FALSE))</f>
        <v>567.04692999999997</v>
      </c>
      <c r="Q17">
        <f>IF(ISNA(VLOOKUP($A17,SXS_Transit_input!$A$5:$W$26,MATCH(SXS_Transit_temp!Q$2,SXS_Transit_input!$B$4:$W$4,0)+1,FALSE)),0,VLOOKUP($A17,SXS_Transit_input!$A$5:$W$26,MATCH(SXS_Transit_temp!Q$2,SXS_Transit_input!$B$4:$W$4,0)+1,FALSE))+IF(ISNA(VLOOKUP($A17,SXS_Transit_input!$A$53:$R$69,MATCH(SXS_Transit_temp!Q$2,SXS_Transit_input!$B$52:$R$52,0)+1,FALSE)),0,VLOOKUP($A17,SXS_Transit_input!$A$53:$R$69,MATCH(SXS_Transit_temp!Q$2,SXS_Transit_input!$B$52:$R$52,0)+1,FALSE))</f>
        <v>0</v>
      </c>
      <c r="R17">
        <f>IF(ISNA(VLOOKUP($A17,SXS_Transit_input!$A$5:$W$26,MATCH(SXS_Transit_temp!R$2,SXS_Transit_input!$B$4:$W$4,0)+1,FALSE)),0,VLOOKUP($A17,SXS_Transit_input!$A$5:$W$26,MATCH(SXS_Transit_temp!R$2,SXS_Transit_input!$B$4:$W$4,0)+1,FALSE))+IF(ISNA(VLOOKUP($A17,SXS_Transit_input!$A$53:$R$69,MATCH(SXS_Transit_temp!R$2,SXS_Transit_input!$B$52:$R$52,0)+1,FALSE)),0,VLOOKUP($A17,SXS_Transit_input!$A$53:$R$69,MATCH(SXS_Transit_temp!R$2,SXS_Transit_input!$B$52:$R$52,0)+1,FALSE))</f>
        <v>0</v>
      </c>
      <c r="S17">
        <f>IF(ISNA(VLOOKUP($A17,SXS_Transit_input!$A$5:$W$26,MATCH(SXS_Transit_temp!S$2,SXS_Transit_input!$B$4:$W$4,0)+1,FALSE)),0,VLOOKUP($A17,SXS_Transit_input!$A$5:$W$26,MATCH(SXS_Transit_temp!S$2,SXS_Transit_input!$B$4:$W$4,0)+1,FALSE))+IF(ISNA(VLOOKUP($A17,SXS_Transit_input!$A$53:$R$69,MATCH(SXS_Transit_temp!S$2,SXS_Transit_input!$B$52:$R$52,0)+1,FALSE)),0,VLOOKUP($A17,SXS_Transit_input!$A$53:$R$69,MATCH(SXS_Transit_temp!S$2,SXS_Transit_input!$B$52:$R$52,0)+1,FALSE))</f>
        <v>0</v>
      </c>
      <c r="T17">
        <f>IF(ISNA(VLOOKUP($A17,SXS_Transit_input!$A$5:$W$26,MATCH(SXS_Transit_temp!T$2,SXS_Transit_input!$B$4:$W$4,0)+1,FALSE)),0,VLOOKUP($A17,SXS_Transit_input!$A$5:$W$26,MATCH(SXS_Transit_temp!T$2,SXS_Transit_input!$B$4:$W$4,0)+1,FALSE))+IF(ISNA(VLOOKUP($A17,SXS_Transit_input!$A$53:$R$69,MATCH(SXS_Transit_temp!T$2,SXS_Transit_input!$B$52:$R$52,0)+1,FALSE)),0,VLOOKUP($A17,SXS_Transit_input!$A$53:$R$69,MATCH(SXS_Transit_temp!T$2,SXS_Transit_input!$B$52:$R$52,0)+1,FALSE))</f>
        <v>0</v>
      </c>
      <c r="U17">
        <f>IF(ISNA(VLOOKUP($A17,SXS_Transit_input!$A$5:$W$26,MATCH(SXS_Transit_temp!U$2,SXS_Transit_input!$B$4:$W$4,0)+1,FALSE)),0,VLOOKUP($A17,SXS_Transit_input!$A$5:$W$26,MATCH(SXS_Transit_temp!U$2,SXS_Transit_input!$B$4:$W$4,0)+1,FALSE))+IF(ISNA(VLOOKUP($A17,SXS_Transit_input!$A$53:$R$69,MATCH(SXS_Transit_temp!U$2,SXS_Transit_input!$B$52:$R$52,0)+1,FALSE)),0,VLOOKUP($A17,SXS_Transit_input!$A$53:$R$69,MATCH(SXS_Transit_temp!U$2,SXS_Transit_input!$B$52:$R$52,0)+1,FALSE))</f>
        <v>0</v>
      </c>
      <c r="V17">
        <f>IF(ISNA(VLOOKUP($A17,SXS_Transit_input!$A$5:$W$26,MATCH(SXS_Transit_temp!V$2,SXS_Transit_input!$B$4:$W$4,0)+1,FALSE)),0,VLOOKUP($A17,SXS_Transit_input!$A$5:$W$26,MATCH(SXS_Transit_temp!V$2,SXS_Transit_input!$B$4:$W$4,0)+1,FALSE))+IF(ISNA(VLOOKUP($A17,SXS_Transit_input!$A$53:$R$69,MATCH(SXS_Transit_temp!V$2,SXS_Transit_input!$B$52:$R$52,0)+1,FALSE)),0,VLOOKUP($A17,SXS_Transit_input!$A$53:$R$69,MATCH(SXS_Transit_temp!V$2,SXS_Transit_input!$B$52:$R$52,0)+1,FALSE))</f>
        <v>0</v>
      </c>
      <c r="W17">
        <f>IF(ISNA(VLOOKUP($A17,SXS_Transit_input!$A$5:$W$26,MATCH(SXS_Transit_temp!W$2,SXS_Transit_input!$B$4:$W$4,0)+1,FALSE)),0,VLOOKUP($A17,SXS_Transit_input!$A$5:$W$26,MATCH(SXS_Transit_temp!W$2,SXS_Transit_input!$B$4:$W$4,0)+1,FALSE))+IF(ISNA(VLOOKUP($A17,SXS_Transit_input!$A$53:$R$69,MATCH(SXS_Transit_temp!W$2,SXS_Transit_input!$B$52:$R$52,0)+1,FALSE)),0,VLOOKUP($A17,SXS_Transit_input!$A$53:$R$69,MATCH(SXS_Transit_temp!W$2,SXS_Transit_input!$B$52:$R$52,0)+1,FALSE))</f>
        <v>0</v>
      </c>
      <c r="X17">
        <f>IF(ISNA(VLOOKUP($A17,SXS_Transit_input!$A$5:$W$26,MATCH(SXS_Transit_temp!X$2,SXS_Transit_input!$B$4:$W$4,0)+1,FALSE)),0,VLOOKUP($A17,SXS_Transit_input!$A$5:$W$26,MATCH(SXS_Transit_temp!X$2,SXS_Transit_input!$B$4:$W$4,0)+1,FALSE))+IF(ISNA(VLOOKUP($A17,SXS_Transit_input!$A$53:$R$69,MATCH(SXS_Transit_temp!X$2,SXS_Transit_input!$B$52:$R$52,0)+1,FALSE)),0,VLOOKUP($A17,SXS_Transit_input!$A$53:$R$69,MATCH(SXS_Transit_temp!X$2,SXS_Transit_input!$B$52:$R$52,0)+1,FALSE))</f>
        <v>0</v>
      </c>
      <c r="Y17">
        <f>IF(ISNA(VLOOKUP($A17,SXS_Transit_input!$A$5:$W$26,MATCH(SXS_Transit_temp!Y$2,SXS_Transit_input!$B$4:$W$4,0)+1,FALSE)),0,VLOOKUP($A17,SXS_Transit_input!$A$5:$W$26,MATCH(SXS_Transit_temp!Y$2,SXS_Transit_input!$B$4:$W$4,0)+1,FALSE))+IF(ISNA(VLOOKUP($A17,SXS_Transit_input!$A$53:$R$69,MATCH(SXS_Transit_temp!Y$2,SXS_Transit_input!$B$52:$R$52,0)+1,FALSE)),0,VLOOKUP($A17,SXS_Transit_input!$A$53:$R$69,MATCH(SXS_Transit_temp!Y$2,SXS_Transit_input!$B$52:$R$52,0)+1,FALSE))</f>
        <v>0</v>
      </c>
      <c r="Z17">
        <f>IF(ISNA(VLOOKUP($A17,SXS_Transit_input!$A$5:$W$26,MATCH(SXS_Transit_temp!Z$2,SXS_Transit_input!$B$4:$W$4,0)+1,FALSE)),0,VLOOKUP($A17,SXS_Transit_input!$A$5:$W$26,MATCH(SXS_Transit_temp!Z$2,SXS_Transit_input!$B$4:$W$4,0)+1,FALSE))+IF(ISNA(VLOOKUP($A17,SXS_Transit_input!$A$53:$R$69,MATCH(SXS_Transit_temp!Z$2,SXS_Transit_input!$B$52:$R$52,0)+1,FALSE)),0,VLOOKUP($A17,SXS_Transit_input!$A$53:$R$69,MATCH(SXS_Transit_temp!Z$2,SXS_Transit_input!$B$52:$R$52,0)+1,FALSE))</f>
        <v>1599.8379500000001</v>
      </c>
      <c r="AA17">
        <v>15</v>
      </c>
      <c r="AB17" s="22">
        <f>IF(ISNA(VLOOKUP($AA17,SXS_Transit_input!$Y$5:$AT$26,MATCH(SXS_Transit_temp!AB$2,SXS_Transit_input!$Y$4:$AS$4,0)+1,FALSE)),0,VLOOKUP($AA17,SXS_Transit_input!$Y$5:$AT$26,MATCH(SXS_Transit_temp!AB$2,SXS_Transit_input!$Y$4:$AS$4,0)+1,FALSE))+IF(ISNA(VLOOKUP($AA17,SXS_Transit_input!$Y$52:$AT$67,MATCH(SXS_Transit_temp!AB$2,SXS_Transit_input!$Y$51:$AT$51,0)+1,FALSE)),0,VLOOKUP($AA17,SXS_Transit_input!$Y$52:$AT$67,MATCH(SXS_Transit_temp!AB$2,SXS_Transit_input!$Y$51:$AT$51,0)+1,FALSE))</f>
        <v>5</v>
      </c>
      <c r="AC17" s="23">
        <f>IF(ISNA(VLOOKUP($AA17,SXS_Transit_input!$Y$5:$AT$26,MATCH(SXS_Transit_temp!AC$2,SXS_Transit_input!$Y$4:$AS$4,0)+1,FALSE)),0,VLOOKUP($AA17,SXS_Transit_input!$Y$5:$AT$26,MATCH(SXS_Transit_temp!AC$2,SXS_Transit_input!$Y$4:$AS$4,0)+1,FALSE))+IF(ISNA(VLOOKUP($AA17,SXS_Transit_input!$Y$52:$AT$67,MATCH(SXS_Transit_temp!AC$2,SXS_Transit_input!$Y$51:$AT$51,0)+1,FALSE)),0,VLOOKUP($AA17,SXS_Transit_input!$Y$52:$AT$67,MATCH(SXS_Transit_temp!AC$2,SXS_Transit_input!$Y$51:$AT$51,0)+1,FALSE))</f>
        <v>2</v>
      </c>
      <c r="AD17" s="23">
        <f>IF(ISNA(VLOOKUP($AA17,SXS_Transit_input!$Y$5:$AT$26,MATCH(SXS_Transit_temp!AD$2,SXS_Transit_input!$Y$4:$AS$4,0)+1,FALSE)),0,VLOOKUP($AA17,SXS_Transit_input!$Y$5:$AT$26,MATCH(SXS_Transit_temp!AD$2,SXS_Transit_input!$Y$4:$AS$4,0)+1,FALSE))+IF(ISNA(VLOOKUP($AA17,SXS_Transit_input!$Y$52:$AT$67,MATCH(SXS_Transit_temp!AD$2,SXS_Transit_input!$Y$51:$AT$51,0)+1,FALSE)),0,VLOOKUP($AA17,SXS_Transit_input!$Y$52:$AT$67,MATCH(SXS_Transit_temp!AD$2,SXS_Transit_input!$Y$51:$AT$51,0)+1,FALSE))</f>
        <v>0</v>
      </c>
      <c r="AE17" s="23">
        <f>IF(ISNA(VLOOKUP($AA17,SXS_Transit_input!$Y$5:$AT$26,MATCH(SXS_Transit_temp!AE$2,SXS_Transit_input!$Y$4:$AS$4,0)+1,FALSE)),0,VLOOKUP($AA17,SXS_Transit_input!$Y$5:$AT$26,MATCH(SXS_Transit_temp!AE$2,SXS_Transit_input!$Y$4:$AS$4,0)+1,FALSE))+IF(ISNA(VLOOKUP($AA17,SXS_Transit_input!$Y$52:$AT$67,MATCH(SXS_Transit_temp!AE$2,SXS_Transit_input!$Y$51:$AT$51,0)+1,FALSE)),0,VLOOKUP($AA17,SXS_Transit_input!$Y$52:$AT$67,MATCH(SXS_Transit_temp!AE$2,SXS_Transit_input!$Y$51:$AT$51,0)+1,FALSE))</f>
        <v>1</v>
      </c>
      <c r="AF17" s="23">
        <f>IF(ISNA(VLOOKUP($AA17,SXS_Transit_input!$Y$5:$AT$26,MATCH(SXS_Transit_temp!AF$2,SXS_Transit_input!$Y$4:$AS$4,0)+1,FALSE)),0,VLOOKUP($AA17,SXS_Transit_input!$Y$5:$AT$26,MATCH(SXS_Transit_temp!AF$2,SXS_Transit_input!$Y$4:$AS$4,0)+1,FALSE))+IF(ISNA(VLOOKUP($AA17,SXS_Transit_input!$Y$52:$AT$67,MATCH(SXS_Transit_temp!AF$2,SXS_Transit_input!$Y$51:$AT$51,0)+1,FALSE)),0,VLOOKUP($AA17,SXS_Transit_input!$Y$52:$AT$67,MATCH(SXS_Transit_temp!AF$2,SXS_Transit_input!$Y$51:$AT$51,0)+1,FALSE))</f>
        <v>1</v>
      </c>
      <c r="AG17" s="23">
        <f>IF(ISNA(VLOOKUP($AA17,SXS_Transit_input!$Y$5:$AT$26,MATCH(SXS_Transit_temp!AG$2,SXS_Transit_input!$Y$4:$AS$4,0)+1,FALSE)),0,VLOOKUP($AA17,SXS_Transit_input!$Y$5:$AT$26,MATCH(SXS_Transit_temp!AG$2,SXS_Transit_input!$Y$4:$AS$4,0)+1,FALSE))+IF(ISNA(VLOOKUP($AA17,SXS_Transit_input!$Y$52:$AT$67,MATCH(SXS_Transit_temp!AG$2,SXS_Transit_input!$Y$51:$AT$51,0)+1,FALSE)),0,VLOOKUP($AA17,SXS_Transit_input!$Y$52:$AT$67,MATCH(SXS_Transit_temp!AG$2,SXS_Transit_input!$Y$51:$AT$51,0)+1,FALSE))</f>
        <v>0</v>
      </c>
      <c r="AH17" s="23">
        <f>IF(ISNA(VLOOKUP($AA17,SXS_Transit_input!$Y$5:$AT$26,MATCH(SXS_Transit_temp!AH$2,SXS_Transit_input!$Y$4:$AS$4,0)+1,FALSE)),0,VLOOKUP($AA17,SXS_Transit_input!$Y$5:$AT$26,MATCH(SXS_Transit_temp!AH$2,SXS_Transit_input!$Y$4:$AS$4,0)+1,FALSE))+IF(ISNA(VLOOKUP($AA17,SXS_Transit_input!$Y$52:$AT$67,MATCH(SXS_Transit_temp!AH$2,SXS_Transit_input!$Y$51:$AT$51,0)+1,FALSE)),0,VLOOKUP($AA17,SXS_Transit_input!$Y$52:$AT$67,MATCH(SXS_Transit_temp!AH$2,SXS_Transit_input!$Y$51:$AT$51,0)+1,FALSE))</f>
        <v>0</v>
      </c>
      <c r="AI17" s="23">
        <f>IF(ISNA(VLOOKUP($AA17,SXS_Transit_input!$Y$5:$AT$26,MATCH(SXS_Transit_temp!AI$2,SXS_Transit_input!$Y$4:$AS$4,0)+1,FALSE)),0,VLOOKUP($AA17,SXS_Transit_input!$Y$5:$AT$26,MATCH(SXS_Transit_temp!AI$2,SXS_Transit_input!$Y$4:$AS$4,0)+1,FALSE))+IF(ISNA(VLOOKUP($AA17,SXS_Transit_input!$Y$52:$AT$67,MATCH(SXS_Transit_temp!AI$2,SXS_Transit_input!$Y$51:$AT$51,0)+1,FALSE)),0,VLOOKUP($AA17,SXS_Transit_input!$Y$52:$AT$67,MATCH(SXS_Transit_temp!AI$2,SXS_Transit_input!$Y$51:$AT$51,0)+1,FALSE))</f>
        <v>3</v>
      </c>
      <c r="AJ17" s="23">
        <f>IF(ISNA(VLOOKUP($AA17,SXS_Transit_input!$Y$5:$AT$26,MATCH(SXS_Transit_temp!AJ$2,SXS_Transit_input!$Y$4:$AS$4,0)+1,FALSE)),0,VLOOKUP($AA17,SXS_Transit_input!$Y$5:$AT$26,MATCH(SXS_Transit_temp!AJ$2,SXS_Transit_input!$Y$4:$AS$4,0)+1,FALSE))+IF(ISNA(VLOOKUP($AA17,SXS_Transit_input!$Y$52:$AT$67,MATCH(SXS_Transit_temp!AJ$2,SXS_Transit_input!$Y$51:$AT$51,0)+1,FALSE)),0,VLOOKUP($AA17,SXS_Transit_input!$Y$52:$AT$67,MATCH(SXS_Transit_temp!AJ$2,SXS_Transit_input!$Y$51:$AT$51,0)+1,FALSE))</f>
        <v>0</v>
      </c>
      <c r="AK17" s="23">
        <f>IF(ISNA(VLOOKUP($AA17,SXS_Transit_input!$Y$5:$AT$26,MATCH(SXS_Transit_temp!AK$2,SXS_Transit_input!$Y$4:$AS$4,0)+1,FALSE)),0,VLOOKUP($AA17,SXS_Transit_input!$Y$5:$AT$26,MATCH(SXS_Transit_temp!AK$2,SXS_Transit_input!$Y$4:$AS$4,0)+1,FALSE))+IF(ISNA(VLOOKUP($AA17,SXS_Transit_input!$Y$52:$AT$67,MATCH(SXS_Transit_temp!AK$2,SXS_Transit_input!$Y$51:$AT$51,0)+1,FALSE)),0,VLOOKUP($AA17,SXS_Transit_input!$Y$52:$AT$67,MATCH(SXS_Transit_temp!AK$2,SXS_Transit_input!$Y$51:$AT$51,0)+1,FALSE))</f>
        <v>0</v>
      </c>
      <c r="AL17" s="23">
        <f>IF(ISNA(VLOOKUP($AA17,SXS_Transit_input!$Y$5:$AT$26,MATCH(SXS_Transit_temp!AL$2,SXS_Transit_input!$Y$4:$AS$4,0)+1,FALSE)),0,VLOOKUP($AA17,SXS_Transit_input!$Y$5:$AT$26,MATCH(SXS_Transit_temp!AL$2,SXS_Transit_input!$Y$4:$AS$4,0)+1,FALSE))+IF(ISNA(VLOOKUP($AA17,SXS_Transit_input!$Y$52:$AT$67,MATCH(SXS_Transit_temp!AL$2,SXS_Transit_input!$Y$51:$AT$51,0)+1,FALSE)),0,VLOOKUP($AA17,SXS_Transit_input!$Y$52:$AT$67,MATCH(SXS_Transit_temp!AL$2,SXS_Transit_input!$Y$51:$AT$51,0)+1,FALSE))</f>
        <v>0</v>
      </c>
      <c r="AM17" s="23">
        <f>IF(ISNA(VLOOKUP($AA17,SXS_Transit_input!$Y$5:$AT$26,MATCH(SXS_Transit_temp!AM$2,SXS_Transit_input!$Y$4:$AS$4,0)+1,FALSE)),0,VLOOKUP($AA17,SXS_Transit_input!$Y$5:$AT$26,MATCH(SXS_Transit_temp!AM$2,SXS_Transit_input!$Y$4:$AS$4,0)+1,FALSE))+IF(ISNA(VLOOKUP($AA17,SXS_Transit_input!$Y$52:$AT$67,MATCH(SXS_Transit_temp!AM$2,SXS_Transit_input!$Y$51:$AT$51,0)+1,FALSE)),0,VLOOKUP($AA17,SXS_Transit_input!$Y$52:$AT$67,MATCH(SXS_Transit_temp!AM$2,SXS_Transit_input!$Y$51:$AT$51,0)+1,FALSE))</f>
        <v>0</v>
      </c>
      <c r="AN17" s="23">
        <f>IF(ISNA(VLOOKUP($AA17,SXS_Transit_input!$Y$5:$AT$26,MATCH(SXS_Transit_temp!AN$2,SXS_Transit_input!$Y$4:$AS$4,0)+1,FALSE)),0,VLOOKUP($AA17,SXS_Transit_input!$Y$5:$AT$26,MATCH(SXS_Transit_temp!AN$2,SXS_Transit_input!$Y$4:$AS$4,0)+1,FALSE))+IF(ISNA(VLOOKUP($AA17,SXS_Transit_input!$Y$52:$AT$67,MATCH(SXS_Transit_temp!AN$2,SXS_Transit_input!$Y$51:$AT$51,0)+1,FALSE)),0,VLOOKUP($AA17,SXS_Transit_input!$Y$52:$AT$67,MATCH(SXS_Transit_temp!AN$2,SXS_Transit_input!$Y$51:$AT$51,0)+1,FALSE))</f>
        <v>0</v>
      </c>
      <c r="AO17" s="23">
        <f>IF(ISNA(VLOOKUP($AA17,SXS_Transit_input!$Y$5:$AT$26,MATCH(SXS_Transit_temp!AO$2,SXS_Transit_input!$Y$4:$AS$4,0)+1,FALSE)),0,VLOOKUP($AA17,SXS_Transit_input!$Y$5:$AT$26,MATCH(SXS_Transit_temp!AO$2,SXS_Transit_input!$Y$4:$AS$4,0)+1,FALSE))+IF(ISNA(VLOOKUP($AA17,SXS_Transit_input!$Y$52:$AT$67,MATCH(SXS_Transit_temp!AO$2,SXS_Transit_input!$Y$51:$AT$51,0)+1,FALSE)),0,VLOOKUP($AA17,SXS_Transit_input!$Y$52:$AT$67,MATCH(SXS_Transit_temp!AO$2,SXS_Transit_input!$Y$51:$AT$51,0)+1,FALSE))</f>
        <v>0</v>
      </c>
      <c r="AP17" s="23">
        <f>IF(ISNA(VLOOKUP($AA17,SXS_Transit_input!$Y$5:$AT$26,MATCH(SXS_Transit_temp!AP$2,SXS_Transit_input!$Y$4:$AS$4,0)+1,FALSE)),0,VLOOKUP($AA17,SXS_Transit_input!$Y$5:$AT$26,MATCH(SXS_Transit_temp!AP$2,SXS_Transit_input!$Y$4:$AS$4,0)+1,FALSE))+IF(ISNA(VLOOKUP($AA17,SXS_Transit_input!$Y$52:$AT$67,MATCH(SXS_Transit_temp!AP$2,SXS_Transit_input!$Y$51:$AT$51,0)+1,FALSE)),0,VLOOKUP($AA17,SXS_Transit_input!$Y$52:$AT$67,MATCH(SXS_Transit_temp!AP$2,SXS_Transit_input!$Y$51:$AT$51,0)+1,FALSE))</f>
        <v>2</v>
      </c>
      <c r="AQ17" s="23">
        <f>IF(ISNA(VLOOKUP($AA17,SXS_Transit_input!$Y$5:$AT$26,MATCH(SXS_Transit_temp!AQ$2,SXS_Transit_input!$Y$4:$AS$4,0)+1,FALSE)),0,VLOOKUP($AA17,SXS_Transit_input!$Y$5:$AT$26,MATCH(SXS_Transit_temp!AQ$2,SXS_Transit_input!$Y$4:$AS$4,0)+1,FALSE))+IF(ISNA(VLOOKUP($AA17,SXS_Transit_input!$Y$52:$AT$67,MATCH(SXS_Transit_temp!AQ$2,SXS_Transit_input!$Y$51:$AT$51,0)+1,FALSE)),0,VLOOKUP($AA17,SXS_Transit_input!$Y$52:$AT$67,MATCH(SXS_Transit_temp!AQ$2,SXS_Transit_input!$Y$51:$AT$51,0)+1,FALSE))</f>
        <v>0</v>
      </c>
      <c r="AR17" s="23">
        <f>IF(ISNA(VLOOKUP($AA17,SXS_Transit_input!$Y$5:$AT$26,MATCH(SXS_Transit_temp!AR$2,SXS_Transit_input!$Y$4:$AS$4,0)+1,FALSE)),0,VLOOKUP($AA17,SXS_Transit_input!$Y$5:$AT$26,MATCH(SXS_Transit_temp!AR$2,SXS_Transit_input!$Y$4:$AS$4,0)+1,FALSE))+IF(ISNA(VLOOKUP($AA17,SXS_Transit_input!$Y$52:$AT$67,MATCH(SXS_Transit_temp!AR$2,SXS_Transit_input!$Y$51:$AT$51,0)+1,FALSE)),0,VLOOKUP($AA17,SXS_Transit_input!$Y$52:$AT$67,MATCH(SXS_Transit_temp!AR$2,SXS_Transit_input!$Y$51:$AT$51,0)+1,FALSE))</f>
        <v>0</v>
      </c>
      <c r="AS17" s="23">
        <f>IF(ISNA(VLOOKUP($AA17,SXS_Transit_input!$Y$5:$AT$26,MATCH(SXS_Transit_temp!AS$2,SXS_Transit_input!$Y$4:$AS$4,0)+1,FALSE)),0,VLOOKUP($AA17,SXS_Transit_input!$Y$5:$AT$26,MATCH(SXS_Transit_temp!AS$2,SXS_Transit_input!$Y$4:$AS$4,0)+1,FALSE))+IF(ISNA(VLOOKUP($AA17,SXS_Transit_input!$Y$52:$AT$67,MATCH(SXS_Transit_temp!AS$2,SXS_Transit_input!$Y$51:$AT$51,0)+1,FALSE)),0,VLOOKUP($AA17,SXS_Transit_input!$Y$52:$AT$67,MATCH(SXS_Transit_temp!AS$2,SXS_Transit_input!$Y$51:$AT$51,0)+1,FALSE))</f>
        <v>0</v>
      </c>
      <c r="AT17" s="23">
        <f>IF(ISNA(VLOOKUP($AA17,SXS_Transit_input!$Y$5:$AT$26,MATCH(SXS_Transit_temp!AT$2,SXS_Transit_input!$Y$4:$AS$4,0)+1,FALSE)),0,VLOOKUP($AA17,SXS_Transit_input!$Y$5:$AT$26,MATCH(SXS_Transit_temp!AT$2,SXS_Transit_input!$Y$4:$AS$4,0)+1,FALSE))+IF(ISNA(VLOOKUP($AA17,SXS_Transit_input!$Y$52:$AT$67,MATCH(SXS_Transit_temp!AT$2,SXS_Transit_input!$Y$51:$AT$51,0)+1,FALSE)),0,VLOOKUP($AA17,SXS_Transit_input!$Y$52:$AT$67,MATCH(SXS_Transit_temp!AT$2,SXS_Transit_input!$Y$51:$AT$51,0)+1,FALSE))</f>
        <v>0</v>
      </c>
      <c r="AU17" s="23">
        <f>IF(ISNA(VLOOKUP($AA17,SXS_Transit_input!$Y$5:$AT$26,MATCH(SXS_Transit_temp!AU$2,SXS_Transit_input!$Y$4:$AS$4,0)+1,FALSE)),0,VLOOKUP($AA17,SXS_Transit_input!$Y$5:$AT$26,MATCH(SXS_Transit_temp!AU$2,SXS_Transit_input!$Y$4:$AS$4,0)+1,FALSE))+IF(ISNA(VLOOKUP($AA17,SXS_Transit_input!$Y$52:$AT$67,MATCH(SXS_Transit_temp!AU$2,SXS_Transit_input!$Y$51:$AT$51,0)+1,FALSE)),0,VLOOKUP($AA17,SXS_Transit_input!$Y$52:$AT$67,MATCH(SXS_Transit_temp!AU$2,SXS_Transit_input!$Y$51:$AT$51,0)+1,FALSE))</f>
        <v>0</v>
      </c>
      <c r="AV17" s="23">
        <f>IF(ISNA(VLOOKUP($AA17,SXS_Transit_input!$Y$5:$AT$26,MATCH(SXS_Transit_temp!AV$2,SXS_Transit_input!$Y$4:$AS$4,0)+1,FALSE)),0,VLOOKUP($AA17,SXS_Transit_input!$Y$5:$AT$26,MATCH(SXS_Transit_temp!AV$2,SXS_Transit_input!$Y$4:$AS$4,0)+1,FALSE))+IF(ISNA(VLOOKUP($AA17,SXS_Transit_input!$Y$52:$AT$67,MATCH(SXS_Transit_temp!AV$2,SXS_Transit_input!$Y$51:$AT$51,0)+1,FALSE)),0,VLOOKUP($AA17,SXS_Transit_input!$Y$52:$AT$67,MATCH(SXS_Transit_temp!AV$2,SXS_Transit_input!$Y$51:$AT$51,0)+1,FALSE))</f>
        <v>0</v>
      </c>
      <c r="AW17" s="23">
        <f>IF(ISNA(VLOOKUP($AA17,SXS_Transit_input!$Y$5:$AT$26,MATCH(SXS_Transit_temp!AW$2,SXS_Transit_input!$Y$4:$AS$4,0)+1,FALSE)),0,VLOOKUP($AA17,SXS_Transit_input!$Y$5:$AT$26,MATCH(SXS_Transit_temp!AW$2,SXS_Transit_input!$Y$4:$AS$4,0)+1,FALSE))+IF(ISNA(VLOOKUP($AA17,SXS_Transit_input!$Y$52:$AT$67,MATCH(SXS_Transit_temp!AW$2,SXS_Transit_input!$Y$51:$AT$51,0)+1,FALSE)),0,VLOOKUP($AA17,SXS_Transit_input!$Y$52:$AT$67,MATCH(SXS_Transit_temp!AW$2,SXS_Transit_input!$Y$51:$AT$51,0)+1,FALSE))</f>
        <v>0</v>
      </c>
      <c r="AX17" s="23">
        <f>IF(ISNA(VLOOKUP($AA17,SXS_Transit_input!$Y$5:$AT$26,MATCH(SXS_Transit_temp!AX$2,SXS_Transit_input!$Y$4:$AS$4,0)+1,FALSE)),0,VLOOKUP($AA17,SXS_Transit_input!$Y$5:$AT$26,MATCH(SXS_Transit_temp!AX$2,SXS_Transit_input!$Y$4:$AS$4,0)+1,FALSE))+IF(ISNA(VLOOKUP($AA17,SXS_Transit_input!$Y$52:$AT$67,MATCH(SXS_Transit_temp!AX$2,SXS_Transit_input!$Y$51:$AT$51,0)+1,FALSE)),0,VLOOKUP($AA17,SXS_Transit_input!$Y$52:$AT$67,MATCH(SXS_Transit_temp!AX$2,SXS_Transit_input!$Y$51:$AT$51,0)+1,FALSE))</f>
        <v>0</v>
      </c>
      <c r="AY17" s="23">
        <f>IF(ISNA(VLOOKUP($AA17,SXS_Transit_input!$Y$5:$AT$26,MATCH(SXS_Transit_temp!AY$2,SXS_Transit_input!$Y$4:$AS$4,0)+1,FALSE)),0,VLOOKUP($AA17,SXS_Transit_input!$Y$5:$AT$26,MATCH(SXS_Transit_temp!AY$2,SXS_Transit_input!$Y$4:$AS$4,0)+1,FALSE))+IF(ISNA(VLOOKUP($AA17,SXS_Transit_input!$Y$52:$AT$67,MATCH(SXS_Transit_temp!AY$2,SXS_Transit_input!$Y$51:$AT$51,0)+1,FALSE)),0,VLOOKUP($AA17,SXS_Transit_input!$Y$52:$AT$67,MATCH(SXS_Transit_temp!AY$2,SXS_Transit_input!$Y$51:$AT$51,0)+1,FALSE))</f>
        <v>0</v>
      </c>
      <c r="AZ17" s="24">
        <f>IF(ISNA(VLOOKUP($AA17,SXS_Transit_input!$Y$5:$AT$26,MATCH(SXS_Transit_temp!AZ$2,SXS_Transit_input!$Y$4:$AS$4,0)+1,FALSE)),0,VLOOKUP($AA17,SXS_Transit_input!$Y$5:$AT$26,MATCH(SXS_Transit_temp!AZ$2,SXS_Transit_input!$Y$4:$AS$4,0)+1,FALSE))+IF(ISNA(VLOOKUP($AA17,SXS_Transit_input!$Y$52:$AT$67,MATCH(SXS_Transit_temp!AZ$2,SXS_Transit_input!$Y$51:$AT$51,0)+1,FALSE)),0,VLOOKUP($AA17,SXS_Transit_input!$Y$52:$AT$67,MATCH(SXS_Transit_temp!AZ$2,SXS_Transit_input!$Y$51:$AT$51,0)+1,FALSE))</f>
        <v>0</v>
      </c>
    </row>
    <row r="18" spans="1:52" x14ac:dyDescent="0.25">
      <c r="A18">
        <v>16</v>
      </c>
      <c r="B18">
        <f>IF(ISNA(VLOOKUP($A18,SXS_Transit_input!$A$5:$W$26,MATCH(SXS_Transit_temp!B$2,SXS_Transit_input!$B$4:$W$4,0)+1,FALSE)),0,VLOOKUP($A18,SXS_Transit_input!$A$5:$W$26,MATCH(SXS_Transit_temp!B$2,SXS_Transit_input!$B$4:$W$4,0)+1,FALSE))+IF(ISNA(VLOOKUP($A18,SXS_Transit_input!$A$53:$R$69,MATCH(SXS_Transit_temp!B$2,SXS_Transit_input!$B$52:$R$52,0)+1,FALSE)),0,VLOOKUP($A18,SXS_Transit_input!$A$53:$R$69,MATCH(SXS_Transit_temp!B$2,SXS_Transit_input!$B$52:$R$52,0)+1,FALSE))</f>
        <v>0</v>
      </c>
      <c r="C18">
        <f>IF(ISNA(VLOOKUP($A18,SXS_Transit_input!$A$5:$W$26,MATCH(SXS_Transit_temp!C$2,SXS_Transit_input!$B$4:$W$4,0)+1,FALSE)),0,VLOOKUP($A18,SXS_Transit_input!$A$5:$W$26,MATCH(SXS_Transit_temp!C$2,SXS_Transit_input!$B$4:$W$4,0)+1,FALSE))+IF(ISNA(VLOOKUP($A18,SXS_Transit_input!$A$53:$R$69,MATCH(SXS_Transit_temp!C$2,SXS_Transit_input!$B$52:$R$52,0)+1,FALSE)),0,VLOOKUP($A18,SXS_Transit_input!$A$53:$R$69,MATCH(SXS_Transit_temp!C$2,SXS_Transit_input!$B$52:$R$52,0)+1,FALSE))</f>
        <v>0</v>
      </c>
      <c r="D18">
        <f>IF(ISNA(VLOOKUP($A18,SXS_Transit_input!$A$5:$W$26,MATCH(SXS_Transit_temp!D$2,SXS_Transit_input!$B$4:$W$4,0)+1,FALSE)),0,VLOOKUP($A18,SXS_Transit_input!$A$5:$W$26,MATCH(SXS_Transit_temp!D$2,SXS_Transit_input!$B$4:$W$4,0)+1,FALSE))+IF(ISNA(VLOOKUP($A18,SXS_Transit_input!$A$53:$R$69,MATCH(SXS_Transit_temp!D$2,SXS_Transit_input!$B$52:$R$52,0)+1,FALSE)),0,VLOOKUP($A18,SXS_Transit_input!$A$53:$R$69,MATCH(SXS_Transit_temp!D$2,SXS_Transit_input!$B$52:$R$52,0)+1,FALSE))</f>
        <v>0</v>
      </c>
      <c r="E18">
        <f>IF(ISNA(VLOOKUP($A18,SXS_Transit_input!$A$5:$W$26,MATCH(SXS_Transit_temp!E$2,SXS_Transit_input!$B$4:$W$4,0)+1,FALSE)),0,VLOOKUP($A18,SXS_Transit_input!$A$5:$W$26,MATCH(SXS_Transit_temp!E$2,SXS_Transit_input!$B$4:$W$4,0)+1,FALSE))+IF(ISNA(VLOOKUP($A18,SXS_Transit_input!$A$53:$R$69,MATCH(SXS_Transit_temp!E$2,SXS_Transit_input!$B$52:$R$52,0)+1,FALSE)),0,VLOOKUP($A18,SXS_Transit_input!$A$53:$R$69,MATCH(SXS_Transit_temp!E$2,SXS_Transit_input!$B$52:$R$52,0)+1,FALSE))</f>
        <v>0</v>
      </c>
      <c r="F18">
        <f>IF(ISNA(VLOOKUP($A18,SXS_Transit_input!$A$5:$W$26,MATCH(SXS_Transit_temp!F$2,SXS_Transit_input!$B$4:$W$4,0)+1,FALSE)),0,VLOOKUP($A18,SXS_Transit_input!$A$5:$W$26,MATCH(SXS_Transit_temp!F$2,SXS_Transit_input!$B$4:$W$4,0)+1,FALSE))+IF(ISNA(VLOOKUP($A18,SXS_Transit_input!$A$53:$R$69,MATCH(SXS_Transit_temp!F$2,SXS_Transit_input!$B$52:$R$52,0)+1,FALSE)),0,VLOOKUP($A18,SXS_Transit_input!$A$53:$R$69,MATCH(SXS_Transit_temp!F$2,SXS_Transit_input!$B$52:$R$52,0)+1,FALSE))</f>
        <v>0</v>
      </c>
      <c r="G18">
        <f>IF(ISNA(VLOOKUP($A18,SXS_Transit_input!$A$5:$W$26,MATCH(SXS_Transit_temp!G$2,SXS_Transit_input!$B$4:$W$4,0)+1,FALSE)),0,VLOOKUP($A18,SXS_Transit_input!$A$5:$W$26,MATCH(SXS_Transit_temp!G$2,SXS_Transit_input!$B$4:$W$4,0)+1,FALSE))+IF(ISNA(VLOOKUP($A18,SXS_Transit_input!$A$53:$R$69,MATCH(SXS_Transit_temp!G$2,SXS_Transit_input!$B$52:$R$52,0)+1,FALSE)),0,VLOOKUP($A18,SXS_Transit_input!$A$53:$R$69,MATCH(SXS_Transit_temp!G$2,SXS_Transit_input!$B$52:$R$52,0)+1,FALSE))</f>
        <v>0</v>
      </c>
      <c r="H18">
        <f>IF(ISNA(VLOOKUP($A18,SXS_Transit_input!$A$5:$W$26,MATCH(SXS_Transit_temp!H$2,SXS_Transit_input!$B$4:$W$4,0)+1,FALSE)),0,VLOOKUP($A18,SXS_Transit_input!$A$5:$W$26,MATCH(SXS_Transit_temp!H$2,SXS_Transit_input!$B$4:$W$4,0)+1,FALSE))+IF(ISNA(VLOOKUP($A18,SXS_Transit_input!$A$53:$R$69,MATCH(SXS_Transit_temp!H$2,SXS_Transit_input!$B$52:$R$52,0)+1,FALSE)),0,VLOOKUP($A18,SXS_Transit_input!$A$53:$R$69,MATCH(SXS_Transit_temp!H$2,SXS_Transit_input!$B$52:$R$52,0)+1,FALSE))</f>
        <v>0</v>
      </c>
      <c r="I18">
        <f>IF(ISNA(VLOOKUP($A18,SXS_Transit_input!$A$5:$W$26,MATCH(SXS_Transit_temp!I$2,SXS_Transit_input!$B$4:$W$4,0)+1,FALSE)),0,VLOOKUP($A18,SXS_Transit_input!$A$5:$W$26,MATCH(SXS_Transit_temp!I$2,SXS_Transit_input!$B$4:$W$4,0)+1,FALSE))+IF(ISNA(VLOOKUP($A18,SXS_Transit_input!$A$53:$R$69,MATCH(SXS_Transit_temp!I$2,SXS_Transit_input!$B$52:$R$52,0)+1,FALSE)),0,VLOOKUP($A18,SXS_Transit_input!$A$53:$R$69,MATCH(SXS_Transit_temp!I$2,SXS_Transit_input!$B$52:$R$52,0)+1,FALSE))</f>
        <v>0</v>
      </c>
      <c r="J18">
        <f>IF(ISNA(VLOOKUP($A18,SXS_Transit_input!$A$5:$W$26,MATCH(SXS_Transit_temp!J$2,SXS_Transit_input!$B$4:$W$4,0)+1,FALSE)),0,VLOOKUP($A18,SXS_Transit_input!$A$5:$W$26,MATCH(SXS_Transit_temp!J$2,SXS_Transit_input!$B$4:$W$4,0)+1,FALSE))+IF(ISNA(VLOOKUP($A18,SXS_Transit_input!$A$53:$R$69,MATCH(SXS_Transit_temp!J$2,SXS_Transit_input!$B$52:$R$52,0)+1,FALSE)),0,VLOOKUP($A18,SXS_Transit_input!$A$53:$R$69,MATCH(SXS_Transit_temp!J$2,SXS_Transit_input!$B$52:$R$52,0)+1,FALSE))</f>
        <v>0</v>
      </c>
      <c r="K18">
        <f>IF(ISNA(VLOOKUP($A18,SXS_Transit_input!$A$5:$W$26,MATCH(SXS_Transit_temp!K$2,SXS_Transit_input!$B$4:$W$4,0)+1,FALSE)),0,VLOOKUP($A18,SXS_Transit_input!$A$5:$W$26,MATCH(SXS_Transit_temp!K$2,SXS_Transit_input!$B$4:$W$4,0)+1,FALSE))+IF(ISNA(VLOOKUP($A18,SXS_Transit_input!$A$53:$R$69,MATCH(SXS_Transit_temp!K$2,SXS_Transit_input!$B$52:$R$52,0)+1,FALSE)),0,VLOOKUP($A18,SXS_Transit_input!$A$53:$R$69,MATCH(SXS_Transit_temp!K$2,SXS_Transit_input!$B$52:$R$52,0)+1,FALSE))</f>
        <v>0</v>
      </c>
      <c r="L18">
        <f>IF(ISNA(VLOOKUP($A18,SXS_Transit_input!$A$5:$W$26,MATCH(SXS_Transit_temp!L$2,SXS_Transit_input!$B$4:$W$4,0)+1,FALSE)),0,VLOOKUP($A18,SXS_Transit_input!$A$5:$W$26,MATCH(SXS_Transit_temp!L$2,SXS_Transit_input!$B$4:$W$4,0)+1,FALSE))+IF(ISNA(VLOOKUP($A18,SXS_Transit_input!$A$53:$R$69,MATCH(SXS_Transit_temp!L$2,SXS_Transit_input!$B$52:$R$52,0)+1,FALSE)),0,VLOOKUP($A18,SXS_Transit_input!$A$53:$R$69,MATCH(SXS_Transit_temp!L$2,SXS_Transit_input!$B$52:$R$52,0)+1,FALSE))</f>
        <v>0</v>
      </c>
      <c r="M18">
        <f>IF(ISNA(VLOOKUP($A18,SXS_Transit_input!$A$5:$W$26,MATCH(SXS_Transit_temp!M$2,SXS_Transit_input!$B$4:$W$4,0)+1,FALSE)),0,VLOOKUP($A18,SXS_Transit_input!$A$5:$W$26,MATCH(SXS_Transit_temp!M$2,SXS_Transit_input!$B$4:$W$4,0)+1,FALSE))+IF(ISNA(VLOOKUP($A18,SXS_Transit_input!$A$53:$R$69,MATCH(SXS_Transit_temp!M$2,SXS_Transit_input!$B$52:$R$52,0)+1,FALSE)),0,VLOOKUP($A18,SXS_Transit_input!$A$53:$R$69,MATCH(SXS_Transit_temp!M$2,SXS_Transit_input!$B$52:$R$52,0)+1,FALSE))</f>
        <v>0</v>
      </c>
      <c r="N18">
        <f>IF(ISNA(VLOOKUP($A18,SXS_Transit_input!$A$5:$W$26,MATCH(SXS_Transit_temp!N$2,SXS_Transit_input!$B$4:$W$4,0)+1,FALSE)),0,VLOOKUP($A18,SXS_Transit_input!$A$5:$W$26,MATCH(SXS_Transit_temp!N$2,SXS_Transit_input!$B$4:$W$4,0)+1,FALSE))+IF(ISNA(VLOOKUP($A18,SXS_Transit_input!$A$53:$R$69,MATCH(SXS_Transit_temp!N$2,SXS_Transit_input!$B$52:$R$52,0)+1,FALSE)),0,VLOOKUP($A18,SXS_Transit_input!$A$53:$R$69,MATCH(SXS_Transit_temp!N$2,SXS_Transit_input!$B$52:$R$52,0)+1,FALSE))</f>
        <v>0</v>
      </c>
      <c r="O18">
        <f>IF(ISNA(VLOOKUP($A18,SXS_Transit_input!$A$5:$W$26,MATCH(SXS_Transit_temp!O$2,SXS_Transit_input!$B$4:$W$4,0)+1,FALSE)),0,VLOOKUP($A18,SXS_Transit_input!$A$5:$W$26,MATCH(SXS_Transit_temp!O$2,SXS_Transit_input!$B$4:$W$4,0)+1,FALSE))+IF(ISNA(VLOOKUP($A18,SXS_Transit_input!$A$53:$R$69,MATCH(SXS_Transit_temp!O$2,SXS_Transit_input!$B$52:$R$52,0)+1,FALSE)),0,VLOOKUP($A18,SXS_Transit_input!$A$53:$R$69,MATCH(SXS_Transit_temp!O$2,SXS_Transit_input!$B$52:$R$52,0)+1,FALSE))</f>
        <v>0</v>
      </c>
      <c r="P18">
        <f>IF(ISNA(VLOOKUP($A18,SXS_Transit_input!$A$5:$W$26,MATCH(SXS_Transit_temp!P$2,SXS_Transit_input!$B$4:$W$4,0)+1,FALSE)),0,VLOOKUP($A18,SXS_Transit_input!$A$5:$W$26,MATCH(SXS_Transit_temp!P$2,SXS_Transit_input!$B$4:$W$4,0)+1,FALSE))+IF(ISNA(VLOOKUP($A18,SXS_Transit_input!$A$53:$R$69,MATCH(SXS_Transit_temp!P$2,SXS_Transit_input!$B$52:$R$52,0)+1,FALSE)),0,VLOOKUP($A18,SXS_Transit_input!$A$53:$R$69,MATCH(SXS_Transit_temp!P$2,SXS_Transit_input!$B$52:$R$52,0)+1,FALSE))</f>
        <v>0</v>
      </c>
      <c r="Q18">
        <f>IF(ISNA(VLOOKUP($A18,SXS_Transit_input!$A$5:$W$26,MATCH(SXS_Transit_temp!Q$2,SXS_Transit_input!$B$4:$W$4,0)+1,FALSE)),0,VLOOKUP($A18,SXS_Transit_input!$A$5:$W$26,MATCH(SXS_Transit_temp!Q$2,SXS_Transit_input!$B$4:$W$4,0)+1,FALSE))+IF(ISNA(VLOOKUP($A18,SXS_Transit_input!$A$53:$R$69,MATCH(SXS_Transit_temp!Q$2,SXS_Transit_input!$B$52:$R$52,0)+1,FALSE)),0,VLOOKUP($A18,SXS_Transit_input!$A$53:$R$69,MATCH(SXS_Transit_temp!Q$2,SXS_Transit_input!$B$52:$R$52,0)+1,FALSE))</f>
        <v>0</v>
      </c>
      <c r="R18">
        <f>IF(ISNA(VLOOKUP($A18,SXS_Transit_input!$A$5:$W$26,MATCH(SXS_Transit_temp!R$2,SXS_Transit_input!$B$4:$W$4,0)+1,FALSE)),0,VLOOKUP($A18,SXS_Transit_input!$A$5:$W$26,MATCH(SXS_Transit_temp!R$2,SXS_Transit_input!$B$4:$W$4,0)+1,FALSE))+IF(ISNA(VLOOKUP($A18,SXS_Transit_input!$A$53:$R$69,MATCH(SXS_Transit_temp!R$2,SXS_Transit_input!$B$52:$R$52,0)+1,FALSE)),0,VLOOKUP($A18,SXS_Transit_input!$A$53:$R$69,MATCH(SXS_Transit_temp!R$2,SXS_Transit_input!$B$52:$R$52,0)+1,FALSE))</f>
        <v>0</v>
      </c>
      <c r="S18">
        <f>IF(ISNA(VLOOKUP($A18,SXS_Transit_input!$A$5:$W$26,MATCH(SXS_Transit_temp!S$2,SXS_Transit_input!$B$4:$W$4,0)+1,FALSE)),0,VLOOKUP($A18,SXS_Transit_input!$A$5:$W$26,MATCH(SXS_Transit_temp!S$2,SXS_Transit_input!$B$4:$W$4,0)+1,FALSE))+IF(ISNA(VLOOKUP($A18,SXS_Transit_input!$A$53:$R$69,MATCH(SXS_Transit_temp!S$2,SXS_Transit_input!$B$52:$R$52,0)+1,FALSE)),0,VLOOKUP($A18,SXS_Transit_input!$A$53:$R$69,MATCH(SXS_Transit_temp!S$2,SXS_Transit_input!$B$52:$R$52,0)+1,FALSE))</f>
        <v>0</v>
      </c>
      <c r="T18">
        <f>IF(ISNA(VLOOKUP($A18,SXS_Transit_input!$A$5:$W$26,MATCH(SXS_Transit_temp!T$2,SXS_Transit_input!$B$4:$W$4,0)+1,FALSE)),0,VLOOKUP($A18,SXS_Transit_input!$A$5:$W$26,MATCH(SXS_Transit_temp!T$2,SXS_Transit_input!$B$4:$W$4,0)+1,FALSE))+IF(ISNA(VLOOKUP($A18,SXS_Transit_input!$A$53:$R$69,MATCH(SXS_Transit_temp!T$2,SXS_Transit_input!$B$52:$R$52,0)+1,FALSE)),0,VLOOKUP($A18,SXS_Transit_input!$A$53:$R$69,MATCH(SXS_Transit_temp!T$2,SXS_Transit_input!$B$52:$R$52,0)+1,FALSE))</f>
        <v>0</v>
      </c>
      <c r="U18">
        <f>IF(ISNA(VLOOKUP($A18,SXS_Transit_input!$A$5:$W$26,MATCH(SXS_Transit_temp!U$2,SXS_Transit_input!$B$4:$W$4,0)+1,FALSE)),0,VLOOKUP($A18,SXS_Transit_input!$A$5:$W$26,MATCH(SXS_Transit_temp!U$2,SXS_Transit_input!$B$4:$W$4,0)+1,FALSE))+IF(ISNA(VLOOKUP($A18,SXS_Transit_input!$A$53:$R$69,MATCH(SXS_Transit_temp!U$2,SXS_Transit_input!$B$52:$R$52,0)+1,FALSE)),0,VLOOKUP($A18,SXS_Transit_input!$A$53:$R$69,MATCH(SXS_Transit_temp!U$2,SXS_Transit_input!$B$52:$R$52,0)+1,FALSE))</f>
        <v>0</v>
      </c>
      <c r="V18">
        <f>IF(ISNA(VLOOKUP($A18,SXS_Transit_input!$A$5:$W$26,MATCH(SXS_Transit_temp!V$2,SXS_Transit_input!$B$4:$W$4,0)+1,FALSE)),0,VLOOKUP($A18,SXS_Transit_input!$A$5:$W$26,MATCH(SXS_Transit_temp!V$2,SXS_Transit_input!$B$4:$W$4,0)+1,FALSE))+IF(ISNA(VLOOKUP($A18,SXS_Transit_input!$A$53:$R$69,MATCH(SXS_Transit_temp!V$2,SXS_Transit_input!$B$52:$R$52,0)+1,FALSE)),0,VLOOKUP($A18,SXS_Transit_input!$A$53:$R$69,MATCH(SXS_Transit_temp!V$2,SXS_Transit_input!$B$52:$R$52,0)+1,FALSE))</f>
        <v>0</v>
      </c>
      <c r="W18">
        <f>IF(ISNA(VLOOKUP($A18,SXS_Transit_input!$A$5:$W$26,MATCH(SXS_Transit_temp!W$2,SXS_Transit_input!$B$4:$W$4,0)+1,FALSE)),0,VLOOKUP($A18,SXS_Transit_input!$A$5:$W$26,MATCH(SXS_Transit_temp!W$2,SXS_Transit_input!$B$4:$W$4,0)+1,FALSE))+IF(ISNA(VLOOKUP($A18,SXS_Transit_input!$A$53:$R$69,MATCH(SXS_Transit_temp!W$2,SXS_Transit_input!$B$52:$R$52,0)+1,FALSE)),0,VLOOKUP($A18,SXS_Transit_input!$A$53:$R$69,MATCH(SXS_Transit_temp!W$2,SXS_Transit_input!$B$52:$R$52,0)+1,FALSE))</f>
        <v>0</v>
      </c>
      <c r="X18">
        <f>IF(ISNA(VLOOKUP($A18,SXS_Transit_input!$A$5:$W$26,MATCH(SXS_Transit_temp!X$2,SXS_Transit_input!$B$4:$W$4,0)+1,FALSE)),0,VLOOKUP($A18,SXS_Transit_input!$A$5:$W$26,MATCH(SXS_Transit_temp!X$2,SXS_Transit_input!$B$4:$W$4,0)+1,FALSE))+IF(ISNA(VLOOKUP($A18,SXS_Transit_input!$A$53:$R$69,MATCH(SXS_Transit_temp!X$2,SXS_Transit_input!$B$52:$R$52,0)+1,FALSE)),0,VLOOKUP($A18,SXS_Transit_input!$A$53:$R$69,MATCH(SXS_Transit_temp!X$2,SXS_Transit_input!$B$52:$R$52,0)+1,FALSE))</f>
        <v>0</v>
      </c>
      <c r="Y18">
        <f>IF(ISNA(VLOOKUP($A18,SXS_Transit_input!$A$5:$W$26,MATCH(SXS_Transit_temp!Y$2,SXS_Transit_input!$B$4:$W$4,0)+1,FALSE)),0,VLOOKUP($A18,SXS_Transit_input!$A$5:$W$26,MATCH(SXS_Transit_temp!Y$2,SXS_Transit_input!$B$4:$W$4,0)+1,FALSE))+IF(ISNA(VLOOKUP($A18,SXS_Transit_input!$A$53:$R$69,MATCH(SXS_Transit_temp!Y$2,SXS_Transit_input!$B$52:$R$52,0)+1,FALSE)),0,VLOOKUP($A18,SXS_Transit_input!$A$53:$R$69,MATCH(SXS_Transit_temp!Y$2,SXS_Transit_input!$B$52:$R$52,0)+1,FALSE))</f>
        <v>0</v>
      </c>
      <c r="Z18">
        <f>IF(ISNA(VLOOKUP($A18,SXS_Transit_input!$A$5:$W$26,MATCH(SXS_Transit_temp!Z$2,SXS_Transit_input!$B$4:$W$4,0)+1,FALSE)),0,VLOOKUP($A18,SXS_Transit_input!$A$5:$W$26,MATCH(SXS_Transit_temp!Z$2,SXS_Transit_input!$B$4:$W$4,0)+1,FALSE))+IF(ISNA(VLOOKUP($A18,SXS_Transit_input!$A$53:$R$69,MATCH(SXS_Transit_temp!Z$2,SXS_Transit_input!$B$52:$R$52,0)+1,FALSE)),0,VLOOKUP($A18,SXS_Transit_input!$A$53:$R$69,MATCH(SXS_Transit_temp!Z$2,SXS_Transit_input!$B$52:$R$52,0)+1,FALSE))</f>
        <v>0</v>
      </c>
      <c r="AA18">
        <v>16</v>
      </c>
      <c r="AB18" s="22">
        <f>IF(ISNA(VLOOKUP($AA18,SXS_Transit_input!$Y$5:$AT$26,MATCH(SXS_Transit_temp!AB$2,SXS_Transit_input!$Y$4:$AS$4,0)+1,FALSE)),0,VLOOKUP($AA18,SXS_Transit_input!$Y$5:$AT$26,MATCH(SXS_Transit_temp!AB$2,SXS_Transit_input!$Y$4:$AS$4,0)+1,FALSE))+IF(ISNA(VLOOKUP($AA18,SXS_Transit_input!$Y$52:$AT$67,MATCH(SXS_Transit_temp!AB$2,SXS_Transit_input!$Y$51:$AT$51,0)+1,FALSE)),0,VLOOKUP($AA18,SXS_Transit_input!$Y$52:$AT$67,MATCH(SXS_Transit_temp!AB$2,SXS_Transit_input!$Y$51:$AT$51,0)+1,FALSE))</f>
        <v>0</v>
      </c>
      <c r="AC18" s="23">
        <f>IF(ISNA(VLOOKUP($AA18,SXS_Transit_input!$Y$5:$AT$26,MATCH(SXS_Transit_temp!AC$2,SXS_Transit_input!$Y$4:$AS$4,0)+1,FALSE)),0,VLOOKUP($AA18,SXS_Transit_input!$Y$5:$AT$26,MATCH(SXS_Transit_temp!AC$2,SXS_Transit_input!$Y$4:$AS$4,0)+1,FALSE))+IF(ISNA(VLOOKUP($AA18,SXS_Transit_input!$Y$52:$AT$67,MATCH(SXS_Transit_temp!AC$2,SXS_Transit_input!$Y$51:$AT$51,0)+1,FALSE)),0,VLOOKUP($AA18,SXS_Transit_input!$Y$52:$AT$67,MATCH(SXS_Transit_temp!AC$2,SXS_Transit_input!$Y$51:$AT$51,0)+1,FALSE))</f>
        <v>0</v>
      </c>
      <c r="AD18" s="23">
        <f>IF(ISNA(VLOOKUP($AA18,SXS_Transit_input!$Y$5:$AT$26,MATCH(SXS_Transit_temp!AD$2,SXS_Transit_input!$Y$4:$AS$4,0)+1,FALSE)),0,VLOOKUP($AA18,SXS_Transit_input!$Y$5:$AT$26,MATCH(SXS_Transit_temp!AD$2,SXS_Transit_input!$Y$4:$AS$4,0)+1,FALSE))+IF(ISNA(VLOOKUP($AA18,SXS_Transit_input!$Y$52:$AT$67,MATCH(SXS_Transit_temp!AD$2,SXS_Transit_input!$Y$51:$AT$51,0)+1,FALSE)),0,VLOOKUP($AA18,SXS_Transit_input!$Y$52:$AT$67,MATCH(SXS_Transit_temp!AD$2,SXS_Transit_input!$Y$51:$AT$51,0)+1,FALSE))</f>
        <v>0</v>
      </c>
      <c r="AE18" s="23">
        <f>IF(ISNA(VLOOKUP($AA18,SXS_Transit_input!$Y$5:$AT$26,MATCH(SXS_Transit_temp!AE$2,SXS_Transit_input!$Y$4:$AS$4,0)+1,FALSE)),0,VLOOKUP($AA18,SXS_Transit_input!$Y$5:$AT$26,MATCH(SXS_Transit_temp!AE$2,SXS_Transit_input!$Y$4:$AS$4,0)+1,FALSE))+IF(ISNA(VLOOKUP($AA18,SXS_Transit_input!$Y$52:$AT$67,MATCH(SXS_Transit_temp!AE$2,SXS_Transit_input!$Y$51:$AT$51,0)+1,FALSE)),0,VLOOKUP($AA18,SXS_Transit_input!$Y$52:$AT$67,MATCH(SXS_Transit_temp!AE$2,SXS_Transit_input!$Y$51:$AT$51,0)+1,FALSE))</f>
        <v>0</v>
      </c>
      <c r="AF18" s="23">
        <f>IF(ISNA(VLOOKUP($AA18,SXS_Transit_input!$Y$5:$AT$26,MATCH(SXS_Transit_temp!AF$2,SXS_Transit_input!$Y$4:$AS$4,0)+1,FALSE)),0,VLOOKUP($AA18,SXS_Transit_input!$Y$5:$AT$26,MATCH(SXS_Transit_temp!AF$2,SXS_Transit_input!$Y$4:$AS$4,0)+1,FALSE))+IF(ISNA(VLOOKUP($AA18,SXS_Transit_input!$Y$52:$AT$67,MATCH(SXS_Transit_temp!AF$2,SXS_Transit_input!$Y$51:$AT$51,0)+1,FALSE)),0,VLOOKUP($AA18,SXS_Transit_input!$Y$52:$AT$67,MATCH(SXS_Transit_temp!AF$2,SXS_Transit_input!$Y$51:$AT$51,0)+1,FALSE))</f>
        <v>0</v>
      </c>
      <c r="AG18" s="23">
        <f>IF(ISNA(VLOOKUP($AA18,SXS_Transit_input!$Y$5:$AT$26,MATCH(SXS_Transit_temp!AG$2,SXS_Transit_input!$Y$4:$AS$4,0)+1,FALSE)),0,VLOOKUP($AA18,SXS_Transit_input!$Y$5:$AT$26,MATCH(SXS_Transit_temp!AG$2,SXS_Transit_input!$Y$4:$AS$4,0)+1,FALSE))+IF(ISNA(VLOOKUP($AA18,SXS_Transit_input!$Y$52:$AT$67,MATCH(SXS_Transit_temp!AG$2,SXS_Transit_input!$Y$51:$AT$51,0)+1,FALSE)),0,VLOOKUP($AA18,SXS_Transit_input!$Y$52:$AT$67,MATCH(SXS_Transit_temp!AG$2,SXS_Transit_input!$Y$51:$AT$51,0)+1,FALSE))</f>
        <v>0</v>
      </c>
      <c r="AH18" s="23">
        <f>IF(ISNA(VLOOKUP($AA18,SXS_Transit_input!$Y$5:$AT$26,MATCH(SXS_Transit_temp!AH$2,SXS_Transit_input!$Y$4:$AS$4,0)+1,FALSE)),0,VLOOKUP($AA18,SXS_Transit_input!$Y$5:$AT$26,MATCH(SXS_Transit_temp!AH$2,SXS_Transit_input!$Y$4:$AS$4,0)+1,FALSE))+IF(ISNA(VLOOKUP($AA18,SXS_Transit_input!$Y$52:$AT$67,MATCH(SXS_Transit_temp!AH$2,SXS_Transit_input!$Y$51:$AT$51,0)+1,FALSE)),0,VLOOKUP($AA18,SXS_Transit_input!$Y$52:$AT$67,MATCH(SXS_Transit_temp!AH$2,SXS_Transit_input!$Y$51:$AT$51,0)+1,FALSE))</f>
        <v>0</v>
      </c>
      <c r="AI18" s="23">
        <f>IF(ISNA(VLOOKUP($AA18,SXS_Transit_input!$Y$5:$AT$26,MATCH(SXS_Transit_temp!AI$2,SXS_Transit_input!$Y$4:$AS$4,0)+1,FALSE)),0,VLOOKUP($AA18,SXS_Transit_input!$Y$5:$AT$26,MATCH(SXS_Transit_temp!AI$2,SXS_Transit_input!$Y$4:$AS$4,0)+1,FALSE))+IF(ISNA(VLOOKUP($AA18,SXS_Transit_input!$Y$52:$AT$67,MATCH(SXS_Transit_temp!AI$2,SXS_Transit_input!$Y$51:$AT$51,0)+1,FALSE)),0,VLOOKUP($AA18,SXS_Transit_input!$Y$52:$AT$67,MATCH(SXS_Transit_temp!AI$2,SXS_Transit_input!$Y$51:$AT$51,0)+1,FALSE))</f>
        <v>0</v>
      </c>
      <c r="AJ18" s="23">
        <f>IF(ISNA(VLOOKUP($AA18,SXS_Transit_input!$Y$5:$AT$26,MATCH(SXS_Transit_temp!AJ$2,SXS_Transit_input!$Y$4:$AS$4,0)+1,FALSE)),0,VLOOKUP($AA18,SXS_Transit_input!$Y$5:$AT$26,MATCH(SXS_Transit_temp!AJ$2,SXS_Transit_input!$Y$4:$AS$4,0)+1,FALSE))+IF(ISNA(VLOOKUP($AA18,SXS_Transit_input!$Y$52:$AT$67,MATCH(SXS_Transit_temp!AJ$2,SXS_Transit_input!$Y$51:$AT$51,0)+1,FALSE)),0,VLOOKUP($AA18,SXS_Transit_input!$Y$52:$AT$67,MATCH(SXS_Transit_temp!AJ$2,SXS_Transit_input!$Y$51:$AT$51,0)+1,FALSE))</f>
        <v>0</v>
      </c>
      <c r="AK18" s="23">
        <f>IF(ISNA(VLOOKUP($AA18,SXS_Transit_input!$Y$5:$AT$26,MATCH(SXS_Transit_temp!AK$2,SXS_Transit_input!$Y$4:$AS$4,0)+1,FALSE)),0,VLOOKUP($AA18,SXS_Transit_input!$Y$5:$AT$26,MATCH(SXS_Transit_temp!AK$2,SXS_Transit_input!$Y$4:$AS$4,0)+1,FALSE))+IF(ISNA(VLOOKUP($AA18,SXS_Transit_input!$Y$52:$AT$67,MATCH(SXS_Transit_temp!AK$2,SXS_Transit_input!$Y$51:$AT$51,0)+1,FALSE)),0,VLOOKUP($AA18,SXS_Transit_input!$Y$52:$AT$67,MATCH(SXS_Transit_temp!AK$2,SXS_Transit_input!$Y$51:$AT$51,0)+1,FALSE))</f>
        <v>0</v>
      </c>
      <c r="AL18" s="23">
        <f>IF(ISNA(VLOOKUP($AA18,SXS_Transit_input!$Y$5:$AT$26,MATCH(SXS_Transit_temp!AL$2,SXS_Transit_input!$Y$4:$AS$4,0)+1,FALSE)),0,VLOOKUP($AA18,SXS_Transit_input!$Y$5:$AT$26,MATCH(SXS_Transit_temp!AL$2,SXS_Transit_input!$Y$4:$AS$4,0)+1,FALSE))+IF(ISNA(VLOOKUP($AA18,SXS_Transit_input!$Y$52:$AT$67,MATCH(SXS_Transit_temp!AL$2,SXS_Transit_input!$Y$51:$AT$51,0)+1,FALSE)),0,VLOOKUP($AA18,SXS_Transit_input!$Y$52:$AT$67,MATCH(SXS_Transit_temp!AL$2,SXS_Transit_input!$Y$51:$AT$51,0)+1,FALSE))</f>
        <v>0</v>
      </c>
      <c r="AM18" s="23">
        <f>IF(ISNA(VLOOKUP($AA18,SXS_Transit_input!$Y$5:$AT$26,MATCH(SXS_Transit_temp!AM$2,SXS_Transit_input!$Y$4:$AS$4,0)+1,FALSE)),0,VLOOKUP($AA18,SXS_Transit_input!$Y$5:$AT$26,MATCH(SXS_Transit_temp!AM$2,SXS_Transit_input!$Y$4:$AS$4,0)+1,FALSE))+IF(ISNA(VLOOKUP($AA18,SXS_Transit_input!$Y$52:$AT$67,MATCH(SXS_Transit_temp!AM$2,SXS_Transit_input!$Y$51:$AT$51,0)+1,FALSE)),0,VLOOKUP($AA18,SXS_Transit_input!$Y$52:$AT$67,MATCH(SXS_Transit_temp!AM$2,SXS_Transit_input!$Y$51:$AT$51,0)+1,FALSE))</f>
        <v>0</v>
      </c>
      <c r="AN18" s="23">
        <f>IF(ISNA(VLOOKUP($AA18,SXS_Transit_input!$Y$5:$AT$26,MATCH(SXS_Transit_temp!AN$2,SXS_Transit_input!$Y$4:$AS$4,0)+1,FALSE)),0,VLOOKUP($AA18,SXS_Transit_input!$Y$5:$AT$26,MATCH(SXS_Transit_temp!AN$2,SXS_Transit_input!$Y$4:$AS$4,0)+1,FALSE))+IF(ISNA(VLOOKUP($AA18,SXS_Transit_input!$Y$52:$AT$67,MATCH(SXS_Transit_temp!AN$2,SXS_Transit_input!$Y$51:$AT$51,0)+1,FALSE)),0,VLOOKUP($AA18,SXS_Transit_input!$Y$52:$AT$67,MATCH(SXS_Transit_temp!AN$2,SXS_Transit_input!$Y$51:$AT$51,0)+1,FALSE))</f>
        <v>0</v>
      </c>
      <c r="AO18" s="23">
        <f>IF(ISNA(VLOOKUP($AA18,SXS_Transit_input!$Y$5:$AT$26,MATCH(SXS_Transit_temp!AO$2,SXS_Transit_input!$Y$4:$AS$4,0)+1,FALSE)),0,VLOOKUP($AA18,SXS_Transit_input!$Y$5:$AT$26,MATCH(SXS_Transit_temp!AO$2,SXS_Transit_input!$Y$4:$AS$4,0)+1,FALSE))+IF(ISNA(VLOOKUP($AA18,SXS_Transit_input!$Y$52:$AT$67,MATCH(SXS_Transit_temp!AO$2,SXS_Transit_input!$Y$51:$AT$51,0)+1,FALSE)),0,VLOOKUP($AA18,SXS_Transit_input!$Y$52:$AT$67,MATCH(SXS_Transit_temp!AO$2,SXS_Transit_input!$Y$51:$AT$51,0)+1,FALSE))</f>
        <v>0</v>
      </c>
      <c r="AP18" s="23">
        <f>IF(ISNA(VLOOKUP($AA18,SXS_Transit_input!$Y$5:$AT$26,MATCH(SXS_Transit_temp!AP$2,SXS_Transit_input!$Y$4:$AS$4,0)+1,FALSE)),0,VLOOKUP($AA18,SXS_Transit_input!$Y$5:$AT$26,MATCH(SXS_Transit_temp!AP$2,SXS_Transit_input!$Y$4:$AS$4,0)+1,FALSE))+IF(ISNA(VLOOKUP($AA18,SXS_Transit_input!$Y$52:$AT$67,MATCH(SXS_Transit_temp!AP$2,SXS_Transit_input!$Y$51:$AT$51,0)+1,FALSE)),0,VLOOKUP($AA18,SXS_Transit_input!$Y$52:$AT$67,MATCH(SXS_Transit_temp!AP$2,SXS_Transit_input!$Y$51:$AT$51,0)+1,FALSE))</f>
        <v>0</v>
      </c>
      <c r="AQ18" s="23">
        <f>IF(ISNA(VLOOKUP($AA18,SXS_Transit_input!$Y$5:$AT$26,MATCH(SXS_Transit_temp!AQ$2,SXS_Transit_input!$Y$4:$AS$4,0)+1,FALSE)),0,VLOOKUP($AA18,SXS_Transit_input!$Y$5:$AT$26,MATCH(SXS_Transit_temp!AQ$2,SXS_Transit_input!$Y$4:$AS$4,0)+1,FALSE))+IF(ISNA(VLOOKUP($AA18,SXS_Transit_input!$Y$52:$AT$67,MATCH(SXS_Transit_temp!AQ$2,SXS_Transit_input!$Y$51:$AT$51,0)+1,FALSE)),0,VLOOKUP($AA18,SXS_Transit_input!$Y$52:$AT$67,MATCH(SXS_Transit_temp!AQ$2,SXS_Transit_input!$Y$51:$AT$51,0)+1,FALSE))</f>
        <v>0</v>
      </c>
      <c r="AR18" s="23">
        <f>IF(ISNA(VLOOKUP($AA18,SXS_Transit_input!$Y$5:$AT$26,MATCH(SXS_Transit_temp!AR$2,SXS_Transit_input!$Y$4:$AS$4,0)+1,FALSE)),0,VLOOKUP($AA18,SXS_Transit_input!$Y$5:$AT$26,MATCH(SXS_Transit_temp!AR$2,SXS_Transit_input!$Y$4:$AS$4,0)+1,FALSE))+IF(ISNA(VLOOKUP($AA18,SXS_Transit_input!$Y$52:$AT$67,MATCH(SXS_Transit_temp!AR$2,SXS_Transit_input!$Y$51:$AT$51,0)+1,FALSE)),0,VLOOKUP($AA18,SXS_Transit_input!$Y$52:$AT$67,MATCH(SXS_Transit_temp!AR$2,SXS_Transit_input!$Y$51:$AT$51,0)+1,FALSE))</f>
        <v>0</v>
      </c>
      <c r="AS18" s="23">
        <f>IF(ISNA(VLOOKUP($AA18,SXS_Transit_input!$Y$5:$AT$26,MATCH(SXS_Transit_temp!AS$2,SXS_Transit_input!$Y$4:$AS$4,0)+1,FALSE)),0,VLOOKUP($AA18,SXS_Transit_input!$Y$5:$AT$26,MATCH(SXS_Transit_temp!AS$2,SXS_Transit_input!$Y$4:$AS$4,0)+1,FALSE))+IF(ISNA(VLOOKUP($AA18,SXS_Transit_input!$Y$52:$AT$67,MATCH(SXS_Transit_temp!AS$2,SXS_Transit_input!$Y$51:$AT$51,0)+1,FALSE)),0,VLOOKUP($AA18,SXS_Transit_input!$Y$52:$AT$67,MATCH(SXS_Transit_temp!AS$2,SXS_Transit_input!$Y$51:$AT$51,0)+1,FALSE))</f>
        <v>0</v>
      </c>
      <c r="AT18" s="23">
        <f>IF(ISNA(VLOOKUP($AA18,SXS_Transit_input!$Y$5:$AT$26,MATCH(SXS_Transit_temp!AT$2,SXS_Transit_input!$Y$4:$AS$4,0)+1,FALSE)),0,VLOOKUP($AA18,SXS_Transit_input!$Y$5:$AT$26,MATCH(SXS_Transit_temp!AT$2,SXS_Transit_input!$Y$4:$AS$4,0)+1,FALSE))+IF(ISNA(VLOOKUP($AA18,SXS_Transit_input!$Y$52:$AT$67,MATCH(SXS_Transit_temp!AT$2,SXS_Transit_input!$Y$51:$AT$51,0)+1,FALSE)),0,VLOOKUP($AA18,SXS_Transit_input!$Y$52:$AT$67,MATCH(SXS_Transit_temp!AT$2,SXS_Transit_input!$Y$51:$AT$51,0)+1,FALSE))</f>
        <v>0</v>
      </c>
      <c r="AU18" s="23">
        <f>IF(ISNA(VLOOKUP($AA18,SXS_Transit_input!$Y$5:$AT$26,MATCH(SXS_Transit_temp!AU$2,SXS_Transit_input!$Y$4:$AS$4,0)+1,FALSE)),0,VLOOKUP($AA18,SXS_Transit_input!$Y$5:$AT$26,MATCH(SXS_Transit_temp!AU$2,SXS_Transit_input!$Y$4:$AS$4,0)+1,FALSE))+IF(ISNA(VLOOKUP($AA18,SXS_Transit_input!$Y$52:$AT$67,MATCH(SXS_Transit_temp!AU$2,SXS_Transit_input!$Y$51:$AT$51,0)+1,FALSE)),0,VLOOKUP($AA18,SXS_Transit_input!$Y$52:$AT$67,MATCH(SXS_Transit_temp!AU$2,SXS_Transit_input!$Y$51:$AT$51,0)+1,FALSE))</f>
        <v>0</v>
      </c>
      <c r="AV18" s="23">
        <f>IF(ISNA(VLOOKUP($AA18,SXS_Transit_input!$Y$5:$AT$26,MATCH(SXS_Transit_temp!AV$2,SXS_Transit_input!$Y$4:$AS$4,0)+1,FALSE)),0,VLOOKUP($AA18,SXS_Transit_input!$Y$5:$AT$26,MATCH(SXS_Transit_temp!AV$2,SXS_Transit_input!$Y$4:$AS$4,0)+1,FALSE))+IF(ISNA(VLOOKUP($AA18,SXS_Transit_input!$Y$52:$AT$67,MATCH(SXS_Transit_temp!AV$2,SXS_Transit_input!$Y$51:$AT$51,0)+1,FALSE)),0,VLOOKUP($AA18,SXS_Transit_input!$Y$52:$AT$67,MATCH(SXS_Transit_temp!AV$2,SXS_Transit_input!$Y$51:$AT$51,0)+1,FALSE))</f>
        <v>0</v>
      </c>
      <c r="AW18" s="23">
        <f>IF(ISNA(VLOOKUP($AA18,SXS_Transit_input!$Y$5:$AT$26,MATCH(SXS_Transit_temp!AW$2,SXS_Transit_input!$Y$4:$AS$4,0)+1,FALSE)),0,VLOOKUP($AA18,SXS_Transit_input!$Y$5:$AT$26,MATCH(SXS_Transit_temp!AW$2,SXS_Transit_input!$Y$4:$AS$4,0)+1,FALSE))+IF(ISNA(VLOOKUP($AA18,SXS_Transit_input!$Y$52:$AT$67,MATCH(SXS_Transit_temp!AW$2,SXS_Transit_input!$Y$51:$AT$51,0)+1,FALSE)),0,VLOOKUP($AA18,SXS_Transit_input!$Y$52:$AT$67,MATCH(SXS_Transit_temp!AW$2,SXS_Transit_input!$Y$51:$AT$51,0)+1,FALSE))</f>
        <v>0</v>
      </c>
      <c r="AX18" s="23">
        <f>IF(ISNA(VLOOKUP($AA18,SXS_Transit_input!$Y$5:$AT$26,MATCH(SXS_Transit_temp!AX$2,SXS_Transit_input!$Y$4:$AS$4,0)+1,FALSE)),0,VLOOKUP($AA18,SXS_Transit_input!$Y$5:$AT$26,MATCH(SXS_Transit_temp!AX$2,SXS_Transit_input!$Y$4:$AS$4,0)+1,FALSE))+IF(ISNA(VLOOKUP($AA18,SXS_Transit_input!$Y$52:$AT$67,MATCH(SXS_Transit_temp!AX$2,SXS_Transit_input!$Y$51:$AT$51,0)+1,FALSE)),0,VLOOKUP($AA18,SXS_Transit_input!$Y$52:$AT$67,MATCH(SXS_Transit_temp!AX$2,SXS_Transit_input!$Y$51:$AT$51,0)+1,FALSE))</f>
        <v>0</v>
      </c>
      <c r="AY18" s="23">
        <f>IF(ISNA(VLOOKUP($AA18,SXS_Transit_input!$Y$5:$AT$26,MATCH(SXS_Transit_temp!AY$2,SXS_Transit_input!$Y$4:$AS$4,0)+1,FALSE)),0,VLOOKUP($AA18,SXS_Transit_input!$Y$5:$AT$26,MATCH(SXS_Transit_temp!AY$2,SXS_Transit_input!$Y$4:$AS$4,0)+1,FALSE))+IF(ISNA(VLOOKUP($AA18,SXS_Transit_input!$Y$52:$AT$67,MATCH(SXS_Transit_temp!AY$2,SXS_Transit_input!$Y$51:$AT$51,0)+1,FALSE)),0,VLOOKUP($AA18,SXS_Transit_input!$Y$52:$AT$67,MATCH(SXS_Transit_temp!AY$2,SXS_Transit_input!$Y$51:$AT$51,0)+1,FALSE))</f>
        <v>0</v>
      </c>
      <c r="AZ18" s="24">
        <f>IF(ISNA(VLOOKUP($AA18,SXS_Transit_input!$Y$5:$AT$26,MATCH(SXS_Transit_temp!AZ$2,SXS_Transit_input!$Y$4:$AS$4,0)+1,FALSE)),0,VLOOKUP($AA18,SXS_Transit_input!$Y$5:$AT$26,MATCH(SXS_Transit_temp!AZ$2,SXS_Transit_input!$Y$4:$AS$4,0)+1,FALSE))+IF(ISNA(VLOOKUP($AA18,SXS_Transit_input!$Y$52:$AT$67,MATCH(SXS_Transit_temp!AZ$2,SXS_Transit_input!$Y$51:$AT$51,0)+1,FALSE)),0,VLOOKUP($AA18,SXS_Transit_input!$Y$52:$AT$67,MATCH(SXS_Transit_temp!AZ$2,SXS_Transit_input!$Y$51:$AT$51,0)+1,FALSE))</f>
        <v>0</v>
      </c>
    </row>
    <row r="19" spans="1:52" x14ac:dyDescent="0.25">
      <c r="A19">
        <v>17</v>
      </c>
      <c r="B19">
        <f>IF(ISNA(VLOOKUP($A19,SXS_Transit_input!$A$5:$W$26,MATCH(SXS_Transit_temp!B$2,SXS_Transit_input!$B$4:$W$4,0)+1,FALSE)),0,VLOOKUP($A19,SXS_Transit_input!$A$5:$W$26,MATCH(SXS_Transit_temp!B$2,SXS_Transit_input!$B$4:$W$4,0)+1,FALSE))+IF(ISNA(VLOOKUP($A19,SXS_Transit_input!$A$53:$R$69,MATCH(SXS_Transit_temp!B$2,SXS_Transit_input!$B$52:$R$52,0)+1,FALSE)),0,VLOOKUP($A19,SXS_Transit_input!$A$53:$R$69,MATCH(SXS_Transit_temp!B$2,SXS_Transit_input!$B$52:$R$52,0)+1,FALSE))</f>
        <v>0</v>
      </c>
      <c r="C19">
        <f>IF(ISNA(VLOOKUP($A19,SXS_Transit_input!$A$5:$W$26,MATCH(SXS_Transit_temp!C$2,SXS_Transit_input!$B$4:$W$4,0)+1,FALSE)),0,VLOOKUP($A19,SXS_Transit_input!$A$5:$W$26,MATCH(SXS_Transit_temp!C$2,SXS_Transit_input!$B$4:$W$4,0)+1,FALSE))+IF(ISNA(VLOOKUP($A19,SXS_Transit_input!$A$53:$R$69,MATCH(SXS_Transit_temp!C$2,SXS_Transit_input!$B$52:$R$52,0)+1,FALSE)),0,VLOOKUP($A19,SXS_Transit_input!$A$53:$R$69,MATCH(SXS_Transit_temp!C$2,SXS_Transit_input!$B$52:$R$52,0)+1,FALSE))</f>
        <v>0</v>
      </c>
      <c r="D19">
        <f>IF(ISNA(VLOOKUP($A19,SXS_Transit_input!$A$5:$W$26,MATCH(SXS_Transit_temp!D$2,SXS_Transit_input!$B$4:$W$4,0)+1,FALSE)),0,VLOOKUP($A19,SXS_Transit_input!$A$5:$W$26,MATCH(SXS_Transit_temp!D$2,SXS_Transit_input!$B$4:$W$4,0)+1,FALSE))+IF(ISNA(VLOOKUP($A19,SXS_Transit_input!$A$53:$R$69,MATCH(SXS_Transit_temp!D$2,SXS_Transit_input!$B$52:$R$52,0)+1,FALSE)),0,VLOOKUP($A19,SXS_Transit_input!$A$53:$R$69,MATCH(SXS_Transit_temp!D$2,SXS_Transit_input!$B$52:$R$52,0)+1,FALSE))</f>
        <v>0</v>
      </c>
      <c r="E19">
        <f>IF(ISNA(VLOOKUP($A19,SXS_Transit_input!$A$5:$W$26,MATCH(SXS_Transit_temp!E$2,SXS_Transit_input!$B$4:$W$4,0)+1,FALSE)),0,VLOOKUP($A19,SXS_Transit_input!$A$5:$W$26,MATCH(SXS_Transit_temp!E$2,SXS_Transit_input!$B$4:$W$4,0)+1,FALSE))+IF(ISNA(VLOOKUP($A19,SXS_Transit_input!$A$53:$R$69,MATCH(SXS_Transit_temp!E$2,SXS_Transit_input!$B$52:$R$52,0)+1,FALSE)),0,VLOOKUP($A19,SXS_Transit_input!$A$53:$R$69,MATCH(SXS_Transit_temp!E$2,SXS_Transit_input!$B$52:$R$52,0)+1,FALSE))</f>
        <v>0</v>
      </c>
      <c r="F19">
        <f>IF(ISNA(VLOOKUP($A19,SXS_Transit_input!$A$5:$W$26,MATCH(SXS_Transit_temp!F$2,SXS_Transit_input!$B$4:$W$4,0)+1,FALSE)),0,VLOOKUP($A19,SXS_Transit_input!$A$5:$W$26,MATCH(SXS_Transit_temp!F$2,SXS_Transit_input!$B$4:$W$4,0)+1,FALSE))+IF(ISNA(VLOOKUP($A19,SXS_Transit_input!$A$53:$R$69,MATCH(SXS_Transit_temp!F$2,SXS_Transit_input!$B$52:$R$52,0)+1,FALSE)),0,VLOOKUP($A19,SXS_Transit_input!$A$53:$R$69,MATCH(SXS_Transit_temp!F$2,SXS_Transit_input!$B$52:$R$52,0)+1,FALSE))</f>
        <v>0</v>
      </c>
      <c r="G19">
        <f>IF(ISNA(VLOOKUP($A19,SXS_Transit_input!$A$5:$W$26,MATCH(SXS_Transit_temp!G$2,SXS_Transit_input!$B$4:$W$4,0)+1,FALSE)),0,VLOOKUP($A19,SXS_Transit_input!$A$5:$W$26,MATCH(SXS_Transit_temp!G$2,SXS_Transit_input!$B$4:$W$4,0)+1,FALSE))+IF(ISNA(VLOOKUP($A19,SXS_Transit_input!$A$53:$R$69,MATCH(SXS_Transit_temp!G$2,SXS_Transit_input!$B$52:$R$52,0)+1,FALSE)),0,VLOOKUP($A19,SXS_Transit_input!$A$53:$R$69,MATCH(SXS_Transit_temp!G$2,SXS_Transit_input!$B$52:$R$52,0)+1,FALSE))</f>
        <v>0</v>
      </c>
      <c r="H19">
        <f>IF(ISNA(VLOOKUP($A19,SXS_Transit_input!$A$5:$W$26,MATCH(SXS_Transit_temp!H$2,SXS_Transit_input!$B$4:$W$4,0)+1,FALSE)),0,VLOOKUP($A19,SXS_Transit_input!$A$5:$W$26,MATCH(SXS_Transit_temp!H$2,SXS_Transit_input!$B$4:$W$4,0)+1,FALSE))+IF(ISNA(VLOOKUP($A19,SXS_Transit_input!$A$53:$R$69,MATCH(SXS_Transit_temp!H$2,SXS_Transit_input!$B$52:$R$52,0)+1,FALSE)),0,VLOOKUP($A19,SXS_Transit_input!$A$53:$R$69,MATCH(SXS_Transit_temp!H$2,SXS_Transit_input!$B$52:$R$52,0)+1,FALSE))</f>
        <v>0</v>
      </c>
      <c r="I19">
        <f>IF(ISNA(VLOOKUP($A19,SXS_Transit_input!$A$5:$W$26,MATCH(SXS_Transit_temp!I$2,SXS_Transit_input!$B$4:$W$4,0)+1,FALSE)),0,VLOOKUP($A19,SXS_Transit_input!$A$5:$W$26,MATCH(SXS_Transit_temp!I$2,SXS_Transit_input!$B$4:$W$4,0)+1,FALSE))+IF(ISNA(VLOOKUP($A19,SXS_Transit_input!$A$53:$R$69,MATCH(SXS_Transit_temp!I$2,SXS_Transit_input!$B$52:$R$52,0)+1,FALSE)),0,VLOOKUP($A19,SXS_Transit_input!$A$53:$R$69,MATCH(SXS_Transit_temp!I$2,SXS_Transit_input!$B$52:$R$52,0)+1,FALSE))</f>
        <v>0</v>
      </c>
      <c r="J19">
        <f>IF(ISNA(VLOOKUP($A19,SXS_Transit_input!$A$5:$W$26,MATCH(SXS_Transit_temp!J$2,SXS_Transit_input!$B$4:$W$4,0)+1,FALSE)),0,VLOOKUP($A19,SXS_Transit_input!$A$5:$W$26,MATCH(SXS_Transit_temp!J$2,SXS_Transit_input!$B$4:$W$4,0)+1,FALSE))+IF(ISNA(VLOOKUP($A19,SXS_Transit_input!$A$53:$R$69,MATCH(SXS_Transit_temp!J$2,SXS_Transit_input!$B$52:$R$52,0)+1,FALSE)),0,VLOOKUP($A19,SXS_Transit_input!$A$53:$R$69,MATCH(SXS_Transit_temp!J$2,SXS_Transit_input!$B$52:$R$52,0)+1,FALSE))</f>
        <v>0</v>
      </c>
      <c r="K19">
        <f>IF(ISNA(VLOOKUP($A19,SXS_Transit_input!$A$5:$W$26,MATCH(SXS_Transit_temp!K$2,SXS_Transit_input!$B$4:$W$4,0)+1,FALSE)),0,VLOOKUP($A19,SXS_Transit_input!$A$5:$W$26,MATCH(SXS_Transit_temp!K$2,SXS_Transit_input!$B$4:$W$4,0)+1,FALSE))+IF(ISNA(VLOOKUP($A19,SXS_Transit_input!$A$53:$R$69,MATCH(SXS_Transit_temp!K$2,SXS_Transit_input!$B$52:$R$52,0)+1,FALSE)),0,VLOOKUP($A19,SXS_Transit_input!$A$53:$R$69,MATCH(SXS_Transit_temp!K$2,SXS_Transit_input!$B$52:$R$52,0)+1,FALSE))</f>
        <v>0</v>
      </c>
      <c r="L19">
        <f>IF(ISNA(VLOOKUP($A19,SXS_Transit_input!$A$5:$W$26,MATCH(SXS_Transit_temp!L$2,SXS_Transit_input!$B$4:$W$4,0)+1,FALSE)),0,VLOOKUP($A19,SXS_Transit_input!$A$5:$W$26,MATCH(SXS_Transit_temp!L$2,SXS_Transit_input!$B$4:$W$4,0)+1,FALSE))+IF(ISNA(VLOOKUP($A19,SXS_Transit_input!$A$53:$R$69,MATCH(SXS_Transit_temp!L$2,SXS_Transit_input!$B$52:$R$52,0)+1,FALSE)),0,VLOOKUP($A19,SXS_Transit_input!$A$53:$R$69,MATCH(SXS_Transit_temp!L$2,SXS_Transit_input!$B$52:$R$52,0)+1,FALSE))</f>
        <v>0</v>
      </c>
      <c r="M19">
        <f>IF(ISNA(VLOOKUP($A19,SXS_Transit_input!$A$5:$W$26,MATCH(SXS_Transit_temp!M$2,SXS_Transit_input!$B$4:$W$4,0)+1,FALSE)),0,VLOOKUP($A19,SXS_Transit_input!$A$5:$W$26,MATCH(SXS_Transit_temp!M$2,SXS_Transit_input!$B$4:$W$4,0)+1,FALSE))+IF(ISNA(VLOOKUP($A19,SXS_Transit_input!$A$53:$R$69,MATCH(SXS_Transit_temp!M$2,SXS_Transit_input!$B$52:$R$52,0)+1,FALSE)),0,VLOOKUP($A19,SXS_Transit_input!$A$53:$R$69,MATCH(SXS_Transit_temp!M$2,SXS_Transit_input!$B$52:$R$52,0)+1,FALSE))</f>
        <v>0</v>
      </c>
      <c r="N19">
        <f>IF(ISNA(VLOOKUP($A19,SXS_Transit_input!$A$5:$W$26,MATCH(SXS_Transit_temp!N$2,SXS_Transit_input!$B$4:$W$4,0)+1,FALSE)),0,VLOOKUP($A19,SXS_Transit_input!$A$5:$W$26,MATCH(SXS_Transit_temp!N$2,SXS_Transit_input!$B$4:$W$4,0)+1,FALSE))+IF(ISNA(VLOOKUP($A19,SXS_Transit_input!$A$53:$R$69,MATCH(SXS_Transit_temp!N$2,SXS_Transit_input!$B$52:$R$52,0)+1,FALSE)),0,VLOOKUP($A19,SXS_Transit_input!$A$53:$R$69,MATCH(SXS_Transit_temp!N$2,SXS_Transit_input!$B$52:$R$52,0)+1,FALSE))</f>
        <v>0</v>
      </c>
      <c r="O19">
        <f>IF(ISNA(VLOOKUP($A19,SXS_Transit_input!$A$5:$W$26,MATCH(SXS_Transit_temp!O$2,SXS_Transit_input!$B$4:$W$4,0)+1,FALSE)),0,VLOOKUP($A19,SXS_Transit_input!$A$5:$W$26,MATCH(SXS_Transit_temp!O$2,SXS_Transit_input!$B$4:$W$4,0)+1,FALSE))+IF(ISNA(VLOOKUP($A19,SXS_Transit_input!$A$53:$R$69,MATCH(SXS_Transit_temp!O$2,SXS_Transit_input!$B$52:$R$52,0)+1,FALSE)),0,VLOOKUP($A19,SXS_Transit_input!$A$53:$R$69,MATCH(SXS_Transit_temp!O$2,SXS_Transit_input!$B$52:$R$52,0)+1,FALSE))</f>
        <v>0</v>
      </c>
      <c r="P19">
        <f>IF(ISNA(VLOOKUP($A19,SXS_Transit_input!$A$5:$W$26,MATCH(SXS_Transit_temp!P$2,SXS_Transit_input!$B$4:$W$4,0)+1,FALSE)),0,VLOOKUP($A19,SXS_Transit_input!$A$5:$W$26,MATCH(SXS_Transit_temp!P$2,SXS_Transit_input!$B$4:$W$4,0)+1,FALSE))+IF(ISNA(VLOOKUP($A19,SXS_Transit_input!$A$53:$R$69,MATCH(SXS_Transit_temp!P$2,SXS_Transit_input!$B$52:$R$52,0)+1,FALSE)),0,VLOOKUP($A19,SXS_Transit_input!$A$53:$R$69,MATCH(SXS_Transit_temp!P$2,SXS_Transit_input!$B$52:$R$52,0)+1,FALSE))</f>
        <v>0</v>
      </c>
      <c r="Q19">
        <f>IF(ISNA(VLOOKUP($A19,SXS_Transit_input!$A$5:$W$26,MATCH(SXS_Transit_temp!Q$2,SXS_Transit_input!$B$4:$W$4,0)+1,FALSE)),0,VLOOKUP($A19,SXS_Transit_input!$A$5:$W$26,MATCH(SXS_Transit_temp!Q$2,SXS_Transit_input!$B$4:$W$4,0)+1,FALSE))+IF(ISNA(VLOOKUP($A19,SXS_Transit_input!$A$53:$R$69,MATCH(SXS_Transit_temp!Q$2,SXS_Transit_input!$B$52:$R$52,0)+1,FALSE)),0,VLOOKUP($A19,SXS_Transit_input!$A$53:$R$69,MATCH(SXS_Transit_temp!Q$2,SXS_Transit_input!$B$52:$R$52,0)+1,FALSE))</f>
        <v>0</v>
      </c>
      <c r="R19">
        <f>IF(ISNA(VLOOKUP($A19,SXS_Transit_input!$A$5:$W$26,MATCH(SXS_Transit_temp!R$2,SXS_Transit_input!$B$4:$W$4,0)+1,FALSE)),0,VLOOKUP($A19,SXS_Transit_input!$A$5:$W$26,MATCH(SXS_Transit_temp!R$2,SXS_Transit_input!$B$4:$W$4,0)+1,FALSE))+IF(ISNA(VLOOKUP($A19,SXS_Transit_input!$A$53:$R$69,MATCH(SXS_Transit_temp!R$2,SXS_Transit_input!$B$52:$R$52,0)+1,FALSE)),0,VLOOKUP($A19,SXS_Transit_input!$A$53:$R$69,MATCH(SXS_Transit_temp!R$2,SXS_Transit_input!$B$52:$R$52,0)+1,FALSE))</f>
        <v>0</v>
      </c>
      <c r="S19">
        <f>IF(ISNA(VLOOKUP($A19,SXS_Transit_input!$A$5:$W$26,MATCH(SXS_Transit_temp!S$2,SXS_Transit_input!$B$4:$W$4,0)+1,FALSE)),0,VLOOKUP($A19,SXS_Transit_input!$A$5:$W$26,MATCH(SXS_Transit_temp!S$2,SXS_Transit_input!$B$4:$W$4,0)+1,FALSE))+IF(ISNA(VLOOKUP($A19,SXS_Transit_input!$A$53:$R$69,MATCH(SXS_Transit_temp!S$2,SXS_Transit_input!$B$52:$R$52,0)+1,FALSE)),0,VLOOKUP($A19,SXS_Transit_input!$A$53:$R$69,MATCH(SXS_Transit_temp!S$2,SXS_Transit_input!$B$52:$R$52,0)+1,FALSE))</f>
        <v>0</v>
      </c>
      <c r="T19">
        <f>IF(ISNA(VLOOKUP($A19,SXS_Transit_input!$A$5:$W$26,MATCH(SXS_Transit_temp!T$2,SXS_Transit_input!$B$4:$W$4,0)+1,FALSE)),0,VLOOKUP($A19,SXS_Transit_input!$A$5:$W$26,MATCH(SXS_Transit_temp!T$2,SXS_Transit_input!$B$4:$W$4,0)+1,FALSE))+IF(ISNA(VLOOKUP($A19,SXS_Transit_input!$A$53:$R$69,MATCH(SXS_Transit_temp!T$2,SXS_Transit_input!$B$52:$R$52,0)+1,FALSE)),0,VLOOKUP($A19,SXS_Transit_input!$A$53:$R$69,MATCH(SXS_Transit_temp!T$2,SXS_Transit_input!$B$52:$R$52,0)+1,FALSE))</f>
        <v>0</v>
      </c>
      <c r="U19">
        <f>IF(ISNA(VLOOKUP($A19,SXS_Transit_input!$A$5:$W$26,MATCH(SXS_Transit_temp!U$2,SXS_Transit_input!$B$4:$W$4,0)+1,FALSE)),0,VLOOKUP($A19,SXS_Transit_input!$A$5:$W$26,MATCH(SXS_Transit_temp!U$2,SXS_Transit_input!$B$4:$W$4,0)+1,FALSE))+IF(ISNA(VLOOKUP($A19,SXS_Transit_input!$A$53:$R$69,MATCH(SXS_Transit_temp!U$2,SXS_Transit_input!$B$52:$R$52,0)+1,FALSE)),0,VLOOKUP($A19,SXS_Transit_input!$A$53:$R$69,MATCH(SXS_Transit_temp!U$2,SXS_Transit_input!$B$52:$R$52,0)+1,FALSE))</f>
        <v>0</v>
      </c>
      <c r="V19">
        <f>IF(ISNA(VLOOKUP($A19,SXS_Transit_input!$A$5:$W$26,MATCH(SXS_Transit_temp!V$2,SXS_Transit_input!$B$4:$W$4,0)+1,FALSE)),0,VLOOKUP($A19,SXS_Transit_input!$A$5:$W$26,MATCH(SXS_Transit_temp!V$2,SXS_Transit_input!$B$4:$W$4,0)+1,FALSE))+IF(ISNA(VLOOKUP($A19,SXS_Transit_input!$A$53:$R$69,MATCH(SXS_Transit_temp!V$2,SXS_Transit_input!$B$52:$R$52,0)+1,FALSE)),0,VLOOKUP($A19,SXS_Transit_input!$A$53:$R$69,MATCH(SXS_Transit_temp!V$2,SXS_Transit_input!$B$52:$R$52,0)+1,FALSE))</f>
        <v>0</v>
      </c>
      <c r="W19">
        <f>IF(ISNA(VLOOKUP($A19,SXS_Transit_input!$A$5:$W$26,MATCH(SXS_Transit_temp!W$2,SXS_Transit_input!$B$4:$W$4,0)+1,FALSE)),0,VLOOKUP($A19,SXS_Transit_input!$A$5:$W$26,MATCH(SXS_Transit_temp!W$2,SXS_Transit_input!$B$4:$W$4,0)+1,FALSE))+IF(ISNA(VLOOKUP($A19,SXS_Transit_input!$A$53:$R$69,MATCH(SXS_Transit_temp!W$2,SXS_Transit_input!$B$52:$R$52,0)+1,FALSE)),0,VLOOKUP($A19,SXS_Transit_input!$A$53:$R$69,MATCH(SXS_Transit_temp!W$2,SXS_Transit_input!$B$52:$R$52,0)+1,FALSE))</f>
        <v>0</v>
      </c>
      <c r="X19">
        <f>IF(ISNA(VLOOKUP($A19,SXS_Transit_input!$A$5:$W$26,MATCH(SXS_Transit_temp!X$2,SXS_Transit_input!$B$4:$W$4,0)+1,FALSE)),0,VLOOKUP($A19,SXS_Transit_input!$A$5:$W$26,MATCH(SXS_Transit_temp!X$2,SXS_Transit_input!$B$4:$W$4,0)+1,FALSE))+IF(ISNA(VLOOKUP($A19,SXS_Transit_input!$A$53:$R$69,MATCH(SXS_Transit_temp!X$2,SXS_Transit_input!$B$52:$R$52,0)+1,FALSE)),0,VLOOKUP($A19,SXS_Transit_input!$A$53:$R$69,MATCH(SXS_Transit_temp!X$2,SXS_Transit_input!$B$52:$R$52,0)+1,FALSE))</f>
        <v>0</v>
      </c>
      <c r="Y19">
        <f>IF(ISNA(VLOOKUP($A19,SXS_Transit_input!$A$5:$W$26,MATCH(SXS_Transit_temp!Y$2,SXS_Transit_input!$B$4:$W$4,0)+1,FALSE)),0,VLOOKUP($A19,SXS_Transit_input!$A$5:$W$26,MATCH(SXS_Transit_temp!Y$2,SXS_Transit_input!$B$4:$W$4,0)+1,FALSE))+IF(ISNA(VLOOKUP($A19,SXS_Transit_input!$A$53:$R$69,MATCH(SXS_Transit_temp!Y$2,SXS_Transit_input!$B$52:$R$52,0)+1,FALSE)),0,VLOOKUP($A19,SXS_Transit_input!$A$53:$R$69,MATCH(SXS_Transit_temp!Y$2,SXS_Transit_input!$B$52:$R$52,0)+1,FALSE))</f>
        <v>0</v>
      </c>
      <c r="Z19">
        <f>IF(ISNA(VLOOKUP($A19,SXS_Transit_input!$A$5:$W$26,MATCH(SXS_Transit_temp!Z$2,SXS_Transit_input!$B$4:$W$4,0)+1,FALSE)),0,VLOOKUP($A19,SXS_Transit_input!$A$5:$W$26,MATCH(SXS_Transit_temp!Z$2,SXS_Transit_input!$B$4:$W$4,0)+1,FALSE))+IF(ISNA(VLOOKUP($A19,SXS_Transit_input!$A$53:$R$69,MATCH(SXS_Transit_temp!Z$2,SXS_Transit_input!$B$52:$R$52,0)+1,FALSE)),0,VLOOKUP($A19,SXS_Transit_input!$A$53:$R$69,MATCH(SXS_Transit_temp!Z$2,SXS_Transit_input!$B$52:$R$52,0)+1,FALSE))</f>
        <v>0</v>
      </c>
      <c r="AA19">
        <v>17</v>
      </c>
      <c r="AB19" s="22">
        <f>IF(ISNA(VLOOKUP($AA19,SXS_Transit_input!$Y$5:$AT$26,MATCH(SXS_Transit_temp!AB$2,SXS_Transit_input!$Y$4:$AS$4,0)+1,FALSE)),0,VLOOKUP($AA19,SXS_Transit_input!$Y$5:$AT$26,MATCH(SXS_Transit_temp!AB$2,SXS_Transit_input!$Y$4:$AS$4,0)+1,FALSE))+IF(ISNA(VLOOKUP($AA19,SXS_Transit_input!$Y$52:$AT$67,MATCH(SXS_Transit_temp!AB$2,SXS_Transit_input!$Y$51:$AT$51,0)+1,FALSE)),0,VLOOKUP($AA19,SXS_Transit_input!$Y$52:$AT$67,MATCH(SXS_Transit_temp!AB$2,SXS_Transit_input!$Y$51:$AT$51,0)+1,FALSE))</f>
        <v>0</v>
      </c>
      <c r="AC19" s="23">
        <f>IF(ISNA(VLOOKUP($AA19,SXS_Transit_input!$Y$5:$AT$26,MATCH(SXS_Transit_temp!AC$2,SXS_Transit_input!$Y$4:$AS$4,0)+1,FALSE)),0,VLOOKUP($AA19,SXS_Transit_input!$Y$5:$AT$26,MATCH(SXS_Transit_temp!AC$2,SXS_Transit_input!$Y$4:$AS$4,0)+1,FALSE))+IF(ISNA(VLOOKUP($AA19,SXS_Transit_input!$Y$52:$AT$67,MATCH(SXS_Transit_temp!AC$2,SXS_Transit_input!$Y$51:$AT$51,0)+1,FALSE)),0,VLOOKUP($AA19,SXS_Transit_input!$Y$52:$AT$67,MATCH(SXS_Transit_temp!AC$2,SXS_Transit_input!$Y$51:$AT$51,0)+1,FALSE))</f>
        <v>0</v>
      </c>
      <c r="AD19" s="23">
        <f>IF(ISNA(VLOOKUP($AA19,SXS_Transit_input!$Y$5:$AT$26,MATCH(SXS_Transit_temp!AD$2,SXS_Transit_input!$Y$4:$AS$4,0)+1,FALSE)),0,VLOOKUP($AA19,SXS_Transit_input!$Y$5:$AT$26,MATCH(SXS_Transit_temp!AD$2,SXS_Transit_input!$Y$4:$AS$4,0)+1,FALSE))+IF(ISNA(VLOOKUP($AA19,SXS_Transit_input!$Y$52:$AT$67,MATCH(SXS_Transit_temp!AD$2,SXS_Transit_input!$Y$51:$AT$51,0)+1,FALSE)),0,VLOOKUP($AA19,SXS_Transit_input!$Y$52:$AT$67,MATCH(SXS_Transit_temp!AD$2,SXS_Transit_input!$Y$51:$AT$51,0)+1,FALSE))</f>
        <v>0</v>
      </c>
      <c r="AE19" s="23">
        <f>IF(ISNA(VLOOKUP($AA19,SXS_Transit_input!$Y$5:$AT$26,MATCH(SXS_Transit_temp!AE$2,SXS_Transit_input!$Y$4:$AS$4,0)+1,FALSE)),0,VLOOKUP($AA19,SXS_Transit_input!$Y$5:$AT$26,MATCH(SXS_Transit_temp!AE$2,SXS_Transit_input!$Y$4:$AS$4,0)+1,FALSE))+IF(ISNA(VLOOKUP($AA19,SXS_Transit_input!$Y$52:$AT$67,MATCH(SXS_Transit_temp!AE$2,SXS_Transit_input!$Y$51:$AT$51,0)+1,FALSE)),0,VLOOKUP($AA19,SXS_Transit_input!$Y$52:$AT$67,MATCH(SXS_Transit_temp!AE$2,SXS_Transit_input!$Y$51:$AT$51,0)+1,FALSE))</f>
        <v>0</v>
      </c>
      <c r="AF19" s="23">
        <f>IF(ISNA(VLOOKUP($AA19,SXS_Transit_input!$Y$5:$AT$26,MATCH(SXS_Transit_temp!AF$2,SXS_Transit_input!$Y$4:$AS$4,0)+1,FALSE)),0,VLOOKUP($AA19,SXS_Transit_input!$Y$5:$AT$26,MATCH(SXS_Transit_temp!AF$2,SXS_Transit_input!$Y$4:$AS$4,0)+1,FALSE))+IF(ISNA(VLOOKUP($AA19,SXS_Transit_input!$Y$52:$AT$67,MATCH(SXS_Transit_temp!AF$2,SXS_Transit_input!$Y$51:$AT$51,0)+1,FALSE)),0,VLOOKUP($AA19,SXS_Transit_input!$Y$52:$AT$67,MATCH(SXS_Transit_temp!AF$2,SXS_Transit_input!$Y$51:$AT$51,0)+1,FALSE))</f>
        <v>0</v>
      </c>
      <c r="AG19" s="23">
        <f>IF(ISNA(VLOOKUP($AA19,SXS_Transit_input!$Y$5:$AT$26,MATCH(SXS_Transit_temp!AG$2,SXS_Transit_input!$Y$4:$AS$4,0)+1,FALSE)),0,VLOOKUP($AA19,SXS_Transit_input!$Y$5:$AT$26,MATCH(SXS_Transit_temp!AG$2,SXS_Transit_input!$Y$4:$AS$4,0)+1,FALSE))+IF(ISNA(VLOOKUP($AA19,SXS_Transit_input!$Y$52:$AT$67,MATCH(SXS_Transit_temp!AG$2,SXS_Transit_input!$Y$51:$AT$51,0)+1,FALSE)),0,VLOOKUP($AA19,SXS_Transit_input!$Y$52:$AT$67,MATCH(SXS_Transit_temp!AG$2,SXS_Transit_input!$Y$51:$AT$51,0)+1,FALSE))</f>
        <v>0</v>
      </c>
      <c r="AH19" s="23">
        <f>IF(ISNA(VLOOKUP($AA19,SXS_Transit_input!$Y$5:$AT$26,MATCH(SXS_Transit_temp!AH$2,SXS_Transit_input!$Y$4:$AS$4,0)+1,FALSE)),0,VLOOKUP($AA19,SXS_Transit_input!$Y$5:$AT$26,MATCH(SXS_Transit_temp!AH$2,SXS_Transit_input!$Y$4:$AS$4,0)+1,FALSE))+IF(ISNA(VLOOKUP($AA19,SXS_Transit_input!$Y$52:$AT$67,MATCH(SXS_Transit_temp!AH$2,SXS_Transit_input!$Y$51:$AT$51,0)+1,FALSE)),0,VLOOKUP($AA19,SXS_Transit_input!$Y$52:$AT$67,MATCH(SXS_Transit_temp!AH$2,SXS_Transit_input!$Y$51:$AT$51,0)+1,FALSE))</f>
        <v>0</v>
      </c>
      <c r="AI19" s="23">
        <f>IF(ISNA(VLOOKUP($AA19,SXS_Transit_input!$Y$5:$AT$26,MATCH(SXS_Transit_temp!AI$2,SXS_Transit_input!$Y$4:$AS$4,0)+1,FALSE)),0,VLOOKUP($AA19,SXS_Transit_input!$Y$5:$AT$26,MATCH(SXS_Transit_temp!AI$2,SXS_Transit_input!$Y$4:$AS$4,0)+1,FALSE))+IF(ISNA(VLOOKUP($AA19,SXS_Transit_input!$Y$52:$AT$67,MATCH(SXS_Transit_temp!AI$2,SXS_Transit_input!$Y$51:$AT$51,0)+1,FALSE)),0,VLOOKUP($AA19,SXS_Transit_input!$Y$52:$AT$67,MATCH(SXS_Transit_temp!AI$2,SXS_Transit_input!$Y$51:$AT$51,0)+1,FALSE))</f>
        <v>0</v>
      </c>
      <c r="AJ19" s="23">
        <f>IF(ISNA(VLOOKUP($AA19,SXS_Transit_input!$Y$5:$AT$26,MATCH(SXS_Transit_temp!AJ$2,SXS_Transit_input!$Y$4:$AS$4,0)+1,FALSE)),0,VLOOKUP($AA19,SXS_Transit_input!$Y$5:$AT$26,MATCH(SXS_Transit_temp!AJ$2,SXS_Transit_input!$Y$4:$AS$4,0)+1,FALSE))+IF(ISNA(VLOOKUP($AA19,SXS_Transit_input!$Y$52:$AT$67,MATCH(SXS_Transit_temp!AJ$2,SXS_Transit_input!$Y$51:$AT$51,0)+1,FALSE)),0,VLOOKUP($AA19,SXS_Transit_input!$Y$52:$AT$67,MATCH(SXS_Transit_temp!AJ$2,SXS_Transit_input!$Y$51:$AT$51,0)+1,FALSE))</f>
        <v>0</v>
      </c>
      <c r="AK19" s="23">
        <f>IF(ISNA(VLOOKUP($AA19,SXS_Transit_input!$Y$5:$AT$26,MATCH(SXS_Transit_temp!AK$2,SXS_Transit_input!$Y$4:$AS$4,0)+1,FALSE)),0,VLOOKUP($AA19,SXS_Transit_input!$Y$5:$AT$26,MATCH(SXS_Transit_temp!AK$2,SXS_Transit_input!$Y$4:$AS$4,0)+1,FALSE))+IF(ISNA(VLOOKUP($AA19,SXS_Transit_input!$Y$52:$AT$67,MATCH(SXS_Transit_temp!AK$2,SXS_Transit_input!$Y$51:$AT$51,0)+1,FALSE)),0,VLOOKUP($AA19,SXS_Transit_input!$Y$52:$AT$67,MATCH(SXS_Transit_temp!AK$2,SXS_Transit_input!$Y$51:$AT$51,0)+1,FALSE))</f>
        <v>0</v>
      </c>
      <c r="AL19" s="23">
        <f>IF(ISNA(VLOOKUP($AA19,SXS_Transit_input!$Y$5:$AT$26,MATCH(SXS_Transit_temp!AL$2,SXS_Transit_input!$Y$4:$AS$4,0)+1,FALSE)),0,VLOOKUP($AA19,SXS_Transit_input!$Y$5:$AT$26,MATCH(SXS_Transit_temp!AL$2,SXS_Transit_input!$Y$4:$AS$4,0)+1,FALSE))+IF(ISNA(VLOOKUP($AA19,SXS_Transit_input!$Y$52:$AT$67,MATCH(SXS_Transit_temp!AL$2,SXS_Transit_input!$Y$51:$AT$51,0)+1,FALSE)),0,VLOOKUP($AA19,SXS_Transit_input!$Y$52:$AT$67,MATCH(SXS_Transit_temp!AL$2,SXS_Transit_input!$Y$51:$AT$51,0)+1,FALSE))</f>
        <v>0</v>
      </c>
      <c r="AM19" s="23">
        <f>IF(ISNA(VLOOKUP($AA19,SXS_Transit_input!$Y$5:$AT$26,MATCH(SXS_Transit_temp!AM$2,SXS_Transit_input!$Y$4:$AS$4,0)+1,FALSE)),0,VLOOKUP($AA19,SXS_Transit_input!$Y$5:$AT$26,MATCH(SXS_Transit_temp!AM$2,SXS_Transit_input!$Y$4:$AS$4,0)+1,FALSE))+IF(ISNA(VLOOKUP($AA19,SXS_Transit_input!$Y$52:$AT$67,MATCH(SXS_Transit_temp!AM$2,SXS_Transit_input!$Y$51:$AT$51,0)+1,FALSE)),0,VLOOKUP($AA19,SXS_Transit_input!$Y$52:$AT$67,MATCH(SXS_Transit_temp!AM$2,SXS_Transit_input!$Y$51:$AT$51,0)+1,FALSE))</f>
        <v>0</v>
      </c>
      <c r="AN19" s="23">
        <f>IF(ISNA(VLOOKUP($AA19,SXS_Transit_input!$Y$5:$AT$26,MATCH(SXS_Transit_temp!AN$2,SXS_Transit_input!$Y$4:$AS$4,0)+1,FALSE)),0,VLOOKUP($AA19,SXS_Transit_input!$Y$5:$AT$26,MATCH(SXS_Transit_temp!AN$2,SXS_Transit_input!$Y$4:$AS$4,0)+1,FALSE))+IF(ISNA(VLOOKUP($AA19,SXS_Transit_input!$Y$52:$AT$67,MATCH(SXS_Transit_temp!AN$2,SXS_Transit_input!$Y$51:$AT$51,0)+1,FALSE)),0,VLOOKUP($AA19,SXS_Transit_input!$Y$52:$AT$67,MATCH(SXS_Transit_temp!AN$2,SXS_Transit_input!$Y$51:$AT$51,0)+1,FALSE))</f>
        <v>0</v>
      </c>
      <c r="AO19" s="23">
        <f>IF(ISNA(VLOOKUP($AA19,SXS_Transit_input!$Y$5:$AT$26,MATCH(SXS_Transit_temp!AO$2,SXS_Transit_input!$Y$4:$AS$4,0)+1,FALSE)),0,VLOOKUP($AA19,SXS_Transit_input!$Y$5:$AT$26,MATCH(SXS_Transit_temp!AO$2,SXS_Transit_input!$Y$4:$AS$4,0)+1,FALSE))+IF(ISNA(VLOOKUP($AA19,SXS_Transit_input!$Y$52:$AT$67,MATCH(SXS_Transit_temp!AO$2,SXS_Transit_input!$Y$51:$AT$51,0)+1,FALSE)),0,VLOOKUP($AA19,SXS_Transit_input!$Y$52:$AT$67,MATCH(SXS_Transit_temp!AO$2,SXS_Transit_input!$Y$51:$AT$51,0)+1,FALSE))</f>
        <v>0</v>
      </c>
      <c r="AP19" s="23">
        <f>IF(ISNA(VLOOKUP($AA19,SXS_Transit_input!$Y$5:$AT$26,MATCH(SXS_Transit_temp!AP$2,SXS_Transit_input!$Y$4:$AS$4,0)+1,FALSE)),0,VLOOKUP($AA19,SXS_Transit_input!$Y$5:$AT$26,MATCH(SXS_Transit_temp!AP$2,SXS_Transit_input!$Y$4:$AS$4,0)+1,FALSE))+IF(ISNA(VLOOKUP($AA19,SXS_Transit_input!$Y$52:$AT$67,MATCH(SXS_Transit_temp!AP$2,SXS_Transit_input!$Y$51:$AT$51,0)+1,FALSE)),0,VLOOKUP($AA19,SXS_Transit_input!$Y$52:$AT$67,MATCH(SXS_Transit_temp!AP$2,SXS_Transit_input!$Y$51:$AT$51,0)+1,FALSE))</f>
        <v>0</v>
      </c>
      <c r="AQ19" s="23">
        <f>IF(ISNA(VLOOKUP($AA19,SXS_Transit_input!$Y$5:$AT$26,MATCH(SXS_Transit_temp!AQ$2,SXS_Transit_input!$Y$4:$AS$4,0)+1,FALSE)),0,VLOOKUP($AA19,SXS_Transit_input!$Y$5:$AT$26,MATCH(SXS_Transit_temp!AQ$2,SXS_Transit_input!$Y$4:$AS$4,0)+1,FALSE))+IF(ISNA(VLOOKUP($AA19,SXS_Transit_input!$Y$52:$AT$67,MATCH(SXS_Transit_temp!AQ$2,SXS_Transit_input!$Y$51:$AT$51,0)+1,FALSE)),0,VLOOKUP($AA19,SXS_Transit_input!$Y$52:$AT$67,MATCH(SXS_Transit_temp!AQ$2,SXS_Transit_input!$Y$51:$AT$51,0)+1,FALSE))</f>
        <v>0</v>
      </c>
      <c r="AR19" s="23">
        <f>IF(ISNA(VLOOKUP($AA19,SXS_Transit_input!$Y$5:$AT$26,MATCH(SXS_Transit_temp!AR$2,SXS_Transit_input!$Y$4:$AS$4,0)+1,FALSE)),0,VLOOKUP($AA19,SXS_Transit_input!$Y$5:$AT$26,MATCH(SXS_Transit_temp!AR$2,SXS_Transit_input!$Y$4:$AS$4,0)+1,FALSE))+IF(ISNA(VLOOKUP($AA19,SXS_Transit_input!$Y$52:$AT$67,MATCH(SXS_Transit_temp!AR$2,SXS_Transit_input!$Y$51:$AT$51,0)+1,FALSE)),0,VLOOKUP($AA19,SXS_Transit_input!$Y$52:$AT$67,MATCH(SXS_Transit_temp!AR$2,SXS_Transit_input!$Y$51:$AT$51,0)+1,FALSE))</f>
        <v>0</v>
      </c>
      <c r="AS19" s="23">
        <f>IF(ISNA(VLOOKUP($AA19,SXS_Transit_input!$Y$5:$AT$26,MATCH(SXS_Transit_temp!AS$2,SXS_Transit_input!$Y$4:$AS$4,0)+1,FALSE)),0,VLOOKUP($AA19,SXS_Transit_input!$Y$5:$AT$26,MATCH(SXS_Transit_temp!AS$2,SXS_Transit_input!$Y$4:$AS$4,0)+1,FALSE))+IF(ISNA(VLOOKUP($AA19,SXS_Transit_input!$Y$52:$AT$67,MATCH(SXS_Transit_temp!AS$2,SXS_Transit_input!$Y$51:$AT$51,0)+1,FALSE)),0,VLOOKUP($AA19,SXS_Transit_input!$Y$52:$AT$67,MATCH(SXS_Transit_temp!AS$2,SXS_Transit_input!$Y$51:$AT$51,0)+1,FALSE))</f>
        <v>0</v>
      </c>
      <c r="AT19" s="23">
        <f>IF(ISNA(VLOOKUP($AA19,SXS_Transit_input!$Y$5:$AT$26,MATCH(SXS_Transit_temp!AT$2,SXS_Transit_input!$Y$4:$AS$4,0)+1,FALSE)),0,VLOOKUP($AA19,SXS_Transit_input!$Y$5:$AT$26,MATCH(SXS_Transit_temp!AT$2,SXS_Transit_input!$Y$4:$AS$4,0)+1,FALSE))+IF(ISNA(VLOOKUP($AA19,SXS_Transit_input!$Y$52:$AT$67,MATCH(SXS_Transit_temp!AT$2,SXS_Transit_input!$Y$51:$AT$51,0)+1,FALSE)),0,VLOOKUP($AA19,SXS_Transit_input!$Y$52:$AT$67,MATCH(SXS_Transit_temp!AT$2,SXS_Transit_input!$Y$51:$AT$51,0)+1,FALSE))</f>
        <v>0</v>
      </c>
      <c r="AU19" s="23">
        <f>IF(ISNA(VLOOKUP($AA19,SXS_Transit_input!$Y$5:$AT$26,MATCH(SXS_Transit_temp!AU$2,SXS_Transit_input!$Y$4:$AS$4,0)+1,FALSE)),0,VLOOKUP($AA19,SXS_Transit_input!$Y$5:$AT$26,MATCH(SXS_Transit_temp!AU$2,SXS_Transit_input!$Y$4:$AS$4,0)+1,FALSE))+IF(ISNA(VLOOKUP($AA19,SXS_Transit_input!$Y$52:$AT$67,MATCH(SXS_Transit_temp!AU$2,SXS_Transit_input!$Y$51:$AT$51,0)+1,FALSE)),0,VLOOKUP($AA19,SXS_Transit_input!$Y$52:$AT$67,MATCH(SXS_Transit_temp!AU$2,SXS_Transit_input!$Y$51:$AT$51,0)+1,FALSE))</f>
        <v>0</v>
      </c>
      <c r="AV19" s="23">
        <f>IF(ISNA(VLOOKUP($AA19,SXS_Transit_input!$Y$5:$AT$26,MATCH(SXS_Transit_temp!AV$2,SXS_Transit_input!$Y$4:$AS$4,0)+1,FALSE)),0,VLOOKUP($AA19,SXS_Transit_input!$Y$5:$AT$26,MATCH(SXS_Transit_temp!AV$2,SXS_Transit_input!$Y$4:$AS$4,0)+1,FALSE))+IF(ISNA(VLOOKUP($AA19,SXS_Transit_input!$Y$52:$AT$67,MATCH(SXS_Transit_temp!AV$2,SXS_Transit_input!$Y$51:$AT$51,0)+1,FALSE)),0,VLOOKUP($AA19,SXS_Transit_input!$Y$52:$AT$67,MATCH(SXS_Transit_temp!AV$2,SXS_Transit_input!$Y$51:$AT$51,0)+1,FALSE))</f>
        <v>0</v>
      </c>
      <c r="AW19" s="23">
        <f>IF(ISNA(VLOOKUP($AA19,SXS_Transit_input!$Y$5:$AT$26,MATCH(SXS_Transit_temp!AW$2,SXS_Transit_input!$Y$4:$AS$4,0)+1,FALSE)),0,VLOOKUP($AA19,SXS_Transit_input!$Y$5:$AT$26,MATCH(SXS_Transit_temp!AW$2,SXS_Transit_input!$Y$4:$AS$4,0)+1,FALSE))+IF(ISNA(VLOOKUP($AA19,SXS_Transit_input!$Y$52:$AT$67,MATCH(SXS_Transit_temp!AW$2,SXS_Transit_input!$Y$51:$AT$51,0)+1,FALSE)),0,VLOOKUP($AA19,SXS_Transit_input!$Y$52:$AT$67,MATCH(SXS_Transit_temp!AW$2,SXS_Transit_input!$Y$51:$AT$51,0)+1,FALSE))</f>
        <v>0</v>
      </c>
      <c r="AX19" s="23">
        <f>IF(ISNA(VLOOKUP($AA19,SXS_Transit_input!$Y$5:$AT$26,MATCH(SXS_Transit_temp!AX$2,SXS_Transit_input!$Y$4:$AS$4,0)+1,FALSE)),0,VLOOKUP($AA19,SXS_Transit_input!$Y$5:$AT$26,MATCH(SXS_Transit_temp!AX$2,SXS_Transit_input!$Y$4:$AS$4,0)+1,FALSE))+IF(ISNA(VLOOKUP($AA19,SXS_Transit_input!$Y$52:$AT$67,MATCH(SXS_Transit_temp!AX$2,SXS_Transit_input!$Y$51:$AT$51,0)+1,FALSE)),0,VLOOKUP($AA19,SXS_Transit_input!$Y$52:$AT$67,MATCH(SXS_Transit_temp!AX$2,SXS_Transit_input!$Y$51:$AT$51,0)+1,FALSE))</f>
        <v>0</v>
      </c>
      <c r="AY19" s="23">
        <f>IF(ISNA(VLOOKUP($AA19,SXS_Transit_input!$Y$5:$AT$26,MATCH(SXS_Transit_temp!AY$2,SXS_Transit_input!$Y$4:$AS$4,0)+1,FALSE)),0,VLOOKUP($AA19,SXS_Transit_input!$Y$5:$AT$26,MATCH(SXS_Transit_temp!AY$2,SXS_Transit_input!$Y$4:$AS$4,0)+1,FALSE))+IF(ISNA(VLOOKUP($AA19,SXS_Transit_input!$Y$52:$AT$67,MATCH(SXS_Transit_temp!AY$2,SXS_Transit_input!$Y$51:$AT$51,0)+1,FALSE)),0,VLOOKUP($AA19,SXS_Transit_input!$Y$52:$AT$67,MATCH(SXS_Transit_temp!AY$2,SXS_Transit_input!$Y$51:$AT$51,0)+1,FALSE))</f>
        <v>0</v>
      </c>
      <c r="AZ19" s="24">
        <f>IF(ISNA(VLOOKUP($AA19,SXS_Transit_input!$Y$5:$AT$26,MATCH(SXS_Transit_temp!AZ$2,SXS_Transit_input!$Y$4:$AS$4,0)+1,FALSE)),0,VLOOKUP($AA19,SXS_Transit_input!$Y$5:$AT$26,MATCH(SXS_Transit_temp!AZ$2,SXS_Transit_input!$Y$4:$AS$4,0)+1,FALSE))+IF(ISNA(VLOOKUP($AA19,SXS_Transit_input!$Y$52:$AT$67,MATCH(SXS_Transit_temp!AZ$2,SXS_Transit_input!$Y$51:$AT$51,0)+1,FALSE)),0,VLOOKUP($AA19,SXS_Transit_input!$Y$52:$AT$67,MATCH(SXS_Transit_temp!AZ$2,SXS_Transit_input!$Y$51:$AT$51,0)+1,FALSE))</f>
        <v>0</v>
      </c>
    </row>
    <row r="20" spans="1:52" x14ac:dyDescent="0.25">
      <c r="A20">
        <v>18</v>
      </c>
      <c r="B20">
        <f>IF(ISNA(VLOOKUP($A20,SXS_Transit_input!$A$5:$W$26,MATCH(SXS_Transit_temp!B$2,SXS_Transit_input!$B$4:$W$4,0)+1,FALSE)),0,VLOOKUP($A20,SXS_Transit_input!$A$5:$W$26,MATCH(SXS_Transit_temp!B$2,SXS_Transit_input!$B$4:$W$4,0)+1,FALSE))+IF(ISNA(VLOOKUP($A20,SXS_Transit_input!$A$53:$R$69,MATCH(SXS_Transit_temp!B$2,SXS_Transit_input!$B$52:$R$52,0)+1,FALSE)),0,VLOOKUP($A20,SXS_Transit_input!$A$53:$R$69,MATCH(SXS_Transit_temp!B$2,SXS_Transit_input!$B$52:$R$52,0)+1,FALSE))</f>
        <v>193.65595999999999</v>
      </c>
      <c r="C20">
        <f>IF(ISNA(VLOOKUP($A20,SXS_Transit_input!$A$5:$W$26,MATCH(SXS_Transit_temp!C$2,SXS_Transit_input!$B$4:$W$4,0)+1,FALSE)),0,VLOOKUP($A20,SXS_Transit_input!$A$5:$W$26,MATCH(SXS_Transit_temp!C$2,SXS_Transit_input!$B$4:$W$4,0)+1,FALSE))+IF(ISNA(VLOOKUP($A20,SXS_Transit_input!$A$53:$R$69,MATCH(SXS_Transit_temp!C$2,SXS_Transit_input!$B$52:$R$52,0)+1,FALSE)),0,VLOOKUP($A20,SXS_Transit_input!$A$53:$R$69,MATCH(SXS_Transit_temp!C$2,SXS_Transit_input!$B$52:$R$52,0)+1,FALSE))</f>
        <v>104.64711</v>
      </c>
      <c r="D20">
        <f>IF(ISNA(VLOOKUP($A20,SXS_Transit_input!$A$5:$W$26,MATCH(SXS_Transit_temp!D$2,SXS_Transit_input!$B$4:$W$4,0)+1,FALSE)),0,VLOOKUP($A20,SXS_Transit_input!$A$5:$W$26,MATCH(SXS_Transit_temp!D$2,SXS_Transit_input!$B$4:$W$4,0)+1,FALSE))+IF(ISNA(VLOOKUP($A20,SXS_Transit_input!$A$53:$R$69,MATCH(SXS_Transit_temp!D$2,SXS_Transit_input!$B$52:$R$52,0)+1,FALSE)),0,VLOOKUP($A20,SXS_Transit_input!$A$53:$R$69,MATCH(SXS_Transit_temp!D$2,SXS_Transit_input!$B$52:$R$52,0)+1,FALSE))</f>
        <v>1547.37853</v>
      </c>
      <c r="E20">
        <f>IF(ISNA(VLOOKUP($A20,SXS_Transit_input!$A$5:$W$26,MATCH(SXS_Transit_temp!E$2,SXS_Transit_input!$B$4:$W$4,0)+1,FALSE)),0,VLOOKUP($A20,SXS_Transit_input!$A$5:$W$26,MATCH(SXS_Transit_temp!E$2,SXS_Transit_input!$B$4:$W$4,0)+1,FALSE))+IF(ISNA(VLOOKUP($A20,SXS_Transit_input!$A$53:$R$69,MATCH(SXS_Transit_temp!E$2,SXS_Transit_input!$B$52:$R$52,0)+1,FALSE)),0,VLOOKUP($A20,SXS_Transit_input!$A$53:$R$69,MATCH(SXS_Transit_temp!E$2,SXS_Transit_input!$B$52:$R$52,0)+1,FALSE))</f>
        <v>0</v>
      </c>
      <c r="F20">
        <f>IF(ISNA(VLOOKUP($A20,SXS_Transit_input!$A$5:$W$26,MATCH(SXS_Transit_temp!F$2,SXS_Transit_input!$B$4:$W$4,0)+1,FALSE)),0,VLOOKUP($A20,SXS_Transit_input!$A$5:$W$26,MATCH(SXS_Transit_temp!F$2,SXS_Transit_input!$B$4:$W$4,0)+1,FALSE))+IF(ISNA(VLOOKUP($A20,SXS_Transit_input!$A$53:$R$69,MATCH(SXS_Transit_temp!F$2,SXS_Transit_input!$B$52:$R$52,0)+1,FALSE)),0,VLOOKUP($A20,SXS_Transit_input!$A$53:$R$69,MATCH(SXS_Transit_temp!F$2,SXS_Transit_input!$B$52:$R$52,0)+1,FALSE))</f>
        <v>0</v>
      </c>
      <c r="G20">
        <f>IF(ISNA(VLOOKUP($A20,SXS_Transit_input!$A$5:$W$26,MATCH(SXS_Transit_temp!G$2,SXS_Transit_input!$B$4:$W$4,0)+1,FALSE)),0,VLOOKUP($A20,SXS_Transit_input!$A$5:$W$26,MATCH(SXS_Transit_temp!G$2,SXS_Transit_input!$B$4:$W$4,0)+1,FALSE))+IF(ISNA(VLOOKUP($A20,SXS_Transit_input!$A$53:$R$69,MATCH(SXS_Transit_temp!G$2,SXS_Transit_input!$B$52:$R$52,0)+1,FALSE)),0,VLOOKUP($A20,SXS_Transit_input!$A$53:$R$69,MATCH(SXS_Transit_temp!G$2,SXS_Transit_input!$B$52:$R$52,0)+1,FALSE))</f>
        <v>0</v>
      </c>
      <c r="H20">
        <f>IF(ISNA(VLOOKUP($A20,SXS_Transit_input!$A$5:$W$26,MATCH(SXS_Transit_temp!H$2,SXS_Transit_input!$B$4:$W$4,0)+1,FALSE)),0,VLOOKUP($A20,SXS_Transit_input!$A$5:$W$26,MATCH(SXS_Transit_temp!H$2,SXS_Transit_input!$B$4:$W$4,0)+1,FALSE))+IF(ISNA(VLOOKUP($A20,SXS_Transit_input!$A$53:$R$69,MATCH(SXS_Transit_temp!H$2,SXS_Transit_input!$B$52:$R$52,0)+1,FALSE)),0,VLOOKUP($A20,SXS_Transit_input!$A$53:$R$69,MATCH(SXS_Transit_temp!H$2,SXS_Transit_input!$B$52:$R$52,0)+1,FALSE))</f>
        <v>349.64632999999998</v>
      </c>
      <c r="I20">
        <f>IF(ISNA(VLOOKUP($A20,SXS_Transit_input!$A$5:$W$26,MATCH(SXS_Transit_temp!I$2,SXS_Transit_input!$B$4:$W$4,0)+1,FALSE)),0,VLOOKUP($A20,SXS_Transit_input!$A$5:$W$26,MATCH(SXS_Transit_temp!I$2,SXS_Transit_input!$B$4:$W$4,0)+1,FALSE))+IF(ISNA(VLOOKUP($A20,SXS_Transit_input!$A$53:$R$69,MATCH(SXS_Transit_temp!I$2,SXS_Transit_input!$B$52:$R$52,0)+1,FALSE)),0,VLOOKUP($A20,SXS_Transit_input!$A$53:$R$69,MATCH(SXS_Transit_temp!I$2,SXS_Transit_input!$B$52:$R$52,0)+1,FALSE))</f>
        <v>354.21181999999999</v>
      </c>
      <c r="J20">
        <f>IF(ISNA(VLOOKUP($A20,SXS_Transit_input!$A$5:$W$26,MATCH(SXS_Transit_temp!J$2,SXS_Transit_input!$B$4:$W$4,0)+1,FALSE)),0,VLOOKUP($A20,SXS_Transit_input!$A$5:$W$26,MATCH(SXS_Transit_temp!J$2,SXS_Transit_input!$B$4:$W$4,0)+1,FALSE))+IF(ISNA(VLOOKUP($A20,SXS_Transit_input!$A$53:$R$69,MATCH(SXS_Transit_temp!J$2,SXS_Transit_input!$B$52:$R$52,0)+1,FALSE)),0,VLOOKUP($A20,SXS_Transit_input!$A$53:$R$69,MATCH(SXS_Transit_temp!J$2,SXS_Transit_input!$B$52:$R$52,0)+1,FALSE))</f>
        <v>0</v>
      </c>
      <c r="K20">
        <f>IF(ISNA(VLOOKUP($A20,SXS_Transit_input!$A$5:$W$26,MATCH(SXS_Transit_temp!K$2,SXS_Transit_input!$B$4:$W$4,0)+1,FALSE)),0,VLOOKUP($A20,SXS_Transit_input!$A$5:$W$26,MATCH(SXS_Transit_temp!K$2,SXS_Transit_input!$B$4:$W$4,0)+1,FALSE))+IF(ISNA(VLOOKUP($A20,SXS_Transit_input!$A$53:$R$69,MATCH(SXS_Transit_temp!K$2,SXS_Transit_input!$B$52:$R$52,0)+1,FALSE)),0,VLOOKUP($A20,SXS_Transit_input!$A$53:$R$69,MATCH(SXS_Transit_temp!K$2,SXS_Transit_input!$B$52:$R$52,0)+1,FALSE))</f>
        <v>0</v>
      </c>
      <c r="L20">
        <f>IF(ISNA(VLOOKUP($A20,SXS_Transit_input!$A$5:$W$26,MATCH(SXS_Transit_temp!L$2,SXS_Transit_input!$B$4:$W$4,0)+1,FALSE)),0,VLOOKUP($A20,SXS_Transit_input!$A$5:$W$26,MATCH(SXS_Transit_temp!L$2,SXS_Transit_input!$B$4:$W$4,0)+1,FALSE))+IF(ISNA(VLOOKUP($A20,SXS_Transit_input!$A$53:$R$69,MATCH(SXS_Transit_temp!L$2,SXS_Transit_input!$B$52:$R$52,0)+1,FALSE)),0,VLOOKUP($A20,SXS_Transit_input!$A$53:$R$69,MATCH(SXS_Transit_temp!L$2,SXS_Transit_input!$B$52:$R$52,0)+1,FALSE))</f>
        <v>0</v>
      </c>
      <c r="M20">
        <f>IF(ISNA(VLOOKUP($A20,SXS_Transit_input!$A$5:$W$26,MATCH(SXS_Transit_temp!M$2,SXS_Transit_input!$B$4:$W$4,0)+1,FALSE)),0,VLOOKUP($A20,SXS_Transit_input!$A$5:$W$26,MATCH(SXS_Transit_temp!M$2,SXS_Transit_input!$B$4:$W$4,0)+1,FALSE))+IF(ISNA(VLOOKUP($A20,SXS_Transit_input!$A$53:$R$69,MATCH(SXS_Transit_temp!M$2,SXS_Transit_input!$B$52:$R$52,0)+1,FALSE)),0,VLOOKUP($A20,SXS_Transit_input!$A$53:$R$69,MATCH(SXS_Transit_temp!M$2,SXS_Transit_input!$B$52:$R$52,0)+1,FALSE))</f>
        <v>0</v>
      </c>
      <c r="N20">
        <f>IF(ISNA(VLOOKUP($A20,SXS_Transit_input!$A$5:$W$26,MATCH(SXS_Transit_temp!N$2,SXS_Transit_input!$B$4:$W$4,0)+1,FALSE)),0,VLOOKUP($A20,SXS_Transit_input!$A$5:$W$26,MATCH(SXS_Transit_temp!N$2,SXS_Transit_input!$B$4:$W$4,0)+1,FALSE))+IF(ISNA(VLOOKUP($A20,SXS_Transit_input!$A$53:$R$69,MATCH(SXS_Transit_temp!N$2,SXS_Transit_input!$B$52:$R$52,0)+1,FALSE)),0,VLOOKUP($A20,SXS_Transit_input!$A$53:$R$69,MATCH(SXS_Transit_temp!N$2,SXS_Transit_input!$B$52:$R$52,0)+1,FALSE))</f>
        <v>0</v>
      </c>
      <c r="O20">
        <f>IF(ISNA(VLOOKUP($A20,SXS_Transit_input!$A$5:$W$26,MATCH(SXS_Transit_temp!O$2,SXS_Transit_input!$B$4:$W$4,0)+1,FALSE)),0,VLOOKUP($A20,SXS_Transit_input!$A$5:$W$26,MATCH(SXS_Transit_temp!O$2,SXS_Transit_input!$B$4:$W$4,0)+1,FALSE))+IF(ISNA(VLOOKUP($A20,SXS_Transit_input!$A$53:$R$69,MATCH(SXS_Transit_temp!O$2,SXS_Transit_input!$B$52:$R$52,0)+1,FALSE)),0,VLOOKUP($A20,SXS_Transit_input!$A$53:$R$69,MATCH(SXS_Transit_temp!O$2,SXS_Transit_input!$B$52:$R$52,0)+1,FALSE))</f>
        <v>0</v>
      </c>
      <c r="P20">
        <f>IF(ISNA(VLOOKUP($A20,SXS_Transit_input!$A$5:$W$26,MATCH(SXS_Transit_temp!P$2,SXS_Transit_input!$B$4:$W$4,0)+1,FALSE)),0,VLOOKUP($A20,SXS_Transit_input!$A$5:$W$26,MATCH(SXS_Transit_temp!P$2,SXS_Transit_input!$B$4:$W$4,0)+1,FALSE))+IF(ISNA(VLOOKUP($A20,SXS_Transit_input!$A$53:$R$69,MATCH(SXS_Transit_temp!P$2,SXS_Transit_input!$B$52:$R$52,0)+1,FALSE)),0,VLOOKUP($A20,SXS_Transit_input!$A$53:$R$69,MATCH(SXS_Transit_temp!P$2,SXS_Transit_input!$B$52:$R$52,0)+1,FALSE))</f>
        <v>0</v>
      </c>
      <c r="Q20">
        <f>IF(ISNA(VLOOKUP($A20,SXS_Transit_input!$A$5:$W$26,MATCH(SXS_Transit_temp!Q$2,SXS_Transit_input!$B$4:$W$4,0)+1,FALSE)),0,VLOOKUP($A20,SXS_Transit_input!$A$5:$W$26,MATCH(SXS_Transit_temp!Q$2,SXS_Transit_input!$B$4:$W$4,0)+1,FALSE))+IF(ISNA(VLOOKUP($A20,SXS_Transit_input!$A$53:$R$69,MATCH(SXS_Transit_temp!Q$2,SXS_Transit_input!$B$52:$R$52,0)+1,FALSE)),0,VLOOKUP($A20,SXS_Transit_input!$A$53:$R$69,MATCH(SXS_Transit_temp!Q$2,SXS_Transit_input!$B$52:$R$52,0)+1,FALSE))</f>
        <v>0</v>
      </c>
      <c r="R20">
        <f>IF(ISNA(VLOOKUP($A20,SXS_Transit_input!$A$5:$W$26,MATCH(SXS_Transit_temp!R$2,SXS_Transit_input!$B$4:$W$4,0)+1,FALSE)),0,VLOOKUP($A20,SXS_Transit_input!$A$5:$W$26,MATCH(SXS_Transit_temp!R$2,SXS_Transit_input!$B$4:$W$4,0)+1,FALSE))+IF(ISNA(VLOOKUP($A20,SXS_Transit_input!$A$53:$R$69,MATCH(SXS_Transit_temp!R$2,SXS_Transit_input!$B$52:$R$52,0)+1,FALSE)),0,VLOOKUP($A20,SXS_Transit_input!$A$53:$R$69,MATCH(SXS_Transit_temp!R$2,SXS_Transit_input!$B$52:$R$52,0)+1,FALSE))</f>
        <v>0</v>
      </c>
      <c r="S20">
        <f>IF(ISNA(VLOOKUP($A20,SXS_Transit_input!$A$5:$W$26,MATCH(SXS_Transit_temp!S$2,SXS_Transit_input!$B$4:$W$4,0)+1,FALSE)),0,VLOOKUP($A20,SXS_Transit_input!$A$5:$W$26,MATCH(SXS_Transit_temp!S$2,SXS_Transit_input!$B$4:$W$4,0)+1,FALSE))+IF(ISNA(VLOOKUP($A20,SXS_Transit_input!$A$53:$R$69,MATCH(SXS_Transit_temp!S$2,SXS_Transit_input!$B$52:$R$52,0)+1,FALSE)),0,VLOOKUP($A20,SXS_Transit_input!$A$53:$R$69,MATCH(SXS_Transit_temp!S$2,SXS_Transit_input!$B$52:$R$52,0)+1,FALSE))</f>
        <v>0</v>
      </c>
      <c r="T20">
        <f>IF(ISNA(VLOOKUP($A20,SXS_Transit_input!$A$5:$W$26,MATCH(SXS_Transit_temp!T$2,SXS_Transit_input!$B$4:$W$4,0)+1,FALSE)),0,VLOOKUP($A20,SXS_Transit_input!$A$5:$W$26,MATCH(SXS_Transit_temp!T$2,SXS_Transit_input!$B$4:$W$4,0)+1,FALSE))+IF(ISNA(VLOOKUP($A20,SXS_Transit_input!$A$53:$R$69,MATCH(SXS_Transit_temp!T$2,SXS_Transit_input!$B$52:$R$52,0)+1,FALSE)),0,VLOOKUP($A20,SXS_Transit_input!$A$53:$R$69,MATCH(SXS_Transit_temp!T$2,SXS_Transit_input!$B$52:$R$52,0)+1,FALSE))</f>
        <v>0</v>
      </c>
      <c r="U20">
        <f>IF(ISNA(VLOOKUP($A20,SXS_Transit_input!$A$5:$W$26,MATCH(SXS_Transit_temp!U$2,SXS_Transit_input!$B$4:$W$4,0)+1,FALSE)),0,VLOOKUP($A20,SXS_Transit_input!$A$5:$W$26,MATCH(SXS_Transit_temp!U$2,SXS_Transit_input!$B$4:$W$4,0)+1,FALSE))+IF(ISNA(VLOOKUP($A20,SXS_Transit_input!$A$53:$R$69,MATCH(SXS_Transit_temp!U$2,SXS_Transit_input!$B$52:$R$52,0)+1,FALSE)),0,VLOOKUP($A20,SXS_Transit_input!$A$53:$R$69,MATCH(SXS_Transit_temp!U$2,SXS_Transit_input!$B$52:$R$52,0)+1,FALSE))</f>
        <v>0</v>
      </c>
      <c r="V20">
        <f>IF(ISNA(VLOOKUP($A20,SXS_Transit_input!$A$5:$W$26,MATCH(SXS_Transit_temp!V$2,SXS_Transit_input!$B$4:$W$4,0)+1,FALSE)),0,VLOOKUP($A20,SXS_Transit_input!$A$5:$W$26,MATCH(SXS_Transit_temp!V$2,SXS_Transit_input!$B$4:$W$4,0)+1,FALSE))+IF(ISNA(VLOOKUP($A20,SXS_Transit_input!$A$53:$R$69,MATCH(SXS_Transit_temp!V$2,SXS_Transit_input!$B$52:$R$52,0)+1,FALSE)),0,VLOOKUP($A20,SXS_Transit_input!$A$53:$R$69,MATCH(SXS_Transit_temp!V$2,SXS_Transit_input!$B$52:$R$52,0)+1,FALSE))</f>
        <v>0</v>
      </c>
      <c r="W20">
        <f>IF(ISNA(VLOOKUP($A20,SXS_Transit_input!$A$5:$W$26,MATCH(SXS_Transit_temp!W$2,SXS_Transit_input!$B$4:$W$4,0)+1,FALSE)),0,VLOOKUP($A20,SXS_Transit_input!$A$5:$W$26,MATCH(SXS_Transit_temp!W$2,SXS_Transit_input!$B$4:$W$4,0)+1,FALSE))+IF(ISNA(VLOOKUP($A20,SXS_Transit_input!$A$53:$R$69,MATCH(SXS_Transit_temp!W$2,SXS_Transit_input!$B$52:$R$52,0)+1,FALSE)),0,VLOOKUP($A20,SXS_Transit_input!$A$53:$R$69,MATCH(SXS_Transit_temp!W$2,SXS_Transit_input!$B$52:$R$52,0)+1,FALSE))</f>
        <v>0</v>
      </c>
      <c r="X20">
        <f>IF(ISNA(VLOOKUP($A20,SXS_Transit_input!$A$5:$W$26,MATCH(SXS_Transit_temp!X$2,SXS_Transit_input!$B$4:$W$4,0)+1,FALSE)),0,VLOOKUP($A20,SXS_Transit_input!$A$5:$W$26,MATCH(SXS_Transit_temp!X$2,SXS_Transit_input!$B$4:$W$4,0)+1,FALSE))+IF(ISNA(VLOOKUP($A20,SXS_Transit_input!$A$53:$R$69,MATCH(SXS_Transit_temp!X$2,SXS_Transit_input!$B$52:$R$52,0)+1,FALSE)),0,VLOOKUP($A20,SXS_Transit_input!$A$53:$R$69,MATCH(SXS_Transit_temp!X$2,SXS_Transit_input!$B$52:$R$52,0)+1,FALSE))</f>
        <v>0</v>
      </c>
      <c r="Y20">
        <f>IF(ISNA(VLOOKUP($A20,SXS_Transit_input!$A$5:$W$26,MATCH(SXS_Transit_temp!Y$2,SXS_Transit_input!$B$4:$W$4,0)+1,FALSE)),0,VLOOKUP($A20,SXS_Transit_input!$A$5:$W$26,MATCH(SXS_Transit_temp!Y$2,SXS_Transit_input!$B$4:$W$4,0)+1,FALSE))+IF(ISNA(VLOOKUP($A20,SXS_Transit_input!$A$53:$R$69,MATCH(SXS_Transit_temp!Y$2,SXS_Transit_input!$B$52:$R$52,0)+1,FALSE)),0,VLOOKUP($A20,SXS_Transit_input!$A$53:$R$69,MATCH(SXS_Transit_temp!Y$2,SXS_Transit_input!$B$52:$R$52,0)+1,FALSE))</f>
        <v>0</v>
      </c>
      <c r="Z20">
        <f>IF(ISNA(VLOOKUP($A20,SXS_Transit_input!$A$5:$W$26,MATCH(SXS_Transit_temp!Z$2,SXS_Transit_input!$B$4:$W$4,0)+1,FALSE)),0,VLOOKUP($A20,SXS_Transit_input!$A$5:$W$26,MATCH(SXS_Transit_temp!Z$2,SXS_Transit_input!$B$4:$W$4,0)+1,FALSE))+IF(ISNA(VLOOKUP($A20,SXS_Transit_input!$A$53:$R$69,MATCH(SXS_Transit_temp!Z$2,SXS_Transit_input!$B$52:$R$52,0)+1,FALSE)),0,VLOOKUP($A20,SXS_Transit_input!$A$53:$R$69,MATCH(SXS_Transit_temp!Z$2,SXS_Transit_input!$B$52:$R$52,0)+1,FALSE))</f>
        <v>0</v>
      </c>
      <c r="AA20">
        <v>18</v>
      </c>
      <c r="AB20" s="22">
        <f>IF(ISNA(VLOOKUP($AA20,SXS_Transit_input!$Y$5:$AT$26,MATCH(SXS_Transit_temp!AB$2,SXS_Transit_input!$Y$4:$AS$4,0)+1,FALSE)),0,VLOOKUP($AA20,SXS_Transit_input!$Y$5:$AT$26,MATCH(SXS_Transit_temp!AB$2,SXS_Transit_input!$Y$4:$AS$4,0)+1,FALSE))+IF(ISNA(VLOOKUP($AA20,SXS_Transit_input!$Y$52:$AT$67,MATCH(SXS_Transit_temp!AB$2,SXS_Transit_input!$Y$51:$AT$51,0)+1,FALSE)),0,VLOOKUP($AA20,SXS_Transit_input!$Y$52:$AT$67,MATCH(SXS_Transit_temp!AB$2,SXS_Transit_input!$Y$51:$AT$51,0)+1,FALSE))</f>
        <v>0</v>
      </c>
      <c r="AC20" s="23">
        <f>IF(ISNA(VLOOKUP($AA20,SXS_Transit_input!$Y$5:$AT$26,MATCH(SXS_Transit_temp!AC$2,SXS_Transit_input!$Y$4:$AS$4,0)+1,FALSE)),0,VLOOKUP($AA20,SXS_Transit_input!$Y$5:$AT$26,MATCH(SXS_Transit_temp!AC$2,SXS_Transit_input!$Y$4:$AS$4,0)+1,FALSE))+IF(ISNA(VLOOKUP($AA20,SXS_Transit_input!$Y$52:$AT$67,MATCH(SXS_Transit_temp!AC$2,SXS_Transit_input!$Y$51:$AT$51,0)+1,FALSE)),0,VLOOKUP($AA20,SXS_Transit_input!$Y$52:$AT$67,MATCH(SXS_Transit_temp!AC$2,SXS_Transit_input!$Y$51:$AT$51,0)+1,FALSE))</f>
        <v>0</v>
      </c>
      <c r="AD20" s="23">
        <f>IF(ISNA(VLOOKUP($AA20,SXS_Transit_input!$Y$5:$AT$26,MATCH(SXS_Transit_temp!AD$2,SXS_Transit_input!$Y$4:$AS$4,0)+1,FALSE)),0,VLOOKUP($AA20,SXS_Transit_input!$Y$5:$AT$26,MATCH(SXS_Transit_temp!AD$2,SXS_Transit_input!$Y$4:$AS$4,0)+1,FALSE))+IF(ISNA(VLOOKUP($AA20,SXS_Transit_input!$Y$52:$AT$67,MATCH(SXS_Transit_temp!AD$2,SXS_Transit_input!$Y$51:$AT$51,0)+1,FALSE)),0,VLOOKUP($AA20,SXS_Transit_input!$Y$52:$AT$67,MATCH(SXS_Transit_temp!AD$2,SXS_Transit_input!$Y$51:$AT$51,0)+1,FALSE))</f>
        <v>0</v>
      </c>
      <c r="AE20" s="23">
        <f>IF(ISNA(VLOOKUP($AA20,SXS_Transit_input!$Y$5:$AT$26,MATCH(SXS_Transit_temp!AE$2,SXS_Transit_input!$Y$4:$AS$4,0)+1,FALSE)),0,VLOOKUP($AA20,SXS_Transit_input!$Y$5:$AT$26,MATCH(SXS_Transit_temp!AE$2,SXS_Transit_input!$Y$4:$AS$4,0)+1,FALSE))+IF(ISNA(VLOOKUP($AA20,SXS_Transit_input!$Y$52:$AT$67,MATCH(SXS_Transit_temp!AE$2,SXS_Transit_input!$Y$51:$AT$51,0)+1,FALSE)),0,VLOOKUP($AA20,SXS_Transit_input!$Y$52:$AT$67,MATCH(SXS_Transit_temp!AE$2,SXS_Transit_input!$Y$51:$AT$51,0)+1,FALSE))</f>
        <v>0</v>
      </c>
      <c r="AF20" s="23">
        <f>IF(ISNA(VLOOKUP($AA20,SXS_Transit_input!$Y$5:$AT$26,MATCH(SXS_Transit_temp!AF$2,SXS_Transit_input!$Y$4:$AS$4,0)+1,FALSE)),0,VLOOKUP($AA20,SXS_Transit_input!$Y$5:$AT$26,MATCH(SXS_Transit_temp!AF$2,SXS_Transit_input!$Y$4:$AS$4,0)+1,FALSE))+IF(ISNA(VLOOKUP($AA20,SXS_Transit_input!$Y$52:$AT$67,MATCH(SXS_Transit_temp!AF$2,SXS_Transit_input!$Y$51:$AT$51,0)+1,FALSE)),0,VLOOKUP($AA20,SXS_Transit_input!$Y$52:$AT$67,MATCH(SXS_Transit_temp!AF$2,SXS_Transit_input!$Y$51:$AT$51,0)+1,FALSE))</f>
        <v>0</v>
      </c>
      <c r="AG20" s="23">
        <f>IF(ISNA(VLOOKUP($AA20,SXS_Transit_input!$Y$5:$AT$26,MATCH(SXS_Transit_temp!AG$2,SXS_Transit_input!$Y$4:$AS$4,0)+1,FALSE)),0,VLOOKUP($AA20,SXS_Transit_input!$Y$5:$AT$26,MATCH(SXS_Transit_temp!AG$2,SXS_Transit_input!$Y$4:$AS$4,0)+1,FALSE))+IF(ISNA(VLOOKUP($AA20,SXS_Transit_input!$Y$52:$AT$67,MATCH(SXS_Transit_temp!AG$2,SXS_Transit_input!$Y$51:$AT$51,0)+1,FALSE)),0,VLOOKUP($AA20,SXS_Transit_input!$Y$52:$AT$67,MATCH(SXS_Transit_temp!AG$2,SXS_Transit_input!$Y$51:$AT$51,0)+1,FALSE))</f>
        <v>0</v>
      </c>
      <c r="AH20" s="23">
        <f>IF(ISNA(VLOOKUP($AA20,SXS_Transit_input!$Y$5:$AT$26,MATCH(SXS_Transit_temp!AH$2,SXS_Transit_input!$Y$4:$AS$4,0)+1,FALSE)),0,VLOOKUP($AA20,SXS_Transit_input!$Y$5:$AT$26,MATCH(SXS_Transit_temp!AH$2,SXS_Transit_input!$Y$4:$AS$4,0)+1,FALSE))+IF(ISNA(VLOOKUP($AA20,SXS_Transit_input!$Y$52:$AT$67,MATCH(SXS_Transit_temp!AH$2,SXS_Transit_input!$Y$51:$AT$51,0)+1,FALSE)),0,VLOOKUP($AA20,SXS_Transit_input!$Y$52:$AT$67,MATCH(SXS_Transit_temp!AH$2,SXS_Transit_input!$Y$51:$AT$51,0)+1,FALSE))</f>
        <v>0</v>
      </c>
      <c r="AI20" s="23">
        <f>IF(ISNA(VLOOKUP($AA20,SXS_Transit_input!$Y$5:$AT$26,MATCH(SXS_Transit_temp!AI$2,SXS_Transit_input!$Y$4:$AS$4,0)+1,FALSE)),0,VLOOKUP($AA20,SXS_Transit_input!$Y$5:$AT$26,MATCH(SXS_Transit_temp!AI$2,SXS_Transit_input!$Y$4:$AS$4,0)+1,FALSE))+IF(ISNA(VLOOKUP($AA20,SXS_Transit_input!$Y$52:$AT$67,MATCH(SXS_Transit_temp!AI$2,SXS_Transit_input!$Y$51:$AT$51,0)+1,FALSE)),0,VLOOKUP($AA20,SXS_Transit_input!$Y$52:$AT$67,MATCH(SXS_Transit_temp!AI$2,SXS_Transit_input!$Y$51:$AT$51,0)+1,FALSE))</f>
        <v>0</v>
      </c>
      <c r="AJ20" s="23">
        <f>IF(ISNA(VLOOKUP($AA20,SXS_Transit_input!$Y$5:$AT$26,MATCH(SXS_Transit_temp!AJ$2,SXS_Transit_input!$Y$4:$AS$4,0)+1,FALSE)),0,VLOOKUP($AA20,SXS_Transit_input!$Y$5:$AT$26,MATCH(SXS_Transit_temp!AJ$2,SXS_Transit_input!$Y$4:$AS$4,0)+1,FALSE))+IF(ISNA(VLOOKUP($AA20,SXS_Transit_input!$Y$52:$AT$67,MATCH(SXS_Transit_temp!AJ$2,SXS_Transit_input!$Y$51:$AT$51,0)+1,FALSE)),0,VLOOKUP($AA20,SXS_Transit_input!$Y$52:$AT$67,MATCH(SXS_Transit_temp!AJ$2,SXS_Transit_input!$Y$51:$AT$51,0)+1,FALSE))</f>
        <v>0</v>
      </c>
      <c r="AK20" s="23">
        <f>IF(ISNA(VLOOKUP($AA20,SXS_Transit_input!$Y$5:$AT$26,MATCH(SXS_Transit_temp!AK$2,SXS_Transit_input!$Y$4:$AS$4,0)+1,FALSE)),0,VLOOKUP($AA20,SXS_Transit_input!$Y$5:$AT$26,MATCH(SXS_Transit_temp!AK$2,SXS_Transit_input!$Y$4:$AS$4,0)+1,FALSE))+IF(ISNA(VLOOKUP($AA20,SXS_Transit_input!$Y$52:$AT$67,MATCH(SXS_Transit_temp!AK$2,SXS_Transit_input!$Y$51:$AT$51,0)+1,FALSE)),0,VLOOKUP($AA20,SXS_Transit_input!$Y$52:$AT$67,MATCH(SXS_Transit_temp!AK$2,SXS_Transit_input!$Y$51:$AT$51,0)+1,FALSE))</f>
        <v>0</v>
      </c>
      <c r="AL20" s="23">
        <f>IF(ISNA(VLOOKUP($AA20,SXS_Transit_input!$Y$5:$AT$26,MATCH(SXS_Transit_temp!AL$2,SXS_Transit_input!$Y$4:$AS$4,0)+1,FALSE)),0,VLOOKUP($AA20,SXS_Transit_input!$Y$5:$AT$26,MATCH(SXS_Transit_temp!AL$2,SXS_Transit_input!$Y$4:$AS$4,0)+1,FALSE))+IF(ISNA(VLOOKUP($AA20,SXS_Transit_input!$Y$52:$AT$67,MATCH(SXS_Transit_temp!AL$2,SXS_Transit_input!$Y$51:$AT$51,0)+1,FALSE)),0,VLOOKUP($AA20,SXS_Transit_input!$Y$52:$AT$67,MATCH(SXS_Transit_temp!AL$2,SXS_Transit_input!$Y$51:$AT$51,0)+1,FALSE))</f>
        <v>0</v>
      </c>
      <c r="AM20" s="23">
        <f>IF(ISNA(VLOOKUP($AA20,SXS_Transit_input!$Y$5:$AT$26,MATCH(SXS_Transit_temp!AM$2,SXS_Transit_input!$Y$4:$AS$4,0)+1,FALSE)),0,VLOOKUP($AA20,SXS_Transit_input!$Y$5:$AT$26,MATCH(SXS_Transit_temp!AM$2,SXS_Transit_input!$Y$4:$AS$4,0)+1,FALSE))+IF(ISNA(VLOOKUP($AA20,SXS_Transit_input!$Y$52:$AT$67,MATCH(SXS_Transit_temp!AM$2,SXS_Transit_input!$Y$51:$AT$51,0)+1,FALSE)),0,VLOOKUP($AA20,SXS_Transit_input!$Y$52:$AT$67,MATCH(SXS_Transit_temp!AM$2,SXS_Transit_input!$Y$51:$AT$51,0)+1,FALSE))</f>
        <v>0</v>
      </c>
      <c r="AN20" s="23">
        <f>IF(ISNA(VLOOKUP($AA20,SXS_Transit_input!$Y$5:$AT$26,MATCH(SXS_Transit_temp!AN$2,SXS_Transit_input!$Y$4:$AS$4,0)+1,FALSE)),0,VLOOKUP($AA20,SXS_Transit_input!$Y$5:$AT$26,MATCH(SXS_Transit_temp!AN$2,SXS_Transit_input!$Y$4:$AS$4,0)+1,FALSE))+IF(ISNA(VLOOKUP($AA20,SXS_Transit_input!$Y$52:$AT$67,MATCH(SXS_Transit_temp!AN$2,SXS_Transit_input!$Y$51:$AT$51,0)+1,FALSE)),0,VLOOKUP($AA20,SXS_Transit_input!$Y$52:$AT$67,MATCH(SXS_Transit_temp!AN$2,SXS_Transit_input!$Y$51:$AT$51,0)+1,FALSE))</f>
        <v>0</v>
      </c>
      <c r="AO20" s="23">
        <f>IF(ISNA(VLOOKUP($AA20,SXS_Transit_input!$Y$5:$AT$26,MATCH(SXS_Transit_temp!AO$2,SXS_Transit_input!$Y$4:$AS$4,0)+1,FALSE)),0,VLOOKUP($AA20,SXS_Transit_input!$Y$5:$AT$26,MATCH(SXS_Transit_temp!AO$2,SXS_Transit_input!$Y$4:$AS$4,0)+1,FALSE))+IF(ISNA(VLOOKUP($AA20,SXS_Transit_input!$Y$52:$AT$67,MATCH(SXS_Transit_temp!AO$2,SXS_Transit_input!$Y$51:$AT$51,0)+1,FALSE)),0,VLOOKUP($AA20,SXS_Transit_input!$Y$52:$AT$67,MATCH(SXS_Transit_temp!AO$2,SXS_Transit_input!$Y$51:$AT$51,0)+1,FALSE))</f>
        <v>0</v>
      </c>
      <c r="AP20" s="23">
        <f>IF(ISNA(VLOOKUP($AA20,SXS_Transit_input!$Y$5:$AT$26,MATCH(SXS_Transit_temp!AP$2,SXS_Transit_input!$Y$4:$AS$4,0)+1,FALSE)),0,VLOOKUP($AA20,SXS_Transit_input!$Y$5:$AT$26,MATCH(SXS_Transit_temp!AP$2,SXS_Transit_input!$Y$4:$AS$4,0)+1,FALSE))+IF(ISNA(VLOOKUP($AA20,SXS_Transit_input!$Y$52:$AT$67,MATCH(SXS_Transit_temp!AP$2,SXS_Transit_input!$Y$51:$AT$51,0)+1,FALSE)),0,VLOOKUP($AA20,SXS_Transit_input!$Y$52:$AT$67,MATCH(SXS_Transit_temp!AP$2,SXS_Transit_input!$Y$51:$AT$51,0)+1,FALSE))</f>
        <v>0</v>
      </c>
      <c r="AQ20" s="23">
        <f>IF(ISNA(VLOOKUP($AA20,SXS_Transit_input!$Y$5:$AT$26,MATCH(SXS_Transit_temp!AQ$2,SXS_Transit_input!$Y$4:$AS$4,0)+1,FALSE)),0,VLOOKUP($AA20,SXS_Transit_input!$Y$5:$AT$26,MATCH(SXS_Transit_temp!AQ$2,SXS_Transit_input!$Y$4:$AS$4,0)+1,FALSE))+IF(ISNA(VLOOKUP($AA20,SXS_Transit_input!$Y$52:$AT$67,MATCH(SXS_Transit_temp!AQ$2,SXS_Transit_input!$Y$51:$AT$51,0)+1,FALSE)),0,VLOOKUP($AA20,SXS_Transit_input!$Y$52:$AT$67,MATCH(SXS_Transit_temp!AQ$2,SXS_Transit_input!$Y$51:$AT$51,0)+1,FALSE))</f>
        <v>0</v>
      </c>
      <c r="AR20" s="23">
        <f>IF(ISNA(VLOOKUP($AA20,SXS_Transit_input!$Y$5:$AT$26,MATCH(SXS_Transit_temp!AR$2,SXS_Transit_input!$Y$4:$AS$4,0)+1,FALSE)),0,VLOOKUP($AA20,SXS_Transit_input!$Y$5:$AT$26,MATCH(SXS_Transit_temp!AR$2,SXS_Transit_input!$Y$4:$AS$4,0)+1,FALSE))+IF(ISNA(VLOOKUP($AA20,SXS_Transit_input!$Y$52:$AT$67,MATCH(SXS_Transit_temp!AR$2,SXS_Transit_input!$Y$51:$AT$51,0)+1,FALSE)),0,VLOOKUP($AA20,SXS_Transit_input!$Y$52:$AT$67,MATCH(SXS_Transit_temp!AR$2,SXS_Transit_input!$Y$51:$AT$51,0)+1,FALSE))</f>
        <v>0</v>
      </c>
      <c r="AS20" s="23">
        <f>IF(ISNA(VLOOKUP($AA20,SXS_Transit_input!$Y$5:$AT$26,MATCH(SXS_Transit_temp!AS$2,SXS_Transit_input!$Y$4:$AS$4,0)+1,FALSE)),0,VLOOKUP($AA20,SXS_Transit_input!$Y$5:$AT$26,MATCH(SXS_Transit_temp!AS$2,SXS_Transit_input!$Y$4:$AS$4,0)+1,FALSE))+IF(ISNA(VLOOKUP($AA20,SXS_Transit_input!$Y$52:$AT$67,MATCH(SXS_Transit_temp!AS$2,SXS_Transit_input!$Y$51:$AT$51,0)+1,FALSE)),0,VLOOKUP($AA20,SXS_Transit_input!$Y$52:$AT$67,MATCH(SXS_Transit_temp!AS$2,SXS_Transit_input!$Y$51:$AT$51,0)+1,FALSE))</f>
        <v>0</v>
      </c>
      <c r="AT20" s="23">
        <f>IF(ISNA(VLOOKUP($AA20,SXS_Transit_input!$Y$5:$AT$26,MATCH(SXS_Transit_temp!AT$2,SXS_Transit_input!$Y$4:$AS$4,0)+1,FALSE)),0,VLOOKUP($AA20,SXS_Transit_input!$Y$5:$AT$26,MATCH(SXS_Transit_temp!AT$2,SXS_Transit_input!$Y$4:$AS$4,0)+1,FALSE))+IF(ISNA(VLOOKUP($AA20,SXS_Transit_input!$Y$52:$AT$67,MATCH(SXS_Transit_temp!AT$2,SXS_Transit_input!$Y$51:$AT$51,0)+1,FALSE)),0,VLOOKUP($AA20,SXS_Transit_input!$Y$52:$AT$67,MATCH(SXS_Transit_temp!AT$2,SXS_Transit_input!$Y$51:$AT$51,0)+1,FALSE))</f>
        <v>0</v>
      </c>
      <c r="AU20" s="23">
        <f>IF(ISNA(VLOOKUP($AA20,SXS_Transit_input!$Y$5:$AT$26,MATCH(SXS_Transit_temp!AU$2,SXS_Transit_input!$Y$4:$AS$4,0)+1,FALSE)),0,VLOOKUP($AA20,SXS_Transit_input!$Y$5:$AT$26,MATCH(SXS_Transit_temp!AU$2,SXS_Transit_input!$Y$4:$AS$4,0)+1,FALSE))+IF(ISNA(VLOOKUP($AA20,SXS_Transit_input!$Y$52:$AT$67,MATCH(SXS_Transit_temp!AU$2,SXS_Transit_input!$Y$51:$AT$51,0)+1,FALSE)),0,VLOOKUP($AA20,SXS_Transit_input!$Y$52:$AT$67,MATCH(SXS_Transit_temp!AU$2,SXS_Transit_input!$Y$51:$AT$51,0)+1,FALSE))</f>
        <v>0</v>
      </c>
      <c r="AV20" s="23">
        <f>IF(ISNA(VLOOKUP($AA20,SXS_Transit_input!$Y$5:$AT$26,MATCH(SXS_Transit_temp!AV$2,SXS_Transit_input!$Y$4:$AS$4,0)+1,FALSE)),0,VLOOKUP($AA20,SXS_Transit_input!$Y$5:$AT$26,MATCH(SXS_Transit_temp!AV$2,SXS_Transit_input!$Y$4:$AS$4,0)+1,FALSE))+IF(ISNA(VLOOKUP($AA20,SXS_Transit_input!$Y$52:$AT$67,MATCH(SXS_Transit_temp!AV$2,SXS_Transit_input!$Y$51:$AT$51,0)+1,FALSE)),0,VLOOKUP($AA20,SXS_Transit_input!$Y$52:$AT$67,MATCH(SXS_Transit_temp!AV$2,SXS_Transit_input!$Y$51:$AT$51,0)+1,FALSE))</f>
        <v>0</v>
      </c>
      <c r="AW20" s="23">
        <f>IF(ISNA(VLOOKUP($AA20,SXS_Transit_input!$Y$5:$AT$26,MATCH(SXS_Transit_temp!AW$2,SXS_Transit_input!$Y$4:$AS$4,0)+1,FALSE)),0,VLOOKUP($AA20,SXS_Transit_input!$Y$5:$AT$26,MATCH(SXS_Transit_temp!AW$2,SXS_Transit_input!$Y$4:$AS$4,0)+1,FALSE))+IF(ISNA(VLOOKUP($AA20,SXS_Transit_input!$Y$52:$AT$67,MATCH(SXS_Transit_temp!AW$2,SXS_Transit_input!$Y$51:$AT$51,0)+1,FALSE)),0,VLOOKUP($AA20,SXS_Transit_input!$Y$52:$AT$67,MATCH(SXS_Transit_temp!AW$2,SXS_Transit_input!$Y$51:$AT$51,0)+1,FALSE))</f>
        <v>0</v>
      </c>
      <c r="AX20" s="23">
        <f>IF(ISNA(VLOOKUP($AA20,SXS_Transit_input!$Y$5:$AT$26,MATCH(SXS_Transit_temp!AX$2,SXS_Transit_input!$Y$4:$AS$4,0)+1,FALSE)),0,VLOOKUP($AA20,SXS_Transit_input!$Y$5:$AT$26,MATCH(SXS_Transit_temp!AX$2,SXS_Transit_input!$Y$4:$AS$4,0)+1,FALSE))+IF(ISNA(VLOOKUP($AA20,SXS_Transit_input!$Y$52:$AT$67,MATCH(SXS_Transit_temp!AX$2,SXS_Transit_input!$Y$51:$AT$51,0)+1,FALSE)),0,VLOOKUP($AA20,SXS_Transit_input!$Y$52:$AT$67,MATCH(SXS_Transit_temp!AX$2,SXS_Transit_input!$Y$51:$AT$51,0)+1,FALSE))</f>
        <v>0</v>
      </c>
      <c r="AY20" s="23">
        <f>IF(ISNA(VLOOKUP($AA20,SXS_Transit_input!$Y$5:$AT$26,MATCH(SXS_Transit_temp!AY$2,SXS_Transit_input!$Y$4:$AS$4,0)+1,FALSE)),0,VLOOKUP($AA20,SXS_Transit_input!$Y$5:$AT$26,MATCH(SXS_Transit_temp!AY$2,SXS_Transit_input!$Y$4:$AS$4,0)+1,FALSE))+IF(ISNA(VLOOKUP($AA20,SXS_Transit_input!$Y$52:$AT$67,MATCH(SXS_Transit_temp!AY$2,SXS_Transit_input!$Y$51:$AT$51,0)+1,FALSE)),0,VLOOKUP($AA20,SXS_Transit_input!$Y$52:$AT$67,MATCH(SXS_Transit_temp!AY$2,SXS_Transit_input!$Y$51:$AT$51,0)+1,FALSE))</f>
        <v>0</v>
      </c>
      <c r="AZ20" s="24">
        <f>IF(ISNA(VLOOKUP($AA20,SXS_Transit_input!$Y$5:$AT$26,MATCH(SXS_Transit_temp!AZ$2,SXS_Transit_input!$Y$4:$AS$4,0)+1,FALSE)),0,VLOOKUP($AA20,SXS_Transit_input!$Y$5:$AT$26,MATCH(SXS_Transit_temp!AZ$2,SXS_Transit_input!$Y$4:$AS$4,0)+1,FALSE))+IF(ISNA(VLOOKUP($AA20,SXS_Transit_input!$Y$52:$AT$67,MATCH(SXS_Transit_temp!AZ$2,SXS_Transit_input!$Y$51:$AT$51,0)+1,FALSE)),0,VLOOKUP($AA20,SXS_Transit_input!$Y$52:$AT$67,MATCH(SXS_Transit_temp!AZ$2,SXS_Transit_input!$Y$51:$AT$51,0)+1,FALSE))</f>
        <v>0</v>
      </c>
    </row>
    <row r="21" spans="1:52" x14ac:dyDescent="0.25">
      <c r="A21">
        <v>19</v>
      </c>
      <c r="B21">
        <f>IF(ISNA(VLOOKUP($A21,SXS_Transit_input!$A$5:$W$26,MATCH(SXS_Transit_temp!B$2,SXS_Transit_input!$B$4:$W$4,0)+1,FALSE)),0,VLOOKUP($A21,SXS_Transit_input!$A$5:$W$26,MATCH(SXS_Transit_temp!B$2,SXS_Transit_input!$B$4:$W$4,0)+1,FALSE))+IF(ISNA(VLOOKUP($A21,SXS_Transit_input!$A$53:$R$69,MATCH(SXS_Transit_temp!B$2,SXS_Transit_input!$B$52:$R$52,0)+1,FALSE)),0,VLOOKUP($A21,SXS_Transit_input!$A$53:$R$69,MATCH(SXS_Transit_temp!B$2,SXS_Transit_input!$B$52:$R$52,0)+1,FALSE))</f>
        <v>0</v>
      </c>
      <c r="C21">
        <f>IF(ISNA(VLOOKUP($A21,SXS_Transit_input!$A$5:$W$26,MATCH(SXS_Transit_temp!C$2,SXS_Transit_input!$B$4:$W$4,0)+1,FALSE)),0,VLOOKUP($A21,SXS_Transit_input!$A$5:$W$26,MATCH(SXS_Transit_temp!C$2,SXS_Transit_input!$B$4:$W$4,0)+1,FALSE))+IF(ISNA(VLOOKUP($A21,SXS_Transit_input!$A$53:$R$69,MATCH(SXS_Transit_temp!C$2,SXS_Transit_input!$B$52:$R$52,0)+1,FALSE)),0,VLOOKUP($A21,SXS_Transit_input!$A$53:$R$69,MATCH(SXS_Transit_temp!C$2,SXS_Transit_input!$B$52:$R$52,0)+1,FALSE))</f>
        <v>0</v>
      </c>
      <c r="D21">
        <f>IF(ISNA(VLOOKUP($A21,SXS_Transit_input!$A$5:$W$26,MATCH(SXS_Transit_temp!D$2,SXS_Transit_input!$B$4:$W$4,0)+1,FALSE)),0,VLOOKUP($A21,SXS_Transit_input!$A$5:$W$26,MATCH(SXS_Transit_temp!D$2,SXS_Transit_input!$B$4:$W$4,0)+1,FALSE))+IF(ISNA(VLOOKUP($A21,SXS_Transit_input!$A$53:$R$69,MATCH(SXS_Transit_temp!D$2,SXS_Transit_input!$B$52:$R$52,0)+1,FALSE)),0,VLOOKUP($A21,SXS_Transit_input!$A$53:$R$69,MATCH(SXS_Transit_temp!D$2,SXS_Transit_input!$B$52:$R$52,0)+1,FALSE))</f>
        <v>0</v>
      </c>
      <c r="E21">
        <f>IF(ISNA(VLOOKUP($A21,SXS_Transit_input!$A$5:$W$26,MATCH(SXS_Transit_temp!E$2,SXS_Transit_input!$B$4:$W$4,0)+1,FALSE)),0,VLOOKUP($A21,SXS_Transit_input!$A$5:$W$26,MATCH(SXS_Transit_temp!E$2,SXS_Transit_input!$B$4:$W$4,0)+1,FALSE))+IF(ISNA(VLOOKUP($A21,SXS_Transit_input!$A$53:$R$69,MATCH(SXS_Transit_temp!E$2,SXS_Transit_input!$B$52:$R$52,0)+1,FALSE)),0,VLOOKUP($A21,SXS_Transit_input!$A$53:$R$69,MATCH(SXS_Transit_temp!E$2,SXS_Transit_input!$B$52:$R$52,0)+1,FALSE))</f>
        <v>0</v>
      </c>
      <c r="F21">
        <f>IF(ISNA(VLOOKUP($A21,SXS_Transit_input!$A$5:$W$26,MATCH(SXS_Transit_temp!F$2,SXS_Transit_input!$B$4:$W$4,0)+1,FALSE)),0,VLOOKUP($A21,SXS_Transit_input!$A$5:$W$26,MATCH(SXS_Transit_temp!F$2,SXS_Transit_input!$B$4:$W$4,0)+1,FALSE))+IF(ISNA(VLOOKUP($A21,SXS_Transit_input!$A$53:$R$69,MATCH(SXS_Transit_temp!F$2,SXS_Transit_input!$B$52:$R$52,0)+1,FALSE)),0,VLOOKUP($A21,SXS_Transit_input!$A$53:$R$69,MATCH(SXS_Transit_temp!F$2,SXS_Transit_input!$B$52:$R$52,0)+1,FALSE))</f>
        <v>0</v>
      </c>
      <c r="G21">
        <f>IF(ISNA(VLOOKUP($A21,SXS_Transit_input!$A$5:$W$26,MATCH(SXS_Transit_temp!G$2,SXS_Transit_input!$B$4:$W$4,0)+1,FALSE)),0,VLOOKUP($A21,SXS_Transit_input!$A$5:$W$26,MATCH(SXS_Transit_temp!G$2,SXS_Transit_input!$B$4:$W$4,0)+1,FALSE))+IF(ISNA(VLOOKUP($A21,SXS_Transit_input!$A$53:$R$69,MATCH(SXS_Transit_temp!G$2,SXS_Transit_input!$B$52:$R$52,0)+1,FALSE)),0,VLOOKUP($A21,SXS_Transit_input!$A$53:$R$69,MATCH(SXS_Transit_temp!G$2,SXS_Transit_input!$B$52:$R$52,0)+1,FALSE))</f>
        <v>0</v>
      </c>
      <c r="H21">
        <f>IF(ISNA(VLOOKUP($A21,SXS_Transit_input!$A$5:$W$26,MATCH(SXS_Transit_temp!H$2,SXS_Transit_input!$B$4:$W$4,0)+1,FALSE)),0,VLOOKUP($A21,SXS_Transit_input!$A$5:$W$26,MATCH(SXS_Transit_temp!H$2,SXS_Transit_input!$B$4:$W$4,0)+1,FALSE))+IF(ISNA(VLOOKUP($A21,SXS_Transit_input!$A$53:$R$69,MATCH(SXS_Transit_temp!H$2,SXS_Transit_input!$B$52:$R$52,0)+1,FALSE)),0,VLOOKUP($A21,SXS_Transit_input!$A$53:$R$69,MATCH(SXS_Transit_temp!H$2,SXS_Transit_input!$B$52:$R$52,0)+1,FALSE))</f>
        <v>0</v>
      </c>
      <c r="I21">
        <f>IF(ISNA(VLOOKUP($A21,SXS_Transit_input!$A$5:$W$26,MATCH(SXS_Transit_temp!I$2,SXS_Transit_input!$B$4:$W$4,0)+1,FALSE)),0,VLOOKUP($A21,SXS_Transit_input!$A$5:$W$26,MATCH(SXS_Transit_temp!I$2,SXS_Transit_input!$B$4:$W$4,0)+1,FALSE))+IF(ISNA(VLOOKUP($A21,SXS_Transit_input!$A$53:$R$69,MATCH(SXS_Transit_temp!I$2,SXS_Transit_input!$B$52:$R$52,0)+1,FALSE)),0,VLOOKUP($A21,SXS_Transit_input!$A$53:$R$69,MATCH(SXS_Transit_temp!I$2,SXS_Transit_input!$B$52:$R$52,0)+1,FALSE))</f>
        <v>0</v>
      </c>
      <c r="J21">
        <f>IF(ISNA(VLOOKUP($A21,SXS_Transit_input!$A$5:$W$26,MATCH(SXS_Transit_temp!J$2,SXS_Transit_input!$B$4:$W$4,0)+1,FALSE)),0,VLOOKUP($A21,SXS_Transit_input!$A$5:$W$26,MATCH(SXS_Transit_temp!J$2,SXS_Transit_input!$B$4:$W$4,0)+1,FALSE))+IF(ISNA(VLOOKUP($A21,SXS_Transit_input!$A$53:$R$69,MATCH(SXS_Transit_temp!J$2,SXS_Transit_input!$B$52:$R$52,0)+1,FALSE)),0,VLOOKUP($A21,SXS_Transit_input!$A$53:$R$69,MATCH(SXS_Transit_temp!J$2,SXS_Transit_input!$B$52:$R$52,0)+1,FALSE))</f>
        <v>0</v>
      </c>
      <c r="K21">
        <f>IF(ISNA(VLOOKUP($A21,SXS_Transit_input!$A$5:$W$26,MATCH(SXS_Transit_temp!K$2,SXS_Transit_input!$B$4:$W$4,0)+1,FALSE)),0,VLOOKUP($A21,SXS_Transit_input!$A$5:$W$26,MATCH(SXS_Transit_temp!K$2,SXS_Transit_input!$B$4:$W$4,0)+1,FALSE))+IF(ISNA(VLOOKUP($A21,SXS_Transit_input!$A$53:$R$69,MATCH(SXS_Transit_temp!K$2,SXS_Transit_input!$B$52:$R$52,0)+1,FALSE)),0,VLOOKUP($A21,SXS_Transit_input!$A$53:$R$69,MATCH(SXS_Transit_temp!K$2,SXS_Transit_input!$B$52:$R$52,0)+1,FALSE))</f>
        <v>0</v>
      </c>
      <c r="L21">
        <f>IF(ISNA(VLOOKUP($A21,SXS_Transit_input!$A$5:$W$26,MATCH(SXS_Transit_temp!L$2,SXS_Transit_input!$B$4:$W$4,0)+1,FALSE)),0,VLOOKUP($A21,SXS_Transit_input!$A$5:$W$26,MATCH(SXS_Transit_temp!L$2,SXS_Transit_input!$B$4:$W$4,0)+1,FALSE))+IF(ISNA(VLOOKUP($A21,SXS_Transit_input!$A$53:$R$69,MATCH(SXS_Transit_temp!L$2,SXS_Transit_input!$B$52:$R$52,0)+1,FALSE)),0,VLOOKUP($A21,SXS_Transit_input!$A$53:$R$69,MATCH(SXS_Transit_temp!L$2,SXS_Transit_input!$B$52:$R$52,0)+1,FALSE))</f>
        <v>0</v>
      </c>
      <c r="M21">
        <f>IF(ISNA(VLOOKUP($A21,SXS_Transit_input!$A$5:$W$26,MATCH(SXS_Transit_temp!M$2,SXS_Transit_input!$B$4:$W$4,0)+1,FALSE)),0,VLOOKUP($A21,SXS_Transit_input!$A$5:$W$26,MATCH(SXS_Transit_temp!M$2,SXS_Transit_input!$B$4:$W$4,0)+1,FALSE))+IF(ISNA(VLOOKUP($A21,SXS_Transit_input!$A$53:$R$69,MATCH(SXS_Transit_temp!M$2,SXS_Transit_input!$B$52:$R$52,0)+1,FALSE)),0,VLOOKUP($A21,SXS_Transit_input!$A$53:$R$69,MATCH(SXS_Transit_temp!M$2,SXS_Transit_input!$B$52:$R$52,0)+1,FALSE))</f>
        <v>0</v>
      </c>
      <c r="N21">
        <f>IF(ISNA(VLOOKUP($A21,SXS_Transit_input!$A$5:$W$26,MATCH(SXS_Transit_temp!N$2,SXS_Transit_input!$B$4:$W$4,0)+1,FALSE)),0,VLOOKUP($A21,SXS_Transit_input!$A$5:$W$26,MATCH(SXS_Transit_temp!N$2,SXS_Transit_input!$B$4:$W$4,0)+1,FALSE))+IF(ISNA(VLOOKUP($A21,SXS_Transit_input!$A$53:$R$69,MATCH(SXS_Transit_temp!N$2,SXS_Transit_input!$B$52:$R$52,0)+1,FALSE)),0,VLOOKUP($A21,SXS_Transit_input!$A$53:$R$69,MATCH(SXS_Transit_temp!N$2,SXS_Transit_input!$B$52:$R$52,0)+1,FALSE))</f>
        <v>0</v>
      </c>
      <c r="O21">
        <f>IF(ISNA(VLOOKUP($A21,SXS_Transit_input!$A$5:$W$26,MATCH(SXS_Transit_temp!O$2,SXS_Transit_input!$B$4:$W$4,0)+1,FALSE)),0,VLOOKUP($A21,SXS_Transit_input!$A$5:$W$26,MATCH(SXS_Transit_temp!O$2,SXS_Transit_input!$B$4:$W$4,0)+1,FALSE))+IF(ISNA(VLOOKUP($A21,SXS_Transit_input!$A$53:$R$69,MATCH(SXS_Transit_temp!O$2,SXS_Transit_input!$B$52:$R$52,0)+1,FALSE)),0,VLOOKUP($A21,SXS_Transit_input!$A$53:$R$69,MATCH(SXS_Transit_temp!O$2,SXS_Transit_input!$B$52:$R$52,0)+1,FALSE))</f>
        <v>0</v>
      </c>
      <c r="P21">
        <f>IF(ISNA(VLOOKUP($A21,SXS_Transit_input!$A$5:$W$26,MATCH(SXS_Transit_temp!P$2,SXS_Transit_input!$B$4:$W$4,0)+1,FALSE)),0,VLOOKUP($A21,SXS_Transit_input!$A$5:$W$26,MATCH(SXS_Transit_temp!P$2,SXS_Transit_input!$B$4:$W$4,0)+1,FALSE))+IF(ISNA(VLOOKUP($A21,SXS_Transit_input!$A$53:$R$69,MATCH(SXS_Transit_temp!P$2,SXS_Transit_input!$B$52:$R$52,0)+1,FALSE)),0,VLOOKUP($A21,SXS_Transit_input!$A$53:$R$69,MATCH(SXS_Transit_temp!P$2,SXS_Transit_input!$B$52:$R$52,0)+1,FALSE))</f>
        <v>0</v>
      </c>
      <c r="Q21">
        <f>IF(ISNA(VLOOKUP($A21,SXS_Transit_input!$A$5:$W$26,MATCH(SXS_Transit_temp!Q$2,SXS_Transit_input!$B$4:$W$4,0)+1,FALSE)),0,VLOOKUP($A21,SXS_Transit_input!$A$5:$W$26,MATCH(SXS_Transit_temp!Q$2,SXS_Transit_input!$B$4:$W$4,0)+1,FALSE))+IF(ISNA(VLOOKUP($A21,SXS_Transit_input!$A$53:$R$69,MATCH(SXS_Transit_temp!Q$2,SXS_Transit_input!$B$52:$R$52,0)+1,FALSE)),0,VLOOKUP($A21,SXS_Transit_input!$A$53:$R$69,MATCH(SXS_Transit_temp!Q$2,SXS_Transit_input!$B$52:$R$52,0)+1,FALSE))</f>
        <v>0</v>
      </c>
      <c r="R21">
        <f>IF(ISNA(VLOOKUP($A21,SXS_Transit_input!$A$5:$W$26,MATCH(SXS_Transit_temp!R$2,SXS_Transit_input!$B$4:$W$4,0)+1,FALSE)),0,VLOOKUP($A21,SXS_Transit_input!$A$5:$W$26,MATCH(SXS_Transit_temp!R$2,SXS_Transit_input!$B$4:$W$4,0)+1,FALSE))+IF(ISNA(VLOOKUP($A21,SXS_Transit_input!$A$53:$R$69,MATCH(SXS_Transit_temp!R$2,SXS_Transit_input!$B$52:$R$52,0)+1,FALSE)),0,VLOOKUP($A21,SXS_Transit_input!$A$53:$R$69,MATCH(SXS_Transit_temp!R$2,SXS_Transit_input!$B$52:$R$52,0)+1,FALSE))</f>
        <v>0</v>
      </c>
      <c r="S21">
        <f>IF(ISNA(VLOOKUP($A21,SXS_Transit_input!$A$5:$W$26,MATCH(SXS_Transit_temp!S$2,SXS_Transit_input!$B$4:$W$4,0)+1,FALSE)),0,VLOOKUP($A21,SXS_Transit_input!$A$5:$W$26,MATCH(SXS_Transit_temp!S$2,SXS_Transit_input!$B$4:$W$4,0)+1,FALSE))+IF(ISNA(VLOOKUP($A21,SXS_Transit_input!$A$53:$R$69,MATCH(SXS_Transit_temp!S$2,SXS_Transit_input!$B$52:$R$52,0)+1,FALSE)),0,VLOOKUP($A21,SXS_Transit_input!$A$53:$R$69,MATCH(SXS_Transit_temp!S$2,SXS_Transit_input!$B$52:$R$52,0)+1,FALSE))</f>
        <v>0</v>
      </c>
      <c r="T21">
        <f>IF(ISNA(VLOOKUP($A21,SXS_Transit_input!$A$5:$W$26,MATCH(SXS_Transit_temp!T$2,SXS_Transit_input!$B$4:$W$4,0)+1,FALSE)),0,VLOOKUP($A21,SXS_Transit_input!$A$5:$W$26,MATCH(SXS_Transit_temp!T$2,SXS_Transit_input!$B$4:$W$4,0)+1,FALSE))+IF(ISNA(VLOOKUP($A21,SXS_Transit_input!$A$53:$R$69,MATCH(SXS_Transit_temp!T$2,SXS_Transit_input!$B$52:$R$52,0)+1,FALSE)),0,VLOOKUP($A21,SXS_Transit_input!$A$53:$R$69,MATCH(SXS_Transit_temp!T$2,SXS_Transit_input!$B$52:$R$52,0)+1,FALSE))</f>
        <v>0</v>
      </c>
      <c r="U21">
        <f>IF(ISNA(VLOOKUP($A21,SXS_Transit_input!$A$5:$W$26,MATCH(SXS_Transit_temp!U$2,SXS_Transit_input!$B$4:$W$4,0)+1,FALSE)),0,VLOOKUP($A21,SXS_Transit_input!$A$5:$W$26,MATCH(SXS_Transit_temp!U$2,SXS_Transit_input!$B$4:$W$4,0)+1,FALSE))+IF(ISNA(VLOOKUP($A21,SXS_Transit_input!$A$53:$R$69,MATCH(SXS_Transit_temp!U$2,SXS_Transit_input!$B$52:$R$52,0)+1,FALSE)),0,VLOOKUP($A21,SXS_Transit_input!$A$53:$R$69,MATCH(SXS_Transit_temp!U$2,SXS_Transit_input!$B$52:$R$52,0)+1,FALSE))</f>
        <v>0</v>
      </c>
      <c r="V21">
        <f>IF(ISNA(VLOOKUP($A21,SXS_Transit_input!$A$5:$W$26,MATCH(SXS_Transit_temp!V$2,SXS_Transit_input!$B$4:$W$4,0)+1,FALSE)),0,VLOOKUP($A21,SXS_Transit_input!$A$5:$W$26,MATCH(SXS_Transit_temp!V$2,SXS_Transit_input!$B$4:$W$4,0)+1,FALSE))+IF(ISNA(VLOOKUP($A21,SXS_Transit_input!$A$53:$R$69,MATCH(SXS_Transit_temp!V$2,SXS_Transit_input!$B$52:$R$52,0)+1,FALSE)),0,VLOOKUP($A21,SXS_Transit_input!$A$53:$R$69,MATCH(SXS_Transit_temp!V$2,SXS_Transit_input!$B$52:$R$52,0)+1,FALSE))</f>
        <v>0</v>
      </c>
      <c r="W21">
        <f>IF(ISNA(VLOOKUP($A21,SXS_Transit_input!$A$5:$W$26,MATCH(SXS_Transit_temp!W$2,SXS_Transit_input!$B$4:$W$4,0)+1,FALSE)),0,VLOOKUP($A21,SXS_Transit_input!$A$5:$W$26,MATCH(SXS_Transit_temp!W$2,SXS_Transit_input!$B$4:$W$4,0)+1,FALSE))+IF(ISNA(VLOOKUP($A21,SXS_Transit_input!$A$53:$R$69,MATCH(SXS_Transit_temp!W$2,SXS_Transit_input!$B$52:$R$52,0)+1,FALSE)),0,VLOOKUP($A21,SXS_Transit_input!$A$53:$R$69,MATCH(SXS_Transit_temp!W$2,SXS_Transit_input!$B$52:$R$52,0)+1,FALSE))</f>
        <v>0</v>
      </c>
      <c r="X21">
        <f>IF(ISNA(VLOOKUP($A21,SXS_Transit_input!$A$5:$W$26,MATCH(SXS_Transit_temp!X$2,SXS_Transit_input!$B$4:$W$4,0)+1,FALSE)),0,VLOOKUP($A21,SXS_Transit_input!$A$5:$W$26,MATCH(SXS_Transit_temp!X$2,SXS_Transit_input!$B$4:$W$4,0)+1,FALSE))+IF(ISNA(VLOOKUP($A21,SXS_Transit_input!$A$53:$R$69,MATCH(SXS_Transit_temp!X$2,SXS_Transit_input!$B$52:$R$52,0)+1,FALSE)),0,VLOOKUP($A21,SXS_Transit_input!$A$53:$R$69,MATCH(SXS_Transit_temp!X$2,SXS_Transit_input!$B$52:$R$52,0)+1,FALSE))</f>
        <v>0</v>
      </c>
      <c r="Y21">
        <f>IF(ISNA(VLOOKUP($A21,SXS_Transit_input!$A$5:$W$26,MATCH(SXS_Transit_temp!Y$2,SXS_Transit_input!$B$4:$W$4,0)+1,FALSE)),0,VLOOKUP($A21,SXS_Transit_input!$A$5:$W$26,MATCH(SXS_Transit_temp!Y$2,SXS_Transit_input!$B$4:$W$4,0)+1,FALSE))+IF(ISNA(VLOOKUP($A21,SXS_Transit_input!$A$53:$R$69,MATCH(SXS_Transit_temp!Y$2,SXS_Transit_input!$B$52:$R$52,0)+1,FALSE)),0,VLOOKUP($A21,SXS_Transit_input!$A$53:$R$69,MATCH(SXS_Transit_temp!Y$2,SXS_Transit_input!$B$52:$R$52,0)+1,FALSE))</f>
        <v>0</v>
      </c>
      <c r="Z21">
        <f>IF(ISNA(VLOOKUP($A21,SXS_Transit_input!$A$5:$W$26,MATCH(SXS_Transit_temp!Z$2,SXS_Transit_input!$B$4:$W$4,0)+1,FALSE)),0,VLOOKUP($A21,SXS_Transit_input!$A$5:$W$26,MATCH(SXS_Transit_temp!Z$2,SXS_Transit_input!$B$4:$W$4,0)+1,FALSE))+IF(ISNA(VLOOKUP($A21,SXS_Transit_input!$A$53:$R$69,MATCH(SXS_Transit_temp!Z$2,SXS_Transit_input!$B$52:$R$52,0)+1,FALSE)),0,VLOOKUP($A21,SXS_Transit_input!$A$53:$R$69,MATCH(SXS_Transit_temp!Z$2,SXS_Transit_input!$B$52:$R$52,0)+1,FALSE))</f>
        <v>0</v>
      </c>
      <c r="AA21">
        <v>19</v>
      </c>
      <c r="AB21" s="22">
        <f>IF(ISNA(VLOOKUP($AA21,SXS_Transit_input!$Y$5:$AT$26,MATCH(SXS_Transit_temp!AB$2,SXS_Transit_input!$Y$4:$AS$4,0)+1,FALSE)),0,VLOOKUP($AA21,SXS_Transit_input!$Y$5:$AT$26,MATCH(SXS_Transit_temp!AB$2,SXS_Transit_input!$Y$4:$AS$4,0)+1,FALSE))+IF(ISNA(VLOOKUP($AA21,SXS_Transit_input!$Y$52:$AT$67,MATCH(SXS_Transit_temp!AB$2,SXS_Transit_input!$Y$51:$AT$51,0)+1,FALSE)),0,VLOOKUP($AA21,SXS_Transit_input!$Y$52:$AT$67,MATCH(SXS_Transit_temp!AB$2,SXS_Transit_input!$Y$51:$AT$51,0)+1,FALSE))</f>
        <v>0</v>
      </c>
      <c r="AC21" s="23">
        <f>IF(ISNA(VLOOKUP($AA21,SXS_Transit_input!$Y$5:$AT$26,MATCH(SXS_Transit_temp!AC$2,SXS_Transit_input!$Y$4:$AS$4,0)+1,FALSE)),0,VLOOKUP($AA21,SXS_Transit_input!$Y$5:$AT$26,MATCH(SXS_Transit_temp!AC$2,SXS_Transit_input!$Y$4:$AS$4,0)+1,FALSE))+IF(ISNA(VLOOKUP($AA21,SXS_Transit_input!$Y$52:$AT$67,MATCH(SXS_Transit_temp!AC$2,SXS_Transit_input!$Y$51:$AT$51,0)+1,FALSE)),0,VLOOKUP($AA21,SXS_Transit_input!$Y$52:$AT$67,MATCH(SXS_Transit_temp!AC$2,SXS_Transit_input!$Y$51:$AT$51,0)+1,FALSE))</f>
        <v>0</v>
      </c>
      <c r="AD21" s="23">
        <f>IF(ISNA(VLOOKUP($AA21,SXS_Transit_input!$Y$5:$AT$26,MATCH(SXS_Transit_temp!AD$2,SXS_Transit_input!$Y$4:$AS$4,0)+1,FALSE)),0,VLOOKUP($AA21,SXS_Transit_input!$Y$5:$AT$26,MATCH(SXS_Transit_temp!AD$2,SXS_Transit_input!$Y$4:$AS$4,0)+1,FALSE))+IF(ISNA(VLOOKUP($AA21,SXS_Transit_input!$Y$52:$AT$67,MATCH(SXS_Transit_temp!AD$2,SXS_Transit_input!$Y$51:$AT$51,0)+1,FALSE)),0,VLOOKUP($AA21,SXS_Transit_input!$Y$52:$AT$67,MATCH(SXS_Transit_temp!AD$2,SXS_Transit_input!$Y$51:$AT$51,0)+1,FALSE))</f>
        <v>0</v>
      </c>
      <c r="AE21" s="23">
        <f>IF(ISNA(VLOOKUP($AA21,SXS_Transit_input!$Y$5:$AT$26,MATCH(SXS_Transit_temp!AE$2,SXS_Transit_input!$Y$4:$AS$4,0)+1,FALSE)),0,VLOOKUP($AA21,SXS_Transit_input!$Y$5:$AT$26,MATCH(SXS_Transit_temp!AE$2,SXS_Transit_input!$Y$4:$AS$4,0)+1,FALSE))+IF(ISNA(VLOOKUP($AA21,SXS_Transit_input!$Y$52:$AT$67,MATCH(SXS_Transit_temp!AE$2,SXS_Transit_input!$Y$51:$AT$51,0)+1,FALSE)),0,VLOOKUP($AA21,SXS_Transit_input!$Y$52:$AT$67,MATCH(SXS_Transit_temp!AE$2,SXS_Transit_input!$Y$51:$AT$51,0)+1,FALSE))</f>
        <v>0</v>
      </c>
      <c r="AF21" s="23">
        <f>IF(ISNA(VLOOKUP($AA21,SXS_Transit_input!$Y$5:$AT$26,MATCH(SXS_Transit_temp!AF$2,SXS_Transit_input!$Y$4:$AS$4,0)+1,FALSE)),0,VLOOKUP($AA21,SXS_Transit_input!$Y$5:$AT$26,MATCH(SXS_Transit_temp!AF$2,SXS_Transit_input!$Y$4:$AS$4,0)+1,FALSE))+IF(ISNA(VLOOKUP($AA21,SXS_Transit_input!$Y$52:$AT$67,MATCH(SXS_Transit_temp!AF$2,SXS_Transit_input!$Y$51:$AT$51,0)+1,FALSE)),0,VLOOKUP($AA21,SXS_Transit_input!$Y$52:$AT$67,MATCH(SXS_Transit_temp!AF$2,SXS_Transit_input!$Y$51:$AT$51,0)+1,FALSE))</f>
        <v>0</v>
      </c>
      <c r="AG21" s="23">
        <f>IF(ISNA(VLOOKUP($AA21,SXS_Transit_input!$Y$5:$AT$26,MATCH(SXS_Transit_temp!AG$2,SXS_Transit_input!$Y$4:$AS$4,0)+1,FALSE)),0,VLOOKUP($AA21,SXS_Transit_input!$Y$5:$AT$26,MATCH(SXS_Transit_temp!AG$2,SXS_Transit_input!$Y$4:$AS$4,0)+1,FALSE))+IF(ISNA(VLOOKUP($AA21,SXS_Transit_input!$Y$52:$AT$67,MATCH(SXS_Transit_temp!AG$2,SXS_Transit_input!$Y$51:$AT$51,0)+1,FALSE)),0,VLOOKUP($AA21,SXS_Transit_input!$Y$52:$AT$67,MATCH(SXS_Transit_temp!AG$2,SXS_Transit_input!$Y$51:$AT$51,0)+1,FALSE))</f>
        <v>0</v>
      </c>
      <c r="AH21" s="23">
        <f>IF(ISNA(VLOOKUP($AA21,SXS_Transit_input!$Y$5:$AT$26,MATCH(SXS_Transit_temp!AH$2,SXS_Transit_input!$Y$4:$AS$4,0)+1,FALSE)),0,VLOOKUP($AA21,SXS_Transit_input!$Y$5:$AT$26,MATCH(SXS_Transit_temp!AH$2,SXS_Transit_input!$Y$4:$AS$4,0)+1,FALSE))+IF(ISNA(VLOOKUP($AA21,SXS_Transit_input!$Y$52:$AT$67,MATCH(SXS_Transit_temp!AH$2,SXS_Transit_input!$Y$51:$AT$51,0)+1,FALSE)),0,VLOOKUP($AA21,SXS_Transit_input!$Y$52:$AT$67,MATCH(SXS_Transit_temp!AH$2,SXS_Transit_input!$Y$51:$AT$51,0)+1,FALSE))</f>
        <v>0</v>
      </c>
      <c r="AI21" s="23">
        <f>IF(ISNA(VLOOKUP($AA21,SXS_Transit_input!$Y$5:$AT$26,MATCH(SXS_Transit_temp!AI$2,SXS_Transit_input!$Y$4:$AS$4,0)+1,FALSE)),0,VLOOKUP($AA21,SXS_Transit_input!$Y$5:$AT$26,MATCH(SXS_Transit_temp!AI$2,SXS_Transit_input!$Y$4:$AS$4,0)+1,FALSE))+IF(ISNA(VLOOKUP($AA21,SXS_Transit_input!$Y$52:$AT$67,MATCH(SXS_Transit_temp!AI$2,SXS_Transit_input!$Y$51:$AT$51,0)+1,FALSE)),0,VLOOKUP($AA21,SXS_Transit_input!$Y$52:$AT$67,MATCH(SXS_Transit_temp!AI$2,SXS_Transit_input!$Y$51:$AT$51,0)+1,FALSE))</f>
        <v>0</v>
      </c>
      <c r="AJ21" s="23">
        <f>IF(ISNA(VLOOKUP($AA21,SXS_Transit_input!$Y$5:$AT$26,MATCH(SXS_Transit_temp!AJ$2,SXS_Transit_input!$Y$4:$AS$4,0)+1,FALSE)),0,VLOOKUP($AA21,SXS_Transit_input!$Y$5:$AT$26,MATCH(SXS_Transit_temp!AJ$2,SXS_Transit_input!$Y$4:$AS$4,0)+1,FALSE))+IF(ISNA(VLOOKUP($AA21,SXS_Transit_input!$Y$52:$AT$67,MATCH(SXS_Transit_temp!AJ$2,SXS_Transit_input!$Y$51:$AT$51,0)+1,FALSE)),0,VLOOKUP($AA21,SXS_Transit_input!$Y$52:$AT$67,MATCH(SXS_Transit_temp!AJ$2,SXS_Transit_input!$Y$51:$AT$51,0)+1,FALSE))</f>
        <v>0</v>
      </c>
      <c r="AK21" s="23">
        <f>IF(ISNA(VLOOKUP($AA21,SXS_Transit_input!$Y$5:$AT$26,MATCH(SXS_Transit_temp!AK$2,SXS_Transit_input!$Y$4:$AS$4,0)+1,FALSE)),0,VLOOKUP($AA21,SXS_Transit_input!$Y$5:$AT$26,MATCH(SXS_Transit_temp!AK$2,SXS_Transit_input!$Y$4:$AS$4,0)+1,FALSE))+IF(ISNA(VLOOKUP($AA21,SXS_Transit_input!$Y$52:$AT$67,MATCH(SXS_Transit_temp!AK$2,SXS_Transit_input!$Y$51:$AT$51,0)+1,FALSE)),0,VLOOKUP($AA21,SXS_Transit_input!$Y$52:$AT$67,MATCH(SXS_Transit_temp!AK$2,SXS_Transit_input!$Y$51:$AT$51,0)+1,FALSE))</f>
        <v>0</v>
      </c>
      <c r="AL21" s="23">
        <f>IF(ISNA(VLOOKUP($AA21,SXS_Transit_input!$Y$5:$AT$26,MATCH(SXS_Transit_temp!AL$2,SXS_Transit_input!$Y$4:$AS$4,0)+1,FALSE)),0,VLOOKUP($AA21,SXS_Transit_input!$Y$5:$AT$26,MATCH(SXS_Transit_temp!AL$2,SXS_Transit_input!$Y$4:$AS$4,0)+1,FALSE))+IF(ISNA(VLOOKUP($AA21,SXS_Transit_input!$Y$52:$AT$67,MATCH(SXS_Transit_temp!AL$2,SXS_Transit_input!$Y$51:$AT$51,0)+1,FALSE)),0,VLOOKUP($AA21,SXS_Transit_input!$Y$52:$AT$67,MATCH(SXS_Transit_temp!AL$2,SXS_Transit_input!$Y$51:$AT$51,0)+1,FALSE))</f>
        <v>0</v>
      </c>
      <c r="AM21" s="23">
        <f>IF(ISNA(VLOOKUP($AA21,SXS_Transit_input!$Y$5:$AT$26,MATCH(SXS_Transit_temp!AM$2,SXS_Transit_input!$Y$4:$AS$4,0)+1,FALSE)),0,VLOOKUP($AA21,SXS_Transit_input!$Y$5:$AT$26,MATCH(SXS_Transit_temp!AM$2,SXS_Transit_input!$Y$4:$AS$4,0)+1,FALSE))+IF(ISNA(VLOOKUP($AA21,SXS_Transit_input!$Y$52:$AT$67,MATCH(SXS_Transit_temp!AM$2,SXS_Transit_input!$Y$51:$AT$51,0)+1,FALSE)),0,VLOOKUP($AA21,SXS_Transit_input!$Y$52:$AT$67,MATCH(SXS_Transit_temp!AM$2,SXS_Transit_input!$Y$51:$AT$51,0)+1,FALSE))</f>
        <v>0</v>
      </c>
      <c r="AN21" s="23">
        <f>IF(ISNA(VLOOKUP($AA21,SXS_Transit_input!$Y$5:$AT$26,MATCH(SXS_Transit_temp!AN$2,SXS_Transit_input!$Y$4:$AS$4,0)+1,FALSE)),0,VLOOKUP($AA21,SXS_Transit_input!$Y$5:$AT$26,MATCH(SXS_Transit_temp!AN$2,SXS_Transit_input!$Y$4:$AS$4,0)+1,FALSE))+IF(ISNA(VLOOKUP($AA21,SXS_Transit_input!$Y$52:$AT$67,MATCH(SXS_Transit_temp!AN$2,SXS_Transit_input!$Y$51:$AT$51,0)+1,FALSE)),0,VLOOKUP($AA21,SXS_Transit_input!$Y$52:$AT$67,MATCH(SXS_Transit_temp!AN$2,SXS_Transit_input!$Y$51:$AT$51,0)+1,FALSE))</f>
        <v>0</v>
      </c>
      <c r="AO21" s="23">
        <f>IF(ISNA(VLOOKUP($AA21,SXS_Transit_input!$Y$5:$AT$26,MATCH(SXS_Transit_temp!AO$2,SXS_Transit_input!$Y$4:$AS$4,0)+1,FALSE)),0,VLOOKUP($AA21,SXS_Transit_input!$Y$5:$AT$26,MATCH(SXS_Transit_temp!AO$2,SXS_Transit_input!$Y$4:$AS$4,0)+1,FALSE))+IF(ISNA(VLOOKUP($AA21,SXS_Transit_input!$Y$52:$AT$67,MATCH(SXS_Transit_temp!AO$2,SXS_Transit_input!$Y$51:$AT$51,0)+1,FALSE)),0,VLOOKUP($AA21,SXS_Transit_input!$Y$52:$AT$67,MATCH(SXS_Transit_temp!AO$2,SXS_Transit_input!$Y$51:$AT$51,0)+1,FALSE))</f>
        <v>0</v>
      </c>
      <c r="AP21" s="23">
        <f>IF(ISNA(VLOOKUP($AA21,SXS_Transit_input!$Y$5:$AT$26,MATCH(SXS_Transit_temp!AP$2,SXS_Transit_input!$Y$4:$AS$4,0)+1,FALSE)),0,VLOOKUP($AA21,SXS_Transit_input!$Y$5:$AT$26,MATCH(SXS_Transit_temp!AP$2,SXS_Transit_input!$Y$4:$AS$4,0)+1,FALSE))+IF(ISNA(VLOOKUP($AA21,SXS_Transit_input!$Y$52:$AT$67,MATCH(SXS_Transit_temp!AP$2,SXS_Transit_input!$Y$51:$AT$51,0)+1,FALSE)),0,VLOOKUP($AA21,SXS_Transit_input!$Y$52:$AT$67,MATCH(SXS_Transit_temp!AP$2,SXS_Transit_input!$Y$51:$AT$51,0)+1,FALSE))</f>
        <v>0</v>
      </c>
      <c r="AQ21" s="23">
        <f>IF(ISNA(VLOOKUP($AA21,SXS_Transit_input!$Y$5:$AT$26,MATCH(SXS_Transit_temp!AQ$2,SXS_Transit_input!$Y$4:$AS$4,0)+1,FALSE)),0,VLOOKUP($AA21,SXS_Transit_input!$Y$5:$AT$26,MATCH(SXS_Transit_temp!AQ$2,SXS_Transit_input!$Y$4:$AS$4,0)+1,FALSE))+IF(ISNA(VLOOKUP($AA21,SXS_Transit_input!$Y$52:$AT$67,MATCH(SXS_Transit_temp!AQ$2,SXS_Transit_input!$Y$51:$AT$51,0)+1,FALSE)),0,VLOOKUP($AA21,SXS_Transit_input!$Y$52:$AT$67,MATCH(SXS_Transit_temp!AQ$2,SXS_Transit_input!$Y$51:$AT$51,0)+1,FALSE))</f>
        <v>0</v>
      </c>
      <c r="AR21" s="23">
        <f>IF(ISNA(VLOOKUP($AA21,SXS_Transit_input!$Y$5:$AT$26,MATCH(SXS_Transit_temp!AR$2,SXS_Transit_input!$Y$4:$AS$4,0)+1,FALSE)),0,VLOOKUP($AA21,SXS_Transit_input!$Y$5:$AT$26,MATCH(SXS_Transit_temp!AR$2,SXS_Transit_input!$Y$4:$AS$4,0)+1,FALSE))+IF(ISNA(VLOOKUP($AA21,SXS_Transit_input!$Y$52:$AT$67,MATCH(SXS_Transit_temp!AR$2,SXS_Transit_input!$Y$51:$AT$51,0)+1,FALSE)),0,VLOOKUP($AA21,SXS_Transit_input!$Y$52:$AT$67,MATCH(SXS_Transit_temp!AR$2,SXS_Transit_input!$Y$51:$AT$51,0)+1,FALSE))</f>
        <v>0</v>
      </c>
      <c r="AS21" s="23">
        <f>IF(ISNA(VLOOKUP($AA21,SXS_Transit_input!$Y$5:$AT$26,MATCH(SXS_Transit_temp!AS$2,SXS_Transit_input!$Y$4:$AS$4,0)+1,FALSE)),0,VLOOKUP($AA21,SXS_Transit_input!$Y$5:$AT$26,MATCH(SXS_Transit_temp!AS$2,SXS_Transit_input!$Y$4:$AS$4,0)+1,FALSE))+IF(ISNA(VLOOKUP($AA21,SXS_Transit_input!$Y$52:$AT$67,MATCH(SXS_Transit_temp!AS$2,SXS_Transit_input!$Y$51:$AT$51,0)+1,FALSE)),0,VLOOKUP($AA21,SXS_Transit_input!$Y$52:$AT$67,MATCH(SXS_Transit_temp!AS$2,SXS_Transit_input!$Y$51:$AT$51,0)+1,FALSE))</f>
        <v>0</v>
      </c>
      <c r="AT21" s="23">
        <f>IF(ISNA(VLOOKUP($AA21,SXS_Transit_input!$Y$5:$AT$26,MATCH(SXS_Transit_temp!AT$2,SXS_Transit_input!$Y$4:$AS$4,0)+1,FALSE)),0,VLOOKUP($AA21,SXS_Transit_input!$Y$5:$AT$26,MATCH(SXS_Transit_temp!AT$2,SXS_Transit_input!$Y$4:$AS$4,0)+1,FALSE))+IF(ISNA(VLOOKUP($AA21,SXS_Transit_input!$Y$52:$AT$67,MATCH(SXS_Transit_temp!AT$2,SXS_Transit_input!$Y$51:$AT$51,0)+1,FALSE)),0,VLOOKUP($AA21,SXS_Transit_input!$Y$52:$AT$67,MATCH(SXS_Transit_temp!AT$2,SXS_Transit_input!$Y$51:$AT$51,0)+1,FALSE))</f>
        <v>0</v>
      </c>
      <c r="AU21" s="23">
        <f>IF(ISNA(VLOOKUP($AA21,SXS_Transit_input!$Y$5:$AT$26,MATCH(SXS_Transit_temp!AU$2,SXS_Transit_input!$Y$4:$AS$4,0)+1,FALSE)),0,VLOOKUP($AA21,SXS_Transit_input!$Y$5:$AT$26,MATCH(SXS_Transit_temp!AU$2,SXS_Transit_input!$Y$4:$AS$4,0)+1,FALSE))+IF(ISNA(VLOOKUP($AA21,SXS_Transit_input!$Y$52:$AT$67,MATCH(SXS_Transit_temp!AU$2,SXS_Transit_input!$Y$51:$AT$51,0)+1,FALSE)),0,VLOOKUP($AA21,SXS_Transit_input!$Y$52:$AT$67,MATCH(SXS_Transit_temp!AU$2,SXS_Transit_input!$Y$51:$AT$51,0)+1,FALSE))</f>
        <v>0</v>
      </c>
      <c r="AV21" s="23">
        <f>IF(ISNA(VLOOKUP($AA21,SXS_Transit_input!$Y$5:$AT$26,MATCH(SXS_Transit_temp!AV$2,SXS_Transit_input!$Y$4:$AS$4,0)+1,FALSE)),0,VLOOKUP($AA21,SXS_Transit_input!$Y$5:$AT$26,MATCH(SXS_Transit_temp!AV$2,SXS_Transit_input!$Y$4:$AS$4,0)+1,FALSE))+IF(ISNA(VLOOKUP($AA21,SXS_Transit_input!$Y$52:$AT$67,MATCH(SXS_Transit_temp!AV$2,SXS_Transit_input!$Y$51:$AT$51,0)+1,FALSE)),0,VLOOKUP($AA21,SXS_Transit_input!$Y$52:$AT$67,MATCH(SXS_Transit_temp!AV$2,SXS_Transit_input!$Y$51:$AT$51,0)+1,FALSE))</f>
        <v>0</v>
      </c>
      <c r="AW21" s="23">
        <f>IF(ISNA(VLOOKUP($AA21,SXS_Transit_input!$Y$5:$AT$26,MATCH(SXS_Transit_temp!AW$2,SXS_Transit_input!$Y$4:$AS$4,0)+1,FALSE)),0,VLOOKUP($AA21,SXS_Transit_input!$Y$5:$AT$26,MATCH(SXS_Transit_temp!AW$2,SXS_Transit_input!$Y$4:$AS$4,0)+1,FALSE))+IF(ISNA(VLOOKUP($AA21,SXS_Transit_input!$Y$52:$AT$67,MATCH(SXS_Transit_temp!AW$2,SXS_Transit_input!$Y$51:$AT$51,0)+1,FALSE)),0,VLOOKUP($AA21,SXS_Transit_input!$Y$52:$AT$67,MATCH(SXS_Transit_temp!AW$2,SXS_Transit_input!$Y$51:$AT$51,0)+1,FALSE))</f>
        <v>0</v>
      </c>
      <c r="AX21" s="23">
        <f>IF(ISNA(VLOOKUP($AA21,SXS_Transit_input!$Y$5:$AT$26,MATCH(SXS_Transit_temp!AX$2,SXS_Transit_input!$Y$4:$AS$4,0)+1,FALSE)),0,VLOOKUP($AA21,SXS_Transit_input!$Y$5:$AT$26,MATCH(SXS_Transit_temp!AX$2,SXS_Transit_input!$Y$4:$AS$4,0)+1,FALSE))+IF(ISNA(VLOOKUP($AA21,SXS_Transit_input!$Y$52:$AT$67,MATCH(SXS_Transit_temp!AX$2,SXS_Transit_input!$Y$51:$AT$51,0)+1,FALSE)),0,VLOOKUP($AA21,SXS_Transit_input!$Y$52:$AT$67,MATCH(SXS_Transit_temp!AX$2,SXS_Transit_input!$Y$51:$AT$51,0)+1,FALSE))</f>
        <v>0</v>
      </c>
      <c r="AY21" s="23">
        <f>IF(ISNA(VLOOKUP($AA21,SXS_Transit_input!$Y$5:$AT$26,MATCH(SXS_Transit_temp!AY$2,SXS_Transit_input!$Y$4:$AS$4,0)+1,FALSE)),0,VLOOKUP($AA21,SXS_Transit_input!$Y$5:$AT$26,MATCH(SXS_Transit_temp!AY$2,SXS_Transit_input!$Y$4:$AS$4,0)+1,FALSE))+IF(ISNA(VLOOKUP($AA21,SXS_Transit_input!$Y$52:$AT$67,MATCH(SXS_Transit_temp!AY$2,SXS_Transit_input!$Y$51:$AT$51,0)+1,FALSE)),0,VLOOKUP($AA21,SXS_Transit_input!$Y$52:$AT$67,MATCH(SXS_Transit_temp!AY$2,SXS_Transit_input!$Y$51:$AT$51,0)+1,FALSE))</f>
        <v>0</v>
      </c>
      <c r="AZ21" s="24">
        <f>IF(ISNA(VLOOKUP($AA21,SXS_Transit_input!$Y$5:$AT$26,MATCH(SXS_Transit_temp!AZ$2,SXS_Transit_input!$Y$4:$AS$4,0)+1,FALSE)),0,VLOOKUP($AA21,SXS_Transit_input!$Y$5:$AT$26,MATCH(SXS_Transit_temp!AZ$2,SXS_Transit_input!$Y$4:$AS$4,0)+1,FALSE))+IF(ISNA(VLOOKUP($AA21,SXS_Transit_input!$Y$52:$AT$67,MATCH(SXS_Transit_temp!AZ$2,SXS_Transit_input!$Y$51:$AT$51,0)+1,FALSE)),0,VLOOKUP($AA21,SXS_Transit_input!$Y$52:$AT$67,MATCH(SXS_Transit_temp!AZ$2,SXS_Transit_input!$Y$51:$AT$51,0)+1,FALSE))</f>
        <v>0</v>
      </c>
    </row>
    <row r="22" spans="1:52" x14ac:dyDescent="0.25">
      <c r="A22">
        <v>20</v>
      </c>
      <c r="B22">
        <f>IF(ISNA(VLOOKUP($A22,SXS_Transit_input!$A$5:$W$26,MATCH(SXS_Transit_temp!B$2,SXS_Transit_input!$B$4:$W$4,0)+1,FALSE)),0,VLOOKUP($A22,SXS_Transit_input!$A$5:$W$26,MATCH(SXS_Transit_temp!B$2,SXS_Transit_input!$B$4:$W$4,0)+1,FALSE))+IF(ISNA(VLOOKUP($A22,SXS_Transit_input!$A$53:$R$69,MATCH(SXS_Transit_temp!B$2,SXS_Transit_input!$B$52:$R$52,0)+1,FALSE)),0,VLOOKUP($A22,SXS_Transit_input!$A$53:$R$69,MATCH(SXS_Transit_temp!B$2,SXS_Transit_input!$B$52:$R$52,0)+1,FALSE))</f>
        <v>19678.72366</v>
      </c>
      <c r="C22">
        <f>IF(ISNA(VLOOKUP($A22,SXS_Transit_input!$A$5:$W$26,MATCH(SXS_Transit_temp!C$2,SXS_Transit_input!$B$4:$W$4,0)+1,FALSE)),0,VLOOKUP($A22,SXS_Transit_input!$A$5:$W$26,MATCH(SXS_Transit_temp!C$2,SXS_Transit_input!$B$4:$W$4,0)+1,FALSE))+IF(ISNA(VLOOKUP($A22,SXS_Transit_input!$A$53:$R$69,MATCH(SXS_Transit_temp!C$2,SXS_Transit_input!$B$52:$R$52,0)+1,FALSE)),0,VLOOKUP($A22,SXS_Transit_input!$A$53:$R$69,MATCH(SXS_Transit_temp!C$2,SXS_Transit_input!$B$52:$R$52,0)+1,FALSE))</f>
        <v>582.65425000000005</v>
      </c>
      <c r="D22">
        <f>IF(ISNA(VLOOKUP($A22,SXS_Transit_input!$A$5:$W$26,MATCH(SXS_Transit_temp!D$2,SXS_Transit_input!$B$4:$W$4,0)+1,FALSE)),0,VLOOKUP($A22,SXS_Transit_input!$A$5:$W$26,MATCH(SXS_Transit_temp!D$2,SXS_Transit_input!$B$4:$W$4,0)+1,FALSE))+IF(ISNA(VLOOKUP($A22,SXS_Transit_input!$A$53:$R$69,MATCH(SXS_Transit_temp!D$2,SXS_Transit_input!$B$52:$R$52,0)+1,FALSE)),0,VLOOKUP($A22,SXS_Transit_input!$A$53:$R$69,MATCH(SXS_Transit_temp!D$2,SXS_Transit_input!$B$52:$R$52,0)+1,FALSE))</f>
        <v>575.68164999999999</v>
      </c>
      <c r="E22">
        <f>IF(ISNA(VLOOKUP($A22,SXS_Transit_input!$A$5:$W$26,MATCH(SXS_Transit_temp!E$2,SXS_Transit_input!$B$4:$W$4,0)+1,FALSE)),0,VLOOKUP($A22,SXS_Transit_input!$A$5:$W$26,MATCH(SXS_Transit_temp!E$2,SXS_Transit_input!$B$4:$W$4,0)+1,FALSE))+IF(ISNA(VLOOKUP($A22,SXS_Transit_input!$A$53:$R$69,MATCH(SXS_Transit_temp!E$2,SXS_Transit_input!$B$52:$R$52,0)+1,FALSE)),0,VLOOKUP($A22,SXS_Transit_input!$A$53:$R$69,MATCH(SXS_Transit_temp!E$2,SXS_Transit_input!$B$52:$R$52,0)+1,FALSE))</f>
        <v>863.78243999999995</v>
      </c>
      <c r="F22">
        <f>IF(ISNA(VLOOKUP($A22,SXS_Transit_input!$A$5:$W$26,MATCH(SXS_Transit_temp!F$2,SXS_Transit_input!$B$4:$W$4,0)+1,FALSE)),0,VLOOKUP($A22,SXS_Transit_input!$A$5:$W$26,MATCH(SXS_Transit_temp!F$2,SXS_Transit_input!$B$4:$W$4,0)+1,FALSE))+IF(ISNA(VLOOKUP($A22,SXS_Transit_input!$A$53:$R$69,MATCH(SXS_Transit_temp!F$2,SXS_Transit_input!$B$52:$R$52,0)+1,FALSE)),0,VLOOKUP($A22,SXS_Transit_input!$A$53:$R$69,MATCH(SXS_Transit_temp!F$2,SXS_Transit_input!$B$52:$R$52,0)+1,FALSE))</f>
        <v>84.101759999999999</v>
      </c>
      <c r="G22">
        <f>IF(ISNA(VLOOKUP($A22,SXS_Transit_input!$A$5:$W$26,MATCH(SXS_Transit_temp!G$2,SXS_Transit_input!$B$4:$W$4,0)+1,FALSE)),0,VLOOKUP($A22,SXS_Transit_input!$A$5:$W$26,MATCH(SXS_Transit_temp!G$2,SXS_Transit_input!$B$4:$W$4,0)+1,FALSE))+IF(ISNA(VLOOKUP($A22,SXS_Transit_input!$A$53:$R$69,MATCH(SXS_Transit_temp!G$2,SXS_Transit_input!$B$52:$R$52,0)+1,FALSE)),0,VLOOKUP($A22,SXS_Transit_input!$A$53:$R$69,MATCH(SXS_Transit_temp!G$2,SXS_Transit_input!$B$52:$R$52,0)+1,FALSE))</f>
        <v>0</v>
      </c>
      <c r="H22">
        <f>IF(ISNA(VLOOKUP($A22,SXS_Transit_input!$A$5:$W$26,MATCH(SXS_Transit_temp!H$2,SXS_Transit_input!$B$4:$W$4,0)+1,FALSE)),0,VLOOKUP($A22,SXS_Transit_input!$A$5:$W$26,MATCH(SXS_Transit_temp!H$2,SXS_Transit_input!$B$4:$W$4,0)+1,FALSE))+IF(ISNA(VLOOKUP($A22,SXS_Transit_input!$A$53:$R$69,MATCH(SXS_Transit_temp!H$2,SXS_Transit_input!$B$52:$R$52,0)+1,FALSE)),0,VLOOKUP($A22,SXS_Transit_input!$A$53:$R$69,MATCH(SXS_Transit_temp!H$2,SXS_Transit_input!$B$52:$R$52,0)+1,FALSE))</f>
        <v>0.124</v>
      </c>
      <c r="I22">
        <f>IF(ISNA(VLOOKUP($A22,SXS_Transit_input!$A$5:$W$26,MATCH(SXS_Transit_temp!I$2,SXS_Transit_input!$B$4:$W$4,0)+1,FALSE)),0,VLOOKUP($A22,SXS_Transit_input!$A$5:$W$26,MATCH(SXS_Transit_temp!I$2,SXS_Transit_input!$B$4:$W$4,0)+1,FALSE))+IF(ISNA(VLOOKUP($A22,SXS_Transit_input!$A$53:$R$69,MATCH(SXS_Transit_temp!I$2,SXS_Transit_input!$B$52:$R$52,0)+1,FALSE)),0,VLOOKUP($A22,SXS_Transit_input!$A$53:$R$69,MATCH(SXS_Transit_temp!I$2,SXS_Transit_input!$B$52:$R$52,0)+1,FALSE))</f>
        <v>0</v>
      </c>
      <c r="J22">
        <f>IF(ISNA(VLOOKUP($A22,SXS_Transit_input!$A$5:$W$26,MATCH(SXS_Transit_temp!J$2,SXS_Transit_input!$B$4:$W$4,0)+1,FALSE)),0,VLOOKUP($A22,SXS_Transit_input!$A$5:$W$26,MATCH(SXS_Transit_temp!J$2,SXS_Transit_input!$B$4:$W$4,0)+1,FALSE))+IF(ISNA(VLOOKUP($A22,SXS_Transit_input!$A$53:$R$69,MATCH(SXS_Transit_temp!J$2,SXS_Transit_input!$B$52:$R$52,0)+1,FALSE)),0,VLOOKUP($A22,SXS_Transit_input!$A$53:$R$69,MATCH(SXS_Transit_temp!J$2,SXS_Transit_input!$B$52:$R$52,0)+1,FALSE))</f>
        <v>1043.1081799999999</v>
      </c>
      <c r="K22">
        <f>IF(ISNA(VLOOKUP($A22,SXS_Transit_input!$A$5:$W$26,MATCH(SXS_Transit_temp!K$2,SXS_Transit_input!$B$4:$W$4,0)+1,FALSE)),0,VLOOKUP($A22,SXS_Transit_input!$A$5:$W$26,MATCH(SXS_Transit_temp!K$2,SXS_Transit_input!$B$4:$W$4,0)+1,FALSE))+IF(ISNA(VLOOKUP($A22,SXS_Transit_input!$A$53:$R$69,MATCH(SXS_Transit_temp!K$2,SXS_Transit_input!$B$52:$R$52,0)+1,FALSE)),0,VLOOKUP($A22,SXS_Transit_input!$A$53:$R$69,MATCH(SXS_Transit_temp!K$2,SXS_Transit_input!$B$52:$R$52,0)+1,FALSE))</f>
        <v>1486.5951700000001</v>
      </c>
      <c r="L22">
        <f>IF(ISNA(VLOOKUP($A22,SXS_Transit_input!$A$5:$W$26,MATCH(SXS_Transit_temp!L$2,SXS_Transit_input!$B$4:$W$4,0)+1,FALSE)),0,VLOOKUP($A22,SXS_Transit_input!$A$5:$W$26,MATCH(SXS_Transit_temp!L$2,SXS_Transit_input!$B$4:$W$4,0)+1,FALSE))+IF(ISNA(VLOOKUP($A22,SXS_Transit_input!$A$53:$R$69,MATCH(SXS_Transit_temp!L$2,SXS_Transit_input!$B$52:$R$52,0)+1,FALSE)),0,VLOOKUP($A22,SXS_Transit_input!$A$53:$R$69,MATCH(SXS_Transit_temp!L$2,SXS_Transit_input!$B$52:$R$52,0)+1,FALSE))</f>
        <v>0</v>
      </c>
      <c r="M22">
        <f>IF(ISNA(VLOOKUP($A22,SXS_Transit_input!$A$5:$W$26,MATCH(SXS_Transit_temp!M$2,SXS_Transit_input!$B$4:$W$4,0)+1,FALSE)),0,VLOOKUP($A22,SXS_Transit_input!$A$5:$W$26,MATCH(SXS_Transit_temp!M$2,SXS_Transit_input!$B$4:$W$4,0)+1,FALSE))+IF(ISNA(VLOOKUP($A22,SXS_Transit_input!$A$53:$R$69,MATCH(SXS_Transit_temp!M$2,SXS_Transit_input!$B$52:$R$52,0)+1,FALSE)),0,VLOOKUP($A22,SXS_Transit_input!$A$53:$R$69,MATCH(SXS_Transit_temp!M$2,SXS_Transit_input!$B$52:$R$52,0)+1,FALSE))</f>
        <v>0</v>
      </c>
      <c r="N22">
        <f>IF(ISNA(VLOOKUP($A22,SXS_Transit_input!$A$5:$W$26,MATCH(SXS_Transit_temp!N$2,SXS_Transit_input!$B$4:$W$4,0)+1,FALSE)),0,VLOOKUP($A22,SXS_Transit_input!$A$5:$W$26,MATCH(SXS_Transit_temp!N$2,SXS_Transit_input!$B$4:$W$4,0)+1,FALSE))+IF(ISNA(VLOOKUP($A22,SXS_Transit_input!$A$53:$R$69,MATCH(SXS_Transit_temp!N$2,SXS_Transit_input!$B$52:$R$52,0)+1,FALSE)),0,VLOOKUP($A22,SXS_Transit_input!$A$53:$R$69,MATCH(SXS_Transit_temp!N$2,SXS_Transit_input!$B$52:$R$52,0)+1,FALSE))</f>
        <v>0</v>
      </c>
      <c r="O22">
        <f>IF(ISNA(VLOOKUP($A22,SXS_Transit_input!$A$5:$W$26,MATCH(SXS_Transit_temp!O$2,SXS_Transit_input!$B$4:$W$4,0)+1,FALSE)),0,VLOOKUP($A22,SXS_Transit_input!$A$5:$W$26,MATCH(SXS_Transit_temp!O$2,SXS_Transit_input!$B$4:$W$4,0)+1,FALSE))+IF(ISNA(VLOOKUP($A22,SXS_Transit_input!$A$53:$R$69,MATCH(SXS_Transit_temp!O$2,SXS_Transit_input!$B$52:$R$52,0)+1,FALSE)),0,VLOOKUP($A22,SXS_Transit_input!$A$53:$R$69,MATCH(SXS_Transit_temp!O$2,SXS_Transit_input!$B$52:$R$52,0)+1,FALSE))</f>
        <v>0</v>
      </c>
      <c r="P22">
        <f>IF(ISNA(VLOOKUP($A22,SXS_Transit_input!$A$5:$W$26,MATCH(SXS_Transit_temp!P$2,SXS_Transit_input!$B$4:$W$4,0)+1,FALSE)),0,VLOOKUP($A22,SXS_Transit_input!$A$5:$W$26,MATCH(SXS_Transit_temp!P$2,SXS_Transit_input!$B$4:$W$4,0)+1,FALSE))+IF(ISNA(VLOOKUP($A22,SXS_Transit_input!$A$53:$R$69,MATCH(SXS_Transit_temp!P$2,SXS_Transit_input!$B$52:$R$52,0)+1,FALSE)),0,VLOOKUP($A22,SXS_Transit_input!$A$53:$R$69,MATCH(SXS_Transit_temp!P$2,SXS_Transit_input!$B$52:$R$52,0)+1,FALSE))</f>
        <v>0</v>
      </c>
      <c r="Q22">
        <f>IF(ISNA(VLOOKUP($A22,SXS_Transit_input!$A$5:$W$26,MATCH(SXS_Transit_temp!Q$2,SXS_Transit_input!$B$4:$W$4,0)+1,FALSE)),0,VLOOKUP($A22,SXS_Transit_input!$A$5:$W$26,MATCH(SXS_Transit_temp!Q$2,SXS_Transit_input!$B$4:$W$4,0)+1,FALSE))+IF(ISNA(VLOOKUP($A22,SXS_Transit_input!$A$53:$R$69,MATCH(SXS_Transit_temp!Q$2,SXS_Transit_input!$B$52:$R$52,0)+1,FALSE)),0,VLOOKUP($A22,SXS_Transit_input!$A$53:$R$69,MATCH(SXS_Transit_temp!Q$2,SXS_Transit_input!$B$52:$R$52,0)+1,FALSE))</f>
        <v>0</v>
      </c>
      <c r="R22">
        <f>IF(ISNA(VLOOKUP($A22,SXS_Transit_input!$A$5:$W$26,MATCH(SXS_Transit_temp!R$2,SXS_Transit_input!$B$4:$W$4,0)+1,FALSE)),0,VLOOKUP($A22,SXS_Transit_input!$A$5:$W$26,MATCH(SXS_Transit_temp!R$2,SXS_Transit_input!$B$4:$W$4,0)+1,FALSE))+IF(ISNA(VLOOKUP($A22,SXS_Transit_input!$A$53:$R$69,MATCH(SXS_Transit_temp!R$2,SXS_Transit_input!$B$52:$R$52,0)+1,FALSE)),0,VLOOKUP($A22,SXS_Transit_input!$A$53:$R$69,MATCH(SXS_Transit_temp!R$2,SXS_Transit_input!$B$52:$R$52,0)+1,FALSE))</f>
        <v>0</v>
      </c>
      <c r="S22">
        <f>IF(ISNA(VLOOKUP($A22,SXS_Transit_input!$A$5:$W$26,MATCH(SXS_Transit_temp!S$2,SXS_Transit_input!$B$4:$W$4,0)+1,FALSE)),0,VLOOKUP($A22,SXS_Transit_input!$A$5:$W$26,MATCH(SXS_Transit_temp!S$2,SXS_Transit_input!$B$4:$W$4,0)+1,FALSE))+IF(ISNA(VLOOKUP($A22,SXS_Transit_input!$A$53:$R$69,MATCH(SXS_Transit_temp!S$2,SXS_Transit_input!$B$52:$R$52,0)+1,FALSE)),0,VLOOKUP($A22,SXS_Transit_input!$A$53:$R$69,MATCH(SXS_Transit_temp!S$2,SXS_Transit_input!$B$52:$R$52,0)+1,FALSE))</f>
        <v>0</v>
      </c>
      <c r="T22">
        <f>IF(ISNA(VLOOKUP($A22,SXS_Transit_input!$A$5:$W$26,MATCH(SXS_Transit_temp!T$2,SXS_Transit_input!$B$4:$W$4,0)+1,FALSE)),0,VLOOKUP($A22,SXS_Transit_input!$A$5:$W$26,MATCH(SXS_Transit_temp!T$2,SXS_Transit_input!$B$4:$W$4,0)+1,FALSE))+IF(ISNA(VLOOKUP($A22,SXS_Transit_input!$A$53:$R$69,MATCH(SXS_Transit_temp!T$2,SXS_Transit_input!$B$52:$R$52,0)+1,FALSE)),0,VLOOKUP($A22,SXS_Transit_input!$A$53:$R$69,MATCH(SXS_Transit_temp!T$2,SXS_Transit_input!$B$52:$R$52,0)+1,FALSE))</f>
        <v>0</v>
      </c>
      <c r="U22">
        <f>IF(ISNA(VLOOKUP($A22,SXS_Transit_input!$A$5:$W$26,MATCH(SXS_Transit_temp!U$2,SXS_Transit_input!$B$4:$W$4,0)+1,FALSE)),0,VLOOKUP($A22,SXS_Transit_input!$A$5:$W$26,MATCH(SXS_Transit_temp!U$2,SXS_Transit_input!$B$4:$W$4,0)+1,FALSE))+IF(ISNA(VLOOKUP($A22,SXS_Transit_input!$A$53:$R$69,MATCH(SXS_Transit_temp!U$2,SXS_Transit_input!$B$52:$R$52,0)+1,FALSE)),0,VLOOKUP($A22,SXS_Transit_input!$A$53:$R$69,MATCH(SXS_Transit_temp!U$2,SXS_Transit_input!$B$52:$R$52,0)+1,FALSE))</f>
        <v>12195.203300000001</v>
      </c>
      <c r="V22">
        <f>IF(ISNA(VLOOKUP($A22,SXS_Transit_input!$A$5:$W$26,MATCH(SXS_Transit_temp!V$2,SXS_Transit_input!$B$4:$W$4,0)+1,FALSE)),0,VLOOKUP($A22,SXS_Transit_input!$A$5:$W$26,MATCH(SXS_Transit_temp!V$2,SXS_Transit_input!$B$4:$W$4,0)+1,FALSE))+IF(ISNA(VLOOKUP($A22,SXS_Transit_input!$A$53:$R$69,MATCH(SXS_Transit_temp!V$2,SXS_Transit_input!$B$52:$R$52,0)+1,FALSE)),0,VLOOKUP($A22,SXS_Transit_input!$A$53:$R$69,MATCH(SXS_Transit_temp!V$2,SXS_Transit_input!$B$52:$R$52,0)+1,FALSE))</f>
        <v>2563.61816</v>
      </c>
      <c r="W22">
        <f>IF(ISNA(VLOOKUP($A22,SXS_Transit_input!$A$5:$W$26,MATCH(SXS_Transit_temp!W$2,SXS_Transit_input!$B$4:$W$4,0)+1,FALSE)),0,VLOOKUP($A22,SXS_Transit_input!$A$5:$W$26,MATCH(SXS_Transit_temp!W$2,SXS_Transit_input!$B$4:$W$4,0)+1,FALSE))+IF(ISNA(VLOOKUP($A22,SXS_Transit_input!$A$53:$R$69,MATCH(SXS_Transit_temp!W$2,SXS_Transit_input!$B$52:$R$52,0)+1,FALSE)),0,VLOOKUP($A22,SXS_Transit_input!$A$53:$R$69,MATCH(SXS_Transit_temp!W$2,SXS_Transit_input!$B$52:$R$52,0)+1,FALSE))</f>
        <v>0</v>
      </c>
      <c r="X22">
        <f>IF(ISNA(VLOOKUP($A22,SXS_Transit_input!$A$5:$W$26,MATCH(SXS_Transit_temp!X$2,SXS_Transit_input!$B$4:$W$4,0)+1,FALSE)),0,VLOOKUP($A22,SXS_Transit_input!$A$5:$W$26,MATCH(SXS_Transit_temp!X$2,SXS_Transit_input!$B$4:$W$4,0)+1,FALSE))+IF(ISNA(VLOOKUP($A22,SXS_Transit_input!$A$53:$R$69,MATCH(SXS_Transit_temp!X$2,SXS_Transit_input!$B$52:$R$52,0)+1,FALSE)),0,VLOOKUP($A22,SXS_Transit_input!$A$53:$R$69,MATCH(SXS_Transit_temp!X$2,SXS_Transit_input!$B$52:$R$52,0)+1,FALSE))</f>
        <v>0</v>
      </c>
      <c r="Y22">
        <f>IF(ISNA(VLOOKUP($A22,SXS_Transit_input!$A$5:$W$26,MATCH(SXS_Transit_temp!Y$2,SXS_Transit_input!$B$4:$W$4,0)+1,FALSE)),0,VLOOKUP($A22,SXS_Transit_input!$A$5:$W$26,MATCH(SXS_Transit_temp!Y$2,SXS_Transit_input!$B$4:$W$4,0)+1,FALSE))+IF(ISNA(VLOOKUP($A22,SXS_Transit_input!$A$53:$R$69,MATCH(SXS_Transit_temp!Y$2,SXS_Transit_input!$B$52:$R$52,0)+1,FALSE)),0,VLOOKUP($A22,SXS_Transit_input!$A$53:$R$69,MATCH(SXS_Transit_temp!Y$2,SXS_Transit_input!$B$52:$R$52,0)+1,FALSE))</f>
        <v>0</v>
      </c>
      <c r="Z22">
        <f>IF(ISNA(VLOOKUP($A22,SXS_Transit_input!$A$5:$W$26,MATCH(SXS_Transit_temp!Z$2,SXS_Transit_input!$B$4:$W$4,0)+1,FALSE)),0,VLOOKUP($A22,SXS_Transit_input!$A$5:$W$26,MATCH(SXS_Transit_temp!Z$2,SXS_Transit_input!$B$4:$W$4,0)+1,FALSE))+IF(ISNA(VLOOKUP($A22,SXS_Transit_input!$A$53:$R$69,MATCH(SXS_Transit_temp!Z$2,SXS_Transit_input!$B$52:$R$52,0)+1,FALSE)),0,VLOOKUP($A22,SXS_Transit_input!$A$53:$R$69,MATCH(SXS_Transit_temp!Z$2,SXS_Transit_input!$B$52:$R$52,0)+1,FALSE))</f>
        <v>0</v>
      </c>
      <c r="AA22">
        <v>20</v>
      </c>
      <c r="AB22" s="22">
        <f>IF(ISNA(VLOOKUP($AA22,SXS_Transit_input!$Y$5:$AT$26,MATCH(SXS_Transit_temp!AB$2,SXS_Transit_input!$Y$4:$AS$4,0)+1,FALSE)),0,VLOOKUP($AA22,SXS_Transit_input!$Y$5:$AT$26,MATCH(SXS_Transit_temp!AB$2,SXS_Transit_input!$Y$4:$AS$4,0)+1,FALSE))+IF(ISNA(VLOOKUP($AA22,SXS_Transit_input!$Y$52:$AT$67,MATCH(SXS_Transit_temp!AB$2,SXS_Transit_input!$Y$51:$AT$51,0)+1,FALSE)),0,VLOOKUP($AA22,SXS_Transit_input!$Y$52:$AT$67,MATCH(SXS_Transit_temp!AB$2,SXS_Transit_input!$Y$51:$AT$51,0)+1,FALSE))</f>
        <v>0</v>
      </c>
      <c r="AC22" s="23">
        <f>IF(ISNA(VLOOKUP($AA22,SXS_Transit_input!$Y$5:$AT$26,MATCH(SXS_Transit_temp!AC$2,SXS_Transit_input!$Y$4:$AS$4,0)+1,FALSE)),0,VLOOKUP($AA22,SXS_Transit_input!$Y$5:$AT$26,MATCH(SXS_Transit_temp!AC$2,SXS_Transit_input!$Y$4:$AS$4,0)+1,FALSE))+IF(ISNA(VLOOKUP($AA22,SXS_Transit_input!$Y$52:$AT$67,MATCH(SXS_Transit_temp!AC$2,SXS_Transit_input!$Y$51:$AT$51,0)+1,FALSE)),0,VLOOKUP($AA22,SXS_Transit_input!$Y$52:$AT$67,MATCH(SXS_Transit_temp!AC$2,SXS_Transit_input!$Y$51:$AT$51,0)+1,FALSE))</f>
        <v>4</v>
      </c>
      <c r="AD22" s="23">
        <f>IF(ISNA(VLOOKUP($AA22,SXS_Transit_input!$Y$5:$AT$26,MATCH(SXS_Transit_temp!AD$2,SXS_Transit_input!$Y$4:$AS$4,0)+1,FALSE)),0,VLOOKUP($AA22,SXS_Transit_input!$Y$5:$AT$26,MATCH(SXS_Transit_temp!AD$2,SXS_Transit_input!$Y$4:$AS$4,0)+1,FALSE))+IF(ISNA(VLOOKUP($AA22,SXS_Transit_input!$Y$52:$AT$67,MATCH(SXS_Transit_temp!AD$2,SXS_Transit_input!$Y$51:$AT$51,0)+1,FALSE)),0,VLOOKUP($AA22,SXS_Transit_input!$Y$52:$AT$67,MATCH(SXS_Transit_temp!AD$2,SXS_Transit_input!$Y$51:$AT$51,0)+1,FALSE))</f>
        <v>0</v>
      </c>
      <c r="AE22" s="23">
        <f>IF(ISNA(VLOOKUP($AA22,SXS_Transit_input!$Y$5:$AT$26,MATCH(SXS_Transit_temp!AE$2,SXS_Transit_input!$Y$4:$AS$4,0)+1,FALSE)),0,VLOOKUP($AA22,SXS_Transit_input!$Y$5:$AT$26,MATCH(SXS_Transit_temp!AE$2,SXS_Transit_input!$Y$4:$AS$4,0)+1,FALSE))+IF(ISNA(VLOOKUP($AA22,SXS_Transit_input!$Y$52:$AT$67,MATCH(SXS_Transit_temp!AE$2,SXS_Transit_input!$Y$51:$AT$51,0)+1,FALSE)),0,VLOOKUP($AA22,SXS_Transit_input!$Y$52:$AT$67,MATCH(SXS_Transit_temp!AE$2,SXS_Transit_input!$Y$51:$AT$51,0)+1,FALSE))</f>
        <v>2</v>
      </c>
      <c r="AF22" s="23">
        <f>IF(ISNA(VLOOKUP($AA22,SXS_Transit_input!$Y$5:$AT$26,MATCH(SXS_Transit_temp!AF$2,SXS_Transit_input!$Y$4:$AS$4,0)+1,FALSE)),0,VLOOKUP($AA22,SXS_Transit_input!$Y$5:$AT$26,MATCH(SXS_Transit_temp!AF$2,SXS_Transit_input!$Y$4:$AS$4,0)+1,FALSE))+IF(ISNA(VLOOKUP($AA22,SXS_Transit_input!$Y$52:$AT$67,MATCH(SXS_Transit_temp!AF$2,SXS_Transit_input!$Y$51:$AT$51,0)+1,FALSE)),0,VLOOKUP($AA22,SXS_Transit_input!$Y$52:$AT$67,MATCH(SXS_Transit_temp!AF$2,SXS_Transit_input!$Y$51:$AT$51,0)+1,FALSE))</f>
        <v>0</v>
      </c>
      <c r="AG22" s="23">
        <f>IF(ISNA(VLOOKUP($AA22,SXS_Transit_input!$Y$5:$AT$26,MATCH(SXS_Transit_temp!AG$2,SXS_Transit_input!$Y$4:$AS$4,0)+1,FALSE)),0,VLOOKUP($AA22,SXS_Transit_input!$Y$5:$AT$26,MATCH(SXS_Transit_temp!AG$2,SXS_Transit_input!$Y$4:$AS$4,0)+1,FALSE))+IF(ISNA(VLOOKUP($AA22,SXS_Transit_input!$Y$52:$AT$67,MATCH(SXS_Transit_temp!AG$2,SXS_Transit_input!$Y$51:$AT$51,0)+1,FALSE)),0,VLOOKUP($AA22,SXS_Transit_input!$Y$52:$AT$67,MATCH(SXS_Transit_temp!AG$2,SXS_Transit_input!$Y$51:$AT$51,0)+1,FALSE))</f>
        <v>0</v>
      </c>
      <c r="AH22" s="23">
        <f>IF(ISNA(VLOOKUP($AA22,SXS_Transit_input!$Y$5:$AT$26,MATCH(SXS_Transit_temp!AH$2,SXS_Transit_input!$Y$4:$AS$4,0)+1,FALSE)),0,VLOOKUP($AA22,SXS_Transit_input!$Y$5:$AT$26,MATCH(SXS_Transit_temp!AH$2,SXS_Transit_input!$Y$4:$AS$4,0)+1,FALSE))+IF(ISNA(VLOOKUP($AA22,SXS_Transit_input!$Y$52:$AT$67,MATCH(SXS_Transit_temp!AH$2,SXS_Transit_input!$Y$51:$AT$51,0)+1,FALSE)),0,VLOOKUP($AA22,SXS_Transit_input!$Y$52:$AT$67,MATCH(SXS_Transit_temp!AH$2,SXS_Transit_input!$Y$51:$AT$51,0)+1,FALSE))</f>
        <v>0</v>
      </c>
      <c r="AI22" s="23">
        <f>IF(ISNA(VLOOKUP($AA22,SXS_Transit_input!$Y$5:$AT$26,MATCH(SXS_Transit_temp!AI$2,SXS_Transit_input!$Y$4:$AS$4,0)+1,FALSE)),0,VLOOKUP($AA22,SXS_Transit_input!$Y$5:$AT$26,MATCH(SXS_Transit_temp!AI$2,SXS_Transit_input!$Y$4:$AS$4,0)+1,FALSE))+IF(ISNA(VLOOKUP($AA22,SXS_Transit_input!$Y$52:$AT$67,MATCH(SXS_Transit_temp!AI$2,SXS_Transit_input!$Y$51:$AT$51,0)+1,FALSE)),0,VLOOKUP($AA22,SXS_Transit_input!$Y$52:$AT$67,MATCH(SXS_Transit_temp!AI$2,SXS_Transit_input!$Y$51:$AT$51,0)+1,FALSE))</f>
        <v>0</v>
      </c>
      <c r="AJ22" s="23">
        <f>IF(ISNA(VLOOKUP($AA22,SXS_Transit_input!$Y$5:$AT$26,MATCH(SXS_Transit_temp!AJ$2,SXS_Transit_input!$Y$4:$AS$4,0)+1,FALSE)),0,VLOOKUP($AA22,SXS_Transit_input!$Y$5:$AT$26,MATCH(SXS_Transit_temp!AJ$2,SXS_Transit_input!$Y$4:$AS$4,0)+1,FALSE))+IF(ISNA(VLOOKUP($AA22,SXS_Transit_input!$Y$52:$AT$67,MATCH(SXS_Transit_temp!AJ$2,SXS_Transit_input!$Y$51:$AT$51,0)+1,FALSE)),0,VLOOKUP($AA22,SXS_Transit_input!$Y$52:$AT$67,MATCH(SXS_Transit_temp!AJ$2,SXS_Transit_input!$Y$51:$AT$51,0)+1,FALSE))</f>
        <v>0</v>
      </c>
      <c r="AK22" s="23">
        <f>IF(ISNA(VLOOKUP($AA22,SXS_Transit_input!$Y$5:$AT$26,MATCH(SXS_Transit_temp!AK$2,SXS_Transit_input!$Y$4:$AS$4,0)+1,FALSE)),0,VLOOKUP($AA22,SXS_Transit_input!$Y$5:$AT$26,MATCH(SXS_Transit_temp!AK$2,SXS_Transit_input!$Y$4:$AS$4,0)+1,FALSE))+IF(ISNA(VLOOKUP($AA22,SXS_Transit_input!$Y$52:$AT$67,MATCH(SXS_Transit_temp!AK$2,SXS_Transit_input!$Y$51:$AT$51,0)+1,FALSE)),0,VLOOKUP($AA22,SXS_Transit_input!$Y$52:$AT$67,MATCH(SXS_Transit_temp!AK$2,SXS_Transit_input!$Y$51:$AT$51,0)+1,FALSE))</f>
        <v>0</v>
      </c>
      <c r="AL22" s="23">
        <f>IF(ISNA(VLOOKUP($AA22,SXS_Transit_input!$Y$5:$AT$26,MATCH(SXS_Transit_temp!AL$2,SXS_Transit_input!$Y$4:$AS$4,0)+1,FALSE)),0,VLOOKUP($AA22,SXS_Transit_input!$Y$5:$AT$26,MATCH(SXS_Transit_temp!AL$2,SXS_Transit_input!$Y$4:$AS$4,0)+1,FALSE))+IF(ISNA(VLOOKUP($AA22,SXS_Transit_input!$Y$52:$AT$67,MATCH(SXS_Transit_temp!AL$2,SXS_Transit_input!$Y$51:$AT$51,0)+1,FALSE)),0,VLOOKUP($AA22,SXS_Transit_input!$Y$52:$AT$67,MATCH(SXS_Transit_temp!AL$2,SXS_Transit_input!$Y$51:$AT$51,0)+1,FALSE))</f>
        <v>0</v>
      </c>
      <c r="AM22" s="23">
        <f>IF(ISNA(VLOOKUP($AA22,SXS_Transit_input!$Y$5:$AT$26,MATCH(SXS_Transit_temp!AM$2,SXS_Transit_input!$Y$4:$AS$4,0)+1,FALSE)),0,VLOOKUP($AA22,SXS_Transit_input!$Y$5:$AT$26,MATCH(SXS_Transit_temp!AM$2,SXS_Transit_input!$Y$4:$AS$4,0)+1,FALSE))+IF(ISNA(VLOOKUP($AA22,SXS_Transit_input!$Y$52:$AT$67,MATCH(SXS_Transit_temp!AM$2,SXS_Transit_input!$Y$51:$AT$51,0)+1,FALSE)),0,VLOOKUP($AA22,SXS_Transit_input!$Y$52:$AT$67,MATCH(SXS_Transit_temp!AM$2,SXS_Transit_input!$Y$51:$AT$51,0)+1,FALSE))</f>
        <v>0</v>
      </c>
      <c r="AN22" s="23">
        <f>IF(ISNA(VLOOKUP($AA22,SXS_Transit_input!$Y$5:$AT$26,MATCH(SXS_Transit_temp!AN$2,SXS_Transit_input!$Y$4:$AS$4,0)+1,FALSE)),0,VLOOKUP($AA22,SXS_Transit_input!$Y$5:$AT$26,MATCH(SXS_Transit_temp!AN$2,SXS_Transit_input!$Y$4:$AS$4,0)+1,FALSE))+IF(ISNA(VLOOKUP($AA22,SXS_Transit_input!$Y$52:$AT$67,MATCH(SXS_Transit_temp!AN$2,SXS_Transit_input!$Y$51:$AT$51,0)+1,FALSE)),0,VLOOKUP($AA22,SXS_Transit_input!$Y$52:$AT$67,MATCH(SXS_Transit_temp!AN$2,SXS_Transit_input!$Y$51:$AT$51,0)+1,FALSE))</f>
        <v>0</v>
      </c>
      <c r="AO22" s="23">
        <f>IF(ISNA(VLOOKUP($AA22,SXS_Transit_input!$Y$5:$AT$26,MATCH(SXS_Transit_temp!AO$2,SXS_Transit_input!$Y$4:$AS$4,0)+1,FALSE)),0,VLOOKUP($AA22,SXS_Transit_input!$Y$5:$AT$26,MATCH(SXS_Transit_temp!AO$2,SXS_Transit_input!$Y$4:$AS$4,0)+1,FALSE))+IF(ISNA(VLOOKUP($AA22,SXS_Transit_input!$Y$52:$AT$67,MATCH(SXS_Transit_temp!AO$2,SXS_Transit_input!$Y$51:$AT$51,0)+1,FALSE)),0,VLOOKUP($AA22,SXS_Transit_input!$Y$52:$AT$67,MATCH(SXS_Transit_temp!AO$2,SXS_Transit_input!$Y$51:$AT$51,0)+1,FALSE))</f>
        <v>0</v>
      </c>
      <c r="AP22" s="23">
        <f>IF(ISNA(VLOOKUP($AA22,SXS_Transit_input!$Y$5:$AT$26,MATCH(SXS_Transit_temp!AP$2,SXS_Transit_input!$Y$4:$AS$4,0)+1,FALSE)),0,VLOOKUP($AA22,SXS_Transit_input!$Y$5:$AT$26,MATCH(SXS_Transit_temp!AP$2,SXS_Transit_input!$Y$4:$AS$4,0)+1,FALSE))+IF(ISNA(VLOOKUP($AA22,SXS_Transit_input!$Y$52:$AT$67,MATCH(SXS_Transit_temp!AP$2,SXS_Transit_input!$Y$51:$AT$51,0)+1,FALSE)),0,VLOOKUP($AA22,SXS_Transit_input!$Y$52:$AT$67,MATCH(SXS_Transit_temp!AP$2,SXS_Transit_input!$Y$51:$AT$51,0)+1,FALSE))</f>
        <v>0</v>
      </c>
      <c r="AQ22" s="23">
        <f>IF(ISNA(VLOOKUP($AA22,SXS_Transit_input!$Y$5:$AT$26,MATCH(SXS_Transit_temp!AQ$2,SXS_Transit_input!$Y$4:$AS$4,0)+1,FALSE)),0,VLOOKUP($AA22,SXS_Transit_input!$Y$5:$AT$26,MATCH(SXS_Transit_temp!AQ$2,SXS_Transit_input!$Y$4:$AS$4,0)+1,FALSE))+IF(ISNA(VLOOKUP($AA22,SXS_Transit_input!$Y$52:$AT$67,MATCH(SXS_Transit_temp!AQ$2,SXS_Transit_input!$Y$51:$AT$51,0)+1,FALSE)),0,VLOOKUP($AA22,SXS_Transit_input!$Y$52:$AT$67,MATCH(SXS_Transit_temp!AQ$2,SXS_Transit_input!$Y$51:$AT$51,0)+1,FALSE))</f>
        <v>0</v>
      </c>
      <c r="AR22" s="23">
        <f>IF(ISNA(VLOOKUP($AA22,SXS_Transit_input!$Y$5:$AT$26,MATCH(SXS_Transit_temp!AR$2,SXS_Transit_input!$Y$4:$AS$4,0)+1,FALSE)),0,VLOOKUP($AA22,SXS_Transit_input!$Y$5:$AT$26,MATCH(SXS_Transit_temp!AR$2,SXS_Transit_input!$Y$4:$AS$4,0)+1,FALSE))+IF(ISNA(VLOOKUP($AA22,SXS_Transit_input!$Y$52:$AT$67,MATCH(SXS_Transit_temp!AR$2,SXS_Transit_input!$Y$51:$AT$51,0)+1,FALSE)),0,VLOOKUP($AA22,SXS_Transit_input!$Y$52:$AT$67,MATCH(SXS_Transit_temp!AR$2,SXS_Transit_input!$Y$51:$AT$51,0)+1,FALSE))</f>
        <v>0</v>
      </c>
      <c r="AS22" s="23">
        <f>IF(ISNA(VLOOKUP($AA22,SXS_Transit_input!$Y$5:$AT$26,MATCH(SXS_Transit_temp!AS$2,SXS_Transit_input!$Y$4:$AS$4,0)+1,FALSE)),0,VLOOKUP($AA22,SXS_Transit_input!$Y$5:$AT$26,MATCH(SXS_Transit_temp!AS$2,SXS_Transit_input!$Y$4:$AS$4,0)+1,FALSE))+IF(ISNA(VLOOKUP($AA22,SXS_Transit_input!$Y$52:$AT$67,MATCH(SXS_Transit_temp!AS$2,SXS_Transit_input!$Y$51:$AT$51,0)+1,FALSE)),0,VLOOKUP($AA22,SXS_Transit_input!$Y$52:$AT$67,MATCH(SXS_Transit_temp!AS$2,SXS_Transit_input!$Y$51:$AT$51,0)+1,FALSE))</f>
        <v>0</v>
      </c>
      <c r="AT22" s="23">
        <f>IF(ISNA(VLOOKUP($AA22,SXS_Transit_input!$Y$5:$AT$26,MATCH(SXS_Transit_temp!AT$2,SXS_Transit_input!$Y$4:$AS$4,0)+1,FALSE)),0,VLOOKUP($AA22,SXS_Transit_input!$Y$5:$AT$26,MATCH(SXS_Transit_temp!AT$2,SXS_Transit_input!$Y$4:$AS$4,0)+1,FALSE))+IF(ISNA(VLOOKUP($AA22,SXS_Transit_input!$Y$52:$AT$67,MATCH(SXS_Transit_temp!AT$2,SXS_Transit_input!$Y$51:$AT$51,0)+1,FALSE)),0,VLOOKUP($AA22,SXS_Transit_input!$Y$52:$AT$67,MATCH(SXS_Transit_temp!AT$2,SXS_Transit_input!$Y$51:$AT$51,0)+1,FALSE))</f>
        <v>0</v>
      </c>
      <c r="AU22" s="23">
        <f>IF(ISNA(VLOOKUP($AA22,SXS_Transit_input!$Y$5:$AT$26,MATCH(SXS_Transit_temp!AU$2,SXS_Transit_input!$Y$4:$AS$4,0)+1,FALSE)),0,VLOOKUP($AA22,SXS_Transit_input!$Y$5:$AT$26,MATCH(SXS_Transit_temp!AU$2,SXS_Transit_input!$Y$4:$AS$4,0)+1,FALSE))+IF(ISNA(VLOOKUP($AA22,SXS_Transit_input!$Y$52:$AT$67,MATCH(SXS_Transit_temp!AU$2,SXS_Transit_input!$Y$51:$AT$51,0)+1,FALSE)),0,VLOOKUP($AA22,SXS_Transit_input!$Y$52:$AT$67,MATCH(SXS_Transit_temp!AU$2,SXS_Transit_input!$Y$51:$AT$51,0)+1,FALSE))</f>
        <v>1</v>
      </c>
      <c r="AV22" s="23">
        <f>IF(ISNA(VLOOKUP($AA22,SXS_Transit_input!$Y$5:$AT$26,MATCH(SXS_Transit_temp!AV$2,SXS_Transit_input!$Y$4:$AS$4,0)+1,FALSE)),0,VLOOKUP($AA22,SXS_Transit_input!$Y$5:$AT$26,MATCH(SXS_Transit_temp!AV$2,SXS_Transit_input!$Y$4:$AS$4,0)+1,FALSE))+IF(ISNA(VLOOKUP($AA22,SXS_Transit_input!$Y$52:$AT$67,MATCH(SXS_Transit_temp!AV$2,SXS_Transit_input!$Y$51:$AT$51,0)+1,FALSE)),0,VLOOKUP($AA22,SXS_Transit_input!$Y$52:$AT$67,MATCH(SXS_Transit_temp!AV$2,SXS_Transit_input!$Y$51:$AT$51,0)+1,FALSE))</f>
        <v>0</v>
      </c>
      <c r="AW22" s="23">
        <f>IF(ISNA(VLOOKUP($AA22,SXS_Transit_input!$Y$5:$AT$26,MATCH(SXS_Transit_temp!AW$2,SXS_Transit_input!$Y$4:$AS$4,0)+1,FALSE)),0,VLOOKUP($AA22,SXS_Transit_input!$Y$5:$AT$26,MATCH(SXS_Transit_temp!AW$2,SXS_Transit_input!$Y$4:$AS$4,0)+1,FALSE))+IF(ISNA(VLOOKUP($AA22,SXS_Transit_input!$Y$52:$AT$67,MATCH(SXS_Transit_temp!AW$2,SXS_Transit_input!$Y$51:$AT$51,0)+1,FALSE)),0,VLOOKUP($AA22,SXS_Transit_input!$Y$52:$AT$67,MATCH(SXS_Transit_temp!AW$2,SXS_Transit_input!$Y$51:$AT$51,0)+1,FALSE))</f>
        <v>0</v>
      </c>
      <c r="AX22" s="23">
        <f>IF(ISNA(VLOOKUP($AA22,SXS_Transit_input!$Y$5:$AT$26,MATCH(SXS_Transit_temp!AX$2,SXS_Transit_input!$Y$4:$AS$4,0)+1,FALSE)),0,VLOOKUP($AA22,SXS_Transit_input!$Y$5:$AT$26,MATCH(SXS_Transit_temp!AX$2,SXS_Transit_input!$Y$4:$AS$4,0)+1,FALSE))+IF(ISNA(VLOOKUP($AA22,SXS_Transit_input!$Y$52:$AT$67,MATCH(SXS_Transit_temp!AX$2,SXS_Transit_input!$Y$51:$AT$51,0)+1,FALSE)),0,VLOOKUP($AA22,SXS_Transit_input!$Y$52:$AT$67,MATCH(SXS_Transit_temp!AX$2,SXS_Transit_input!$Y$51:$AT$51,0)+1,FALSE))</f>
        <v>0</v>
      </c>
      <c r="AY22" s="23">
        <f>IF(ISNA(VLOOKUP($AA22,SXS_Transit_input!$Y$5:$AT$26,MATCH(SXS_Transit_temp!AY$2,SXS_Transit_input!$Y$4:$AS$4,0)+1,FALSE)),0,VLOOKUP($AA22,SXS_Transit_input!$Y$5:$AT$26,MATCH(SXS_Transit_temp!AY$2,SXS_Transit_input!$Y$4:$AS$4,0)+1,FALSE))+IF(ISNA(VLOOKUP($AA22,SXS_Transit_input!$Y$52:$AT$67,MATCH(SXS_Transit_temp!AY$2,SXS_Transit_input!$Y$51:$AT$51,0)+1,FALSE)),0,VLOOKUP($AA22,SXS_Transit_input!$Y$52:$AT$67,MATCH(SXS_Transit_temp!AY$2,SXS_Transit_input!$Y$51:$AT$51,0)+1,FALSE))</f>
        <v>0</v>
      </c>
      <c r="AZ22" s="24">
        <f>IF(ISNA(VLOOKUP($AA22,SXS_Transit_input!$Y$5:$AT$26,MATCH(SXS_Transit_temp!AZ$2,SXS_Transit_input!$Y$4:$AS$4,0)+1,FALSE)),0,VLOOKUP($AA22,SXS_Transit_input!$Y$5:$AT$26,MATCH(SXS_Transit_temp!AZ$2,SXS_Transit_input!$Y$4:$AS$4,0)+1,FALSE))+IF(ISNA(VLOOKUP($AA22,SXS_Transit_input!$Y$52:$AT$67,MATCH(SXS_Transit_temp!AZ$2,SXS_Transit_input!$Y$51:$AT$51,0)+1,FALSE)),0,VLOOKUP($AA22,SXS_Transit_input!$Y$52:$AT$67,MATCH(SXS_Transit_temp!AZ$2,SXS_Transit_input!$Y$51:$AT$51,0)+1,FALSE))</f>
        <v>0</v>
      </c>
    </row>
    <row r="23" spans="1:52" x14ac:dyDescent="0.25">
      <c r="A23">
        <v>21</v>
      </c>
      <c r="B23">
        <f>IF(ISNA(VLOOKUP($A23,SXS_Transit_input!$A$5:$W$26,MATCH(SXS_Transit_temp!B$2,SXS_Transit_input!$B$4:$W$4,0)+1,FALSE)),0,VLOOKUP($A23,SXS_Transit_input!$A$5:$W$26,MATCH(SXS_Transit_temp!B$2,SXS_Transit_input!$B$4:$W$4,0)+1,FALSE))+IF(ISNA(VLOOKUP($A23,SXS_Transit_input!$A$53:$R$69,MATCH(SXS_Transit_temp!B$2,SXS_Transit_input!$B$52:$R$52,0)+1,FALSE)),0,VLOOKUP($A23,SXS_Transit_input!$A$53:$R$69,MATCH(SXS_Transit_temp!B$2,SXS_Transit_input!$B$52:$R$52,0)+1,FALSE))</f>
        <v>12225.13925</v>
      </c>
      <c r="C23">
        <f>IF(ISNA(VLOOKUP($A23,SXS_Transit_input!$A$5:$W$26,MATCH(SXS_Transit_temp!C$2,SXS_Transit_input!$B$4:$W$4,0)+1,FALSE)),0,VLOOKUP($A23,SXS_Transit_input!$A$5:$W$26,MATCH(SXS_Transit_temp!C$2,SXS_Transit_input!$B$4:$W$4,0)+1,FALSE))+IF(ISNA(VLOOKUP($A23,SXS_Transit_input!$A$53:$R$69,MATCH(SXS_Transit_temp!C$2,SXS_Transit_input!$B$52:$R$52,0)+1,FALSE)),0,VLOOKUP($A23,SXS_Transit_input!$A$53:$R$69,MATCH(SXS_Transit_temp!C$2,SXS_Transit_input!$B$52:$R$52,0)+1,FALSE))</f>
        <v>462.08211</v>
      </c>
      <c r="D23">
        <f>IF(ISNA(VLOOKUP($A23,SXS_Transit_input!$A$5:$W$26,MATCH(SXS_Transit_temp!D$2,SXS_Transit_input!$B$4:$W$4,0)+1,FALSE)),0,VLOOKUP($A23,SXS_Transit_input!$A$5:$W$26,MATCH(SXS_Transit_temp!D$2,SXS_Transit_input!$B$4:$W$4,0)+1,FALSE))+IF(ISNA(VLOOKUP($A23,SXS_Transit_input!$A$53:$R$69,MATCH(SXS_Transit_temp!D$2,SXS_Transit_input!$B$52:$R$52,0)+1,FALSE)),0,VLOOKUP($A23,SXS_Transit_input!$A$53:$R$69,MATCH(SXS_Transit_temp!D$2,SXS_Transit_input!$B$52:$R$52,0)+1,FALSE))</f>
        <v>0</v>
      </c>
      <c r="E23">
        <f>IF(ISNA(VLOOKUP($A23,SXS_Transit_input!$A$5:$W$26,MATCH(SXS_Transit_temp!E$2,SXS_Transit_input!$B$4:$W$4,0)+1,FALSE)),0,VLOOKUP($A23,SXS_Transit_input!$A$5:$W$26,MATCH(SXS_Transit_temp!E$2,SXS_Transit_input!$B$4:$W$4,0)+1,FALSE))+IF(ISNA(VLOOKUP($A23,SXS_Transit_input!$A$53:$R$69,MATCH(SXS_Transit_temp!E$2,SXS_Transit_input!$B$52:$R$52,0)+1,FALSE)),0,VLOOKUP($A23,SXS_Transit_input!$A$53:$R$69,MATCH(SXS_Transit_temp!E$2,SXS_Transit_input!$B$52:$R$52,0)+1,FALSE))</f>
        <v>0</v>
      </c>
      <c r="F23">
        <f>IF(ISNA(VLOOKUP($A23,SXS_Transit_input!$A$5:$W$26,MATCH(SXS_Transit_temp!F$2,SXS_Transit_input!$B$4:$W$4,0)+1,FALSE)),0,VLOOKUP($A23,SXS_Transit_input!$A$5:$W$26,MATCH(SXS_Transit_temp!F$2,SXS_Transit_input!$B$4:$W$4,0)+1,FALSE))+IF(ISNA(VLOOKUP($A23,SXS_Transit_input!$A$53:$R$69,MATCH(SXS_Transit_temp!F$2,SXS_Transit_input!$B$52:$R$52,0)+1,FALSE)),0,VLOOKUP($A23,SXS_Transit_input!$A$53:$R$69,MATCH(SXS_Transit_temp!F$2,SXS_Transit_input!$B$52:$R$52,0)+1,FALSE))</f>
        <v>0</v>
      </c>
      <c r="G23">
        <f>IF(ISNA(VLOOKUP($A23,SXS_Transit_input!$A$5:$W$26,MATCH(SXS_Transit_temp!G$2,SXS_Transit_input!$B$4:$W$4,0)+1,FALSE)),0,VLOOKUP($A23,SXS_Transit_input!$A$5:$W$26,MATCH(SXS_Transit_temp!G$2,SXS_Transit_input!$B$4:$W$4,0)+1,FALSE))+IF(ISNA(VLOOKUP($A23,SXS_Transit_input!$A$53:$R$69,MATCH(SXS_Transit_temp!G$2,SXS_Transit_input!$B$52:$R$52,0)+1,FALSE)),0,VLOOKUP($A23,SXS_Transit_input!$A$53:$R$69,MATCH(SXS_Transit_temp!G$2,SXS_Transit_input!$B$52:$R$52,0)+1,FALSE))</f>
        <v>0</v>
      </c>
      <c r="H23">
        <f>IF(ISNA(VLOOKUP($A23,SXS_Transit_input!$A$5:$W$26,MATCH(SXS_Transit_temp!H$2,SXS_Transit_input!$B$4:$W$4,0)+1,FALSE)),0,VLOOKUP($A23,SXS_Transit_input!$A$5:$W$26,MATCH(SXS_Transit_temp!H$2,SXS_Transit_input!$B$4:$W$4,0)+1,FALSE))+IF(ISNA(VLOOKUP($A23,SXS_Transit_input!$A$53:$R$69,MATCH(SXS_Transit_temp!H$2,SXS_Transit_input!$B$52:$R$52,0)+1,FALSE)),0,VLOOKUP($A23,SXS_Transit_input!$A$53:$R$69,MATCH(SXS_Transit_temp!H$2,SXS_Transit_input!$B$52:$R$52,0)+1,FALSE))</f>
        <v>0</v>
      </c>
      <c r="I23">
        <f>IF(ISNA(VLOOKUP($A23,SXS_Transit_input!$A$5:$W$26,MATCH(SXS_Transit_temp!I$2,SXS_Transit_input!$B$4:$W$4,0)+1,FALSE)),0,VLOOKUP($A23,SXS_Transit_input!$A$5:$W$26,MATCH(SXS_Transit_temp!I$2,SXS_Transit_input!$B$4:$W$4,0)+1,FALSE))+IF(ISNA(VLOOKUP($A23,SXS_Transit_input!$A$53:$R$69,MATCH(SXS_Transit_temp!I$2,SXS_Transit_input!$B$52:$R$52,0)+1,FALSE)),0,VLOOKUP($A23,SXS_Transit_input!$A$53:$R$69,MATCH(SXS_Transit_temp!I$2,SXS_Transit_input!$B$52:$R$52,0)+1,FALSE))</f>
        <v>0</v>
      </c>
      <c r="J23">
        <f>IF(ISNA(VLOOKUP($A23,SXS_Transit_input!$A$5:$W$26,MATCH(SXS_Transit_temp!J$2,SXS_Transit_input!$B$4:$W$4,0)+1,FALSE)),0,VLOOKUP($A23,SXS_Transit_input!$A$5:$W$26,MATCH(SXS_Transit_temp!J$2,SXS_Transit_input!$B$4:$W$4,0)+1,FALSE))+IF(ISNA(VLOOKUP($A23,SXS_Transit_input!$A$53:$R$69,MATCH(SXS_Transit_temp!J$2,SXS_Transit_input!$B$52:$R$52,0)+1,FALSE)),0,VLOOKUP($A23,SXS_Transit_input!$A$53:$R$69,MATCH(SXS_Transit_temp!J$2,SXS_Transit_input!$B$52:$R$52,0)+1,FALSE))</f>
        <v>0</v>
      </c>
      <c r="K23">
        <f>IF(ISNA(VLOOKUP($A23,SXS_Transit_input!$A$5:$W$26,MATCH(SXS_Transit_temp!K$2,SXS_Transit_input!$B$4:$W$4,0)+1,FALSE)),0,VLOOKUP($A23,SXS_Transit_input!$A$5:$W$26,MATCH(SXS_Transit_temp!K$2,SXS_Transit_input!$B$4:$W$4,0)+1,FALSE))+IF(ISNA(VLOOKUP($A23,SXS_Transit_input!$A$53:$R$69,MATCH(SXS_Transit_temp!K$2,SXS_Transit_input!$B$52:$R$52,0)+1,FALSE)),0,VLOOKUP($A23,SXS_Transit_input!$A$53:$R$69,MATCH(SXS_Transit_temp!K$2,SXS_Transit_input!$B$52:$R$52,0)+1,FALSE))</f>
        <v>0</v>
      </c>
      <c r="L23">
        <f>IF(ISNA(VLOOKUP($A23,SXS_Transit_input!$A$5:$W$26,MATCH(SXS_Transit_temp!L$2,SXS_Transit_input!$B$4:$W$4,0)+1,FALSE)),0,VLOOKUP($A23,SXS_Transit_input!$A$5:$W$26,MATCH(SXS_Transit_temp!L$2,SXS_Transit_input!$B$4:$W$4,0)+1,FALSE))+IF(ISNA(VLOOKUP($A23,SXS_Transit_input!$A$53:$R$69,MATCH(SXS_Transit_temp!L$2,SXS_Transit_input!$B$52:$R$52,0)+1,FALSE)),0,VLOOKUP($A23,SXS_Transit_input!$A$53:$R$69,MATCH(SXS_Transit_temp!L$2,SXS_Transit_input!$B$52:$R$52,0)+1,FALSE))</f>
        <v>0</v>
      </c>
      <c r="M23">
        <f>IF(ISNA(VLOOKUP($A23,SXS_Transit_input!$A$5:$W$26,MATCH(SXS_Transit_temp!M$2,SXS_Transit_input!$B$4:$W$4,0)+1,FALSE)),0,VLOOKUP($A23,SXS_Transit_input!$A$5:$W$26,MATCH(SXS_Transit_temp!M$2,SXS_Transit_input!$B$4:$W$4,0)+1,FALSE))+IF(ISNA(VLOOKUP($A23,SXS_Transit_input!$A$53:$R$69,MATCH(SXS_Transit_temp!M$2,SXS_Transit_input!$B$52:$R$52,0)+1,FALSE)),0,VLOOKUP($A23,SXS_Transit_input!$A$53:$R$69,MATCH(SXS_Transit_temp!M$2,SXS_Transit_input!$B$52:$R$52,0)+1,FALSE))</f>
        <v>0</v>
      </c>
      <c r="N23">
        <f>IF(ISNA(VLOOKUP($A23,SXS_Transit_input!$A$5:$W$26,MATCH(SXS_Transit_temp!N$2,SXS_Transit_input!$B$4:$W$4,0)+1,FALSE)),0,VLOOKUP($A23,SXS_Transit_input!$A$5:$W$26,MATCH(SXS_Transit_temp!N$2,SXS_Transit_input!$B$4:$W$4,0)+1,FALSE))+IF(ISNA(VLOOKUP($A23,SXS_Transit_input!$A$53:$R$69,MATCH(SXS_Transit_temp!N$2,SXS_Transit_input!$B$52:$R$52,0)+1,FALSE)),0,VLOOKUP($A23,SXS_Transit_input!$A$53:$R$69,MATCH(SXS_Transit_temp!N$2,SXS_Transit_input!$B$52:$R$52,0)+1,FALSE))</f>
        <v>123.82885</v>
      </c>
      <c r="O23">
        <f>IF(ISNA(VLOOKUP($A23,SXS_Transit_input!$A$5:$W$26,MATCH(SXS_Transit_temp!O$2,SXS_Transit_input!$B$4:$W$4,0)+1,FALSE)),0,VLOOKUP($A23,SXS_Transit_input!$A$5:$W$26,MATCH(SXS_Transit_temp!O$2,SXS_Transit_input!$B$4:$W$4,0)+1,FALSE))+IF(ISNA(VLOOKUP($A23,SXS_Transit_input!$A$53:$R$69,MATCH(SXS_Transit_temp!O$2,SXS_Transit_input!$B$52:$R$52,0)+1,FALSE)),0,VLOOKUP($A23,SXS_Transit_input!$A$53:$R$69,MATCH(SXS_Transit_temp!O$2,SXS_Transit_input!$B$52:$R$52,0)+1,FALSE))</f>
        <v>0</v>
      </c>
      <c r="P23">
        <f>IF(ISNA(VLOOKUP($A23,SXS_Transit_input!$A$5:$W$26,MATCH(SXS_Transit_temp!P$2,SXS_Transit_input!$B$4:$W$4,0)+1,FALSE)),0,VLOOKUP($A23,SXS_Transit_input!$A$5:$W$26,MATCH(SXS_Transit_temp!P$2,SXS_Transit_input!$B$4:$W$4,0)+1,FALSE))+IF(ISNA(VLOOKUP($A23,SXS_Transit_input!$A$53:$R$69,MATCH(SXS_Transit_temp!P$2,SXS_Transit_input!$B$52:$R$52,0)+1,FALSE)),0,VLOOKUP($A23,SXS_Transit_input!$A$53:$R$69,MATCH(SXS_Transit_temp!P$2,SXS_Transit_input!$B$52:$R$52,0)+1,FALSE))</f>
        <v>0</v>
      </c>
      <c r="Q23">
        <f>IF(ISNA(VLOOKUP($A23,SXS_Transit_input!$A$5:$W$26,MATCH(SXS_Transit_temp!Q$2,SXS_Transit_input!$B$4:$W$4,0)+1,FALSE)),0,VLOOKUP($A23,SXS_Transit_input!$A$5:$W$26,MATCH(SXS_Transit_temp!Q$2,SXS_Transit_input!$B$4:$W$4,0)+1,FALSE))+IF(ISNA(VLOOKUP($A23,SXS_Transit_input!$A$53:$R$69,MATCH(SXS_Transit_temp!Q$2,SXS_Transit_input!$B$52:$R$52,0)+1,FALSE)),0,VLOOKUP($A23,SXS_Transit_input!$A$53:$R$69,MATCH(SXS_Transit_temp!Q$2,SXS_Transit_input!$B$52:$R$52,0)+1,FALSE))</f>
        <v>0</v>
      </c>
      <c r="R23">
        <f>IF(ISNA(VLOOKUP($A23,SXS_Transit_input!$A$5:$W$26,MATCH(SXS_Transit_temp!R$2,SXS_Transit_input!$B$4:$W$4,0)+1,FALSE)),0,VLOOKUP($A23,SXS_Transit_input!$A$5:$W$26,MATCH(SXS_Transit_temp!R$2,SXS_Transit_input!$B$4:$W$4,0)+1,FALSE))+IF(ISNA(VLOOKUP($A23,SXS_Transit_input!$A$53:$R$69,MATCH(SXS_Transit_temp!R$2,SXS_Transit_input!$B$52:$R$52,0)+1,FALSE)),0,VLOOKUP($A23,SXS_Transit_input!$A$53:$R$69,MATCH(SXS_Transit_temp!R$2,SXS_Transit_input!$B$52:$R$52,0)+1,FALSE))</f>
        <v>0</v>
      </c>
      <c r="S23">
        <f>IF(ISNA(VLOOKUP($A23,SXS_Transit_input!$A$5:$W$26,MATCH(SXS_Transit_temp!S$2,SXS_Transit_input!$B$4:$W$4,0)+1,FALSE)),0,VLOOKUP($A23,SXS_Transit_input!$A$5:$W$26,MATCH(SXS_Transit_temp!S$2,SXS_Transit_input!$B$4:$W$4,0)+1,FALSE))+IF(ISNA(VLOOKUP($A23,SXS_Transit_input!$A$53:$R$69,MATCH(SXS_Transit_temp!S$2,SXS_Transit_input!$B$52:$R$52,0)+1,FALSE)),0,VLOOKUP($A23,SXS_Transit_input!$A$53:$R$69,MATCH(SXS_Transit_temp!S$2,SXS_Transit_input!$B$52:$R$52,0)+1,FALSE))</f>
        <v>0</v>
      </c>
      <c r="T23">
        <f>IF(ISNA(VLOOKUP($A23,SXS_Transit_input!$A$5:$W$26,MATCH(SXS_Transit_temp!T$2,SXS_Transit_input!$B$4:$W$4,0)+1,FALSE)),0,VLOOKUP($A23,SXS_Transit_input!$A$5:$W$26,MATCH(SXS_Transit_temp!T$2,SXS_Transit_input!$B$4:$W$4,0)+1,FALSE))+IF(ISNA(VLOOKUP($A23,SXS_Transit_input!$A$53:$R$69,MATCH(SXS_Transit_temp!T$2,SXS_Transit_input!$B$52:$R$52,0)+1,FALSE)),0,VLOOKUP($A23,SXS_Transit_input!$A$53:$R$69,MATCH(SXS_Transit_temp!T$2,SXS_Transit_input!$B$52:$R$52,0)+1,FALSE))</f>
        <v>0</v>
      </c>
      <c r="U23">
        <f>IF(ISNA(VLOOKUP($A23,SXS_Transit_input!$A$5:$W$26,MATCH(SXS_Transit_temp!U$2,SXS_Transit_input!$B$4:$W$4,0)+1,FALSE)),0,VLOOKUP($A23,SXS_Transit_input!$A$5:$W$26,MATCH(SXS_Transit_temp!U$2,SXS_Transit_input!$B$4:$W$4,0)+1,FALSE))+IF(ISNA(VLOOKUP($A23,SXS_Transit_input!$A$53:$R$69,MATCH(SXS_Transit_temp!U$2,SXS_Transit_input!$B$52:$R$52,0)+1,FALSE)),0,VLOOKUP($A23,SXS_Transit_input!$A$53:$R$69,MATCH(SXS_Transit_temp!U$2,SXS_Transit_input!$B$52:$R$52,0)+1,FALSE))</f>
        <v>2578.4757</v>
      </c>
      <c r="V23">
        <f>IF(ISNA(VLOOKUP($A23,SXS_Transit_input!$A$5:$W$26,MATCH(SXS_Transit_temp!V$2,SXS_Transit_input!$B$4:$W$4,0)+1,FALSE)),0,VLOOKUP($A23,SXS_Transit_input!$A$5:$W$26,MATCH(SXS_Transit_temp!V$2,SXS_Transit_input!$B$4:$W$4,0)+1,FALSE))+IF(ISNA(VLOOKUP($A23,SXS_Transit_input!$A$53:$R$69,MATCH(SXS_Transit_temp!V$2,SXS_Transit_input!$B$52:$R$52,0)+1,FALSE)),0,VLOOKUP($A23,SXS_Transit_input!$A$53:$R$69,MATCH(SXS_Transit_temp!V$2,SXS_Transit_input!$B$52:$R$52,0)+1,FALSE))</f>
        <v>3411.7668199999998</v>
      </c>
      <c r="W23">
        <f>IF(ISNA(VLOOKUP($A23,SXS_Transit_input!$A$5:$W$26,MATCH(SXS_Transit_temp!W$2,SXS_Transit_input!$B$4:$W$4,0)+1,FALSE)),0,VLOOKUP($A23,SXS_Transit_input!$A$5:$W$26,MATCH(SXS_Transit_temp!W$2,SXS_Transit_input!$B$4:$W$4,0)+1,FALSE))+IF(ISNA(VLOOKUP($A23,SXS_Transit_input!$A$53:$R$69,MATCH(SXS_Transit_temp!W$2,SXS_Transit_input!$B$52:$R$52,0)+1,FALSE)),0,VLOOKUP($A23,SXS_Transit_input!$A$53:$R$69,MATCH(SXS_Transit_temp!W$2,SXS_Transit_input!$B$52:$R$52,0)+1,FALSE))</f>
        <v>0</v>
      </c>
      <c r="X23">
        <f>IF(ISNA(VLOOKUP($A23,SXS_Transit_input!$A$5:$W$26,MATCH(SXS_Transit_temp!X$2,SXS_Transit_input!$B$4:$W$4,0)+1,FALSE)),0,VLOOKUP($A23,SXS_Transit_input!$A$5:$W$26,MATCH(SXS_Transit_temp!X$2,SXS_Transit_input!$B$4:$W$4,0)+1,FALSE))+IF(ISNA(VLOOKUP($A23,SXS_Transit_input!$A$53:$R$69,MATCH(SXS_Transit_temp!X$2,SXS_Transit_input!$B$52:$R$52,0)+1,FALSE)),0,VLOOKUP($A23,SXS_Transit_input!$A$53:$R$69,MATCH(SXS_Transit_temp!X$2,SXS_Transit_input!$B$52:$R$52,0)+1,FALSE))</f>
        <v>0</v>
      </c>
      <c r="Y23">
        <f>IF(ISNA(VLOOKUP($A23,SXS_Transit_input!$A$5:$W$26,MATCH(SXS_Transit_temp!Y$2,SXS_Transit_input!$B$4:$W$4,0)+1,FALSE)),0,VLOOKUP($A23,SXS_Transit_input!$A$5:$W$26,MATCH(SXS_Transit_temp!Y$2,SXS_Transit_input!$B$4:$W$4,0)+1,FALSE))+IF(ISNA(VLOOKUP($A23,SXS_Transit_input!$A$53:$R$69,MATCH(SXS_Transit_temp!Y$2,SXS_Transit_input!$B$52:$R$52,0)+1,FALSE)),0,VLOOKUP($A23,SXS_Transit_input!$A$53:$R$69,MATCH(SXS_Transit_temp!Y$2,SXS_Transit_input!$B$52:$R$52,0)+1,FALSE))</f>
        <v>0</v>
      </c>
      <c r="Z23">
        <f>IF(ISNA(VLOOKUP($A23,SXS_Transit_input!$A$5:$W$26,MATCH(SXS_Transit_temp!Z$2,SXS_Transit_input!$B$4:$W$4,0)+1,FALSE)),0,VLOOKUP($A23,SXS_Transit_input!$A$5:$W$26,MATCH(SXS_Transit_temp!Z$2,SXS_Transit_input!$B$4:$W$4,0)+1,FALSE))+IF(ISNA(VLOOKUP($A23,SXS_Transit_input!$A$53:$R$69,MATCH(SXS_Transit_temp!Z$2,SXS_Transit_input!$B$52:$R$52,0)+1,FALSE)),0,VLOOKUP($A23,SXS_Transit_input!$A$53:$R$69,MATCH(SXS_Transit_temp!Z$2,SXS_Transit_input!$B$52:$R$52,0)+1,FALSE))</f>
        <v>0</v>
      </c>
      <c r="AA23">
        <v>21</v>
      </c>
      <c r="AB23" s="22">
        <f>IF(ISNA(VLOOKUP($AA23,SXS_Transit_input!$Y$5:$AT$26,MATCH(SXS_Transit_temp!AB$2,SXS_Transit_input!$Y$4:$AS$4,0)+1,FALSE)),0,VLOOKUP($AA23,SXS_Transit_input!$Y$5:$AT$26,MATCH(SXS_Transit_temp!AB$2,SXS_Transit_input!$Y$4:$AS$4,0)+1,FALSE))+IF(ISNA(VLOOKUP($AA23,SXS_Transit_input!$Y$52:$AT$67,MATCH(SXS_Transit_temp!AB$2,SXS_Transit_input!$Y$51:$AT$51,0)+1,FALSE)),0,VLOOKUP($AA23,SXS_Transit_input!$Y$52:$AT$67,MATCH(SXS_Transit_temp!AB$2,SXS_Transit_input!$Y$51:$AT$51,0)+1,FALSE))</f>
        <v>10</v>
      </c>
      <c r="AC23" s="23">
        <f>IF(ISNA(VLOOKUP($AA23,SXS_Transit_input!$Y$5:$AT$26,MATCH(SXS_Transit_temp!AC$2,SXS_Transit_input!$Y$4:$AS$4,0)+1,FALSE)),0,VLOOKUP($AA23,SXS_Transit_input!$Y$5:$AT$26,MATCH(SXS_Transit_temp!AC$2,SXS_Transit_input!$Y$4:$AS$4,0)+1,FALSE))+IF(ISNA(VLOOKUP($AA23,SXS_Transit_input!$Y$52:$AT$67,MATCH(SXS_Transit_temp!AC$2,SXS_Transit_input!$Y$51:$AT$51,0)+1,FALSE)),0,VLOOKUP($AA23,SXS_Transit_input!$Y$52:$AT$67,MATCH(SXS_Transit_temp!AC$2,SXS_Transit_input!$Y$51:$AT$51,0)+1,FALSE))</f>
        <v>28</v>
      </c>
      <c r="AD23" s="23">
        <f>IF(ISNA(VLOOKUP($AA23,SXS_Transit_input!$Y$5:$AT$26,MATCH(SXS_Transit_temp!AD$2,SXS_Transit_input!$Y$4:$AS$4,0)+1,FALSE)),0,VLOOKUP($AA23,SXS_Transit_input!$Y$5:$AT$26,MATCH(SXS_Transit_temp!AD$2,SXS_Transit_input!$Y$4:$AS$4,0)+1,FALSE))+IF(ISNA(VLOOKUP($AA23,SXS_Transit_input!$Y$52:$AT$67,MATCH(SXS_Transit_temp!AD$2,SXS_Transit_input!$Y$51:$AT$51,0)+1,FALSE)),0,VLOOKUP($AA23,SXS_Transit_input!$Y$52:$AT$67,MATCH(SXS_Transit_temp!AD$2,SXS_Transit_input!$Y$51:$AT$51,0)+1,FALSE))</f>
        <v>19</v>
      </c>
      <c r="AE23" s="23">
        <f>IF(ISNA(VLOOKUP($AA23,SXS_Transit_input!$Y$5:$AT$26,MATCH(SXS_Transit_temp!AE$2,SXS_Transit_input!$Y$4:$AS$4,0)+1,FALSE)),0,VLOOKUP($AA23,SXS_Transit_input!$Y$5:$AT$26,MATCH(SXS_Transit_temp!AE$2,SXS_Transit_input!$Y$4:$AS$4,0)+1,FALSE))+IF(ISNA(VLOOKUP($AA23,SXS_Transit_input!$Y$52:$AT$67,MATCH(SXS_Transit_temp!AE$2,SXS_Transit_input!$Y$51:$AT$51,0)+1,FALSE)),0,VLOOKUP($AA23,SXS_Transit_input!$Y$52:$AT$67,MATCH(SXS_Transit_temp!AE$2,SXS_Transit_input!$Y$51:$AT$51,0)+1,FALSE))</f>
        <v>2</v>
      </c>
      <c r="AF23" s="23">
        <f>IF(ISNA(VLOOKUP($AA23,SXS_Transit_input!$Y$5:$AT$26,MATCH(SXS_Transit_temp!AF$2,SXS_Transit_input!$Y$4:$AS$4,0)+1,FALSE)),0,VLOOKUP($AA23,SXS_Transit_input!$Y$5:$AT$26,MATCH(SXS_Transit_temp!AF$2,SXS_Transit_input!$Y$4:$AS$4,0)+1,FALSE))+IF(ISNA(VLOOKUP($AA23,SXS_Transit_input!$Y$52:$AT$67,MATCH(SXS_Transit_temp!AF$2,SXS_Transit_input!$Y$51:$AT$51,0)+1,FALSE)),0,VLOOKUP($AA23,SXS_Transit_input!$Y$52:$AT$67,MATCH(SXS_Transit_temp!AF$2,SXS_Transit_input!$Y$51:$AT$51,0)+1,FALSE))</f>
        <v>0</v>
      </c>
      <c r="AG23" s="23">
        <f>IF(ISNA(VLOOKUP($AA23,SXS_Transit_input!$Y$5:$AT$26,MATCH(SXS_Transit_temp!AG$2,SXS_Transit_input!$Y$4:$AS$4,0)+1,FALSE)),0,VLOOKUP($AA23,SXS_Transit_input!$Y$5:$AT$26,MATCH(SXS_Transit_temp!AG$2,SXS_Transit_input!$Y$4:$AS$4,0)+1,FALSE))+IF(ISNA(VLOOKUP($AA23,SXS_Transit_input!$Y$52:$AT$67,MATCH(SXS_Transit_temp!AG$2,SXS_Transit_input!$Y$51:$AT$51,0)+1,FALSE)),0,VLOOKUP($AA23,SXS_Transit_input!$Y$52:$AT$67,MATCH(SXS_Transit_temp!AG$2,SXS_Transit_input!$Y$51:$AT$51,0)+1,FALSE))</f>
        <v>0</v>
      </c>
      <c r="AH23" s="23">
        <f>IF(ISNA(VLOOKUP($AA23,SXS_Transit_input!$Y$5:$AT$26,MATCH(SXS_Transit_temp!AH$2,SXS_Transit_input!$Y$4:$AS$4,0)+1,FALSE)),0,VLOOKUP($AA23,SXS_Transit_input!$Y$5:$AT$26,MATCH(SXS_Transit_temp!AH$2,SXS_Transit_input!$Y$4:$AS$4,0)+1,FALSE))+IF(ISNA(VLOOKUP($AA23,SXS_Transit_input!$Y$52:$AT$67,MATCH(SXS_Transit_temp!AH$2,SXS_Transit_input!$Y$51:$AT$51,0)+1,FALSE)),0,VLOOKUP($AA23,SXS_Transit_input!$Y$52:$AT$67,MATCH(SXS_Transit_temp!AH$2,SXS_Transit_input!$Y$51:$AT$51,0)+1,FALSE))</f>
        <v>1</v>
      </c>
      <c r="AI23" s="23">
        <f>IF(ISNA(VLOOKUP($AA23,SXS_Transit_input!$Y$5:$AT$26,MATCH(SXS_Transit_temp!AI$2,SXS_Transit_input!$Y$4:$AS$4,0)+1,FALSE)),0,VLOOKUP($AA23,SXS_Transit_input!$Y$5:$AT$26,MATCH(SXS_Transit_temp!AI$2,SXS_Transit_input!$Y$4:$AS$4,0)+1,FALSE))+IF(ISNA(VLOOKUP($AA23,SXS_Transit_input!$Y$52:$AT$67,MATCH(SXS_Transit_temp!AI$2,SXS_Transit_input!$Y$51:$AT$51,0)+1,FALSE)),0,VLOOKUP($AA23,SXS_Transit_input!$Y$52:$AT$67,MATCH(SXS_Transit_temp!AI$2,SXS_Transit_input!$Y$51:$AT$51,0)+1,FALSE))</f>
        <v>0</v>
      </c>
      <c r="AJ23" s="23">
        <f>IF(ISNA(VLOOKUP($AA23,SXS_Transit_input!$Y$5:$AT$26,MATCH(SXS_Transit_temp!AJ$2,SXS_Transit_input!$Y$4:$AS$4,0)+1,FALSE)),0,VLOOKUP($AA23,SXS_Transit_input!$Y$5:$AT$26,MATCH(SXS_Transit_temp!AJ$2,SXS_Transit_input!$Y$4:$AS$4,0)+1,FALSE))+IF(ISNA(VLOOKUP($AA23,SXS_Transit_input!$Y$52:$AT$67,MATCH(SXS_Transit_temp!AJ$2,SXS_Transit_input!$Y$51:$AT$51,0)+1,FALSE)),0,VLOOKUP($AA23,SXS_Transit_input!$Y$52:$AT$67,MATCH(SXS_Transit_temp!AJ$2,SXS_Transit_input!$Y$51:$AT$51,0)+1,FALSE))</f>
        <v>2</v>
      </c>
      <c r="AK23" s="23">
        <f>IF(ISNA(VLOOKUP($AA23,SXS_Transit_input!$Y$5:$AT$26,MATCH(SXS_Transit_temp!AK$2,SXS_Transit_input!$Y$4:$AS$4,0)+1,FALSE)),0,VLOOKUP($AA23,SXS_Transit_input!$Y$5:$AT$26,MATCH(SXS_Transit_temp!AK$2,SXS_Transit_input!$Y$4:$AS$4,0)+1,FALSE))+IF(ISNA(VLOOKUP($AA23,SXS_Transit_input!$Y$52:$AT$67,MATCH(SXS_Transit_temp!AK$2,SXS_Transit_input!$Y$51:$AT$51,0)+1,FALSE)),0,VLOOKUP($AA23,SXS_Transit_input!$Y$52:$AT$67,MATCH(SXS_Transit_temp!AK$2,SXS_Transit_input!$Y$51:$AT$51,0)+1,FALSE))</f>
        <v>0</v>
      </c>
      <c r="AL23" s="23">
        <f>IF(ISNA(VLOOKUP($AA23,SXS_Transit_input!$Y$5:$AT$26,MATCH(SXS_Transit_temp!AL$2,SXS_Transit_input!$Y$4:$AS$4,0)+1,FALSE)),0,VLOOKUP($AA23,SXS_Transit_input!$Y$5:$AT$26,MATCH(SXS_Transit_temp!AL$2,SXS_Transit_input!$Y$4:$AS$4,0)+1,FALSE))+IF(ISNA(VLOOKUP($AA23,SXS_Transit_input!$Y$52:$AT$67,MATCH(SXS_Transit_temp!AL$2,SXS_Transit_input!$Y$51:$AT$51,0)+1,FALSE)),0,VLOOKUP($AA23,SXS_Transit_input!$Y$52:$AT$67,MATCH(SXS_Transit_temp!AL$2,SXS_Transit_input!$Y$51:$AT$51,0)+1,FALSE))</f>
        <v>0</v>
      </c>
      <c r="AM23" s="23">
        <f>IF(ISNA(VLOOKUP($AA23,SXS_Transit_input!$Y$5:$AT$26,MATCH(SXS_Transit_temp!AM$2,SXS_Transit_input!$Y$4:$AS$4,0)+1,FALSE)),0,VLOOKUP($AA23,SXS_Transit_input!$Y$5:$AT$26,MATCH(SXS_Transit_temp!AM$2,SXS_Transit_input!$Y$4:$AS$4,0)+1,FALSE))+IF(ISNA(VLOOKUP($AA23,SXS_Transit_input!$Y$52:$AT$67,MATCH(SXS_Transit_temp!AM$2,SXS_Transit_input!$Y$51:$AT$51,0)+1,FALSE)),0,VLOOKUP($AA23,SXS_Transit_input!$Y$52:$AT$67,MATCH(SXS_Transit_temp!AM$2,SXS_Transit_input!$Y$51:$AT$51,0)+1,FALSE))</f>
        <v>0</v>
      </c>
      <c r="AN23" s="23">
        <f>IF(ISNA(VLOOKUP($AA23,SXS_Transit_input!$Y$5:$AT$26,MATCH(SXS_Transit_temp!AN$2,SXS_Transit_input!$Y$4:$AS$4,0)+1,FALSE)),0,VLOOKUP($AA23,SXS_Transit_input!$Y$5:$AT$26,MATCH(SXS_Transit_temp!AN$2,SXS_Transit_input!$Y$4:$AS$4,0)+1,FALSE))+IF(ISNA(VLOOKUP($AA23,SXS_Transit_input!$Y$52:$AT$67,MATCH(SXS_Transit_temp!AN$2,SXS_Transit_input!$Y$51:$AT$51,0)+1,FALSE)),0,VLOOKUP($AA23,SXS_Transit_input!$Y$52:$AT$67,MATCH(SXS_Transit_temp!AN$2,SXS_Transit_input!$Y$51:$AT$51,0)+1,FALSE))</f>
        <v>0</v>
      </c>
      <c r="AO23" s="23">
        <f>IF(ISNA(VLOOKUP($AA23,SXS_Transit_input!$Y$5:$AT$26,MATCH(SXS_Transit_temp!AO$2,SXS_Transit_input!$Y$4:$AS$4,0)+1,FALSE)),0,VLOOKUP($AA23,SXS_Transit_input!$Y$5:$AT$26,MATCH(SXS_Transit_temp!AO$2,SXS_Transit_input!$Y$4:$AS$4,0)+1,FALSE))+IF(ISNA(VLOOKUP($AA23,SXS_Transit_input!$Y$52:$AT$67,MATCH(SXS_Transit_temp!AO$2,SXS_Transit_input!$Y$51:$AT$51,0)+1,FALSE)),0,VLOOKUP($AA23,SXS_Transit_input!$Y$52:$AT$67,MATCH(SXS_Transit_temp!AO$2,SXS_Transit_input!$Y$51:$AT$51,0)+1,FALSE))</f>
        <v>0</v>
      </c>
      <c r="AP23" s="23">
        <f>IF(ISNA(VLOOKUP($AA23,SXS_Transit_input!$Y$5:$AT$26,MATCH(SXS_Transit_temp!AP$2,SXS_Transit_input!$Y$4:$AS$4,0)+1,FALSE)),0,VLOOKUP($AA23,SXS_Transit_input!$Y$5:$AT$26,MATCH(SXS_Transit_temp!AP$2,SXS_Transit_input!$Y$4:$AS$4,0)+1,FALSE))+IF(ISNA(VLOOKUP($AA23,SXS_Transit_input!$Y$52:$AT$67,MATCH(SXS_Transit_temp!AP$2,SXS_Transit_input!$Y$51:$AT$51,0)+1,FALSE)),0,VLOOKUP($AA23,SXS_Transit_input!$Y$52:$AT$67,MATCH(SXS_Transit_temp!AP$2,SXS_Transit_input!$Y$51:$AT$51,0)+1,FALSE))</f>
        <v>0</v>
      </c>
      <c r="AQ23" s="23">
        <f>IF(ISNA(VLOOKUP($AA23,SXS_Transit_input!$Y$5:$AT$26,MATCH(SXS_Transit_temp!AQ$2,SXS_Transit_input!$Y$4:$AS$4,0)+1,FALSE)),0,VLOOKUP($AA23,SXS_Transit_input!$Y$5:$AT$26,MATCH(SXS_Transit_temp!AQ$2,SXS_Transit_input!$Y$4:$AS$4,0)+1,FALSE))+IF(ISNA(VLOOKUP($AA23,SXS_Transit_input!$Y$52:$AT$67,MATCH(SXS_Transit_temp!AQ$2,SXS_Transit_input!$Y$51:$AT$51,0)+1,FALSE)),0,VLOOKUP($AA23,SXS_Transit_input!$Y$52:$AT$67,MATCH(SXS_Transit_temp!AQ$2,SXS_Transit_input!$Y$51:$AT$51,0)+1,FALSE))</f>
        <v>0</v>
      </c>
      <c r="AR23" s="23">
        <f>IF(ISNA(VLOOKUP($AA23,SXS_Transit_input!$Y$5:$AT$26,MATCH(SXS_Transit_temp!AR$2,SXS_Transit_input!$Y$4:$AS$4,0)+1,FALSE)),0,VLOOKUP($AA23,SXS_Transit_input!$Y$5:$AT$26,MATCH(SXS_Transit_temp!AR$2,SXS_Transit_input!$Y$4:$AS$4,0)+1,FALSE))+IF(ISNA(VLOOKUP($AA23,SXS_Transit_input!$Y$52:$AT$67,MATCH(SXS_Transit_temp!AR$2,SXS_Transit_input!$Y$51:$AT$51,0)+1,FALSE)),0,VLOOKUP($AA23,SXS_Transit_input!$Y$52:$AT$67,MATCH(SXS_Transit_temp!AR$2,SXS_Transit_input!$Y$51:$AT$51,0)+1,FALSE))</f>
        <v>0</v>
      </c>
      <c r="AS23" s="23">
        <f>IF(ISNA(VLOOKUP($AA23,SXS_Transit_input!$Y$5:$AT$26,MATCH(SXS_Transit_temp!AS$2,SXS_Transit_input!$Y$4:$AS$4,0)+1,FALSE)),0,VLOOKUP($AA23,SXS_Transit_input!$Y$5:$AT$26,MATCH(SXS_Transit_temp!AS$2,SXS_Transit_input!$Y$4:$AS$4,0)+1,FALSE))+IF(ISNA(VLOOKUP($AA23,SXS_Transit_input!$Y$52:$AT$67,MATCH(SXS_Transit_temp!AS$2,SXS_Transit_input!$Y$51:$AT$51,0)+1,FALSE)),0,VLOOKUP($AA23,SXS_Transit_input!$Y$52:$AT$67,MATCH(SXS_Transit_temp!AS$2,SXS_Transit_input!$Y$51:$AT$51,0)+1,FALSE))</f>
        <v>0</v>
      </c>
      <c r="AT23" s="23">
        <f>IF(ISNA(VLOOKUP($AA23,SXS_Transit_input!$Y$5:$AT$26,MATCH(SXS_Transit_temp!AT$2,SXS_Transit_input!$Y$4:$AS$4,0)+1,FALSE)),0,VLOOKUP($AA23,SXS_Transit_input!$Y$5:$AT$26,MATCH(SXS_Transit_temp!AT$2,SXS_Transit_input!$Y$4:$AS$4,0)+1,FALSE))+IF(ISNA(VLOOKUP($AA23,SXS_Transit_input!$Y$52:$AT$67,MATCH(SXS_Transit_temp!AT$2,SXS_Transit_input!$Y$51:$AT$51,0)+1,FALSE)),0,VLOOKUP($AA23,SXS_Transit_input!$Y$52:$AT$67,MATCH(SXS_Transit_temp!AT$2,SXS_Transit_input!$Y$51:$AT$51,0)+1,FALSE))</f>
        <v>0</v>
      </c>
      <c r="AU23" s="23">
        <f>IF(ISNA(VLOOKUP($AA23,SXS_Transit_input!$Y$5:$AT$26,MATCH(SXS_Transit_temp!AU$2,SXS_Transit_input!$Y$4:$AS$4,0)+1,FALSE)),0,VLOOKUP($AA23,SXS_Transit_input!$Y$5:$AT$26,MATCH(SXS_Transit_temp!AU$2,SXS_Transit_input!$Y$4:$AS$4,0)+1,FALSE))+IF(ISNA(VLOOKUP($AA23,SXS_Transit_input!$Y$52:$AT$67,MATCH(SXS_Transit_temp!AU$2,SXS_Transit_input!$Y$51:$AT$51,0)+1,FALSE)),0,VLOOKUP($AA23,SXS_Transit_input!$Y$52:$AT$67,MATCH(SXS_Transit_temp!AU$2,SXS_Transit_input!$Y$51:$AT$51,0)+1,FALSE))</f>
        <v>0</v>
      </c>
      <c r="AV23" s="23">
        <f>IF(ISNA(VLOOKUP($AA23,SXS_Transit_input!$Y$5:$AT$26,MATCH(SXS_Transit_temp!AV$2,SXS_Transit_input!$Y$4:$AS$4,0)+1,FALSE)),0,VLOOKUP($AA23,SXS_Transit_input!$Y$5:$AT$26,MATCH(SXS_Transit_temp!AV$2,SXS_Transit_input!$Y$4:$AS$4,0)+1,FALSE))+IF(ISNA(VLOOKUP($AA23,SXS_Transit_input!$Y$52:$AT$67,MATCH(SXS_Transit_temp!AV$2,SXS_Transit_input!$Y$51:$AT$51,0)+1,FALSE)),0,VLOOKUP($AA23,SXS_Transit_input!$Y$52:$AT$67,MATCH(SXS_Transit_temp!AV$2,SXS_Transit_input!$Y$51:$AT$51,0)+1,FALSE))</f>
        <v>7</v>
      </c>
      <c r="AW23" s="23">
        <f>IF(ISNA(VLOOKUP($AA23,SXS_Transit_input!$Y$5:$AT$26,MATCH(SXS_Transit_temp!AW$2,SXS_Transit_input!$Y$4:$AS$4,0)+1,FALSE)),0,VLOOKUP($AA23,SXS_Transit_input!$Y$5:$AT$26,MATCH(SXS_Transit_temp!AW$2,SXS_Transit_input!$Y$4:$AS$4,0)+1,FALSE))+IF(ISNA(VLOOKUP($AA23,SXS_Transit_input!$Y$52:$AT$67,MATCH(SXS_Transit_temp!AW$2,SXS_Transit_input!$Y$51:$AT$51,0)+1,FALSE)),0,VLOOKUP($AA23,SXS_Transit_input!$Y$52:$AT$67,MATCH(SXS_Transit_temp!AW$2,SXS_Transit_input!$Y$51:$AT$51,0)+1,FALSE))</f>
        <v>0</v>
      </c>
      <c r="AX23" s="23">
        <f>IF(ISNA(VLOOKUP($AA23,SXS_Transit_input!$Y$5:$AT$26,MATCH(SXS_Transit_temp!AX$2,SXS_Transit_input!$Y$4:$AS$4,0)+1,FALSE)),0,VLOOKUP($AA23,SXS_Transit_input!$Y$5:$AT$26,MATCH(SXS_Transit_temp!AX$2,SXS_Transit_input!$Y$4:$AS$4,0)+1,FALSE))+IF(ISNA(VLOOKUP($AA23,SXS_Transit_input!$Y$52:$AT$67,MATCH(SXS_Transit_temp!AX$2,SXS_Transit_input!$Y$51:$AT$51,0)+1,FALSE)),0,VLOOKUP($AA23,SXS_Transit_input!$Y$52:$AT$67,MATCH(SXS_Transit_temp!AX$2,SXS_Transit_input!$Y$51:$AT$51,0)+1,FALSE))</f>
        <v>0</v>
      </c>
      <c r="AY23" s="23">
        <f>IF(ISNA(VLOOKUP($AA23,SXS_Transit_input!$Y$5:$AT$26,MATCH(SXS_Transit_temp!AY$2,SXS_Transit_input!$Y$4:$AS$4,0)+1,FALSE)),0,VLOOKUP($AA23,SXS_Transit_input!$Y$5:$AT$26,MATCH(SXS_Transit_temp!AY$2,SXS_Transit_input!$Y$4:$AS$4,0)+1,FALSE))+IF(ISNA(VLOOKUP($AA23,SXS_Transit_input!$Y$52:$AT$67,MATCH(SXS_Transit_temp!AY$2,SXS_Transit_input!$Y$51:$AT$51,0)+1,FALSE)),0,VLOOKUP($AA23,SXS_Transit_input!$Y$52:$AT$67,MATCH(SXS_Transit_temp!AY$2,SXS_Transit_input!$Y$51:$AT$51,0)+1,FALSE))</f>
        <v>0</v>
      </c>
      <c r="AZ23" s="24">
        <f>IF(ISNA(VLOOKUP($AA23,SXS_Transit_input!$Y$5:$AT$26,MATCH(SXS_Transit_temp!AZ$2,SXS_Transit_input!$Y$4:$AS$4,0)+1,FALSE)),0,VLOOKUP($AA23,SXS_Transit_input!$Y$5:$AT$26,MATCH(SXS_Transit_temp!AZ$2,SXS_Transit_input!$Y$4:$AS$4,0)+1,FALSE))+IF(ISNA(VLOOKUP($AA23,SXS_Transit_input!$Y$52:$AT$67,MATCH(SXS_Transit_temp!AZ$2,SXS_Transit_input!$Y$51:$AT$51,0)+1,FALSE)),0,VLOOKUP($AA23,SXS_Transit_input!$Y$52:$AT$67,MATCH(SXS_Transit_temp!AZ$2,SXS_Transit_input!$Y$51:$AT$51,0)+1,FALSE))</f>
        <v>0</v>
      </c>
    </row>
    <row r="24" spans="1:52" x14ac:dyDescent="0.25">
      <c r="A24">
        <v>22</v>
      </c>
      <c r="B24">
        <f>IF(ISNA(VLOOKUP($A24,SXS_Transit_input!$A$5:$W$26,MATCH(SXS_Transit_temp!B$2,SXS_Transit_input!$B$4:$W$4,0)+1,FALSE)),0,VLOOKUP($A24,SXS_Transit_input!$A$5:$W$26,MATCH(SXS_Transit_temp!B$2,SXS_Transit_input!$B$4:$W$4,0)+1,FALSE))+IF(ISNA(VLOOKUP($A24,SXS_Transit_input!$A$53:$R$69,MATCH(SXS_Transit_temp!B$2,SXS_Transit_input!$B$52:$R$52,0)+1,FALSE)),0,VLOOKUP($A24,SXS_Transit_input!$A$53:$R$69,MATCH(SXS_Transit_temp!B$2,SXS_Transit_input!$B$52:$R$52,0)+1,FALSE))</f>
        <v>764.42827999999997</v>
      </c>
      <c r="C24">
        <f>IF(ISNA(VLOOKUP($A24,SXS_Transit_input!$A$5:$W$26,MATCH(SXS_Transit_temp!C$2,SXS_Transit_input!$B$4:$W$4,0)+1,FALSE)),0,VLOOKUP($A24,SXS_Transit_input!$A$5:$W$26,MATCH(SXS_Transit_temp!C$2,SXS_Transit_input!$B$4:$W$4,0)+1,FALSE))+IF(ISNA(VLOOKUP($A24,SXS_Transit_input!$A$53:$R$69,MATCH(SXS_Transit_temp!C$2,SXS_Transit_input!$B$52:$R$52,0)+1,FALSE)),0,VLOOKUP($A24,SXS_Transit_input!$A$53:$R$69,MATCH(SXS_Transit_temp!C$2,SXS_Transit_input!$B$52:$R$52,0)+1,FALSE))</f>
        <v>0</v>
      </c>
      <c r="D24">
        <f>IF(ISNA(VLOOKUP($A24,SXS_Transit_input!$A$5:$W$26,MATCH(SXS_Transit_temp!D$2,SXS_Transit_input!$B$4:$W$4,0)+1,FALSE)),0,VLOOKUP($A24,SXS_Transit_input!$A$5:$W$26,MATCH(SXS_Transit_temp!D$2,SXS_Transit_input!$B$4:$W$4,0)+1,FALSE))+IF(ISNA(VLOOKUP($A24,SXS_Transit_input!$A$53:$R$69,MATCH(SXS_Transit_temp!D$2,SXS_Transit_input!$B$52:$R$52,0)+1,FALSE)),0,VLOOKUP($A24,SXS_Transit_input!$A$53:$R$69,MATCH(SXS_Transit_temp!D$2,SXS_Transit_input!$B$52:$R$52,0)+1,FALSE))</f>
        <v>0</v>
      </c>
      <c r="E24">
        <f>IF(ISNA(VLOOKUP($A24,SXS_Transit_input!$A$5:$W$26,MATCH(SXS_Transit_temp!E$2,SXS_Transit_input!$B$4:$W$4,0)+1,FALSE)),0,VLOOKUP($A24,SXS_Transit_input!$A$5:$W$26,MATCH(SXS_Transit_temp!E$2,SXS_Transit_input!$B$4:$W$4,0)+1,FALSE))+IF(ISNA(VLOOKUP($A24,SXS_Transit_input!$A$53:$R$69,MATCH(SXS_Transit_temp!E$2,SXS_Transit_input!$B$52:$R$52,0)+1,FALSE)),0,VLOOKUP($A24,SXS_Transit_input!$A$53:$R$69,MATCH(SXS_Transit_temp!E$2,SXS_Transit_input!$B$52:$R$52,0)+1,FALSE))</f>
        <v>0</v>
      </c>
      <c r="F24">
        <f>IF(ISNA(VLOOKUP($A24,SXS_Transit_input!$A$5:$W$26,MATCH(SXS_Transit_temp!F$2,SXS_Transit_input!$B$4:$W$4,0)+1,FALSE)),0,VLOOKUP($A24,SXS_Transit_input!$A$5:$W$26,MATCH(SXS_Transit_temp!F$2,SXS_Transit_input!$B$4:$W$4,0)+1,FALSE))+IF(ISNA(VLOOKUP($A24,SXS_Transit_input!$A$53:$R$69,MATCH(SXS_Transit_temp!F$2,SXS_Transit_input!$B$52:$R$52,0)+1,FALSE)),0,VLOOKUP($A24,SXS_Transit_input!$A$53:$R$69,MATCH(SXS_Transit_temp!F$2,SXS_Transit_input!$B$52:$R$52,0)+1,FALSE))</f>
        <v>0</v>
      </c>
      <c r="G24">
        <f>IF(ISNA(VLOOKUP($A24,SXS_Transit_input!$A$5:$W$26,MATCH(SXS_Transit_temp!G$2,SXS_Transit_input!$B$4:$W$4,0)+1,FALSE)),0,VLOOKUP($A24,SXS_Transit_input!$A$5:$W$26,MATCH(SXS_Transit_temp!G$2,SXS_Transit_input!$B$4:$W$4,0)+1,FALSE))+IF(ISNA(VLOOKUP($A24,SXS_Transit_input!$A$53:$R$69,MATCH(SXS_Transit_temp!G$2,SXS_Transit_input!$B$52:$R$52,0)+1,FALSE)),0,VLOOKUP($A24,SXS_Transit_input!$A$53:$R$69,MATCH(SXS_Transit_temp!G$2,SXS_Transit_input!$B$52:$R$52,0)+1,FALSE))</f>
        <v>0</v>
      </c>
      <c r="H24">
        <f>IF(ISNA(VLOOKUP($A24,SXS_Transit_input!$A$5:$W$26,MATCH(SXS_Transit_temp!H$2,SXS_Transit_input!$B$4:$W$4,0)+1,FALSE)),0,VLOOKUP($A24,SXS_Transit_input!$A$5:$W$26,MATCH(SXS_Transit_temp!H$2,SXS_Transit_input!$B$4:$W$4,0)+1,FALSE))+IF(ISNA(VLOOKUP($A24,SXS_Transit_input!$A$53:$R$69,MATCH(SXS_Transit_temp!H$2,SXS_Transit_input!$B$52:$R$52,0)+1,FALSE)),0,VLOOKUP($A24,SXS_Transit_input!$A$53:$R$69,MATCH(SXS_Transit_temp!H$2,SXS_Transit_input!$B$52:$R$52,0)+1,FALSE))</f>
        <v>0</v>
      </c>
      <c r="I24">
        <f>IF(ISNA(VLOOKUP($A24,SXS_Transit_input!$A$5:$W$26,MATCH(SXS_Transit_temp!I$2,SXS_Transit_input!$B$4:$W$4,0)+1,FALSE)),0,VLOOKUP($A24,SXS_Transit_input!$A$5:$W$26,MATCH(SXS_Transit_temp!I$2,SXS_Transit_input!$B$4:$W$4,0)+1,FALSE))+IF(ISNA(VLOOKUP($A24,SXS_Transit_input!$A$53:$R$69,MATCH(SXS_Transit_temp!I$2,SXS_Transit_input!$B$52:$R$52,0)+1,FALSE)),0,VLOOKUP($A24,SXS_Transit_input!$A$53:$R$69,MATCH(SXS_Transit_temp!I$2,SXS_Transit_input!$B$52:$R$52,0)+1,FALSE))</f>
        <v>0</v>
      </c>
      <c r="J24">
        <f>IF(ISNA(VLOOKUP($A24,SXS_Transit_input!$A$5:$W$26,MATCH(SXS_Transit_temp!J$2,SXS_Transit_input!$B$4:$W$4,0)+1,FALSE)),0,VLOOKUP($A24,SXS_Transit_input!$A$5:$W$26,MATCH(SXS_Transit_temp!J$2,SXS_Transit_input!$B$4:$W$4,0)+1,FALSE))+IF(ISNA(VLOOKUP($A24,SXS_Transit_input!$A$53:$R$69,MATCH(SXS_Transit_temp!J$2,SXS_Transit_input!$B$52:$R$52,0)+1,FALSE)),0,VLOOKUP($A24,SXS_Transit_input!$A$53:$R$69,MATCH(SXS_Transit_temp!J$2,SXS_Transit_input!$B$52:$R$52,0)+1,FALSE))</f>
        <v>0</v>
      </c>
      <c r="K24">
        <f>IF(ISNA(VLOOKUP($A24,SXS_Transit_input!$A$5:$W$26,MATCH(SXS_Transit_temp!K$2,SXS_Transit_input!$B$4:$W$4,0)+1,FALSE)),0,VLOOKUP($A24,SXS_Transit_input!$A$5:$W$26,MATCH(SXS_Transit_temp!K$2,SXS_Transit_input!$B$4:$W$4,0)+1,FALSE))+IF(ISNA(VLOOKUP($A24,SXS_Transit_input!$A$53:$R$69,MATCH(SXS_Transit_temp!K$2,SXS_Transit_input!$B$52:$R$52,0)+1,FALSE)),0,VLOOKUP($A24,SXS_Transit_input!$A$53:$R$69,MATCH(SXS_Transit_temp!K$2,SXS_Transit_input!$B$52:$R$52,0)+1,FALSE))</f>
        <v>0</v>
      </c>
      <c r="L24">
        <f>IF(ISNA(VLOOKUP($A24,SXS_Transit_input!$A$5:$W$26,MATCH(SXS_Transit_temp!L$2,SXS_Transit_input!$B$4:$W$4,0)+1,FALSE)),0,VLOOKUP($A24,SXS_Transit_input!$A$5:$W$26,MATCH(SXS_Transit_temp!L$2,SXS_Transit_input!$B$4:$W$4,0)+1,FALSE))+IF(ISNA(VLOOKUP($A24,SXS_Transit_input!$A$53:$R$69,MATCH(SXS_Transit_temp!L$2,SXS_Transit_input!$B$52:$R$52,0)+1,FALSE)),0,VLOOKUP($A24,SXS_Transit_input!$A$53:$R$69,MATCH(SXS_Transit_temp!L$2,SXS_Transit_input!$B$52:$R$52,0)+1,FALSE))</f>
        <v>0</v>
      </c>
      <c r="M24">
        <f>IF(ISNA(VLOOKUP($A24,SXS_Transit_input!$A$5:$W$26,MATCH(SXS_Transit_temp!M$2,SXS_Transit_input!$B$4:$W$4,0)+1,FALSE)),0,VLOOKUP($A24,SXS_Transit_input!$A$5:$W$26,MATCH(SXS_Transit_temp!M$2,SXS_Transit_input!$B$4:$W$4,0)+1,FALSE))+IF(ISNA(VLOOKUP($A24,SXS_Transit_input!$A$53:$R$69,MATCH(SXS_Transit_temp!M$2,SXS_Transit_input!$B$52:$R$52,0)+1,FALSE)),0,VLOOKUP($A24,SXS_Transit_input!$A$53:$R$69,MATCH(SXS_Transit_temp!M$2,SXS_Transit_input!$B$52:$R$52,0)+1,FALSE))</f>
        <v>0</v>
      </c>
      <c r="N24">
        <f>IF(ISNA(VLOOKUP($A24,SXS_Transit_input!$A$5:$W$26,MATCH(SXS_Transit_temp!N$2,SXS_Transit_input!$B$4:$W$4,0)+1,FALSE)),0,VLOOKUP($A24,SXS_Transit_input!$A$5:$W$26,MATCH(SXS_Transit_temp!N$2,SXS_Transit_input!$B$4:$W$4,0)+1,FALSE))+IF(ISNA(VLOOKUP($A24,SXS_Transit_input!$A$53:$R$69,MATCH(SXS_Transit_temp!N$2,SXS_Transit_input!$B$52:$R$52,0)+1,FALSE)),0,VLOOKUP($A24,SXS_Transit_input!$A$53:$R$69,MATCH(SXS_Transit_temp!N$2,SXS_Transit_input!$B$52:$R$52,0)+1,FALSE))</f>
        <v>0</v>
      </c>
      <c r="O24">
        <f>IF(ISNA(VLOOKUP($A24,SXS_Transit_input!$A$5:$W$26,MATCH(SXS_Transit_temp!O$2,SXS_Transit_input!$B$4:$W$4,0)+1,FALSE)),0,VLOOKUP($A24,SXS_Transit_input!$A$5:$W$26,MATCH(SXS_Transit_temp!O$2,SXS_Transit_input!$B$4:$W$4,0)+1,FALSE))+IF(ISNA(VLOOKUP($A24,SXS_Transit_input!$A$53:$R$69,MATCH(SXS_Transit_temp!O$2,SXS_Transit_input!$B$52:$R$52,0)+1,FALSE)),0,VLOOKUP($A24,SXS_Transit_input!$A$53:$R$69,MATCH(SXS_Transit_temp!O$2,SXS_Transit_input!$B$52:$R$52,0)+1,FALSE))</f>
        <v>0</v>
      </c>
      <c r="P24">
        <f>IF(ISNA(VLOOKUP($A24,SXS_Transit_input!$A$5:$W$26,MATCH(SXS_Transit_temp!P$2,SXS_Transit_input!$B$4:$W$4,0)+1,FALSE)),0,VLOOKUP($A24,SXS_Transit_input!$A$5:$W$26,MATCH(SXS_Transit_temp!P$2,SXS_Transit_input!$B$4:$W$4,0)+1,FALSE))+IF(ISNA(VLOOKUP($A24,SXS_Transit_input!$A$53:$R$69,MATCH(SXS_Transit_temp!P$2,SXS_Transit_input!$B$52:$R$52,0)+1,FALSE)),0,VLOOKUP($A24,SXS_Transit_input!$A$53:$R$69,MATCH(SXS_Transit_temp!P$2,SXS_Transit_input!$B$52:$R$52,0)+1,FALSE))</f>
        <v>0</v>
      </c>
      <c r="Q24">
        <f>IF(ISNA(VLOOKUP($A24,SXS_Transit_input!$A$5:$W$26,MATCH(SXS_Transit_temp!Q$2,SXS_Transit_input!$B$4:$W$4,0)+1,FALSE)),0,VLOOKUP($A24,SXS_Transit_input!$A$5:$W$26,MATCH(SXS_Transit_temp!Q$2,SXS_Transit_input!$B$4:$W$4,0)+1,FALSE))+IF(ISNA(VLOOKUP($A24,SXS_Transit_input!$A$53:$R$69,MATCH(SXS_Transit_temp!Q$2,SXS_Transit_input!$B$52:$R$52,0)+1,FALSE)),0,VLOOKUP($A24,SXS_Transit_input!$A$53:$R$69,MATCH(SXS_Transit_temp!Q$2,SXS_Transit_input!$B$52:$R$52,0)+1,FALSE))</f>
        <v>0</v>
      </c>
      <c r="R24">
        <f>IF(ISNA(VLOOKUP($A24,SXS_Transit_input!$A$5:$W$26,MATCH(SXS_Transit_temp!R$2,SXS_Transit_input!$B$4:$W$4,0)+1,FALSE)),0,VLOOKUP($A24,SXS_Transit_input!$A$5:$W$26,MATCH(SXS_Transit_temp!R$2,SXS_Transit_input!$B$4:$W$4,0)+1,FALSE))+IF(ISNA(VLOOKUP($A24,SXS_Transit_input!$A$53:$R$69,MATCH(SXS_Transit_temp!R$2,SXS_Transit_input!$B$52:$R$52,0)+1,FALSE)),0,VLOOKUP($A24,SXS_Transit_input!$A$53:$R$69,MATCH(SXS_Transit_temp!R$2,SXS_Transit_input!$B$52:$R$52,0)+1,FALSE))</f>
        <v>0</v>
      </c>
      <c r="S24">
        <f>IF(ISNA(VLOOKUP($A24,SXS_Transit_input!$A$5:$W$26,MATCH(SXS_Transit_temp!S$2,SXS_Transit_input!$B$4:$W$4,0)+1,FALSE)),0,VLOOKUP($A24,SXS_Transit_input!$A$5:$W$26,MATCH(SXS_Transit_temp!S$2,SXS_Transit_input!$B$4:$W$4,0)+1,FALSE))+IF(ISNA(VLOOKUP($A24,SXS_Transit_input!$A$53:$R$69,MATCH(SXS_Transit_temp!S$2,SXS_Transit_input!$B$52:$R$52,0)+1,FALSE)),0,VLOOKUP($A24,SXS_Transit_input!$A$53:$R$69,MATCH(SXS_Transit_temp!S$2,SXS_Transit_input!$B$52:$R$52,0)+1,FALSE))</f>
        <v>0</v>
      </c>
      <c r="T24">
        <f>IF(ISNA(VLOOKUP($A24,SXS_Transit_input!$A$5:$W$26,MATCH(SXS_Transit_temp!T$2,SXS_Transit_input!$B$4:$W$4,0)+1,FALSE)),0,VLOOKUP($A24,SXS_Transit_input!$A$5:$W$26,MATCH(SXS_Transit_temp!T$2,SXS_Transit_input!$B$4:$W$4,0)+1,FALSE))+IF(ISNA(VLOOKUP($A24,SXS_Transit_input!$A$53:$R$69,MATCH(SXS_Transit_temp!T$2,SXS_Transit_input!$B$52:$R$52,0)+1,FALSE)),0,VLOOKUP($A24,SXS_Transit_input!$A$53:$R$69,MATCH(SXS_Transit_temp!T$2,SXS_Transit_input!$B$52:$R$52,0)+1,FALSE))</f>
        <v>0</v>
      </c>
      <c r="U24">
        <f>IF(ISNA(VLOOKUP($A24,SXS_Transit_input!$A$5:$W$26,MATCH(SXS_Transit_temp!U$2,SXS_Transit_input!$B$4:$W$4,0)+1,FALSE)),0,VLOOKUP($A24,SXS_Transit_input!$A$5:$W$26,MATCH(SXS_Transit_temp!U$2,SXS_Transit_input!$B$4:$W$4,0)+1,FALSE))+IF(ISNA(VLOOKUP($A24,SXS_Transit_input!$A$53:$R$69,MATCH(SXS_Transit_temp!U$2,SXS_Transit_input!$B$52:$R$52,0)+1,FALSE)),0,VLOOKUP($A24,SXS_Transit_input!$A$53:$R$69,MATCH(SXS_Transit_temp!U$2,SXS_Transit_input!$B$52:$R$52,0)+1,FALSE))</f>
        <v>0</v>
      </c>
      <c r="V24">
        <f>IF(ISNA(VLOOKUP($A24,SXS_Transit_input!$A$5:$W$26,MATCH(SXS_Transit_temp!V$2,SXS_Transit_input!$B$4:$W$4,0)+1,FALSE)),0,VLOOKUP($A24,SXS_Transit_input!$A$5:$W$26,MATCH(SXS_Transit_temp!V$2,SXS_Transit_input!$B$4:$W$4,0)+1,FALSE))+IF(ISNA(VLOOKUP($A24,SXS_Transit_input!$A$53:$R$69,MATCH(SXS_Transit_temp!V$2,SXS_Transit_input!$B$52:$R$52,0)+1,FALSE)),0,VLOOKUP($A24,SXS_Transit_input!$A$53:$R$69,MATCH(SXS_Transit_temp!V$2,SXS_Transit_input!$B$52:$R$52,0)+1,FALSE))</f>
        <v>0</v>
      </c>
      <c r="W24">
        <f>IF(ISNA(VLOOKUP($A24,SXS_Transit_input!$A$5:$W$26,MATCH(SXS_Transit_temp!W$2,SXS_Transit_input!$B$4:$W$4,0)+1,FALSE)),0,VLOOKUP($A24,SXS_Transit_input!$A$5:$W$26,MATCH(SXS_Transit_temp!W$2,SXS_Transit_input!$B$4:$W$4,0)+1,FALSE))+IF(ISNA(VLOOKUP($A24,SXS_Transit_input!$A$53:$R$69,MATCH(SXS_Transit_temp!W$2,SXS_Transit_input!$B$52:$R$52,0)+1,FALSE)),0,VLOOKUP($A24,SXS_Transit_input!$A$53:$R$69,MATCH(SXS_Transit_temp!W$2,SXS_Transit_input!$B$52:$R$52,0)+1,FALSE))</f>
        <v>1618.8653200000001</v>
      </c>
      <c r="X24">
        <f>IF(ISNA(VLOOKUP($A24,SXS_Transit_input!$A$5:$W$26,MATCH(SXS_Transit_temp!X$2,SXS_Transit_input!$B$4:$W$4,0)+1,FALSE)),0,VLOOKUP($A24,SXS_Transit_input!$A$5:$W$26,MATCH(SXS_Transit_temp!X$2,SXS_Transit_input!$B$4:$W$4,0)+1,FALSE))+IF(ISNA(VLOOKUP($A24,SXS_Transit_input!$A$53:$R$69,MATCH(SXS_Transit_temp!X$2,SXS_Transit_input!$B$52:$R$52,0)+1,FALSE)),0,VLOOKUP($A24,SXS_Transit_input!$A$53:$R$69,MATCH(SXS_Transit_temp!X$2,SXS_Transit_input!$B$52:$R$52,0)+1,FALSE))</f>
        <v>0</v>
      </c>
      <c r="Y24">
        <f>IF(ISNA(VLOOKUP($A24,SXS_Transit_input!$A$5:$W$26,MATCH(SXS_Transit_temp!Y$2,SXS_Transit_input!$B$4:$W$4,0)+1,FALSE)),0,VLOOKUP($A24,SXS_Transit_input!$A$5:$W$26,MATCH(SXS_Transit_temp!Y$2,SXS_Transit_input!$B$4:$W$4,0)+1,FALSE))+IF(ISNA(VLOOKUP($A24,SXS_Transit_input!$A$53:$R$69,MATCH(SXS_Transit_temp!Y$2,SXS_Transit_input!$B$52:$R$52,0)+1,FALSE)),0,VLOOKUP($A24,SXS_Transit_input!$A$53:$R$69,MATCH(SXS_Transit_temp!Y$2,SXS_Transit_input!$B$52:$R$52,0)+1,FALSE))</f>
        <v>0</v>
      </c>
      <c r="Z24">
        <f>IF(ISNA(VLOOKUP($A24,SXS_Transit_input!$A$5:$W$26,MATCH(SXS_Transit_temp!Z$2,SXS_Transit_input!$B$4:$W$4,0)+1,FALSE)),0,VLOOKUP($A24,SXS_Transit_input!$A$5:$W$26,MATCH(SXS_Transit_temp!Z$2,SXS_Transit_input!$B$4:$W$4,0)+1,FALSE))+IF(ISNA(VLOOKUP($A24,SXS_Transit_input!$A$53:$R$69,MATCH(SXS_Transit_temp!Z$2,SXS_Transit_input!$B$52:$R$52,0)+1,FALSE)),0,VLOOKUP($A24,SXS_Transit_input!$A$53:$R$69,MATCH(SXS_Transit_temp!Z$2,SXS_Transit_input!$B$52:$R$52,0)+1,FALSE))</f>
        <v>0</v>
      </c>
      <c r="AA24">
        <v>22</v>
      </c>
      <c r="AB24" s="22">
        <f>IF(ISNA(VLOOKUP($AA24,SXS_Transit_input!$Y$5:$AT$26,MATCH(SXS_Transit_temp!AB$2,SXS_Transit_input!$Y$4:$AS$4,0)+1,FALSE)),0,VLOOKUP($AA24,SXS_Transit_input!$Y$5:$AT$26,MATCH(SXS_Transit_temp!AB$2,SXS_Transit_input!$Y$4:$AS$4,0)+1,FALSE))+IF(ISNA(VLOOKUP($AA24,SXS_Transit_input!$Y$52:$AT$67,MATCH(SXS_Transit_temp!AB$2,SXS_Transit_input!$Y$51:$AT$51,0)+1,FALSE)),0,VLOOKUP($AA24,SXS_Transit_input!$Y$52:$AT$67,MATCH(SXS_Transit_temp!AB$2,SXS_Transit_input!$Y$51:$AT$51,0)+1,FALSE))</f>
        <v>0</v>
      </c>
      <c r="AC24" s="23">
        <f>IF(ISNA(VLOOKUP($AA24,SXS_Transit_input!$Y$5:$AT$26,MATCH(SXS_Transit_temp!AC$2,SXS_Transit_input!$Y$4:$AS$4,0)+1,FALSE)),0,VLOOKUP($AA24,SXS_Transit_input!$Y$5:$AT$26,MATCH(SXS_Transit_temp!AC$2,SXS_Transit_input!$Y$4:$AS$4,0)+1,FALSE))+IF(ISNA(VLOOKUP($AA24,SXS_Transit_input!$Y$52:$AT$67,MATCH(SXS_Transit_temp!AC$2,SXS_Transit_input!$Y$51:$AT$51,0)+1,FALSE)),0,VLOOKUP($AA24,SXS_Transit_input!$Y$52:$AT$67,MATCH(SXS_Transit_temp!AC$2,SXS_Transit_input!$Y$51:$AT$51,0)+1,FALSE))</f>
        <v>0</v>
      </c>
      <c r="AD24" s="23">
        <f>IF(ISNA(VLOOKUP($AA24,SXS_Transit_input!$Y$5:$AT$26,MATCH(SXS_Transit_temp!AD$2,SXS_Transit_input!$Y$4:$AS$4,0)+1,FALSE)),0,VLOOKUP($AA24,SXS_Transit_input!$Y$5:$AT$26,MATCH(SXS_Transit_temp!AD$2,SXS_Transit_input!$Y$4:$AS$4,0)+1,FALSE))+IF(ISNA(VLOOKUP($AA24,SXS_Transit_input!$Y$52:$AT$67,MATCH(SXS_Transit_temp!AD$2,SXS_Transit_input!$Y$51:$AT$51,0)+1,FALSE)),0,VLOOKUP($AA24,SXS_Transit_input!$Y$52:$AT$67,MATCH(SXS_Transit_temp!AD$2,SXS_Transit_input!$Y$51:$AT$51,0)+1,FALSE))</f>
        <v>1</v>
      </c>
      <c r="AE24" s="23">
        <f>IF(ISNA(VLOOKUP($AA24,SXS_Transit_input!$Y$5:$AT$26,MATCH(SXS_Transit_temp!AE$2,SXS_Transit_input!$Y$4:$AS$4,0)+1,FALSE)),0,VLOOKUP($AA24,SXS_Transit_input!$Y$5:$AT$26,MATCH(SXS_Transit_temp!AE$2,SXS_Transit_input!$Y$4:$AS$4,0)+1,FALSE))+IF(ISNA(VLOOKUP($AA24,SXS_Transit_input!$Y$52:$AT$67,MATCH(SXS_Transit_temp!AE$2,SXS_Transit_input!$Y$51:$AT$51,0)+1,FALSE)),0,VLOOKUP($AA24,SXS_Transit_input!$Y$52:$AT$67,MATCH(SXS_Transit_temp!AE$2,SXS_Transit_input!$Y$51:$AT$51,0)+1,FALSE))</f>
        <v>2</v>
      </c>
      <c r="AF24" s="23">
        <f>IF(ISNA(VLOOKUP($AA24,SXS_Transit_input!$Y$5:$AT$26,MATCH(SXS_Transit_temp!AF$2,SXS_Transit_input!$Y$4:$AS$4,0)+1,FALSE)),0,VLOOKUP($AA24,SXS_Transit_input!$Y$5:$AT$26,MATCH(SXS_Transit_temp!AF$2,SXS_Transit_input!$Y$4:$AS$4,0)+1,FALSE))+IF(ISNA(VLOOKUP($AA24,SXS_Transit_input!$Y$52:$AT$67,MATCH(SXS_Transit_temp!AF$2,SXS_Transit_input!$Y$51:$AT$51,0)+1,FALSE)),0,VLOOKUP($AA24,SXS_Transit_input!$Y$52:$AT$67,MATCH(SXS_Transit_temp!AF$2,SXS_Transit_input!$Y$51:$AT$51,0)+1,FALSE))</f>
        <v>0</v>
      </c>
      <c r="AG24" s="23">
        <f>IF(ISNA(VLOOKUP($AA24,SXS_Transit_input!$Y$5:$AT$26,MATCH(SXS_Transit_temp!AG$2,SXS_Transit_input!$Y$4:$AS$4,0)+1,FALSE)),0,VLOOKUP($AA24,SXS_Transit_input!$Y$5:$AT$26,MATCH(SXS_Transit_temp!AG$2,SXS_Transit_input!$Y$4:$AS$4,0)+1,FALSE))+IF(ISNA(VLOOKUP($AA24,SXS_Transit_input!$Y$52:$AT$67,MATCH(SXS_Transit_temp!AG$2,SXS_Transit_input!$Y$51:$AT$51,0)+1,FALSE)),0,VLOOKUP($AA24,SXS_Transit_input!$Y$52:$AT$67,MATCH(SXS_Transit_temp!AG$2,SXS_Transit_input!$Y$51:$AT$51,0)+1,FALSE))</f>
        <v>0</v>
      </c>
      <c r="AH24" s="23">
        <f>IF(ISNA(VLOOKUP($AA24,SXS_Transit_input!$Y$5:$AT$26,MATCH(SXS_Transit_temp!AH$2,SXS_Transit_input!$Y$4:$AS$4,0)+1,FALSE)),0,VLOOKUP($AA24,SXS_Transit_input!$Y$5:$AT$26,MATCH(SXS_Transit_temp!AH$2,SXS_Transit_input!$Y$4:$AS$4,0)+1,FALSE))+IF(ISNA(VLOOKUP($AA24,SXS_Transit_input!$Y$52:$AT$67,MATCH(SXS_Transit_temp!AH$2,SXS_Transit_input!$Y$51:$AT$51,0)+1,FALSE)),0,VLOOKUP($AA24,SXS_Transit_input!$Y$52:$AT$67,MATCH(SXS_Transit_temp!AH$2,SXS_Transit_input!$Y$51:$AT$51,0)+1,FALSE))</f>
        <v>0</v>
      </c>
      <c r="AI24" s="23">
        <f>IF(ISNA(VLOOKUP($AA24,SXS_Transit_input!$Y$5:$AT$26,MATCH(SXS_Transit_temp!AI$2,SXS_Transit_input!$Y$4:$AS$4,0)+1,FALSE)),0,VLOOKUP($AA24,SXS_Transit_input!$Y$5:$AT$26,MATCH(SXS_Transit_temp!AI$2,SXS_Transit_input!$Y$4:$AS$4,0)+1,FALSE))+IF(ISNA(VLOOKUP($AA24,SXS_Transit_input!$Y$52:$AT$67,MATCH(SXS_Transit_temp!AI$2,SXS_Transit_input!$Y$51:$AT$51,0)+1,FALSE)),0,VLOOKUP($AA24,SXS_Transit_input!$Y$52:$AT$67,MATCH(SXS_Transit_temp!AI$2,SXS_Transit_input!$Y$51:$AT$51,0)+1,FALSE))</f>
        <v>0</v>
      </c>
      <c r="AJ24" s="23">
        <f>IF(ISNA(VLOOKUP($AA24,SXS_Transit_input!$Y$5:$AT$26,MATCH(SXS_Transit_temp!AJ$2,SXS_Transit_input!$Y$4:$AS$4,0)+1,FALSE)),0,VLOOKUP($AA24,SXS_Transit_input!$Y$5:$AT$26,MATCH(SXS_Transit_temp!AJ$2,SXS_Transit_input!$Y$4:$AS$4,0)+1,FALSE))+IF(ISNA(VLOOKUP($AA24,SXS_Transit_input!$Y$52:$AT$67,MATCH(SXS_Transit_temp!AJ$2,SXS_Transit_input!$Y$51:$AT$51,0)+1,FALSE)),0,VLOOKUP($AA24,SXS_Transit_input!$Y$52:$AT$67,MATCH(SXS_Transit_temp!AJ$2,SXS_Transit_input!$Y$51:$AT$51,0)+1,FALSE))</f>
        <v>0</v>
      </c>
      <c r="AK24" s="23">
        <f>IF(ISNA(VLOOKUP($AA24,SXS_Transit_input!$Y$5:$AT$26,MATCH(SXS_Transit_temp!AK$2,SXS_Transit_input!$Y$4:$AS$4,0)+1,FALSE)),0,VLOOKUP($AA24,SXS_Transit_input!$Y$5:$AT$26,MATCH(SXS_Transit_temp!AK$2,SXS_Transit_input!$Y$4:$AS$4,0)+1,FALSE))+IF(ISNA(VLOOKUP($AA24,SXS_Transit_input!$Y$52:$AT$67,MATCH(SXS_Transit_temp!AK$2,SXS_Transit_input!$Y$51:$AT$51,0)+1,FALSE)),0,VLOOKUP($AA24,SXS_Transit_input!$Y$52:$AT$67,MATCH(SXS_Transit_temp!AK$2,SXS_Transit_input!$Y$51:$AT$51,0)+1,FALSE))</f>
        <v>0</v>
      </c>
      <c r="AL24" s="23">
        <f>IF(ISNA(VLOOKUP($AA24,SXS_Transit_input!$Y$5:$AT$26,MATCH(SXS_Transit_temp!AL$2,SXS_Transit_input!$Y$4:$AS$4,0)+1,FALSE)),0,VLOOKUP($AA24,SXS_Transit_input!$Y$5:$AT$26,MATCH(SXS_Transit_temp!AL$2,SXS_Transit_input!$Y$4:$AS$4,0)+1,FALSE))+IF(ISNA(VLOOKUP($AA24,SXS_Transit_input!$Y$52:$AT$67,MATCH(SXS_Transit_temp!AL$2,SXS_Transit_input!$Y$51:$AT$51,0)+1,FALSE)),0,VLOOKUP($AA24,SXS_Transit_input!$Y$52:$AT$67,MATCH(SXS_Transit_temp!AL$2,SXS_Transit_input!$Y$51:$AT$51,0)+1,FALSE))</f>
        <v>0</v>
      </c>
      <c r="AM24" s="23">
        <f>IF(ISNA(VLOOKUP($AA24,SXS_Transit_input!$Y$5:$AT$26,MATCH(SXS_Transit_temp!AM$2,SXS_Transit_input!$Y$4:$AS$4,0)+1,FALSE)),0,VLOOKUP($AA24,SXS_Transit_input!$Y$5:$AT$26,MATCH(SXS_Transit_temp!AM$2,SXS_Transit_input!$Y$4:$AS$4,0)+1,FALSE))+IF(ISNA(VLOOKUP($AA24,SXS_Transit_input!$Y$52:$AT$67,MATCH(SXS_Transit_temp!AM$2,SXS_Transit_input!$Y$51:$AT$51,0)+1,FALSE)),0,VLOOKUP($AA24,SXS_Transit_input!$Y$52:$AT$67,MATCH(SXS_Transit_temp!AM$2,SXS_Transit_input!$Y$51:$AT$51,0)+1,FALSE))</f>
        <v>0</v>
      </c>
      <c r="AN24" s="23">
        <f>IF(ISNA(VLOOKUP($AA24,SXS_Transit_input!$Y$5:$AT$26,MATCH(SXS_Transit_temp!AN$2,SXS_Transit_input!$Y$4:$AS$4,0)+1,FALSE)),0,VLOOKUP($AA24,SXS_Transit_input!$Y$5:$AT$26,MATCH(SXS_Transit_temp!AN$2,SXS_Transit_input!$Y$4:$AS$4,0)+1,FALSE))+IF(ISNA(VLOOKUP($AA24,SXS_Transit_input!$Y$52:$AT$67,MATCH(SXS_Transit_temp!AN$2,SXS_Transit_input!$Y$51:$AT$51,0)+1,FALSE)),0,VLOOKUP($AA24,SXS_Transit_input!$Y$52:$AT$67,MATCH(SXS_Transit_temp!AN$2,SXS_Transit_input!$Y$51:$AT$51,0)+1,FALSE))</f>
        <v>0</v>
      </c>
      <c r="AO24" s="23">
        <f>IF(ISNA(VLOOKUP($AA24,SXS_Transit_input!$Y$5:$AT$26,MATCH(SXS_Transit_temp!AO$2,SXS_Transit_input!$Y$4:$AS$4,0)+1,FALSE)),0,VLOOKUP($AA24,SXS_Transit_input!$Y$5:$AT$26,MATCH(SXS_Transit_temp!AO$2,SXS_Transit_input!$Y$4:$AS$4,0)+1,FALSE))+IF(ISNA(VLOOKUP($AA24,SXS_Transit_input!$Y$52:$AT$67,MATCH(SXS_Transit_temp!AO$2,SXS_Transit_input!$Y$51:$AT$51,0)+1,FALSE)),0,VLOOKUP($AA24,SXS_Transit_input!$Y$52:$AT$67,MATCH(SXS_Transit_temp!AO$2,SXS_Transit_input!$Y$51:$AT$51,0)+1,FALSE))</f>
        <v>0</v>
      </c>
      <c r="AP24" s="23">
        <f>IF(ISNA(VLOOKUP($AA24,SXS_Transit_input!$Y$5:$AT$26,MATCH(SXS_Transit_temp!AP$2,SXS_Transit_input!$Y$4:$AS$4,0)+1,FALSE)),0,VLOOKUP($AA24,SXS_Transit_input!$Y$5:$AT$26,MATCH(SXS_Transit_temp!AP$2,SXS_Transit_input!$Y$4:$AS$4,0)+1,FALSE))+IF(ISNA(VLOOKUP($AA24,SXS_Transit_input!$Y$52:$AT$67,MATCH(SXS_Transit_temp!AP$2,SXS_Transit_input!$Y$51:$AT$51,0)+1,FALSE)),0,VLOOKUP($AA24,SXS_Transit_input!$Y$52:$AT$67,MATCH(SXS_Transit_temp!AP$2,SXS_Transit_input!$Y$51:$AT$51,0)+1,FALSE))</f>
        <v>0</v>
      </c>
      <c r="AQ24" s="23">
        <f>IF(ISNA(VLOOKUP($AA24,SXS_Transit_input!$Y$5:$AT$26,MATCH(SXS_Transit_temp!AQ$2,SXS_Transit_input!$Y$4:$AS$4,0)+1,FALSE)),0,VLOOKUP($AA24,SXS_Transit_input!$Y$5:$AT$26,MATCH(SXS_Transit_temp!AQ$2,SXS_Transit_input!$Y$4:$AS$4,0)+1,FALSE))+IF(ISNA(VLOOKUP($AA24,SXS_Transit_input!$Y$52:$AT$67,MATCH(SXS_Transit_temp!AQ$2,SXS_Transit_input!$Y$51:$AT$51,0)+1,FALSE)),0,VLOOKUP($AA24,SXS_Transit_input!$Y$52:$AT$67,MATCH(SXS_Transit_temp!AQ$2,SXS_Transit_input!$Y$51:$AT$51,0)+1,FALSE))</f>
        <v>0</v>
      </c>
      <c r="AR24" s="23">
        <f>IF(ISNA(VLOOKUP($AA24,SXS_Transit_input!$Y$5:$AT$26,MATCH(SXS_Transit_temp!AR$2,SXS_Transit_input!$Y$4:$AS$4,0)+1,FALSE)),0,VLOOKUP($AA24,SXS_Transit_input!$Y$5:$AT$26,MATCH(SXS_Transit_temp!AR$2,SXS_Transit_input!$Y$4:$AS$4,0)+1,FALSE))+IF(ISNA(VLOOKUP($AA24,SXS_Transit_input!$Y$52:$AT$67,MATCH(SXS_Transit_temp!AR$2,SXS_Transit_input!$Y$51:$AT$51,0)+1,FALSE)),0,VLOOKUP($AA24,SXS_Transit_input!$Y$52:$AT$67,MATCH(SXS_Transit_temp!AR$2,SXS_Transit_input!$Y$51:$AT$51,0)+1,FALSE))</f>
        <v>0</v>
      </c>
      <c r="AS24" s="23">
        <f>IF(ISNA(VLOOKUP($AA24,SXS_Transit_input!$Y$5:$AT$26,MATCH(SXS_Transit_temp!AS$2,SXS_Transit_input!$Y$4:$AS$4,0)+1,FALSE)),0,VLOOKUP($AA24,SXS_Transit_input!$Y$5:$AT$26,MATCH(SXS_Transit_temp!AS$2,SXS_Transit_input!$Y$4:$AS$4,0)+1,FALSE))+IF(ISNA(VLOOKUP($AA24,SXS_Transit_input!$Y$52:$AT$67,MATCH(SXS_Transit_temp!AS$2,SXS_Transit_input!$Y$51:$AT$51,0)+1,FALSE)),0,VLOOKUP($AA24,SXS_Transit_input!$Y$52:$AT$67,MATCH(SXS_Transit_temp!AS$2,SXS_Transit_input!$Y$51:$AT$51,0)+1,FALSE))</f>
        <v>0</v>
      </c>
      <c r="AT24" s="23">
        <f>IF(ISNA(VLOOKUP($AA24,SXS_Transit_input!$Y$5:$AT$26,MATCH(SXS_Transit_temp!AT$2,SXS_Transit_input!$Y$4:$AS$4,0)+1,FALSE)),0,VLOOKUP($AA24,SXS_Transit_input!$Y$5:$AT$26,MATCH(SXS_Transit_temp!AT$2,SXS_Transit_input!$Y$4:$AS$4,0)+1,FALSE))+IF(ISNA(VLOOKUP($AA24,SXS_Transit_input!$Y$52:$AT$67,MATCH(SXS_Transit_temp!AT$2,SXS_Transit_input!$Y$51:$AT$51,0)+1,FALSE)),0,VLOOKUP($AA24,SXS_Transit_input!$Y$52:$AT$67,MATCH(SXS_Transit_temp!AT$2,SXS_Transit_input!$Y$51:$AT$51,0)+1,FALSE))</f>
        <v>0</v>
      </c>
      <c r="AU24" s="23">
        <f>IF(ISNA(VLOOKUP($AA24,SXS_Transit_input!$Y$5:$AT$26,MATCH(SXS_Transit_temp!AU$2,SXS_Transit_input!$Y$4:$AS$4,0)+1,FALSE)),0,VLOOKUP($AA24,SXS_Transit_input!$Y$5:$AT$26,MATCH(SXS_Transit_temp!AU$2,SXS_Transit_input!$Y$4:$AS$4,0)+1,FALSE))+IF(ISNA(VLOOKUP($AA24,SXS_Transit_input!$Y$52:$AT$67,MATCH(SXS_Transit_temp!AU$2,SXS_Transit_input!$Y$51:$AT$51,0)+1,FALSE)),0,VLOOKUP($AA24,SXS_Transit_input!$Y$52:$AT$67,MATCH(SXS_Transit_temp!AU$2,SXS_Transit_input!$Y$51:$AT$51,0)+1,FALSE))</f>
        <v>0</v>
      </c>
      <c r="AV24" s="23">
        <f>IF(ISNA(VLOOKUP($AA24,SXS_Transit_input!$Y$5:$AT$26,MATCH(SXS_Transit_temp!AV$2,SXS_Transit_input!$Y$4:$AS$4,0)+1,FALSE)),0,VLOOKUP($AA24,SXS_Transit_input!$Y$5:$AT$26,MATCH(SXS_Transit_temp!AV$2,SXS_Transit_input!$Y$4:$AS$4,0)+1,FALSE))+IF(ISNA(VLOOKUP($AA24,SXS_Transit_input!$Y$52:$AT$67,MATCH(SXS_Transit_temp!AV$2,SXS_Transit_input!$Y$51:$AT$51,0)+1,FALSE)),0,VLOOKUP($AA24,SXS_Transit_input!$Y$52:$AT$67,MATCH(SXS_Transit_temp!AV$2,SXS_Transit_input!$Y$51:$AT$51,0)+1,FALSE))</f>
        <v>0</v>
      </c>
      <c r="AW24" s="23">
        <f>IF(ISNA(VLOOKUP($AA24,SXS_Transit_input!$Y$5:$AT$26,MATCH(SXS_Transit_temp!AW$2,SXS_Transit_input!$Y$4:$AS$4,0)+1,FALSE)),0,VLOOKUP($AA24,SXS_Transit_input!$Y$5:$AT$26,MATCH(SXS_Transit_temp!AW$2,SXS_Transit_input!$Y$4:$AS$4,0)+1,FALSE))+IF(ISNA(VLOOKUP($AA24,SXS_Transit_input!$Y$52:$AT$67,MATCH(SXS_Transit_temp!AW$2,SXS_Transit_input!$Y$51:$AT$51,0)+1,FALSE)),0,VLOOKUP($AA24,SXS_Transit_input!$Y$52:$AT$67,MATCH(SXS_Transit_temp!AW$2,SXS_Transit_input!$Y$51:$AT$51,0)+1,FALSE))</f>
        <v>0</v>
      </c>
      <c r="AX24" s="23">
        <f>IF(ISNA(VLOOKUP($AA24,SXS_Transit_input!$Y$5:$AT$26,MATCH(SXS_Transit_temp!AX$2,SXS_Transit_input!$Y$4:$AS$4,0)+1,FALSE)),0,VLOOKUP($AA24,SXS_Transit_input!$Y$5:$AT$26,MATCH(SXS_Transit_temp!AX$2,SXS_Transit_input!$Y$4:$AS$4,0)+1,FALSE))+IF(ISNA(VLOOKUP($AA24,SXS_Transit_input!$Y$52:$AT$67,MATCH(SXS_Transit_temp!AX$2,SXS_Transit_input!$Y$51:$AT$51,0)+1,FALSE)),0,VLOOKUP($AA24,SXS_Transit_input!$Y$52:$AT$67,MATCH(SXS_Transit_temp!AX$2,SXS_Transit_input!$Y$51:$AT$51,0)+1,FALSE))</f>
        <v>0</v>
      </c>
      <c r="AY24" s="23">
        <f>IF(ISNA(VLOOKUP($AA24,SXS_Transit_input!$Y$5:$AT$26,MATCH(SXS_Transit_temp!AY$2,SXS_Transit_input!$Y$4:$AS$4,0)+1,FALSE)),0,VLOOKUP($AA24,SXS_Transit_input!$Y$5:$AT$26,MATCH(SXS_Transit_temp!AY$2,SXS_Transit_input!$Y$4:$AS$4,0)+1,FALSE))+IF(ISNA(VLOOKUP($AA24,SXS_Transit_input!$Y$52:$AT$67,MATCH(SXS_Transit_temp!AY$2,SXS_Transit_input!$Y$51:$AT$51,0)+1,FALSE)),0,VLOOKUP($AA24,SXS_Transit_input!$Y$52:$AT$67,MATCH(SXS_Transit_temp!AY$2,SXS_Transit_input!$Y$51:$AT$51,0)+1,FALSE))</f>
        <v>0</v>
      </c>
      <c r="AZ24" s="24">
        <f>IF(ISNA(VLOOKUP($AA24,SXS_Transit_input!$Y$5:$AT$26,MATCH(SXS_Transit_temp!AZ$2,SXS_Transit_input!$Y$4:$AS$4,0)+1,FALSE)),0,VLOOKUP($AA24,SXS_Transit_input!$Y$5:$AT$26,MATCH(SXS_Transit_temp!AZ$2,SXS_Transit_input!$Y$4:$AS$4,0)+1,FALSE))+IF(ISNA(VLOOKUP($AA24,SXS_Transit_input!$Y$52:$AT$67,MATCH(SXS_Transit_temp!AZ$2,SXS_Transit_input!$Y$51:$AT$51,0)+1,FALSE)),0,VLOOKUP($AA24,SXS_Transit_input!$Y$52:$AT$67,MATCH(SXS_Transit_temp!AZ$2,SXS_Transit_input!$Y$51:$AT$51,0)+1,FALSE))</f>
        <v>0</v>
      </c>
    </row>
    <row r="25" spans="1:52" x14ac:dyDescent="0.25">
      <c r="A25">
        <v>23</v>
      </c>
      <c r="B25">
        <f>IF(ISNA(VLOOKUP($A25,SXS_Transit_input!$A$5:$W$26,MATCH(SXS_Transit_temp!B$2,SXS_Transit_input!$B$4:$W$4,0)+1,FALSE)),0,VLOOKUP($A25,SXS_Transit_input!$A$5:$W$26,MATCH(SXS_Transit_temp!B$2,SXS_Transit_input!$B$4:$W$4,0)+1,FALSE))+IF(ISNA(VLOOKUP($A25,SXS_Transit_input!$A$53:$R$69,MATCH(SXS_Transit_temp!B$2,SXS_Transit_input!$B$52:$R$52,0)+1,FALSE)),0,VLOOKUP($A25,SXS_Transit_input!$A$53:$R$69,MATCH(SXS_Transit_temp!B$2,SXS_Transit_input!$B$52:$R$52,0)+1,FALSE))</f>
        <v>4001.7490699999998</v>
      </c>
      <c r="C25">
        <f>IF(ISNA(VLOOKUP($A25,SXS_Transit_input!$A$5:$W$26,MATCH(SXS_Transit_temp!C$2,SXS_Transit_input!$B$4:$W$4,0)+1,FALSE)),0,VLOOKUP($A25,SXS_Transit_input!$A$5:$W$26,MATCH(SXS_Transit_temp!C$2,SXS_Transit_input!$B$4:$W$4,0)+1,FALSE))+IF(ISNA(VLOOKUP($A25,SXS_Transit_input!$A$53:$R$69,MATCH(SXS_Transit_temp!C$2,SXS_Transit_input!$B$52:$R$52,0)+1,FALSE)),0,VLOOKUP($A25,SXS_Transit_input!$A$53:$R$69,MATCH(SXS_Transit_temp!C$2,SXS_Transit_input!$B$52:$R$52,0)+1,FALSE))</f>
        <v>0</v>
      </c>
      <c r="D25">
        <f>IF(ISNA(VLOOKUP($A25,SXS_Transit_input!$A$5:$W$26,MATCH(SXS_Transit_temp!D$2,SXS_Transit_input!$B$4:$W$4,0)+1,FALSE)),0,VLOOKUP($A25,SXS_Transit_input!$A$5:$W$26,MATCH(SXS_Transit_temp!D$2,SXS_Transit_input!$B$4:$W$4,0)+1,FALSE))+IF(ISNA(VLOOKUP($A25,SXS_Transit_input!$A$53:$R$69,MATCH(SXS_Transit_temp!D$2,SXS_Transit_input!$B$52:$R$52,0)+1,FALSE)),0,VLOOKUP($A25,SXS_Transit_input!$A$53:$R$69,MATCH(SXS_Transit_temp!D$2,SXS_Transit_input!$B$52:$R$52,0)+1,FALSE))</f>
        <v>0</v>
      </c>
      <c r="E25">
        <f>IF(ISNA(VLOOKUP($A25,SXS_Transit_input!$A$5:$W$26,MATCH(SXS_Transit_temp!E$2,SXS_Transit_input!$B$4:$W$4,0)+1,FALSE)),0,VLOOKUP($A25,SXS_Transit_input!$A$5:$W$26,MATCH(SXS_Transit_temp!E$2,SXS_Transit_input!$B$4:$W$4,0)+1,FALSE))+IF(ISNA(VLOOKUP($A25,SXS_Transit_input!$A$53:$R$69,MATCH(SXS_Transit_temp!E$2,SXS_Transit_input!$B$52:$R$52,0)+1,FALSE)),0,VLOOKUP($A25,SXS_Transit_input!$A$53:$R$69,MATCH(SXS_Transit_temp!E$2,SXS_Transit_input!$B$52:$R$52,0)+1,FALSE))</f>
        <v>0</v>
      </c>
      <c r="F25">
        <f>IF(ISNA(VLOOKUP($A25,SXS_Transit_input!$A$5:$W$26,MATCH(SXS_Transit_temp!F$2,SXS_Transit_input!$B$4:$W$4,0)+1,FALSE)),0,VLOOKUP($A25,SXS_Transit_input!$A$5:$W$26,MATCH(SXS_Transit_temp!F$2,SXS_Transit_input!$B$4:$W$4,0)+1,FALSE))+IF(ISNA(VLOOKUP($A25,SXS_Transit_input!$A$53:$R$69,MATCH(SXS_Transit_temp!F$2,SXS_Transit_input!$B$52:$R$52,0)+1,FALSE)),0,VLOOKUP($A25,SXS_Transit_input!$A$53:$R$69,MATCH(SXS_Transit_temp!F$2,SXS_Transit_input!$B$52:$R$52,0)+1,FALSE))</f>
        <v>0</v>
      </c>
      <c r="G25">
        <f>IF(ISNA(VLOOKUP($A25,SXS_Transit_input!$A$5:$W$26,MATCH(SXS_Transit_temp!G$2,SXS_Transit_input!$B$4:$W$4,0)+1,FALSE)),0,VLOOKUP($A25,SXS_Transit_input!$A$5:$W$26,MATCH(SXS_Transit_temp!G$2,SXS_Transit_input!$B$4:$W$4,0)+1,FALSE))+IF(ISNA(VLOOKUP($A25,SXS_Transit_input!$A$53:$R$69,MATCH(SXS_Transit_temp!G$2,SXS_Transit_input!$B$52:$R$52,0)+1,FALSE)),0,VLOOKUP($A25,SXS_Transit_input!$A$53:$R$69,MATCH(SXS_Transit_temp!G$2,SXS_Transit_input!$B$52:$R$52,0)+1,FALSE))</f>
        <v>0</v>
      </c>
      <c r="H25">
        <f>IF(ISNA(VLOOKUP($A25,SXS_Transit_input!$A$5:$W$26,MATCH(SXS_Transit_temp!H$2,SXS_Transit_input!$B$4:$W$4,0)+1,FALSE)),0,VLOOKUP($A25,SXS_Transit_input!$A$5:$W$26,MATCH(SXS_Transit_temp!H$2,SXS_Transit_input!$B$4:$W$4,0)+1,FALSE))+IF(ISNA(VLOOKUP($A25,SXS_Transit_input!$A$53:$R$69,MATCH(SXS_Transit_temp!H$2,SXS_Transit_input!$B$52:$R$52,0)+1,FALSE)),0,VLOOKUP($A25,SXS_Transit_input!$A$53:$R$69,MATCH(SXS_Transit_temp!H$2,SXS_Transit_input!$B$52:$R$52,0)+1,FALSE))</f>
        <v>0</v>
      </c>
      <c r="I25">
        <f>IF(ISNA(VLOOKUP($A25,SXS_Transit_input!$A$5:$W$26,MATCH(SXS_Transit_temp!I$2,SXS_Transit_input!$B$4:$W$4,0)+1,FALSE)),0,VLOOKUP($A25,SXS_Transit_input!$A$5:$W$26,MATCH(SXS_Transit_temp!I$2,SXS_Transit_input!$B$4:$W$4,0)+1,FALSE))+IF(ISNA(VLOOKUP($A25,SXS_Transit_input!$A$53:$R$69,MATCH(SXS_Transit_temp!I$2,SXS_Transit_input!$B$52:$R$52,0)+1,FALSE)),0,VLOOKUP($A25,SXS_Transit_input!$A$53:$R$69,MATCH(SXS_Transit_temp!I$2,SXS_Transit_input!$B$52:$R$52,0)+1,FALSE))</f>
        <v>0</v>
      </c>
      <c r="J25">
        <f>IF(ISNA(VLOOKUP($A25,SXS_Transit_input!$A$5:$W$26,MATCH(SXS_Transit_temp!J$2,SXS_Transit_input!$B$4:$W$4,0)+1,FALSE)),0,VLOOKUP($A25,SXS_Transit_input!$A$5:$W$26,MATCH(SXS_Transit_temp!J$2,SXS_Transit_input!$B$4:$W$4,0)+1,FALSE))+IF(ISNA(VLOOKUP($A25,SXS_Transit_input!$A$53:$R$69,MATCH(SXS_Transit_temp!J$2,SXS_Transit_input!$B$52:$R$52,0)+1,FALSE)),0,VLOOKUP($A25,SXS_Transit_input!$A$53:$R$69,MATCH(SXS_Transit_temp!J$2,SXS_Transit_input!$B$52:$R$52,0)+1,FALSE))</f>
        <v>0</v>
      </c>
      <c r="K25">
        <f>IF(ISNA(VLOOKUP($A25,SXS_Transit_input!$A$5:$W$26,MATCH(SXS_Transit_temp!K$2,SXS_Transit_input!$B$4:$W$4,0)+1,FALSE)),0,VLOOKUP($A25,SXS_Transit_input!$A$5:$W$26,MATCH(SXS_Transit_temp!K$2,SXS_Transit_input!$B$4:$W$4,0)+1,FALSE))+IF(ISNA(VLOOKUP($A25,SXS_Transit_input!$A$53:$R$69,MATCH(SXS_Transit_temp!K$2,SXS_Transit_input!$B$52:$R$52,0)+1,FALSE)),0,VLOOKUP($A25,SXS_Transit_input!$A$53:$R$69,MATCH(SXS_Transit_temp!K$2,SXS_Transit_input!$B$52:$R$52,0)+1,FALSE))</f>
        <v>0</v>
      </c>
      <c r="L25">
        <f>IF(ISNA(VLOOKUP($A25,SXS_Transit_input!$A$5:$W$26,MATCH(SXS_Transit_temp!L$2,SXS_Transit_input!$B$4:$W$4,0)+1,FALSE)),0,VLOOKUP($A25,SXS_Transit_input!$A$5:$W$26,MATCH(SXS_Transit_temp!L$2,SXS_Transit_input!$B$4:$W$4,0)+1,FALSE))+IF(ISNA(VLOOKUP($A25,SXS_Transit_input!$A$53:$R$69,MATCH(SXS_Transit_temp!L$2,SXS_Transit_input!$B$52:$R$52,0)+1,FALSE)),0,VLOOKUP($A25,SXS_Transit_input!$A$53:$R$69,MATCH(SXS_Transit_temp!L$2,SXS_Transit_input!$B$52:$R$52,0)+1,FALSE))</f>
        <v>0</v>
      </c>
      <c r="M25">
        <f>IF(ISNA(VLOOKUP($A25,SXS_Transit_input!$A$5:$W$26,MATCH(SXS_Transit_temp!M$2,SXS_Transit_input!$B$4:$W$4,0)+1,FALSE)),0,VLOOKUP($A25,SXS_Transit_input!$A$5:$W$26,MATCH(SXS_Transit_temp!M$2,SXS_Transit_input!$B$4:$W$4,0)+1,FALSE))+IF(ISNA(VLOOKUP($A25,SXS_Transit_input!$A$53:$R$69,MATCH(SXS_Transit_temp!M$2,SXS_Transit_input!$B$52:$R$52,0)+1,FALSE)),0,VLOOKUP($A25,SXS_Transit_input!$A$53:$R$69,MATCH(SXS_Transit_temp!M$2,SXS_Transit_input!$B$52:$R$52,0)+1,FALSE))</f>
        <v>0</v>
      </c>
      <c r="N25">
        <f>IF(ISNA(VLOOKUP($A25,SXS_Transit_input!$A$5:$W$26,MATCH(SXS_Transit_temp!N$2,SXS_Transit_input!$B$4:$W$4,0)+1,FALSE)),0,VLOOKUP($A25,SXS_Transit_input!$A$5:$W$26,MATCH(SXS_Transit_temp!N$2,SXS_Transit_input!$B$4:$W$4,0)+1,FALSE))+IF(ISNA(VLOOKUP($A25,SXS_Transit_input!$A$53:$R$69,MATCH(SXS_Transit_temp!N$2,SXS_Transit_input!$B$52:$R$52,0)+1,FALSE)),0,VLOOKUP($A25,SXS_Transit_input!$A$53:$R$69,MATCH(SXS_Transit_temp!N$2,SXS_Transit_input!$B$52:$R$52,0)+1,FALSE))</f>
        <v>0</v>
      </c>
      <c r="O25">
        <f>IF(ISNA(VLOOKUP($A25,SXS_Transit_input!$A$5:$W$26,MATCH(SXS_Transit_temp!O$2,SXS_Transit_input!$B$4:$W$4,0)+1,FALSE)),0,VLOOKUP($A25,SXS_Transit_input!$A$5:$W$26,MATCH(SXS_Transit_temp!O$2,SXS_Transit_input!$B$4:$W$4,0)+1,FALSE))+IF(ISNA(VLOOKUP($A25,SXS_Transit_input!$A$53:$R$69,MATCH(SXS_Transit_temp!O$2,SXS_Transit_input!$B$52:$R$52,0)+1,FALSE)),0,VLOOKUP($A25,SXS_Transit_input!$A$53:$R$69,MATCH(SXS_Transit_temp!O$2,SXS_Transit_input!$B$52:$R$52,0)+1,FALSE))</f>
        <v>0</v>
      </c>
      <c r="P25">
        <f>IF(ISNA(VLOOKUP($A25,SXS_Transit_input!$A$5:$W$26,MATCH(SXS_Transit_temp!P$2,SXS_Transit_input!$B$4:$W$4,0)+1,FALSE)),0,VLOOKUP($A25,SXS_Transit_input!$A$5:$W$26,MATCH(SXS_Transit_temp!P$2,SXS_Transit_input!$B$4:$W$4,0)+1,FALSE))+IF(ISNA(VLOOKUP($A25,SXS_Transit_input!$A$53:$R$69,MATCH(SXS_Transit_temp!P$2,SXS_Transit_input!$B$52:$R$52,0)+1,FALSE)),0,VLOOKUP($A25,SXS_Transit_input!$A$53:$R$69,MATCH(SXS_Transit_temp!P$2,SXS_Transit_input!$B$52:$R$52,0)+1,FALSE))</f>
        <v>0</v>
      </c>
      <c r="Q25">
        <f>IF(ISNA(VLOOKUP($A25,SXS_Transit_input!$A$5:$W$26,MATCH(SXS_Transit_temp!Q$2,SXS_Transit_input!$B$4:$W$4,0)+1,FALSE)),0,VLOOKUP($A25,SXS_Transit_input!$A$5:$W$26,MATCH(SXS_Transit_temp!Q$2,SXS_Transit_input!$B$4:$W$4,0)+1,FALSE))+IF(ISNA(VLOOKUP($A25,SXS_Transit_input!$A$53:$R$69,MATCH(SXS_Transit_temp!Q$2,SXS_Transit_input!$B$52:$R$52,0)+1,FALSE)),0,VLOOKUP($A25,SXS_Transit_input!$A$53:$R$69,MATCH(SXS_Transit_temp!Q$2,SXS_Transit_input!$B$52:$R$52,0)+1,FALSE))</f>
        <v>0</v>
      </c>
      <c r="R25">
        <f>IF(ISNA(VLOOKUP($A25,SXS_Transit_input!$A$5:$W$26,MATCH(SXS_Transit_temp!R$2,SXS_Transit_input!$B$4:$W$4,0)+1,FALSE)),0,VLOOKUP($A25,SXS_Transit_input!$A$5:$W$26,MATCH(SXS_Transit_temp!R$2,SXS_Transit_input!$B$4:$W$4,0)+1,FALSE))+IF(ISNA(VLOOKUP($A25,SXS_Transit_input!$A$53:$R$69,MATCH(SXS_Transit_temp!R$2,SXS_Transit_input!$B$52:$R$52,0)+1,FALSE)),0,VLOOKUP($A25,SXS_Transit_input!$A$53:$R$69,MATCH(SXS_Transit_temp!R$2,SXS_Transit_input!$B$52:$R$52,0)+1,FALSE))</f>
        <v>0</v>
      </c>
      <c r="S25">
        <f>IF(ISNA(VLOOKUP($A25,SXS_Transit_input!$A$5:$W$26,MATCH(SXS_Transit_temp!S$2,SXS_Transit_input!$B$4:$W$4,0)+1,FALSE)),0,VLOOKUP($A25,SXS_Transit_input!$A$5:$W$26,MATCH(SXS_Transit_temp!S$2,SXS_Transit_input!$B$4:$W$4,0)+1,FALSE))+IF(ISNA(VLOOKUP($A25,SXS_Transit_input!$A$53:$R$69,MATCH(SXS_Transit_temp!S$2,SXS_Transit_input!$B$52:$R$52,0)+1,FALSE)),0,VLOOKUP($A25,SXS_Transit_input!$A$53:$R$69,MATCH(SXS_Transit_temp!S$2,SXS_Transit_input!$B$52:$R$52,0)+1,FALSE))</f>
        <v>0</v>
      </c>
      <c r="T25">
        <f>IF(ISNA(VLOOKUP($A25,SXS_Transit_input!$A$5:$W$26,MATCH(SXS_Transit_temp!T$2,SXS_Transit_input!$B$4:$W$4,0)+1,FALSE)),0,VLOOKUP($A25,SXS_Transit_input!$A$5:$W$26,MATCH(SXS_Transit_temp!T$2,SXS_Transit_input!$B$4:$W$4,0)+1,FALSE))+IF(ISNA(VLOOKUP($A25,SXS_Transit_input!$A$53:$R$69,MATCH(SXS_Transit_temp!T$2,SXS_Transit_input!$B$52:$R$52,0)+1,FALSE)),0,VLOOKUP($A25,SXS_Transit_input!$A$53:$R$69,MATCH(SXS_Transit_temp!T$2,SXS_Transit_input!$B$52:$R$52,0)+1,FALSE))</f>
        <v>0</v>
      </c>
      <c r="U25">
        <f>IF(ISNA(VLOOKUP($A25,SXS_Transit_input!$A$5:$W$26,MATCH(SXS_Transit_temp!U$2,SXS_Transit_input!$B$4:$W$4,0)+1,FALSE)),0,VLOOKUP($A25,SXS_Transit_input!$A$5:$W$26,MATCH(SXS_Transit_temp!U$2,SXS_Transit_input!$B$4:$W$4,0)+1,FALSE))+IF(ISNA(VLOOKUP($A25,SXS_Transit_input!$A$53:$R$69,MATCH(SXS_Transit_temp!U$2,SXS_Transit_input!$B$52:$R$52,0)+1,FALSE)),0,VLOOKUP($A25,SXS_Transit_input!$A$53:$R$69,MATCH(SXS_Transit_temp!U$2,SXS_Transit_input!$B$52:$R$52,0)+1,FALSE))</f>
        <v>0</v>
      </c>
      <c r="V25">
        <f>IF(ISNA(VLOOKUP($A25,SXS_Transit_input!$A$5:$W$26,MATCH(SXS_Transit_temp!V$2,SXS_Transit_input!$B$4:$W$4,0)+1,FALSE)),0,VLOOKUP($A25,SXS_Transit_input!$A$5:$W$26,MATCH(SXS_Transit_temp!V$2,SXS_Transit_input!$B$4:$W$4,0)+1,FALSE))+IF(ISNA(VLOOKUP($A25,SXS_Transit_input!$A$53:$R$69,MATCH(SXS_Transit_temp!V$2,SXS_Transit_input!$B$52:$R$52,0)+1,FALSE)),0,VLOOKUP($A25,SXS_Transit_input!$A$53:$R$69,MATCH(SXS_Transit_temp!V$2,SXS_Transit_input!$B$52:$R$52,0)+1,FALSE))</f>
        <v>0</v>
      </c>
      <c r="W25">
        <f>IF(ISNA(VLOOKUP($A25,SXS_Transit_input!$A$5:$W$26,MATCH(SXS_Transit_temp!W$2,SXS_Transit_input!$B$4:$W$4,0)+1,FALSE)),0,VLOOKUP($A25,SXS_Transit_input!$A$5:$W$26,MATCH(SXS_Transit_temp!W$2,SXS_Transit_input!$B$4:$W$4,0)+1,FALSE))+IF(ISNA(VLOOKUP($A25,SXS_Transit_input!$A$53:$R$69,MATCH(SXS_Transit_temp!W$2,SXS_Transit_input!$B$52:$R$52,0)+1,FALSE)),0,VLOOKUP($A25,SXS_Transit_input!$A$53:$R$69,MATCH(SXS_Transit_temp!W$2,SXS_Transit_input!$B$52:$R$52,0)+1,FALSE))</f>
        <v>0</v>
      </c>
      <c r="X25">
        <f>IF(ISNA(VLOOKUP($A25,SXS_Transit_input!$A$5:$W$26,MATCH(SXS_Transit_temp!X$2,SXS_Transit_input!$B$4:$W$4,0)+1,FALSE)),0,VLOOKUP($A25,SXS_Transit_input!$A$5:$W$26,MATCH(SXS_Transit_temp!X$2,SXS_Transit_input!$B$4:$W$4,0)+1,FALSE))+IF(ISNA(VLOOKUP($A25,SXS_Transit_input!$A$53:$R$69,MATCH(SXS_Transit_temp!X$2,SXS_Transit_input!$B$52:$R$52,0)+1,FALSE)),0,VLOOKUP($A25,SXS_Transit_input!$A$53:$R$69,MATCH(SXS_Transit_temp!X$2,SXS_Transit_input!$B$52:$R$52,0)+1,FALSE))</f>
        <v>189.87281999999999</v>
      </c>
      <c r="Y25">
        <f>IF(ISNA(VLOOKUP($A25,SXS_Transit_input!$A$5:$W$26,MATCH(SXS_Transit_temp!Y$2,SXS_Transit_input!$B$4:$W$4,0)+1,FALSE)),0,VLOOKUP($A25,SXS_Transit_input!$A$5:$W$26,MATCH(SXS_Transit_temp!Y$2,SXS_Transit_input!$B$4:$W$4,0)+1,FALSE))+IF(ISNA(VLOOKUP($A25,SXS_Transit_input!$A$53:$R$69,MATCH(SXS_Transit_temp!Y$2,SXS_Transit_input!$B$52:$R$52,0)+1,FALSE)),0,VLOOKUP($A25,SXS_Transit_input!$A$53:$R$69,MATCH(SXS_Transit_temp!Y$2,SXS_Transit_input!$B$52:$R$52,0)+1,FALSE))</f>
        <v>0</v>
      </c>
      <c r="Z25">
        <f>IF(ISNA(VLOOKUP($A25,SXS_Transit_input!$A$5:$W$26,MATCH(SXS_Transit_temp!Z$2,SXS_Transit_input!$B$4:$W$4,0)+1,FALSE)),0,VLOOKUP($A25,SXS_Transit_input!$A$5:$W$26,MATCH(SXS_Transit_temp!Z$2,SXS_Transit_input!$B$4:$W$4,0)+1,FALSE))+IF(ISNA(VLOOKUP($A25,SXS_Transit_input!$A$53:$R$69,MATCH(SXS_Transit_temp!Z$2,SXS_Transit_input!$B$52:$R$52,0)+1,FALSE)),0,VLOOKUP($A25,SXS_Transit_input!$A$53:$R$69,MATCH(SXS_Transit_temp!Z$2,SXS_Transit_input!$B$52:$R$52,0)+1,FALSE))</f>
        <v>0</v>
      </c>
      <c r="AA25">
        <v>23</v>
      </c>
      <c r="AB25" s="22">
        <f>IF(ISNA(VLOOKUP($AA25,SXS_Transit_input!$Y$5:$AT$26,MATCH(SXS_Transit_temp!AB$2,SXS_Transit_input!$Y$4:$AS$4,0)+1,FALSE)),0,VLOOKUP($AA25,SXS_Transit_input!$Y$5:$AT$26,MATCH(SXS_Transit_temp!AB$2,SXS_Transit_input!$Y$4:$AS$4,0)+1,FALSE))+IF(ISNA(VLOOKUP($AA25,SXS_Transit_input!$Y$52:$AT$67,MATCH(SXS_Transit_temp!AB$2,SXS_Transit_input!$Y$51:$AT$51,0)+1,FALSE)),0,VLOOKUP($AA25,SXS_Transit_input!$Y$52:$AT$67,MATCH(SXS_Transit_temp!AB$2,SXS_Transit_input!$Y$51:$AT$51,0)+1,FALSE))</f>
        <v>0</v>
      </c>
      <c r="AC25" s="23">
        <f>IF(ISNA(VLOOKUP($AA25,SXS_Transit_input!$Y$5:$AT$26,MATCH(SXS_Transit_temp!AC$2,SXS_Transit_input!$Y$4:$AS$4,0)+1,FALSE)),0,VLOOKUP($AA25,SXS_Transit_input!$Y$5:$AT$26,MATCH(SXS_Transit_temp!AC$2,SXS_Transit_input!$Y$4:$AS$4,0)+1,FALSE))+IF(ISNA(VLOOKUP($AA25,SXS_Transit_input!$Y$52:$AT$67,MATCH(SXS_Transit_temp!AC$2,SXS_Transit_input!$Y$51:$AT$51,0)+1,FALSE)),0,VLOOKUP($AA25,SXS_Transit_input!$Y$52:$AT$67,MATCH(SXS_Transit_temp!AC$2,SXS_Transit_input!$Y$51:$AT$51,0)+1,FALSE))</f>
        <v>0</v>
      </c>
      <c r="AD25" s="23">
        <f>IF(ISNA(VLOOKUP($AA25,SXS_Transit_input!$Y$5:$AT$26,MATCH(SXS_Transit_temp!AD$2,SXS_Transit_input!$Y$4:$AS$4,0)+1,FALSE)),0,VLOOKUP($AA25,SXS_Transit_input!$Y$5:$AT$26,MATCH(SXS_Transit_temp!AD$2,SXS_Transit_input!$Y$4:$AS$4,0)+1,FALSE))+IF(ISNA(VLOOKUP($AA25,SXS_Transit_input!$Y$52:$AT$67,MATCH(SXS_Transit_temp!AD$2,SXS_Transit_input!$Y$51:$AT$51,0)+1,FALSE)),0,VLOOKUP($AA25,SXS_Transit_input!$Y$52:$AT$67,MATCH(SXS_Transit_temp!AD$2,SXS_Transit_input!$Y$51:$AT$51,0)+1,FALSE))</f>
        <v>0</v>
      </c>
      <c r="AE25" s="23">
        <f>IF(ISNA(VLOOKUP($AA25,SXS_Transit_input!$Y$5:$AT$26,MATCH(SXS_Transit_temp!AE$2,SXS_Transit_input!$Y$4:$AS$4,0)+1,FALSE)),0,VLOOKUP($AA25,SXS_Transit_input!$Y$5:$AT$26,MATCH(SXS_Transit_temp!AE$2,SXS_Transit_input!$Y$4:$AS$4,0)+1,FALSE))+IF(ISNA(VLOOKUP($AA25,SXS_Transit_input!$Y$52:$AT$67,MATCH(SXS_Transit_temp!AE$2,SXS_Transit_input!$Y$51:$AT$51,0)+1,FALSE)),0,VLOOKUP($AA25,SXS_Transit_input!$Y$52:$AT$67,MATCH(SXS_Transit_temp!AE$2,SXS_Transit_input!$Y$51:$AT$51,0)+1,FALSE))</f>
        <v>0</v>
      </c>
      <c r="AF25" s="23">
        <f>IF(ISNA(VLOOKUP($AA25,SXS_Transit_input!$Y$5:$AT$26,MATCH(SXS_Transit_temp!AF$2,SXS_Transit_input!$Y$4:$AS$4,0)+1,FALSE)),0,VLOOKUP($AA25,SXS_Transit_input!$Y$5:$AT$26,MATCH(SXS_Transit_temp!AF$2,SXS_Transit_input!$Y$4:$AS$4,0)+1,FALSE))+IF(ISNA(VLOOKUP($AA25,SXS_Transit_input!$Y$52:$AT$67,MATCH(SXS_Transit_temp!AF$2,SXS_Transit_input!$Y$51:$AT$51,0)+1,FALSE)),0,VLOOKUP($AA25,SXS_Transit_input!$Y$52:$AT$67,MATCH(SXS_Transit_temp!AF$2,SXS_Transit_input!$Y$51:$AT$51,0)+1,FALSE))</f>
        <v>0</v>
      </c>
      <c r="AG25" s="23">
        <f>IF(ISNA(VLOOKUP($AA25,SXS_Transit_input!$Y$5:$AT$26,MATCH(SXS_Transit_temp!AG$2,SXS_Transit_input!$Y$4:$AS$4,0)+1,FALSE)),0,VLOOKUP($AA25,SXS_Transit_input!$Y$5:$AT$26,MATCH(SXS_Transit_temp!AG$2,SXS_Transit_input!$Y$4:$AS$4,0)+1,FALSE))+IF(ISNA(VLOOKUP($AA25,SXS_Transit_input!$Y$52:$AT$67,MATCH(SXS_Transit_temp!AG$2,SXS_Transit_input!$Y$51:$AT$51,0)+1,FALSE)),0,VLOOKUP($AA25,SXS_Transit_input!$Y$52:$AT$67,MATCH(SXS_Transit_temp!AG$2,SXS_Transit_input!$Y$51:$AT$51,0)+1,FALSE))</f>
        <v>1</v>
      </c>
      <c r="AH25" s="23">
        <f>IF(ISNA(VLOOKUP($AA25,SXS_Transit_input!$Y$5:$AT$26,MATCH(SXS_Transit_temp!AH$2,SXS_Transit_input!$Y$4:$AS$4,0)+1,FALSE)),0,VLOOKUP($AA25,SXS_Transit_input!$Y$5:$AT$26,MATCH(SXS_Transit_temp!AH$2,SXS_Transit_input!$Y$4:$AS$4,0)+1,FALSE))+IF(ISNA(VLOOKUP($AA25,SXS_Transit_input!$Y$52:$AT$67,MATCH(SXS_Transit_temp!AH$2,SXS_Transit_input!$Y$51:$AT$51,0)+1,FALSE)),0,VLOOKUP($AA25,SXS_Transit_input!$Y$52:$AT$67,MATCH(SXS_Transit_temp!AH$2,SXS_Transit_input!$Y$51:$AT$51,0)+1,FALSE))</f>
        <v>0</v>
      </c>
      <c r="AI25" s="23">
        <f>IF(ISNA(VLOOKUP($AA25,SXS_Transit_input!$Y$5:$AT$26,MATCH(SXS_Transit_temp!AI$2,SXS_Transit_input!$Y$4:$AS$4,0)+1,FALSE)),0,VLOOKUP($AA25,SXS_Transit_input!$Y$5:$AT$26,MATCH(SXS_Transit_temp!AI$2,SXS_Transit_input!$Y$4:$AS$4,0)+1,FALSE))+IF(ISNA(VLOOKUP($AA25,SXS_Transit_input!$Y$52:$AT$67,MATCH(SXS_Transit_temp!AI$2,SXS_Transit_input!$Y$51:$AT$51,0)+1,FALSE)),0,VLOOKUP($AA25,SXS_Transit_input!$Y$52:$AT$67,MATCH(SXS_Transit_temp!AI$2,SXS_Transit_input!$Y$51:$AT$51,0)+1,FALSE))</f>
        <v>0</v>
      </c>
      <c r="AJ25" s="23">
        <f>IF(ISNA(VLOOKUP($AA25,SXS_Transit_input!$Y$5:$AT$26,MATCH(SXS_Transit_temp!AJ$2,SXS_Transit_input!$Y$4:$AS$4,0)+1,FALSE)),0,VLOOKUP($AA25,SXS_Transit_input!$Y$5:$AT$26,MATCH(SXS_Transit_temp!AJ$2,SXS_Transit_input!$Y$4:$AS$4,0)+1,FALSE))+IF(ISNA(VLOOKUP($AA25,SXS_Transit_input!$Y$52:$AT$67,MATCH(SXS_Transit_temp!AJ$2,SXS_Transit_input!$Y$51:$AT$51,0)+1,FALSE)),0,VLOOKUP($AA25,SXS_Transit_input!$Y$52:$AT$67,MATCH(SXS_Transit_temp!AJ$2,SXS_Transit_input!$Y$51:$AT$51,0)+1,FALSE))</f>
        <v>0</v>
      </c>
      <c r="AK25" s="23">
        <f>IF(ISNA(VLOOKUP($AA25,SXS_Transit_input!$Y$5:$AT$26,MATCH(SXS_Transit_temp!AK$2,SXS_Transit_input!$Y$4:$AS$4,0)+1,FALSE)),0,VLOOKUP($AA25,SXS_Transit_input!$Y$5:$AT$26,MATCH(SXS_Transit_temp!AK$2,SXS_Transit_input!$Y$4:$AS$4,0)+1,FALSE))+IF(ISNA(VLOOKUP($AA25,SXS_Transit_input!$Y$52:$AT$67,MATCH(SXS_Transit_temp!AK$2,SXS_Transit_input!$Y$51:$AT$51,0)+1,FALSE)),0,VLOOKUP($AA25,SXS_Transit_input!$Y$52:$AT$67,MATCH(SXS_Transit_temp!AK$2,SXS_Transit_input!$Y$51:$AT$51,0)+1,FALSE))</f>
        <v>0</v>
      </c>
      <c r="AL25" s="23">
        <f>IF(ISNA(VLOOKUP($AA25,SXS_Transit_input!$Y$5:$AT$26,MATCH(SXS_Transit_temp!AL$2,SXS_Transit_input!$Y$4:$AS$4,0)+1,FALSE)),0,VLOOKUP($AA25,SXS_Transit_input!$Y$5:$AT$26,MATCH(SXS_Transit_temp!AL$2,SXS_Transit_input!$Y$4:$AS$4,0)+1,FALSE))+IF(ISNA(VLOOKUP($AA25,SXS_Transit_input!$Y$52:$AT$67,MATCH(SXS_Transit_temp!AL$2,SXS_Transit_input!$Y$51:$AT$51,0)+1,FALSE)),0,VLOOKUP($AA25,SXS_Transit_input!$Y$52:$AT$67,MATCH(SXS_Transit_temp!AL$2,SXS_Transit_input!$Y$51:$AT$51,0)+1,FALSE))</f>
        <v>0</v>
      </c>
      <c r="AM25" s="23">
        <f>IF(ISNA(VLOOKUP($AA25,SXS_Transit_input!$Y$5:$AT$26,MATCH(SXS_Transit_temp!AM$2,SXS_Transit_input!$Y$4:$AS$4,0)+1,FALSE)),0,VLOOKUP($AA25,SXS_Transit_input!$Y$5:$AT$26,MATCH(SXS_Transit_temp!AM$2,SXS_Transit_input!$Y$4:$AS$4,0)+1,FALSE))+IF(ISNA(VLOOKUP($AA25,SXS_Transit_input!$Y$52:$AT$67,MATCH(SXS_Transit_temp!AM$2,SXS_Transit_input!$Y$51:$AT$51,0)+1,FALSE)),0,VLOOKUP($AA25,SXS_Transit_input!$Y$52:$AT$67,MATCH(SXS_Transit_temp!AM$2,SXS_Transit_input!$Y$51:$AT$51,0)+1,FALSE))</f>
        <v>0</v>
      </c>
      <c r="AN25" s="23">
        <f>IF(ISNA(VLOOKUP($AA25,SXS_Transit_input!$Y$5:$AT$26,MATCH(SXS_Transit_temp!AN$2,SXS_Transit_input!$Y$4:$AS$4,0)+1,FALSE)),0,VLOOKUP($AA25,SXS_Transit_input!$Y$5:$AT$26,MATCH(SXS_Transit_temp!AN$2,SXS_Transit_input!$Y$4:$AS$4,0)+1,FALSE))+IF(ISNA(VLOOKUP($AA25,SXS_Transit_input!$Y$52:$AT$67,MATCH(SXS_Transit_temp!AN$2,SXS_Transit_input!$Y$51:$AT$51,0)+1,FALSE)),0,VLOOKUP($AA25,SXS_Transit_input!$Y$52:$AT$67,MATCH(SXS_Transit_temp!AN$2,SXS_Transit_input!$Y$51:$AT$51,0)+1,FALSE))</f>
        <v>0</v>
      </c>
      <c r="AO25" s="23">
        <f>IF(ISNA(VLOOKUP($AA25,SXS_Transit_input!$Y$5:$AT$26,MATCH(SXS_Transit_temp!AO$2,SXS_Transit_input!$Y$4:$AS$4,0)+1,FALSE)),0,VLOOKUP($AA25,SXS_Transit_input!$Y$5:$AT$26,MATCH(SXS_Transit_temp!AO$2,SXS_Transit_input!$Y$4:$AS$4,0)+1,FALSE))+IF(ISNA(VLOOKUP($AA25,SXS_Transit_input!$Y$52:$AT$67,MATCH(SXS_Transit_temp!AO$2,SXS_Transit_input!$Y$51:$AT$51,0)+1,FALSE)),0,VLOOKUP($AA25,SXS_Transit_input!$Y$52:$AT$67,MATCH(SXS_Transit_temp!AO$2,SXS_Transit_input!$Y$51:$AT$51,0)+1,FALSE))</f>
        <v>0</v>
      </c>
      <c r="AP25" s="23">
        <f>IF(ISNA(VLOOKUP($AA25,SXS_Transit_input!$Y$5:$AT$26,MATCH(SXS_Transit_temp!AP$2,SXS_Transit_input!$Y$4:$AS$4,0)+1,FALSE)),0,VLOOKUP($AA25,SXS_Transit_input!$Y$5:$AT$26,MATCH(SXS_Transit_temp!AP$2,SXS_Transit_input!$Y$4:$AS$4,0)+1,FALSE))+IF(ISNA(VLOOKUP($AA25,SXS_Transit_input!$Y$52:$AT$67,MATCH(SXS_Transit_temp!AP$2,SXS_Transit_input!$Y$51:$AT$51,0)+1,FALSE)),0,VLOOKUP($AA25,SXS_Transit_input!$Y$52:$AT$67,MATCH(SXS_Transit_temp!AP$2,SXS_Transit_input!$Y$51:$AT$51,0)+1,FALSE))</f>
        <v>0</v>
      </c>
      <c r="AQ25" s="23">
        <f>IF(ISNA(VLOOKUP($AA25,SXS_Transit_input!$Y$5:$AT$26,MATCH(SXS_Transit_temp!AQ$2,SXS_Transit_input!$Y$4:$AS$4,0)+1,FALSE)),0,VLOOKUP($AA25,SXS_Transit_input!$Y$5:$AT$26,MATCH(SXS_Transit_temp!AQ$2,SXS_Transit_input!$Y$4:$AS$4,0)+1,FALSE))+IF(ISNA(VLOOKUP($AA25,SXS_Transit_input!$Y$52:$AT$67,MATCH(SXS_Transit_temp!AQ$2,SXS_Transit_input!$Y$51:$AT$51,0)+1,FALSE)),0,VLOOKUP($AA25,SXS_Transit_input!$Y$52:$AT$67,MATCH(SXS_Transit_temp!AQ$2,SXS_Transit_input!$Y$51:$AT$51,0)+1,FALSE))</f>
        <v>0</v>
      </c>
      <c r="AR25" s="23">
        <f>IF(ISNA(VLOOKUP($AA25,SXS_Transit_input!$Y$5:$AT$26,MATCH(SXS_Transit_temp!AR$2,SXS_Transit_input!$Y$4:$AS$4,0)+1,FALSE)),0,VLOOKUP($AA25,SXS_Transit_input!$Y$5:$AT$26,MATCH(SXS_Transit_temp!AR$2,SXS_Transit_input!$Y$4:$AS$4,0)+1,FALSE))+IF(ISNA(VLOOKUP($AA25,SXS_Transit_input!$Y$52:$AT$67,MATCH(SXS_Transit_temp!AR$2,SXS_Transit_input!$Y$51:$AT$51,0)+1,FALSE)),0,VLOOKUP($AA25,SXS_Transit_input!$Y$52:$AT$67,MATCH(SXS_Transit_temp!AR$2,SXS_Transit_input!$Y$51:$AT$51,0)+1,FALSE))</f>
        <v>0</v>
      </c>
      <c r="AS25" s="23">
        <f>IF(ISNA(VLOOKUP($AA25,SXS_Transit_input!$Y$5:$AT$26,MATCH(SXS_Transit_temp!AS$2,SXS_Transit_input!$Y$4:$AS$4,0)+1,FALSE)),0,VLOOKUP($AA25,SXS_Transit_input!$Y$5:$AT$26,MATCH(SXS_Transit_temp!AS$2,SXS_Transit_input!$Y$4:$AS$4,0)+1,FALSE))+IF(ISNA(VLOOKUP($AA25,SXS_Transit_input!$Y$52:$AT$67,MATCH(SXS_Transit_temp!AS$2,SXS_Transit_input!$Y$51:$AT$51,0)+1,FALSE)),0,VLOOKUP($AA25,SXS_Transit_input!$Y$52:$AT$67,MATCH(SXS_Transit_temp!AS$2,SXS_Transit_input!$Y$51:$AT$51,0)+1,FALSE))</f>
        <v>0</v>
      </c>
      <c r="AT25" s="23">
        <f>IF(ISNA(VLOOKUP($AA25,SXS_Transit_input!$Y$5:$AT$26,MATCH(SXS_Transit_temp!AT$2,SXS_Transit_input!$Y$4:$AS$4,0)+1,FALSE)),0,VLOOKUP($AA25,SXS_Transit_input!$Y$5:$AT$26,MATCH(SXS_Transit_temp!AT$2,SXS_Transit_input!$Y$4:$AS$4,0)+1,FALSE))+IF(ISNA(VLOOKUP($AA25,SXS_Transit_input!$Y$52:$AT$67,MATCH(SXS_Transit_temp!AT$2,SXS_Transit_input!$Y$51:$AT$51,0)+1,FALSE)),0,VLOOKUP($AA25,SXS_Transit_input!$Y$52:$AT$67,MATCH(SXS_Transit_temp!AT$2,SXS_Transit_input!$Y$51:$AT$51,0)+1,FALSE))</f>
        <v>0</v>
      </c>
      <c r="AU25" s="23">
        <f>IF(ISNA(VLOOKUP($AA25,SXS_Transit_input!$Y$5:$AT$26,MATCH(SXS_Transit_temp!AU$2,SXS_Transit_input!$Y$4:$AS$4,0)+1,FALSE)),0,VLOOKUP($AA25,SXS_Transit_input!$Y$5:$AT$26,MATCH(SXS_Transit_temp!AU$2,SXS_Transit_input!$Y$4:$AS$4,0)+1,FALSE))+IF(ISNA(VLOOKUP($AA25,SXS_Transit_input!$Y$52:$AT$67,MATCH(SXS_Transit_temp!AU$2,SXS_Transit_input!$Y$51:$AT$51,0)+1,FALSE)),0,VLOOKUP($AA25,SXS_Transit_input!$Y$52:$AT$67,MATCH(SXS_Transit_temp!AU$2,SXS_Transit_input!$Y$51:$AT$51,0)+1,FALSE))</f>
        <v>0</v>
      </c>
      <c r="AV25" s="23">
        <f>IF(ISNA(VLOOKUP($AA25,SXS_Transit_input!$Y$5:$AT$26,MATCH(SXS_Transit_temp!AV$2,SXS_Transit_input!$Y$4:$AS$4,0)+1,FALSE)),0,VLOOKUP($AA25,SXS_Transit_input!$Y$5:$AT$26,MATCH(SXS_Transit_temp!AV$2,SXS_Transit_input!$Y$4:$AS$4,0)+1,FALSE))+IF(ISNA(VLOOKUP($AA25,SXS_Transit_input!$Y$52:$AT$67,MATCH(SXS_Transit_temp!AV$2,SXS_Transit_input!$Y$51:$AT$51,0)+1,FALSE)),0,VLOOKUP($AA25,SXS_Transit_input!$Y$52:$AT$67,MATCH(SXS_Transit_temp!AV$2,SXS_Transit_input!$Y$51:$AT$51,0)+1,FALSE))</f>
        <v>0</v>
      </c>
      <c r="AW25" s="23">
        <f>IF(ISNA(VLOOKUP($AA25,SXS_Transit_input!$Y$5:$AT$26,MATCH(SXS_Transit_temp!AW$2,SXS_Transit_input!$Y$4:$AS$4,0)+1,FALSE)),0,VLOOKUP($AA25,SXS_Transit_input!$Y$5:$AT$26,MATCH(SXS_Transit_temp!AW$2,SXS_Transit_input!$Y$4:$AS$4,0)+1,FALSE))+IF(ISNA(VLOOKUP($AA25,SXS_Transit_input!$Y$52:$AT$67,MATCH(SXS_Transit_temp!AW$2,SXS_Transit_input!$Y$51:$AT$51,0)+1,FALSE)),0,VLOOKUP($AA25,SXS_Transit_input!$Y$52:$AT$67,MATCH(SXS_Transit_temp!AW$2,SXS_Transit_input!$Y$51:$AT$51,0)+1,FALSE))</f>
        <v>0</v>
      </c>
      <c r="AX25" s="23">
        <f>IF(ISNA(VLOOKUP($AA25,SXS_Transit_input!$Y$5:$AT$26,MATCH(SXS_Transit_temp!AX$2,SXS_Transit_input!$Y$4:$AS$4,0)+1,FALSE)),0,VLOOKUP($AA25,SXS_Transit_input!$Y$5:$AT$26,MATCH(SXS_Transit_temp!AX$2,SXS_Transit_input!$Y$4:$AS$4,0)+1,FALSE))+IF(ISNA(VLOOKUP($AA25,SXS_Transit_input!$Y$52:$AT$67,MATCH(SXS_Transit_temp!AX$2,SXS_Transit_input!$Y$51:$AT$51,0)+1,FALSE)),0,VLOOKUP($AA25,SXS_Transit_input!$Y$52:$AT$67,MATCH(SXS_Transit_temp!AX$2,SXS_Transit_input!$Y$51:$AT$51,0)+1,FALSE))</f>
        <v>0</v>
      </c>
      <c r="AY25" s="23">
        <f>IF(ISNA(VLOOKUP($AA25,SXS_Transit_input!$Y$5:$AT$26,MATCH(SXS_Transit_temp!AY$2,SXS_Transit_input!$Y$4:$AS$4,0)+1,FALSE)),0,VLOOKUP($AA25,SXS_Transit_input!$Y$5:$AT$26,MATCH(SXS_Transit_temp!AY$2,SXS_Transit_input!$Y$4:$AS$4,0)+1,FALSE))+IF(ISNA(VLOOKUP($AA25,SXS_Transit_input!$Y$52:$AT$67,MATCH(SXS_Transit_temp!AY$2,SXS_Transit_input!$Y$51:$AT$51,0)+1,FALSE)),0,VLOOKUP($AA25,SXS_Transit_input!$Y$52:$AT$67,MATCH(SXS_Transit_temp!AY$2,SXS_Transit_input!$Y$51:$AT$51,0)+1,FALSE))</f>
        <v>0</v>
      </c>
      <c r="AZ25" s="24">
        <f>IF(ISNA(VLOOKUP($AA25,SXS_Transit_input!$Y$5:$AT$26,MATCH(SXS_Transit_temp!AZ$2,SXS_Transit_input!$Y$4:$AS$4,0)+1,FALSE)),0,VLOOKUP($AA25,SXS_Transit_input!$Y$5:$AT$26,MATCH(SXS_Transit_temp!AZ$2,SXS_Transit_input!$Y$4:$AS$4,0)+1,FALSE))+IF(ISNA(VLOOKUP($AA25,SXS_Transit_input!$Y$52:$AT$67,MATCH(SXS_Transit_temp!AZ$2,SXS_Transit_input!$Y$51:$AT$51,0)+1,FALSE)),0,VLOOKUP($AA25,SXS_Transit_input!$Y$52:$AT$67,MATCH(SXS_Transit_temp!AZ$2,SXS_Transit_input!$Y$51:$AT$51,0)+1,FALSE))</f>
        <v>0</v>
      </c>
    </row>
    <row r="26" spans="1:52" x14ac:dyDescent="0.25">
      <c r="A26">
        <v>24</v>
      </c>
      <c r="B26">
        <f>IF(ISNA(VLOOKUP($A26,SXS_Transit_input!$A$5:$W$26,MATCH(SXS_Transit_temp!B$2,SXS_Transit_input!$B$4:$W$4,0)+1,FALSE)),0,VLOOKUP($A26,SXS_Transit_input!$A$5:$W$26,MATCH(SXS_Transit_temp!B$2,SXS_Transit_input!$B$4:$W$4,0)+1,FALSE))+IF(ISNA(VLOOKUP($A26,SXS_Transit_input!$A$53:$R$69,MATCH(SXS_Transit_temp!B$2,SXS_Transit_input!$B$52:$R$52,0)+1,FALSE)),0,VLOOKUP($A26,SXS_Transit_input!$A$53:$R$69,MATCH(SXS_Transit_temp!B$2,SXS_Transit_input!$B$52:$R$52,0)+1,FALSE))</f>
        <v>4375.0954899999997</v>
      </c>
      <c r="C26">
        <f>IF(ISNA(VLOOKUP($A26,SXS_Transit_input!$A$5:$W$26,MATCH(SXS_Transit_temp!C$2,SXS_Transit_input!$B$4:$W$4,0)+1,FALSE)),0,VLOOKUP($A26,SXS_Transit_input!$A$5:$W$26,MATCH(SXS_Transit_temp!C$2,SXS_Transit_input!$B$4:$W$4,0)+1,FALSE))+IF(ISNA(VLOOKUP($A26,SXS_Transit_input!$A$53:$R$69,MATCH(SXS_Transit_temp!C$2,SXS_Transit_input!$B$52:$R$52,0)+1,FALSE)),0,VLOOKUP($A26,SXS_Transit_input!$A$53:$R$69,MATCH(SXS_Transit_temp!C$2,SXS_Transit_input!$B$52:$R$52,0)+1,FALSE))</f>
        <v>0</v>
      </c>
      <c r="D26">
        <f>IF(ISNA(VLOOKUP($A26,SXS_Transit_input!$A$5:$W$26,MATCH(SXS_Transit_temp!D$2,SXS_Transit_input!$B$4:$W$4,0)+1,FALSE)),0,VLOOKUP($A26,SXS_Transit_input!$A$5:$W$26,MATCH(SXS_Transit_temp!D$2,SXS_Transit_input!$B$4:$W$4,0)+1,FALSE))+IF(ISNA(VLOOKUP($A26,SXS_Transit_input!$A$53:$R$69,MATCH(SXS_Transit_temp!D$2,SXS_Transit_input!$B$52:$R$52,0)+1,FALSE)),0,VLOOKUP($A26,SXS_Transit_input!$A$53:$R$69,MATCH(SXS_Transit_temp!D$2,SXS_Transit_input!$B$52:$R$52,0)+1,FALSE))</f>
        <v>0</v>
      </c>
      <c r="E26">
        <f>IF(ISNA(VLOOKUP($A26,SXS_Transit_input!$A$5:$W$26,MATCH(SXS_Transit_temp!E$2,SXS_Transit_input!$B$4:$W$4,0)+1,FALSE)),0,VLOOKUP($A26,SXS_Transit_input!$A$5:$W$26,MATCH(SXS_Transit_temp!E$2,SXS_Transit_input!$B$4:$W$4,0)+1,FALSE))+IF(ISNA(VLOOKUP($A26,SXS_Transit_input!$A$53:$R$69,MATCH(SXS_Transit_temp!E$2,SXS_Transit_input!$B$52:$R$52,0)+1,FALSE)),0,VLOOKUP($A26,SXS_Transit_input!$A$53:$R$69,MATCH(SXS_Transit_temp!E$2,SXS_Transit_input!$B$52:$R$52,0)+1,FALSE))</f>
        <v>0</v>
      </c>
      <c r="F26">
        <f>IF(ISNA(VLOOKUP($A26,SXS_Transit_input!$A$5:$W$26,MATCH(SXS_Transit_temp!F$2,SXS_Transit_input!$B$4:$W$4,0)+1,FALSE)),0,VLOOKUP($A26,SXS_Transit_input!$A$5:$W$26,MATCH(SXS_Transit_temp!F$2,SXS_Transit_input!$B$4:$W$4,0)+1,FALSE))+IF(ISNA(VLOOKUP($A26,SXS_Transit_input!$A$53:$R$69,MATCH(SXS_Transit_temp!F$2,SXS_Transit_input!$B$52:$R$52,0)+1,FALSE)),0,VLOOKUP($A26,SXS_Transit_input!$A$53:$R$69,MATCH(SXS_Transit_temp!F$2,SXS_Transit_input!$B$52:$R$52,0)+1,FALSE))</f>
        <v>0</v>
      </c>
      <c r="G26">
        <f>IF(ISNA(VLOOKUP($A26,SXS_Transit_input!$A$5:$W$26,MATCH(SXS_Transit_temp!G$2,SXS_Transit_input!$B$4:$W$4,0)+1,FALSE)),0,VLOOKUP($A26,SXS_Transit_input!$A$5:$W$26,MATCH(SXS_Transit_temp!G$2,SXS_Transit_input!$B$4:$W$4,0)+1,FALSE))+IF(ISNA(VLOOKUP($A26,SXS_Transit_input!$A$53:$R$69,MATCH(SXS_Transit_temp!G$2,SXS_Transit_input!$B$52:$R$52,0)+1,FALSE)),0,VLOOKUP($A26,SXS_Transit_input!$A$53:$R$69,MATCH(SXS_Transit_temp!G$2,SXS_Transit_input!$B$52:$R$52,0)+1,FALSE))</f>
        <v>0</v>
      </c>
      <c r="H26">
        <f>IF(ISNA(VLOOKUP($A26,SXS_Transit_input!$A$5:$W$26,MATCH(SXS_Transit_temp!H$2,SXS_Transit_input!$B$4:$W$4,0)+1,FALSE)),0,VLOOKUP($A26,SXS_Transit_input!$A$5:$W$26,MATCH(SXS_Transit_temp!H$2,SXS_Transit_input!$B$4:$W$4,0)+1,FALSE))+IF(ISNA(VLOOKUP($A26,SXS_Transit_input!$A$53:$R$69,MATCH(SXS_Transit_temp!H$2,SXS_Transit_input!$B$52:$R$52,0)+1,FALSE)),0,VLOOKUP($A26,SXS_Transit_input!$A$53:$R$69,MATCH(SXS_Transit_temp!H$2,SXS_Transit_input!$B$52:$R$52,0)+1,FALSE))</f>
        <v>0</v>
      </c>
      <c r="I26">
        <f>IF(ISNA(VLOOKUP($A26,SXS_Transit_input!$A$5:$W$26,MATCH(SXS_Transit_temp!I$2,SXS_Transit_input!$B$4:$W$4,0)+1,FALSE)),0,VLOOKUP($A26,SXS_Transit_input!$A$5:$W$26,MATCH(SXS_Transit_temp!I$2,SXS_Transit_input!$B$4:$W$4,0)+1,FALSE))+IF(ISNA(VLOOKUP($A26,SXS_Transit_input!$A$53:$R$69,MATCH(SXS_Transit_temp!I$2,SXS_Transit_input!$B$52:$R$52,0)+1,FALSE)),0,VLOOKUP($A26,SXS_Transit_input!$A$53:$R$69,MATCH(SXS_Transit_temp!I$2,SXS_Transit_input!$B$52:$R$52,0)+1,FALSE))</f>
        <v>1019.65667</v>
      </c>
      <c r="J26">
        <f>IF(ISNA(VLOOKUP($A26,SXS_Transit_input!$A$5:$W$26,MATCH(SXS_Transit_temp!J$2,SXS_Transit_input!$B$4:$W$4,0)+1,FALSE)),0,VLOOKUP($A26,SXS_Transit_input!$A$5:$W$26,MATCH(SXS_Transit_temp!J$2,SXS_Transit_input!$B$4:$W$4,0)+1,FALSE))+IF(ISNA(VLOOKUP($A26,SXS_Transit_input!$A$53:$R$69,MATCH(SXS_Transit_temp!J$2,SXS_Transit_input!$B$52:$R$52,0)+1,FALSE)),0,VLOOKUP($A26,SXS_Transit_input!$A$53:$R$69,MATCH(SXS_Transit_temp!J$2,SXS_Transit_input!$B$52:$R$52,0)+1,FALSE))</f>
        <v>0</v>
      </c>
      <c r="K26">
        <f>IF(ISNA(VLOOKUP($A26,SXS_Transit_input!$A$5:$W$26,MATCH(SXS_Transit_temp!K$2,SXS_Transit_input!$B$4:$W$4,0)+1,FALSE)),0,VLOOKUP($A26,SXS_Transit_input!$A$5:$W$26,MATCH(SXS_Transit_temp!K$2,SXS_Transit_input!$B$4:$W$4,0)+1,FALSE))+IF(ISNA(VLOOKUP($A26,SXS_Transit_input!$A$53:$R$69,MATCH(SXS_Transit_temp!K$2,SXS_Transit_input!$B$52:$R$52,0)+1,FALSE)),0,VLOOKUP($A26,SXS_Transit_input!$A$53:$R$69,MATCH(SXS_Transit_temp!K$2,SXS_Transit_input!$B$52:$R$52,0)+1,FALSE))</f>
        <v>0</v>
      </c>
      <c r="L26">
        <f>IF(ISNA(VLOOKUP($A26,SXS_Transit_input!$A$5:$W$26,MATCH(SXS_Transit_temp!L$2,SXS_Transit_input!$B$4:$W$4,0)+1,FALSE)),0,VLOOKUP($A26,SXS_Transit_input!$A$5:$W$26,MATCH(SXS_Transit_temp!L$2,SXS_Transit_input!$B$4:$W$4,0)+1,FALSE))+IF(ISNA(VLOOKUP($A26,SXS_Transit_input!$A$53:$R$69,MATCH(SXS_Transit_temp!L$2,SXS_Transit_input!$B$52:$R$52,0)+1,FALSE)),0,VLOOKUP($A26,SXS_Transit_input!$A$53:$R$69,MATCH(SXS_Transit_temp!L$2,SXS_Transit_input!$B$52:$R$52,0)+1,FALSE))</f>
        <v>0</v>
      </c>
      <c r="M26">
        <f>IF(ISNA(VLOOKUP($A26,SXS_Transit_input!$A$5:$W$26,MATCH(SXS_Transit_temp!M$2,SXS_Transit_input!$B$4:$W$4,0)+1,FALSE)),0,VLOOKUP($A26,SXS_Transit_input!$A$5:$W$26,MATCH(SXS_Transit_temp!M$2,SXS_Transit_input!$B$4:$W$4,0)+1,FALSE))+IF(ISNA(VLOOKUP($A26,SXS_Transit_input!$A$53:$R$69,MATCH(SXS_Transit_temp!M$2,SXS_Transit_input!$B$52:$R$52,0)+1,FALSE)),0,VLOOKUP($A26,SXS_Transit_input!$A$53:$R$69,MATCH(SXS_Transit_temp!M$2,SXS_Transit_input!$B$52:$R$52,0)+1,FALSE))</f>
        <v>0</v>
      </c>
      <c r="N26">
        <f>IF(ISNA(VLOOKUP($A26,SXS_Transit_input!$A$5:$W$26,MATCH(SXS_Transit_temp!N$2,SXS_Transit_input!$B$4:$W$4,0)+1,FALSE)),0,VLOOKUP($A26,SXS_Transit_input!$A$5:$W$26,MATCH(SXS_Transit_temp!N$2,SXS_Transit_input!$B$4:$W$4,0)+1,FALSE))+IF(ISNA(VLOOKUP($A26,SXS_Transit_input!$A$53:$R$69,MATCH(SXS_Transit_temp!N$2,SXS_Transit_input!$B$52:$R$52,0)+1,FALSE)),0,VLOOKUP($A26,SXS_Transit_input!$A$53:$R$69,MATCH(SXS_Transit_temp!N$2,SXS_Transit_input!$B$52:$R$52,0)+1,FALSE))</f>
        <v>532.85209999999995</v>
      </c>
      <c r="O26">
        <f>IF(ISNA(VLOOKUP($A26,SXS_Transit_input!$A$5:$W$26,MATCH(SXS_Transit_temp!O$2,SXS_Transit_input!$B$4:$W$4,0)+1,FALSE)),0,VLOOKUP($A26,SXS_Transit_input!$A$5:$W$26,MATCH(SXS_Transit_temp!O$2,SXS_Transit_input!$B$4:$W$4,0)+1,FALSE))+IF(ISNA(VLOOKUP($A26,SXS_Transit_input!$A$53:$R$69,MATCH(SXS_Transit_temp!O$2,SXS_Transit_input!$B$52:$R$52,0)+1,FALSE)),0,VLOOKUP($A26,SXS_Transit_input!$A$53:$R$69,MATCH(SXS_Transit_temp!O$2,SXS_Transit_input!$B$52:$R$52,0)+1,FALSE))</f>
        <v>0</v>
      </c>
      <c r="P26">
        <f>IF(ISNA(VLOOKUP($A26,SXS_Transit_input!$A$5:$W$26,MATCH(SXS_Transit_temp!P$2,SXS_Transit_input!$B$4:$W$4,0)+1,FALSE)),0,VLOOKUP($A26,SXS_Transit_input!$A$5:$W$26,MATCH(SXS_Transit_temp!P$2,SXS_Transit_input!$B$4:$W$4,0)+1,FALSE))+IF(ISNA(VLOOKUP($A26,SXS_Transit_input!$A$53:$R$69,MATCH(SXS_Transit_temp!P$2,SXS_Transit_input!$B$52:$R$52,0)+1,FALSE)),0,VLOOKUP($A26,SXS_Transit_input!$A$53:$R$69,MATCH(SXS_Transit_temp!P$2,SXS_Transit_input!$B$52:$R$52,0)+1,FALSE))</f>
        <v>0</v>
      </c>
      <c r="Q26">
        <f>IF(ISNA(VLOOKUP($A26,SXS_Transit_input!$A$5:$W$26,MATCH(SXS_Transit_temp!Q$2,SXS_Transit_input!$B$4:$W$4,0)+1,FALSE)),0,VLOOKUP($A26,SXS_Transit_input!$A$5:$W$26,MATCH(SXS_Transit_temp!Q$2,SXS_Transit_input!$B$4:$W$4,0)+1,FALSE))+IF(ISNA(VLOOKUP($A26,SXS_Transit_input!$A$53:$R$69,MATCH(SXS_Transit_temp!Q$2,SXS_Transit_input!$B$52:$R$52,0)+1,FALSE)),0,VLOOKUP($A26,SXS_Transit_input!$A$53:$R$69,MATCH(SXS_Transit_temp!Q$2,SXS_Transit_input!$B$52:$R$52,0)+1,FALSE))</f>
        <v>0</v>
      </c>
      <c r="R26">
        <f>IF(ISNA(VLOOKUP($A26,SXS_Transit_input!$A$5:$W$26,MATCH(SXS_Transit_temp!R$2,SXS_Transit_input!$B$4:$W$4,0)+1,FALSE)),0,VLOOKUP($A26,SXS_Transit_input!$A$5:$W$26,MATCH(SXS_Transit_temp!R$2,SXS_Transit_input!$B$4:$W$4,0)+1,FALSE))+IF(ISNA(VLOOKUP($A26,SXS_Transit_input!$A$53:$R$69,MATCH(SXS_Transit_temp!R$2,SXS_Transit_input!$B$52:$R$52,0)+1,FALSE)),0,VLOOKUP($A26,SXS_Transit_input!$A$53:$R$69,MATCH(SXS_Transit_temp!R$2,SXS_Transit_input!$B$52:$R$52,0)+1,FALSE))</f>
        <v>0</v>
      </c>
      <c r="S26">
        <f>IF(ISNA(VLOOKUP($A26,SXS_Transit_input!$A$5:$W$26,MATCH(SXS_Transit_temp!S$2,SXS_Transit_input!$B$4:$W$4,0)+1,FALSE)),0,VLOOKUP($A26,SXS_Transit_input!$A$5:$W$26,MATCH(SXS_Transit_temp!S$2,SXS_Transit_input!$B$4:$W$4,0)+1,FALSE))+IF(ISNA(VLOOKUP($A26,SXS_Transit_input!$A$53:$R$69,MATCH(SXS_Transit_temp!S$2,SXS_Transit_input!$B$52:$R$52,0)+1,FALSE)),0,VLOOKUP($A26,SXS_Transit_input!$A$53:$R$69,MATCH(SXS_Transit_temp!S$2,SXS_Transit_input!$B$52:$R$52,0)+1,FALSE))</f>
        <v>0</v>
      </c>
      <c r="T26">
        <f>IF(ISNA(VLOOKUP($A26,SXS_Transit_input!$A$5:$W$26,MATCH(SXS_Transit_temp!T$2,SXS_Transit_input!$B$4:$W$4,0)+1,FALSE)),0,VLOOKUP($A26,SXS_Transit_input!$A$5:$W$26,MATCH(SXS_Transit_temp!T$2,SXS_Transit_input!$B$4:$W$4,0)+1,FALSE))+IF(ISNA(VLOOKUP($A26,SXS_Transit_input!$A$53:$R$69,MATCH(SXS_Transit_temp!T$2,SXS_Transit_input!$B$52:$R$52,0)+1,FALSE)),0,VLOOKUP($A26,SXS_Transit_input!$A$53:$R$69,MATCH(SXS_Transit_temp!T$2,SXS_Transit_input!$B$52:$R$52,0)+1,FALSE))</f>
        <v>0</v>
      </c>
      <c r="U26">
        <f>IF(ISNA(VLOOKUP($A26,SXS_Transit_input!$A$5:$W$26,MATCH(SXS_Transit_temp!U$2,SXS_Transit_input!$B$4:$W$4,0)+1,FALSE)),0,VLOOKUP($A26,SXS_Transit_input!$A$5:$W$26,MATCH(SXS_Transit_temp!U$2,SXS_Transit_input!$B$4:$W$4,0)+1,FALSE))+IF(ISNA(VLOOKUP($A26,SXS_Transit_input!$A$53:$R$69,MATCH(SXS_Transit_temp!U$2,SXS_Transit_input!$B$52:$R$52,0)+1,FALSE)),0,VLOOKUP($A26,SXS_Transit_input!$A$53:$R$69,MATCH(SXS_Transit_temp!U$2,SXS_Transit_input!$B$52:$R$52,0)+1,FALSE))</f>
        <v>0</v>
      </c>
      <c r="V26">
        <f>IF(ISNA(VLOOKUP($A26,SXS_Transit_input!$A$5:$W$26,MATCH(SXS_Transit_temp!V$2,SXS_Transit_input!$B$4:$W$4,0)+1,FALSE)),0,VLOOKUP($A26,SXS_Transit_input!$A$5:$W$26,MATCH(SXS_Transit_temp!V$2,SXS_Transit_input!$B$4:$W$4,0)+1,FALSE))+IF(ISNA(VLOOKUP($A26,SXS_Transit_input!$A$53:$R$69,MATCH(SXS_Transit_temp!V$2,SXS_Transit_input!$B$52:$R$52,0)+1,FALSE)),0,VLOOKUP($A26,SXS_Transit_input!$A$53:$R$69,MATCH(SXS_Transit_temp!V$2,SXS_Transit_input!$B$52:$R$52,0)+1,FALSE))</f>
        <v>0</v>
      </c>
      <c r="W26">
        <f>IF(ISNA(VLOOKUP($A26,SXS_Transit_input!$A$5:$W$26,MATCH(SXS_Transit_temp!W$2,SXS_Transit_input!$B$4:$W$4,0)+1,FALSE)),0,VLOOKUP($A26,SXS_Transit_input!$A$5:$W$26,MATCH(SXS_Transit_temp!W$2,SXS_Transit_input!$B$4:$W$4,0)+1,FALSE))+IF(ISNA(VLOOKUP($A26,SXS_Transit_input!$A$53:$R$69,MATCH(SXS_Transit_temp!W$2,SXS_Transit_input!$B$52:$R$52,0)+1,FALSE)),0,VLOOKUP($A26,SXS_Transit_input!$A$53:$R$69,MATCH(SXS_Transit_temp!W$2,SXS_Transit_input!$B$52:$R$52,0)+1,FALSE))</f>
        <v>0</v>
      </c>
      <c r="X26">
        <f>IF(ISNA(VLOOKUP($A26,SXS_Transit_input!$A$5:$W$26,MATCH(SXS_Transit_temp!X$2,SXS_Transit_input!$B$4:$W$4,0)+1,FALSE)),0,VLOOKUP($A26,SXS_Transit_input!$A$5:$W$26,MATCH(SXS_Transit_temp!X$2,SXS_Transit_input!$B$4:$W$4,0)+1,FALSE))+IF(ISNA(VLOOKUP($A26,SXS_Transit_input!$A$53:$R$69,MATCH(SXS_Transit_temp!X$2,SXS_Transit_input!$B$52:$R$52,0)+1,FALSE)),0,VLOOKUP($A26,SXS_Transit_input!$A$53:$R$69,MATCH(SXS_Transit_temp!X$2,SXS_Transit_input!$B$52:$R$52,0)+1,FALSE))</f>
        <v>0</v>
      </c>
      <c r="Y26">
        <f>IF(ISNA(VLOOKUP($A26,SXS_Transit_input!$A$5:$W$26,MATCH(SXS_Transit_temp!Y$2,SXS_Transit_input!$B$4:$W$4,0)+1,FALSE)),0,VLOOKUP($A26,SXS_Transit_input!$A$5:$W$26,MATCH(SXS_Transit_temp!Y$2,SXS_Transit_input!$B$4:$W$4,0)+1,FALSE))+IF(ISNA(VLOOKUP($A26,SXS_Transit_input!$A$53:$R$69,MATCH(SXS_Transit_temp!Y$2,SXS_Transit_input!$B$52:$R$52,0)+1,FALSE)),0,VLOOKUP($A26,SXS_Transit_input!$A$53:$R$69,MATCH(SXS_Transit_temp!Y$2,SXS_Transit_input!$B$52:$R$52,0)+1,FALSE))</f>
        <v>4198.6297100000002</v>
      </c>
      <c r="Z26">
        <f>IF(ISNA(VLOOKUP($A26,SXS_Transit_input!$A$5:$W$26,MATCH(SXS_Transit_temp!Z$2,SXS_Transit_input!$B$4:$W$4,0)+1,FALSE)),0,VLOOKUP($A26,SXS_Transit_input!$A$5:$W$26,MATCH(SXS_Transit_temp!Z$2,SXS_Transit_input!$B$4:$W$4,0)+1,FALSE))+IF(ISNA(VLOOKUP($A26,SXS_Transit_input!$A$53:$R$69,MATCH(SXS_Transit_temp!Z$2,SXS_Transit_input!$B$52:$R$52,0)+1,FALSE)),0,VLOOKUP($A26,SXS_Transit_input!$A$53:$R$69,MATCH(SXS_Transit_temp!Z$2,SXS_Transit_input!$B$52:$R$52,0)+1,FALSE))</f>
        <v>308.32069999999999</v>
      </c>
      <c r="AA26">
        <v>24</v>
      </c>
      <c r="AB26" s="22">
        <f>IF(ISNA(VLOOKUP($AA26,SXS_Transit_input!$Y$5:$AT$26,MATCH(SXS_Transit_temp!AB$2,SXS_Transit_input!$Y$4:$AS$4,0)+1,FALSE)),0,VLOOKUP($AA26,SXS_Transit_input!$Y$5:$AT$26,MATCH(SXS_Transit_temp!AB$2,SXS_Transit_input!$Y$4:$AS$4,0)+1,FALSE))+IF(ISNA(VLOOKUP($AA26,SXS_Transit_input!$Y$52:$AT$67,MATCH(SXS_Transit_temp!AB$2,SXS_Transit_input!$Y$51:$AT$51,0)+1,FALSE)),0,VLOOKUP($AA26,SXS_Transit_input!$Y$52:$AT$67,MATCH(SXS_Transit_temp!AB$2,SXS_Transit_input!$Y$51:$AT$51,0)+1,FALSE))</f>
        <v>0</v>
      </c>
      <c r="AC26" s="23">
        <f>IF(ISNA(VLOOKUP($AA26,SXS_Transit_input!$Y$5:$AT$26,MATCH(SXS_Transit_temp!AC$2,SXS_Transit_input!$Y$4:$AS$4,0)+1,FALSE)),0,VLOOKUP($AA26,SXS_Transit_input!$Y$5:$AT$26,MATCH(SXS_Transit_temp!AC$2,SXS_Transit_input!$Y$4:$AS$4,0)+1,FALSE))+IF(ISNA(VLOOKUP($AA26,SXS_Transit_input!$Y$52:$AT$67,MATCH(SXS_Transit_temp!AC$2,SXS_Transit_input!$Y$51:$AT$51,0)+1,FALSE)),0,VLOOKUP($AA26,SXS_Transit_input!$Y$52:$AT$67,MATCH(SXS_Transit_temp!AC$2,SXS_Transit_input!$Y$51:$AT$51,0)+1,FALSE))</f>
        <v>0</v>
      </c>
      <c r="AD26" s="23">
        <f>IF(ISNA(VLOOKUP($AA26,SXS_Transit_input!$Y$5:$AT$26,MATCH(SXS_Transit_temp!AD$2,SXS_Transit_input!$Y$4:$AS$4,0)+1,FALSE)),0,VLOOKUP($AA26,SXS_Transit_input!$Y$5:$AT$26,MATCH(SXS_Transit_temp!AD$2,SXS_Transit_input!$Y$4:$AS$4,0)+1,FALSE))+IF(ISNA(VLOOKUP($AA26,SXS_Transit_input!$Y$52:$AT$67,MATCH(SXS_Transit_temp!AD$2,SXS_Transit_input!$Y$51:$AT$51,0)+1,FALSE)),0,VLOOKUP($AA26,SXS_Transit_input!$Y$52:$AT$67,MATCH(SXS_Transit_temp!AD$2,SXS_Transit_input!$Y$51:$AT$51,0)+1,FALSE))</f>
        <v>0</v>
      </c>
      <c r="AE26" s="23">
        <f>IF(ISNA(VLOOKUP($AA26,SXS_Transit_input!$Y$5:$AT$26,MATCH(SXS_Transit_temp!AE$2,SXS_Transit_input!$Y$4:$AS$4,0)+1,FALSE)),0,VLOOKUP($AA26,SXS_Transit_input!$Y$5:$AT$26,MATCH(SXS_Transit_temp!AE$2,SXS_Transit_input!$Y$4:$AS$4,0)+1,FALSE))+IF(ISNA(VLOOKUP($AA26,SXS_Transit_input!$Y$52:$AT$67,MATCH(SXS_Transit_temp!AE$2,SXS_Transit_input!$Y$51:$AT$51,0)+1,FALSE)),0,VLOOKUP($AA26,SXS_Transit_input!$Y$52:$AT$67,MATCH(SXS_Transit_temp!AE$2,SXS_Transit_input!$Y$51:$AT$51,0)+1,FALSE))</f>
        <v>0</v>
      </c>
      <c r="AF26" s="23">
        <f>IF(ISNA(VLOOKUP($AA26,SXS_Transit_input!$Y$5:$AT$26,MATCH(SXS_Transit_temp!AF$2,SXS_Transit_input!$Y$4:$AS$4,0)+1,FALSE)),0,VLOOKUP($AA26,SXS_Transit_input!$Y$5:$AT$26,MATCH(SXS_Transit_temp!AF$2,SXS_Transit_input!$Y$4:$AS$4,0)+1,FALSE))+IF(ISNA(VLOOKUP($AA26,SXS_Transit_input!$Y$52:$AT$67,MATCH(SXS_Transit_temp!AF$2,SXS_Transit_input!$Y$51:$AT$51,0)+1,FALSE)),0,VLOOKUP($AA26,SXS_Transit_input!$Y$52:$AT$67,MATCH(SXS_Transit_temp!AF$2,SXS_Transit_input!$Y$51:$AT$51,0)+1,FALSE))</f>
        <v>0</v>
      </c>
      <c r="AG26" s="23">
        <f>IF(ISNA(VLOOKUP($AA26,SXS_Transit_input!$Y$5:$AT$26,MATCH(SXS_Transit_temp!AG$2,SXS_Transit_input!$Y$4:$AS$4,0)+1,FALSE)),0,VLOOKUP($AA26,SXS_Transit_input!$Y$5:$AT$26,MATCH(SXS_Transit_temp!AG$2,SXS_Transit_input!$Y$4:$AS$4,0)+1,FALSE))+IF(ISNA(VLOOKUP($AA26,SXS_Transit_input!$Y$52:$AT$67,MATCH(SXS_Transit_temp!AG$2,SXS_Transit_input!$Y$51:$AT$51,0)+1,FALSE)),0,VLOOKUP($AA26,SXS_Transit_input!$Y$52:$AT$67,MATCH(SXS_Transit_temp!AG$2,SXS_Transit_input!$Y$51:$AT$51,0)+1,FALSE))</f>
        <v>0</v>
      </c>
      <c r="AH26" s="23">
        <f>IF(ISNA(VLOOKUP($AA26,SXS_Transit_input!$Y$5:$AT$26,MATCH(SXS_Transit_temp!AH$2,SXS_Transit_input!$Y$4:$AS$4,0)+1,FALSE)),0,VLOOKUP($AA26,SXS_Transit_input!$Y$5:$AT$26,MATCH(SXS_Transit_temp!AH$2,SXS_Transit_input!$Y$4:$AS$4,0)+1,FALSE))+IF(ISNA(VLOOKUP($AA26,SXS_Transit_input!$Y$52:$AT$67,MATCH(SXS_Transit_temp!AH$2,SXS_Transit_input!$Y$51:$AT$51,0)+1,FALSE)),0,VLOOKUP($AA26,SXS_Transit_input!$Y$52:$AT$67,MATCH(SXS_Transit_temp!AH$2,SXS_Transit_input!$Y$51:$AT$51,0)+1,FALSE))</f>
        <v>0</v>
      </c>
      <c r="AI26" s="23">
        <f>IF(ISNA(VLOOKUP($AA26,SXS_Transit_input!$Y$5:$AT$26,MATCH(SXS_Transit_temp!AI$2,SXS_Transit_input!$Y$4:$AS$4,0)+1,FALSE)),0,VLOOKUP($AA26,SXS_Transit_input!$Y$5:$AT$26,MATCH(SXS_Transit_temp!AI$2,SXS_Transit_input!$Y$4:$AS$4,0)+1,FALSE))+IF(ISNA(VLOOKUP($AA26,SXS_Transit_input!$Y$52:$AT$67,MATCH(SXS_Transit_temp!AI$2,SXS_Transit_input!$Y$51:$AT$51,0)+1,FALSE)),0,VLOOKUP($AA26,SXS_Transit_input!$Y$52:$AT$67,MATCH(SXS_Transit_temp!AI$2,SXS_Transit_input!$Y$51:$AT$51,0)+1,FALSE))</f>
        <v>0</v>
      </c>
      <c r="AJ26" s="23">
        <f>IF(ISNA(VLOOKUP($AA26,SXS_Transit_input!$Y$5:$AT$26,MATCH(SXS_Transit_temp!AJ$2,SXS_Transit_input!$Y$4:$AS$4,0)+1,FALSE)),0,VLOOKUP($AA26,SXS_Transit_input!$Y$5:$AT$26,MATCH(SXS_Transit_temp!AJ$2,SXS_Transit_input!$Y$4:$AS$4,0)+1,FALSE))+IF(ISNA(VLOOKUP($AA26,SXS_Transit_input!$Y$52:$AT$67,MATCH(SXS_Transit_temp!AJ$2,SXS_Transit_input!$Y$51:$AT$51,0)+1,FALSE)),0,VLOOKUP($AA26,SXS_Transit_input!$Y$52:$AT$67,MATCH(SXS_Transit_temp!AJ$2,SXS_Transit_input!$Y$51:$AT$51,0)+1,FALSE))</f>
        <v>0</v>
      </c>
      <c r="AK26" s="23">
        <f>IF(ISNA(VLOOKUP($AA26,SXS_Transit_input!$Y$5:$AT$26,MATCH(SXS_Transit_temp!AK$2,SXS_Transit_input!$Y$4:$AS$4,0)+1,FALSE)),0,VLOOKUP($AA26,SXS_Transit_input!$Y$5:$AT$26,MATCH(SXS_Transit_temp!AK$2,SXS_Transit_input!$Y$4:$AS$4,0)+1,FALSE))+IF(ISNA(VLOOKUP($AA26,SXS_Transit_input!$Y$52:$AT$67,MATCH(SXS_Transit_temp!AK$2,SXS_Transit_input!$Y$51:$AT$51,0)+1,FALSE)),0,VLOOKUP($AA26,SXS_Transit_input!$Y$52:$AT$67,MATCH(SXS_Transit_temp!AK$2,SXS_Transit_input!$Y$51:$AT$51,0)+1,FALSE))</f>
        <v>0</v>
      </c>
      <c r="AL26" s="23">
        <f>IF(ISNA(VLOOKUP($AA26,SXS_Transit_input!$Y$5:$AT$26,MATCH(SXS_Transit_temp!AL$2,SXS_Transit_input!$Y$4:$AS$4,0)+1,FALSE)),0,VLOOKUP($AA26,SXS_Transit_input!$Y$5:$AT$26,MATCH(SXS_Transit_temp!AL$2,SXS_Transit_input!$Y$4:$AS$4,0)+1,FALSE))+IF(ISNA(VLOOKUP($AA26,SXS_Transit_input!$Y$52:$AT$67,MATCH(SXS_Transit_temp!AL$2,SXS_Transit_input!$Y$51:$AT$51,0)+1,FALSE)),0,VLOOKUP($AA26,SXS_Transit_input!$Y$52:$AT$67,MATCH(SXS_Transit_temp!AL$2,SXS_Transit_input!$Y$51:$AT$51,0)+1,FALSE))</f>
        <v>0</v>
      </c>
      <c r="AM26" s="23">
        <f>IF(ISNA(VLOOKUP($AA26,SXS_Transit_input!$Y$5:$AT$26,MATCH(SXS_Transit_temp!AM$2,SXS_Transit_input!$Y$4:$AS$4,0)+1,FALSE)),0,VLOOKUP($AA26,SXS_Transit_input!$Y$5:$AT$26,MATCH(SXS_Transit_temp!AM$2,SXS_Transit_input!$Y$4:$AS$4,0)+1,FALSE))+IF(ISNA(VLOOKUP($AA26,SXS_Transit_input!$Y$52:$AT$67,MATCH(SXS_Transit_temp!AM$2,SXS_Transit_input!$Y$51:$AT$51,0)+1,FALSE)),0,VLOOKUP($AA26,SXS_Transit_input!$Y$52:$AT$67,MATCH(SXS_Transit_temp!AM$2,SXS_Transit_input!$Y$51:$AT$51,0)+1,FALSE))</f>
        <v>0</v>
      </c>
      <c r="AN26" s="23">
        <f>IF(ISNA(VLOOKUP($AA26,SXS_Transit_input!$Y$5:$AT$26,MATCH(SXS_Transit_temp!AN$2,SXS_Transit_input!$Y$4:$AS$4,0)+1,FALSE)),0,VLOOKUP($AA26,SXS_Transit_input!$Y$5:$AT$26,MATCH(SXS_Transit_temp!AN$2,SXS_Transit_input!$Y$4:$AS$4,0)+1,FALSE))+IF(ISNA(VLOOKUP($AA26,SXS_Transit_input!$Y$52:$AT$67,MATCH(SXS_Transit_temp!AN$2,SXS_Transit_input!$Y$51:$AT$51,0)+1,FALSE)),0,VLOOKUP($AA26,SXS_Transit_input!$Y$52:$AT$67,MATCH(SXS_Transit_temp!AN$2,SXS_Transit_input!$Y$51:$AT$51,0)+1,FALSE))</f>
        <v>0</v>
      </c>
      <c r="AO26" s="23">
        <f>IF(ISNA(VLOOKUP($AA26,SXS_Transit_input!$Y$5:$AT$26,MATCH(SXS_Transit_temp!AO$2,SXS_Transit_input!$Y$4:$AS$4,0)+1,FALSE)),0,VLOOKUP($AA26,SXS_Transit_input!$Y$5:$AT$26,MATCH(SXS_Transit_temp!AO$2,SXS_Transit_input!$Y$4:$AS$4,0)+1,FALSE))+IF(ISNA(VLOOKUP($AA26,SXS_Transit_input!$Y$52:$AT$67,MATCH(SXS_Transit_temp!AO$2,SXS_Transit_input!$Y$51:$AT$51,0)+1,FALSE)),0,VLOOKUP($AA26,SXS_Transit_input!$Y$52:$AT$67,MATCH(SXS_Transit_temp!AO$2,SXS_Transit_input!$Y$51:$AT$51,0)+1,FALSE))</f>
        <v>0</v>
      </c>
      <c r="AP26" s="23">
        <f>IF(ISNA(VLOOKUP($AA26,SXS_Transit_input!$Y$5:$AT$26,MATCH(SXS_Transit_temp!AP$2,SXS_Transit_input!$Y$4:$AS$4,0)+1,FALSE)),0,VLOOKUP($AA26,SXS_Transit_input!$Y$5:$AT$26,MATCH(SXS_Transit_temp!AP$2,SXS_Transit_input!$Y$4:$AS$4,0)+1,FALSE))+IF(ISNA(VLOOKUP($AA26,SXS_Transit_input!$Y$52:$AT$67,MATCH(SXS_Transit_temp!AP$2,SXS_Transit_input!$Y$51:$AT$51,0)+1,FALSE)),0,VLOOKUP($AA26,SXS_Transit_input!$Y$52:$AT$67,MATCH(SXS_Transit_temp!AP$2,SXS_Transit_input!$Y$51:$AT$51,0)+1,FALSE))</f>
        <v>0</v>
      </c>
      <c r="AQ26" s="23">
        <f>IF(ISNA(VLOOKUP($AA26,SXS_Transit_input!$Y$5:$AT$26,MATCH(SXS_Transit_temp!AQ$2,SXS_Transit_input!$Y$4:$AS$4,0)+1,FALSE)),0,VLOOKUP($AA26,SXS_Transit_input!$Y$5:$AT$26,MATCH(SXS_Transit_temp!AQ$2,SXS_Transit_input!$Y$4:$AS$4,0)+1,FALSE))+IF(ISNA(VLOOKUP($AA26,SXS_Transit_input!$Y$52:$AT$67,MATCH(SXS_Transit_temp!AQ$2,SXS_Transit_input!$Y$51:$AT$51,0)+1,FALSE)),0,VLOOKUP($AA26,SXS_Transit_input!$Y$52:$AT$67,MATCH(SXS_Transit_temp!AQ$2,SXS_Transit_input!$Y$51:$AT$51,0)+1,FALSE))</f>
        <v>0</v>
      </c>
      <c r="AR26" s="23">
        <f>IF(ISNA(VLOOKUP($AA26,SXS_Transit_input!$Y$5:$AT$26,MATCH(SXS_Transit_temp!AR$2,SXS_Transit_input!$Y$4:$AS$4,0)+1,FALSE)),0,VLOOKUP($AA26,SXS_Transit_input!$Y$5:$AT$26,MATCH(SXS_Transit_temp!AR$2,SXS_Transit_input!$Y$4:$AS$4,0)+1,FALSE))+IF(ISNA(VLOOKUP($AA26,SXS_Transit_input!$Y$52:$AT$67,MATCH(SXS_Transit_temp!AR$2,SXS_Transit_input!$Y$51:$AT$51,0)+1,FALSE)),0,VLOOKUP($AA26,SXS_Transit_input!$Y$52:$AT$67,MATCH(SXS_Transit_temp!AR$2,SXS_Transit_input!$Y$51:$AT$51,0)+1,FALSE))</f>
        <v>0</v>
      </c>
      <c r="AS26" s="23">
        <f>IF(ISNA(VLOOKUP($AA26,SXS_Transit_input!$Y$5:$AT$26,MATCH(SXS_Transit_temp!AS$2,SXS_Transit_input!$Y$4:$AS$4,0)+1,FALSE)),0,VLOOKUP($AA26,SXS_Transit_input!$Y$5:$AT$26,MATCH(SXS_Transit_temp!AS$2,SXS_Transit_input!$Y$4:$AS$4,0)+1,FALSE))+IF(ISNA(VLOOKUP($AA26,SXS_Transit_input!$Y$52:$AT$67,MATCH(SXS_Transit_temp!AS$2,SXS_Transit_input!$Y$51:$AT$51,0)+1,FALSE)),0,VLOOKUP($AA26,SXS_Transit_input!$Y$52:$AT$67,MATCH(SXS_Transit_temp!AS$2,SXS_Transit_input!$Y$51:$AT$51,0)+1,FALSE))</f>
        <v>0</v>
      </c>
      <c r="AT26" s="23">
        <f>IF(ISNA(VLOOKUP($AA26,SXS_Transit_input!$Y$5:$AT$26,MATCH(SXS_Transit_temp!AT$2,SXS_Transit_input!$Y$4:$AS$4,0)+1,FALSE)),0,VLOOKUP($AA26,SXS_Transit_input!$Y$5:$AT$26,MATCH(SXS_Transit_temp!AT$2,SXS_Transit_input!$Y$4:$AS$4,0)+1,FALSE))+IF(ISNA(VLOOKUP($AA26,SXS_Transit_input!$Y$52:$AT$67,MATCH(SXS_Transit_temp!AT$2,SXS_Transit_input!$Y$51:$AT$51,0)+1,FALSE)),0,VLOOKUP($AA26,SXS_Transit_input!$Y$52:$AT$67,MATCH(SXS_Transit_temp!AT$2,SXS_Transit_input!$Y$51:$AT$51,0)+1,FALSE))</f>
        <v>0</v>
      </c>
      <c r="AU26" s="23">
        <f>IF(ISNA(VLOOKUP($AA26,SXS_Transit_input!$Y$5:$AT$26,MATCH(SXS_Transit_temp!AU$2,SXS_Transit_input!$Y$4:$AS$4,0)+1,FALSE)),0,VLOOKUP($AA26,SXS_Transit_input!$Y$5:$AT$26,MATCH(SXS_Transit_temp!AU$2,SXS_Transit_input!$Y$4:$AS$4,0)+1,FALSE))+IF(ISNA(VLOOKUP($AA26,SXS_Transit_input!$Y$52:$AT$67,MATCH(SXS_Transit_temp!AU$2,SXS_Transit_input!$Y$51:$AT$51,0)+1,FALSE)),0,VLOOKUP($AA26,SXS_Transit_input!$Y$52:$AT$67,MATCH(SXS_Transit_temp!AU$2,SXS_Transit_input!$Y$51:$AT$51,0)+1,FALSE))</f>
        <v>0</v>
      </c>
      <c r="AV26" s="23">
        <f>IF(ISNA(VLOOKUP($AA26,SXS_Transit_input!$Y$5:$AT$26,MATCH(SXS_Transit_temp!AV$2,SXS_Transit_input!$Y$4:$AS$4,0)+1,FALSE)),0,VLOOKUP($AA26,SXS_Transit_input!$Y$5:$AT$26,MATCH(SXS_Transit_temp!AV$2,SXS_Transit_input!$Y$4:$AS$4,0)+1,FALSE))+IF(ISNA(VLOOKUP($AA26,SXS_Transit_input!$Y$52:$AT$67,MATCH(SXS_Transit_temp!AV$2,SXS_Transit_input!$Y$51:$AT$51,0)+1,FALSE)),0,VLOOKUP($AA26,SXS_Transit_input!$Y$52:$AT$67,MATCH(SXS_Transit_temp!AV$2,SXS_Transit_input!$Y$51:$AT$51,0)+1,FALSE))</f>
        <v>0</v>
      </c>
      <c r="AW26" s="23">
        <f>IF(ISNA(VLOOKUP($AA26,SXS_Transit_input!$Y$5:$AT$26,MATCH(SXS_Transit_temp!AW$2,SXS_Transit_input!$Y$4:$AS$4,0)+1,FALSE)),0,VLOOKUP($AA26,SXS_Transit_input!$Y$5:$AT$26,MATCH(SXS_Transit_temp!AW$2,SXS_Transit_input!$Y$4:$AS$4,0)+1,FALSE))+IF(ISNA(VLOOKUP($AA26,SXS_Transit_input!$Y$52:$AT$67,MATCH(SXS_Transit_temp!AW$2,SXS_Transit_input!$Y$51:$AT$51,0)+1,FALSE)),0,VLOOKUP($AA26,SXS_Transit_input!$Y$52:$AT$67,MATCH(SXS_Transit_temp!AW$2,SXS_Transit_input!$Y$51:$AT$51,0)+1,FALSE))</f>
        <v>0</v>
      </c>
      <c r="AX26" s="23">
        <f>IF(ISNA(VLOOKUP($AA26,SXS_Transit_input!$Y$5:$AT$26,MATCH(SXS_Transit_temp!AX$2,SXS_Transit_input!$Y$4:$AS$4,0)+1,FALSE)),0,VLOOKUP($AA26,SXS_Transit_input!$Y$5:$AT$26,MATCH(SXS_Transit_temp!AX$2,SXS_Transit_input!$Y$4:$AS$4,0)+1,FALSE))+IF(ISNA(VLOOKUP($AA26,SXS_Transit_input!$Y$52:$AT$67,MATCH(SXS_Transit_temp!AX$2,SXS_Transit_input!$Y$51:$AT$51,0)+1,FALSE)),0,VLOOKUP($AA26,SXS_Transit_input!$Y$52:$AT$67,MATCH(SXS_Transit_temp!AX$2,SXS_Transit_input!$Y$51:$AT$51,0)+1,FALSE))</f>
        <v>0</v>
      </c>
      <c r="AY26" s="23">
        <f>IF(ISNA(VLOOKUP($AA26,SXS_Transit_input!$Y$5:$AT$26,MATCH(SXS_Transit_temp!AY$2,SXS_Transit_input!$Y$4:$AS$4,0)+1,FALSE)),0,VLOOKUP($AA26,SXS_Transit_input!$Y$5:$AT$26,MATCH(SXS_Transit_temp!AY$2,SXS_Transit_input!$Y$4:$AS$4,0)+1,FALSE))+IF(ISNA(VLOOKUP($AA26,SXS_Transit_input!$Y$52:$AT$67,MATCH(SXS_Transit_temp!AY$2,SXS_Transit_input!$Y$51:$AT$51,0)+1,FALSE)),0,VLOOKUP($AA26,SXS_Transit_input!$Y$52:$AT$67,MATCH(SXS_Transit_temp!AY$2,SXS_Transit_input!$Y$51:$AT$51,0)+1,FALSE))</f>
        <v>0</v>
      </c>
      <c r="AZ26" s="24">
        <f>IF(ISNA(VLOOKUP($AA26,SXS_Transit_input!$Y$5:$AT$26,MATCH(SXS_Transit_temp!AZ$2,SXS_Transit_input!$Y$4:$AS$4,0)+1,FALSE)),0,VLOOKUP($AA26,SXS_Transit_input!$Y$5:$AT$26,MATCH(SXS_Transit_temp!AZ$2,SXS_Transit_input!$Y$4:$AS$4,0)+1,FALSE))+IF(ISNA(VLOOKUP($AA26,SXS_Transit_input!$Y$52:$AT$67,MATCH(SXS_Transit_temp!AZ$2,SXS_Transit_input!$Y$51:$AT$51,0)+1,FALSE)),0,VLOOKUP($AA26,SXS_Transit_input!$Y$52:$AT$67,MATCH(SXS_Transit_temp!AZ$2,SXS_Transit_input!$Y$51:$AT$51,0)+1,FALSE))</f>
        <v>0</v>
      </c>
    </row>
    <row r="27" spans="1:52" x14ac:dyDescent="0.25">
      <c r="A27">
        <v>25</v>
      </c>
      <c r="B27">
        <f>IF(ISNA(VLOOKUP($A27,SXS_Transit_input!$A$5:$W$26,MATCH(SXS_Transit_temp!B$2,SXS_Transit_input!$B$4:$W$4,0)+1,FALSE)),0,VLOOKUP($A27,SXS_Transit_input!$A$5:$W$26,MATCH(SXS_Transit_temp!B$2,SXS_Transit_input!$B$4:$W$4,0)+1,FALSE))+IF(ISNA(VLOOKUP($A27,SXS_Transit_input!$A$53:$R$69,MATCH(SXS_Transit_temp!B$2,SXS_Transit_input!$B$52:$R$52,0)+1,FALSE)),0,VLOOKUP($A27,SXS_Transit_input!$A$53:$R$69,MATCH(SXS_Transit_temp!B$2,SXS_Transit_input!$B$52:$R$52,0)+1,FALSE))</f>
        <v>9547.9187000000002</v>
      </c>
      <c r="C27">
        <f>IF(ISNA(VLOOKUP($A27,SXS_Transit_input!$A$5:$W$26,MATCH(SXS_Transit_temp!C$2,SXS_Transit_input!$B$4:$W$4,0)+1,FALSE)),0,VLOOKUP($A27,SXS_Transit_input!$A$5:$W$26,MATCH(SXS_Transit_temp!C$2,SXS_Transit_input!$B$4:$W$4,0)+1,FALSE))+IF(ISNA(VLOOKUP($A27,SXS_Transit_input!$A$53:$R$69,MATCH(SXS_Transit_temp!C$2,SXS_Transit_input!$B$52:$R$52,0)+1,FALSE)),0,VLOOKUP($A27,SXS_Transit_input!$A$53:$R$69,MATCH(SXS_Transit_temp!C$2,SXS_Transit_input!$B$52:$R$52,0)+1,FALSE))</f>
        <v>0</v>
      </c>
      <c r="D27">
        <f>IF(ISNA(VLOOKUP($A27,SXS_Transit_input!$A$5:$W$26,MATCH(SXS_Transit_temp!D$2,SXS_Transit_input!$B$4:$W$4,0)+1,FALSE)),0,VLOOKUP($A27,SXS_Transit_input!$A$5:$W$26,MATCH(SXS_Transit_temp!D$2,SXS_Transit_input!$B$4:$W$4,0)+1,FALSE))+IF(ISNA(VLOOKUP($A27,SXS_Transit_input!$A$53:$R$69,MATCH(SXS_Transit_temp!D$2,SXS_Transit_input!$B$52:$R$52,0)+1,FALSE)),0,VLOOKUP($A27,SXS_Transit_input!$A$53:$R$69,MATCH(SXS_Transit_temp!D$2,SXS_Transit_input!$B$52:$R$52,0)+1,FALSE))</f>
        <v>0</v>
      </c>
      <c r="E27">
        <f>IF(ISNA(VLOOKUP($A27,SXS_Transit_input!$A$5:$W$26,MATCH(SXS_Transit_temp!E$2,SXS_Transit_input!$B$4:$W$4,0)+1,FALSE)),0,VLOOKUP($A27,SXS_Transit_input!$A$5:$W$26,MATCH(SXS_Transit_temp!E$2,SXS_Transit_input!$B$4:$W$4,0)+1,FALSE))+IF(ISNA(VLOOKUP($A27,SXS_Transit_input!$A$53:$R$69,MATCH(SXS_Transit_temp!E$2,SXS_Transit_input!$B$52:$R$52,0)+1,FALSE)),0,VLOOKUP($A27,SXS_Transit_input!$A$53:$R$69,MATCH(SXS_Transit_temp!E$2,SXS_Transit_input!$B$52:$R$52,0)+1,FALSE))</f>
        <v>0</v>
      </c>
      <c r="F27">
        <f>IF(ISNA(VLOOKUP($A27,SXS_Transit_input!$A$5:$W$26,MATCH(SXS_Transit_temp!F$2,SXS_Transit_input!$B$4:$W$4,0)+1,FALSE)),0,VLOOKUP($A27,SXS_Transit_input!$A$5:$W$26,MATCH(SXS_Transit_temp!F$2,SXS_Transit_input!$B$4:$W$4,0)+1,FALSE))+IF(ISNA(VLOOKUP($A27,SXS_Transit_input!$A$53:$R$69,MATCH(SXS_Transit_temp!F$2,SXS_Transit_input!$B$52:$R$52,0)+1,FALSE)),0,VLOOKUP($A27,SXS_Transit_input!$A$53:$R$69,MATCH(SXS_Transit_temp!F$2,SXS_Transit_input!$B$52:$R$52,0)+1,FALSE))</f>
        <v>0</v>
      </c>
      <c r="G27">
        <f>IF(ISNA(VLOOKUP($A27,SXS_Transit_input!$A$5:$W$26,MATCH(SXS_Transit_temp!G$2,SXS_Transit_input!$B$4:$W$4,0)+1,FALSE)),0,VLOOKUP($A27,SXS_Transit_input!$A$5:$W$26,MATCH(SXS_Transit_temp!G$2,SXS_Transit_input!$B$4:$W$4,0)+1,FALSE))+IF(ISNA(VLOOKUP($A27,SXS_Transit_input!$A$53:$R$69,MATCH(SXS_Transit_temp!G$2,SXS_Transit_input!$B$52:$R$52,0)+1,FALSE)),0,VLOOKUP($A27,SXS_Transit_input!$A$53:$R$69,MATCH(SXS_Transit_temp!G$2,SXS_Transit_input!$B$52:$R$52,0)+1,FALSE))</f>
        <v>0</v>
      </c>
      <c r="H27">
        <f>IF(ISNA(VLOOKUP($A27,SXS_Transit_input!$A$5:$W$26,MATCH(SXS_Transit_temp!H$2,SXS_Transit_input!$B$4:$W$4,0)+1,FALSE)),0,VLOOKUP($A27,SXS_Transit_input!$A$5:$W$26,MATCH(SXS_Transit_temp!H$2,SXS_Transit_input!$B$4:$W$4,0)+1,FALSE))+IF(ISNA(VLOOKUP($A27,SXS_Transit_input!$A$53:$R$69,MATCH(SXS_Transit_temp!H$2,SXS_Transit_input!$B$52:$R$52,0)+1,FALSE)),0,VLOOKUP($A27,SXS_Transit_input!$A$53:$R$69,MATCH(SXS_Transit_temp!H$2,SXS_Transit_input!$B$52:$R$52,0)+1,FALSE))</f>
        <v>0</v>
      </c>
      <c r="I27">
        <f>IF(ISNA(VLOOKUP($A27,SXS_Transit_input!$A$5:$W$26,MATCH(SXS_Transit_temp!I$2,SXS_Transit_input!$B$4:$W$4,0)+1,FALSE)),0,VLOOKUP($A27,SXS_Transit_input!$A$5:$W$26,MATCH(SXS_Transit_temp!I$2,SXS_Transit_input!$B$4:$W$4,0)+1,FALSE))+IF(ISNA(VLOOKUP($A27,SXS_Transit_input!$A$53:$R$69,MATCH(SXS_Transit_temp!I$2,SXS_Transit_input!$B$52:$R$52,0)+1,FALSE)),0,VLOOKUP($A27,SXS_Transit_input!$A$53:$R$69,MATCH(SXS_Transit_temp!I$2,SXS_Transit_input!$B$52:$R$52,0)+1,FALSE))</f>
        <v>0</v>
      </c>
      <c r="J27">
        <f>IF(ISNA(VLOOKUP($A27,SXS_Transit_input!$A$5:$W$26,MATCH(SXS_Transit_temp!J$2,SXS_Transit_input!$B$4:$W$4,0)+1,FALSE)),0,VLOOKUP($A27,SXS_Transit_input!$A$5:$W$26,MATCH(SXS_Transit_temp!J$2,SXS_Transit_input!$B$4:$W$4,0)+1,FALSE))+IF(ISNA(VLOOKUP($A27,SXS_Transit_input!$A$53:$R$69,MATCH(SXS_Transit_temp!J$2,SXS_Transit_input!$B$52:$R$52,0)+1,FALSE)),0,VLOOKUP($A27,SXS_Transit_input!$A$53:$R$69,MATCH(SXS_Transit_temp!J$2,SXS_Transit_input!$B$52:$R$52,0)+1,FALSE))</f>
        <v>0</v>
      </c>
      <c r="K27">
        <f>IF(ISNA(VLOOKUP($A27,SXS_Transit_input!$A$5:$W$26,MATCH(SXS_Transit_temp!K$2,SXS_Transit_input!$B$4:$W$4,0)+1,FALSE)),0,VLOOKUP($A27,SXS_Transit_input!$A$5:$W$26,MATCH(SXS_Transit_temp!K$2,SXS_Transit_input!$B$4:$W$4,0)+1,FALSE))+IF(ISNA(VLOOKUP($A27,SXS_Transit_input!$A$53:$R$69,MATCH(SXS_Transit_temp!K$2,SXS_Transit_input!$B$52:$R$52,0)+1,FALSE)),0,VLOOKUP($A27,SXS_Transit_input!$A$53:$R$69,MATCH(SXS_Transit_temp!K$2,SXS_Transit_input!$B$52:$R$52,0)+1,FALSE))</f>
        <v>0</v>
      </c>
      <c r="L27">
        <f>IF(ISNA(VLOOKUP($A27,SXS_Transit_input!$A$5:$W$26,MATCH(SXS_Transit_temp!L$2,SXS_Transit_input!$B$4:$W$4,0)+1,FALSE)),0,VLOOKUP($A27,SXS_Transit_input!$A$5:$W$26,MATCH(SXS_Transit_temp!L$2,SXS_Transit_input!$B$4:$W$4,0)+1,FALSE))+IF(ISNA(VLOOKUP($A27,SXS_Transit_input!$A$53:$R$69,MATCH(SXS_Transit_temp!L$2,SXS_Transit_input!$B$52:$R$52,0)+1,FALSE)),0,VLOOKUP($A27,SXS_Transit_input!$A$53:$R$69,MATCH(SXS_Transit_temp!L$2,SXS_Transit_input!$B$52:$R$52,0)+1,FALSE))</f>
        <v>0</v>
      </c>
      <c r="M27">
        <f>IF(ISNA(VLOOKUP($A27,SXS_Transit_input!$A$5:$W$26,MATCH(SXS_Transit_temp!M$2,SXS_Transit_input!$B$4:$W$4,0)+1,FALSE)),0,VLOOKUP($A27,SXS_Transit_input!$A$5:$W$26,MATCH(SXS_Transit_temp!M$2,SXS_Transit_input!$B$4:$W$4,0)+1,FALSE))+IF(ISNA(VLOOKUP($A27,SXS_Transit_input!$A$53:$R$69,MATCH(SXS_Transit_temp!M$2,SXS_Transit_input!$B$52:$R$52,0)+1,FALSE)),0,VLOOKUP($A27,SXS_Transit_input!$A$53:$R$69,MATCH(SXS_Transit_temp!M$2,SXS_Transit_input!$B$52:$R$52,0)+1,FALSE))</f>
        <v>617.72496999999998</v>
      </c>
      <c r="N27">
        <f>IF(ISNA(VLOOKUP($A27,SXS_Transit_input!$A$5:$W$26,MATCH(SXS_Transit_temp!N$2,SXS_Transit_input!$B$4:$W$4,0)+1,FALSE)),0,VLOOKUP($A27,SXS_Transit_input!$A$5:$W$26,MATCH(SXS_Transit_temp!N$2,SXS_Transit_input!$B$4:$W$4,0)+1,FALSE))+IF(ISNA(VLOOKUP($A27,SXS_Transit_input!$A$53:$R$69,MATCH(SXS_Transit_temp!N$2,SXS_Transit_input!$B$52:$R$52,0)+1,FALSE)),0,VLOOKUP($A27,SXS_Transit_input!$A$53:$R$69,MATCH(SXS_Transit_temp!N$2,SXS_Transit_input!$B$52:$R$52,0)+1,FALSE))</f>
        <v>576.18448000000001</v>
      </c>
      <c r="O27">
        <f>IF(ISNA(VLOOKUP($A27,SXS_Transit_input!$A$5:$W$26,MATCH(SXS_Transit_temp!O$2,SXS_Transit_input!$B$4:$W$4,0)+1,FALSE)),0,VLOOKUP($A27,SXS_Transit_input!$A$5:$W$26,MATCH(SXS_Transit_temp!O$2,SXS_Transit_input!$B$4:$W$4,0)+1,FALSE))+IF(ISNA(VLOOKUP($A27,SXS_Transit_input!$A$53:$R$69,MATCH(SXS_Transit_temp!O$2,SXS_Transit_input!$B$52:$R$52,0)+1,FALSE)),0,VLOOKUP($A27,SXS_Transit_input!$A$53:$R$69,MATCH(SXS_Transit_temp!O$2,SXS_Transit_input!$B$52:$R$52,0)+1,FALSE))</f>
        <v>189.87280999999999</v>
      </c>
      <c r="P27">
        <f>IF(ISNA(VLOOKUP($A27,SXS_Transit_input!$A$5:$W$26,MATCH(SXS_Transit_temp!P$2,SXS_Transit_input!$B$4:$W$4,0)+1,FALSE)),0,VLOOKUP($A27,SXS_Transit_input!$A$5:$W$26,MATCH(SXS_Transit_temp!P$2,SXS_Transit_input!$B$4:$W$4,0)+1,FALSE))+IF(ISNA(VLOOKUP($A27,SXS_Transit_input!$A$53:$R$69,MATCH(SXS_Transit_temp!P$2,SXS_Transit_input!$B$52:$R$52,0)+1,FALSE)),0,VLOOKUP($A27,SXS_Transit_input!$A$53:$R$69,MATCH(SXS_Transit_temp!P$2,SXS_Transit_input!$B$52:$R$52,0)+1,FALSE))</f>
        <v>1599.8379500000001</v>
      </c>
      <c r="Q27">
        <f>IF(ISNA(VLOOKUP($A27,SXS_Transit_input!$A$5:$W$26,MATCH(SXS_Transit_temp!Q$2,SXS_Transit_input!$B$4:$W$4,0)+1,FALSE)),0,VLOOKUP($A27,SXS_Transit_input!$A$5:$W$26,MATCH(SXS_Transit_temp!Q$2,SXS_Transit_input!$B$4:$W$4,0)+1,FALSE))+IF(ISNA(VLOOKUP($A27,SXS_Transit_input!$A$53:$R$69,MATCH(SXS_Transit_temp!Q$2,SXS_Transit_input!$B$52:$R$52,0)+1,FALSE)),0,VLOOKUP($A27,SXS_Transit_input!$A$53:$R$69,MATCH(SXS_Transit_temp!Q$2,SXS_Transit_input!$B$52:$R$52,0)+1,FALSE))</f>
        <v>0</v>
      </c>
      <c r="R27">
        <f>IF(ISNA(VLOOKUP($A27,SXS_Transit_input!$A$5:$W$26,MATCH(SXS_Transit_temp!R$2,SXS_Transit_input!$B$4:$W$4,0)+1,FALSE)),0,VLOOKUP($A27,SXS_Transit_input!$A$5:$W$26,MATCH(SXS_Transit_temp!R$2,SXS_Transit_input!$B$4:$W$4,0)+1,FALSE))+IF(ISNA(VLOOKUP($A27,SXS_Transit_input!$A$53:$R$69,MATCH(SXS_Transit_temp!R$2,SXS_Transit_input!$B$52:$R$52,0)+1,FALSE)),0,VLOOKUP($A27,SXS_Transit_input!$A$53:$R$69,MATCH(SXS_Transit_temp!R$2,SXS_Transit_input!$B$52:$R$52,0)+1,FALSE))</f>
        <v>0</v>
      </c>
      <c r="S27">
        <f>IF(ISNA(VLOOKUP($A27,SXS_Transit_input!$A$5:$W$26,MATCH(SXS_Transit_temp!S$2,SXS_Transit_input!$B$4:$W$4,0)+1,FALSE)),0,VLOOKUP($A27,SXS_Transit_input!$A$5:$W$26,MATCH(SXS_Transit_temp!S$2,SXS_Transit_input!$B$4:$W$4,0)+1,FALSE))+IF(ISNA(VLOOKUP($A27,SXS_Transit_input!$A$53:$R$69,MATCH(SXS_Transit_temp!S$2,SXS_Transit_input!$B$52:$R$52,0)+1,FALSE)),0,VLOOKUP($A27,SXS_Transit_input!$A$53:$R$69,MATCH(SXS_Transit_temp!S$2,SXS_Transit_input!$B$52:$R$52,0)+1,FALSE))</f>
        <v>0</v>
      </c>
      <c r="T27">
        <f>IF(ISNA(VLOOKUP($A27,SXS_Transit_input!$A$5:$W$26,MATCH(SXS_Transit_temp!T$2,SXS_Transit_input!$B$4:$W$4,0)+1,FALSE)),0,VLOOKUP($A27,SXS_Transit_input!$A$5:$W$26,MATCH(SXS_Transit_temp!T$2,SXS_Transit_input!$B$4:$W$4,0)+1,FALSE))+IF(ISNA(VLOOKUP($A27,SXS_Transit_input!$A$53:$R$69,MATCH(SXS_Transit_temp!T$2,SXS_Transit_input!$B$52:$R$52,0)+1,FALSE)),0,VLOOKUP($A27,SXS_Transit_input!$A$53:$R$69,MATCH(SXS_Transit_temp!T$2,SXS_Transit_input!$B$52:$R$52,0)+1,FALSE))</f>
        <v>0</v>
      </c>
      <c r="U27">
        <f>IF(ISNA(VLOOKUP($A27,SXS_Transit_input!$A$5:$W$26,MATCH(SXS_Transit_temp!U$2,SXS_Transit_input!$B$4:$W$4,0)+1,FALSE)),0,VLOOKUP($A27,SXS_Transit_input!$A$5:$W$26,MATCH(SXS_Transit_temp!U$2,SXS_Transit_input!$B$4:$W$4,0)+1,FALSE))+IF(ISNA(VLOOKUP($A27,SXS_Transit_input!$A$53:$R$69,MATCH(SXS_Transit_temp!U$2,SXS_Transit_input!$B$52:$R$52,0)+1,FALSE)),0,VLOOKUP($A27,SXS_Transit_input!$A$53:$R$69,MATCH(SXS_Transit_temp!U$2,SXS_Transit_input!$B$52:$R$52,0)+1,FALSE))</f>
        <v>0</v>
      </c>
      <c r="V27">
        <f>IF(ISNA(VLOOKUP($A27,SXS_Transit_input!$A$5:$W$26,MATCH(SXS_Transit_temp!V$2,SXS_Transit_input!$B$4:$W$4,0)+1,FALSE)),0,VLOOKUP($A27,SXS_Transit_input!$A$5:$W$26,MATCH(SXS_Transit_temp!V$2,SXS_Transit_input!$B$4:$W$4,0)+1,FALSE))+IF(ISNA(VLOOKUP($A27,SXS_Transit_input!$A$53:$R$69,MATCH(SXS_Transit_temp!V$2,SXS_Transit_input!$B$52:$R$52,0)+1,FALSE)),0,VLOOKUP($A27,SXS_Transit_input!$A$53:$R$69,MATCH(SXS_Transit_temp!V$2,SXS_Transit_input!$B$52:$R$52,0)+1,FALSE))</f>
        <v>0</v>
      </c>
      <c r="W27">
        <f>IF(ISNA(VLOOKUP($A27,SXS_Transit_input!$A$5:$W$26,MATCH(SXS_Transit_temp!W$2,SXS_Transit_input!$B$4:$W$4,0)+1,FALSE)),0,VLOOKUP($A27,SXS_Transit_input!$A$5:$W$26,MATCH(SXS_Transit_temp!W$2,SXS_Transit_input!$B$4:$W$4,0)+1,FALSE))+IF(ISNA(VLOOKUP($A27,SXS_Transit_input!$A$53:$R$69,MATCH(SXS_Transit_temp!W$2,SXS_Transit_input!$B$52:$R$52,0)+1,FALSE)),0,VLOOKUP($A27,SXS_Transit_input!$A$53:$R$69,MATCH(SXS_Transit_temp!W$2,SXS_Transit_input!$B$52:$R$52,0)+1,FALSE))</f>
        <v>0</v>
      </c>
      <c r="X27">
        <f>IF(ISNA(VLOOKUP($A27,SXS_Transit_input!$A$5:$W$26,MATCH(SXS_Transit_temp!X$2,SXS_Transit_input!$B$4:$W$4,0)+1,FALSE)),0,VLOOKUP($A27,SXS_Transit_input!$A$5:$W$26,MATCH(SXS_Transit_temp!X$2,SXS_Transit_input!$B$4:$W$4,0)+1,FALSE))+IF(ISNA(VLOOKUP($A27,SXS_Transit_input!$A$53:$R$69,MATCH(SXS_Transit_temp!X$2,SXS_Transit_input!$B$52:$R$52,0)+1,FALSE)),0,VLOOKUP($A27,SXS_Transit_input!$A$53:$R$69,MATCH(SXS_Transit_temp!X$2,SXS_Transit_input!$B$52:$R$52,0)+1,FALSE))</f>
        <v>0</v>
      </c>
      <c r="Y27">
        <f>IF(ISNA(VLOOKUP($A27,SXS_Transit_input!$A$5:$W$26,MATCH(SXS_Transit_temp!Y$2,SXS_Transit_input!$B$4:$W$4,0)+1,FALSE)),0,VLOOKUP($A27,SXS_Transit_input!$A$5:$W$26,MATCH(SXS_Transit_temp!Y$2,SXS_Transit_input!$B$4:$W$4,0)+1,FALSE))+IF(ISNA(VLOOKUP($A27,SXS_Transit_input!$A$53:$R$69,MATCH(SXS_Transit_temp!Y$2,SXS_Transit_input!$B$52:$R$52,0)+1,FALSE)),0,VLOOKUP($A27,SXS_Transit_input!$A$53:$R$69,MATCH(SXS_Transit_temp!Y$2,SXS_Transit_input!$B$52:$R$52,0)+1,FALSE))</f>
        <v>415.61423000000002</v>
      </c>
      <c r="Z27">
        <f>IF(ISNA(VLOOKUP($A27,SXS_Transit_input!$A$5:$W$26,MATCH(SXS_Transit_temp!Z$2,SXS_Transit_input!$B$4:$W$4,0)+1,FALSE)),0,VLOOKUP($A27,SXS_Transit_input!$A$5:$W$26,MATCH(SXS_Transit_temp!Z$2,SXS_Transit_input!$B$4:$W$4,0)+1,FALSE))+IF(ISNA(VLOOKUP($A27,SXS_Transit_input!$A$53:$R$69,MATCH(SXS_Transit_temp!Z$2,SXS_Transit_input!$B$52:$R$52,0)+1,FALSE)),0,VLOOKUP($A27,SXS_Transit_input!$A$53:$R$69,MATCH(SXS_Transit_temp!Z$2,SXS_Transit_input!$B$52:$R$52,0)+1,FALSE))</f>
        <v>4700.6674000000003</v>
      </c>
      <c r="AA27">
        <v>25</v>
      </c>
      <c r="AB27" s="25">
        <f>IF(ISNA(VLOOKUP($AA27,SXS_Transit_input!$Y$5:$AT$26,MATCH(SXS_Transit_temp!AB$2,SXS_Transit_input!$Y$4:$AS$4,0)+1,FALSE)),0,VLOOKUP($AA27,SXS_Transit_input!$Y$5:$AT$26,MATCH(SXS_Transit_temp!AB$2,SXS_Transit_input!$Y$4:$AS$4,0)+1,FALSE))+IF(ISNA(VLOOKUP($AA27,SXS_Transit_input!$Y$52:$AT$67,MATCH(SXS_Transit_temp!AB$2,SXS_Transit_input!$Y$51:$AT$51,0)+1,FALSE)),0,VLOOKUP($AA27,SXS_Transit_input!$Y$52:$AT$67,MATCH(SXS_Transit_temp!AB$2,SXS_Transit_input!$Y$51:$AT$51,0)+1,FALSE))</f>
        <v>0</v>
      </c>
      <c r="AC27" s="26">
        <f>IF(ISNA(VLOOKUP($AA27,SXS_Transit_input!$Y$5:$AT$26,MATCH(SXS_Transit_temp!AC$2,SXS_Transit_input!$Y$4:$AS$4,0)+1,FALSE)),0,VLOOKUP($AA27,SXS_Transit_input!$Y$5:$AT$26,MATCH(SXS_Transit_temp!AC$2,SXS_Transit_input!$Y$4:$AS$4,0)+1,FALSE))+IF(ISNA(VLOOKUP($AA27,SXS_Transit_input!$Y$52:$AT$67,MATCH(SXS_Transit_temp!AC$2,SXS_Transit_input!$Y$51:$AT$51,0)+1,FALSE)),0,VLOOKUP($AA27,SXS_Transit_input!$Y$52:$AT$67,MATCH(SXS_Transit_temp!AC$2,SXS_Transit_input!$Y$51:$AT$51,0)+1,FALSE))</f>
        <v>0</v>
      </c>
      <c r="AD27" s="26">
        <f>IF(ISNA(VLOOKUP($AA27,SXS_Transit_input!$Y$5:$AT$26,MATCH(SXS_Transit_temp!AD$2,SXS_Transit_input!$Y$4:$AS$4,0)+1,FALSE)),0,VLOOKUP($AA27,SXS_Transit_input!$Y$5:$AT$26,MATCH(SXS_Transit_temp!AD$2,SXS_Transit_input!$Y$4:$AS$4,0)+1,FALSE))+IF(ISNA(VLOOKUP($AA27,SXS_Transit_input!$Y$52:$AT$67,MATCH(SXS_Transit_temp!AD$2,SXS_Transit_input!$Y$51:$AT$51,0)+1,FALSE)),0,VLOOKUP($AA27,SXS_Transit_input!$Y$52:$AT$67,MATCH(SXS_Transit_temp!AD$2,SXS_Transit_input!$Y$51:$AT$51,0)+1,FALSE))</f>
        <v>0</v>
      </c>
      <c r="AE27" s="26">
        <f>IF(ISNA(VLOOKUP($AA27,SXS_Transit_input!$Y$5:$AT$26,MATCH(SXS_Transit_temp!AE$2,SXS_Transit_input!$Y$4:$AS$4,0)+1,FALSE)),0,VLOOKUP($AA27,SXS_Transit_input!$Y$5:$AT$26,MATCH(SXS_Transit_temp!AE$2,SXS_Transit_input!$Y$4:$AS$4,0)+1,FALSE))+IF(ISNA(VLOOKUP($AA27,SXS_Transit_input!$Y$52:$AT$67,MATCH(SXS_Transit_temp!AE$2,SXS_Transit_input!$Y$51:$AT$51,0)+1,FALSE)),0,VLOOKUP($AA27,SXS_Transit_input!$Y$52:$AT$67,MATCH(SXS_Transit_temp!AE$2,SXS_Transit_input!$Y$51:$AT$51,0)+1,FALSE))</f>
        <v>0</v>
      </c>
      <c r="AF27" s="26">
        <f>IF(ISNA(VLOOKUP($AA27,SXS_Transit_input!$Y$5:$AT$26,MATCH(SXS_Transit_temp!AF$2,SXS_Transit_input!$Y$4:$AS$4,0)+1,FALSE)),0,VLOOKUP($AA27,SXS_Transit_input!$Y$5:$AT$26,MATCH(SXS_Transit_temp!AF$2,SXS_Transit_input!$Y$4:$AS$4,0)+1,FALSE))+IF(ISNA(VLOOKUP($AA27,SXS_Transit_input!$Y$52:$AT$67,MATCH(SXS_Transit_temp!AF$2,SXS_Transit_input!$Y$51:$AT$51,0)+1,FALSE)),0,VLOOKUP($AA27,SXS_Transit_input!$Y$52:$AT$67,MATCH(SXS_Transit_temp!AF$2,SXS_Transit_input!$Y$51:$AT$51,0)+1,FALSE))</f>
        <v>0</v>
      </c>
      <c r="AG27" s="26">
        <f>IF(ISNA(VLOOKUP($AA27,SXS_Transit_input!$Y$5:$AT$26,MATCH(SXS_Transit_temp!AG$2,SXS_Transit_input!$Y$4:$AS$4,0)+1,FALSE)),0,VLOOKUP($AA27,SXS_Transit_input!$Y$5:$AT$26,MATCH(SXS_Transit_temp!AG$2,SXS_Transit_input!$Y$4:$AS$4,0)+1,FALSE))+IF(ISNA(VLOOKUP($AA27,SXS_Transit_input!$Y$52:$AT$67,MATCH(SXS_Transit_temp!AG$2,SXS_Transit_input!$Y$51:$AT$51,0)+1,FALSE)),0,VLOOKUP($AA27,SXS_Transit_input!$Y$52:$AT$67,MATCH(SXS_Transit_temp!AG$2,SXS_Transit_input!$Y$51:$AT$51,0)+1,FALSE))</f>
        <v>0</v>
      </c>
      <c r="AH27" s="26">
        <f>IF(ISNA(VLOOKUP($AA27,SXS_Transit_input!$Y$5:$AT$26,MATCH(SXS_Transit_temp!AH$2,SXS_Transit_input!$Y$4:$AS$4,0)+1,FALSE)),0,VLOOKUP($AA27,SXS_Transit_input!$Y$5:$AT$26,MATCH(SXS_Transit_temp!AH$2,SXS_Transit_input!$Y$4:$AS$4,0)+1,FALSE))+IF(ISNA(VLOOKUP($AA27,SXS_Transit_input!$Y$52:$AT$67,MATCH(SXS_Transit_temp!AH$2,SXS_Transit_input!$Y$51:$AT$51,0)+1,FALSE)),0,VLOOKUP($AA27,SXS_Transit_input!$Y$52:$AT$67,MATCH(SXS_Transit_temp!AH$2,SXS_Transit_input!$Y$51:$AT$51,0)+1,FALSE))</f>
        <v>0</v>
      </c>
      <c r="AI27" s="26">
        <f>IF(ISNA(VLOOKUP($AA27,SXS_Transit_input!$Y$5:$AT$26,MATCH(SXS_Transit_temp!AI$2,SXS_Transit_input!$Y$4:$AS$4,0)+1,FALSE)),0,VLOOKUP($AA27,SXS_Transit_input!$Y$5:$AT$26,MATCH(SXS_Transit_temp!AI$2,SXS_Transit_input!$Y$4:$AS$4,0)+1,FALSE))+IF(ISNA(VLOOKUP($AA27,SXS_Transit_input!$Y$52:$AT$67,MATCH(SXS_Transit_temp!AI$2,SXS_Transit_input!$Y$51:$AT$51,0)+1,FALSE)),0,VLOOKUP($AA27,SXS_Transit_input!$Y$52:$AT$67,MATCH(SXS_Transit_temp!AI$2,SXS_Transit_input!$Y$51:$AT$51,0)+1,FALSE))</f>
        <v>0</v>
      </c>
      <c r="AJ27" s="26">
        <f>IF(ISNA(VLOOKUP($AA27,SXS_Transit_input!$Y$5:$AT$26,MATCH(SXS_Transit_temp!AJ$2,SXS_Transit_input!$Y$4:$AS$4,0)+1,FALSE)),0,VLOOKUP($AA27,SXS_Transit_input!$Y$5:$AT$26,MATCH(SXS_Transit_temp!AJ$2,SXS_Transit_input!$Y$4:$AS$4,0)+1,FALSE))+IF(ISNA(VLOOKUP($AA27,SXS_Transit_input!$Y$52:$AT$67,MATCH(SXS_Transit_temp!AJ$2,SXS_Transit_input!$Y$51:$AT$51,0)+1,FALSE)),0,VLOOKUP($AA27,SXS_Transit_input!$Y$52:$AT$67,MATCH(SXS_Transit_temp!AJ$2,SXS_Transit_input!$Y$51:$AT$51,0)+1,FALSE))</f>
        <v>0</v>
      </c>
      <c r="AK27" s="26">
        <f>IF(ISNA(VLOOKUP($AA27,SXS_Transit_input!$Y$5:$AT$26,MATCH(SXS_Transit_temp!AK$2,SXS_Transit_input!$Y$4:$AS$4,0)+1,FALSE)),0,VLOOKUP($AA27,SXS_Transit_input!$Y$5:$AT$26,MATCH(SXS_Transit_temp!AK$2,SXS_Transit_input!$Y$4:$AS$4,0)+1,FALSE))+IF(ISNA(VLOOKUP($AA27,SXS_Transit_input!$Y$52:$AT$67,MATCH(SXS_Transit_temp!AK$2,SXS_Transit_input!$Y$51:$AT$51,0)+1,FALSE)),0,VLOOKUP($AA27,SXS_Transit_input!$Y$52:$AT$67,MATCH(SXS_Transit_temp!AK$2,SXS_Transit_input!$Y$51:$AT$51,0)+1,FALSE))</f>
        <v>0</v>
      </c>
      <c r="AL27" s="26">
        <f>IF(ISNA(VLOOKUP($AA27,SXS_Transit_input!$Y$5:$AT$26,MATCH(SXS_Transit_temp!AL$2,SXS_Transit_input!$Y$4:$AS$4,0)+1,FALSE)),0,VLOOKUP($AA27,SXS_Transit_input!$Y$5:$AT$26,MATCH(SXS_Transit_temp!AL$2,SXS_Transit_input!$Y$4:$AS$4,0)+1,FALSE))+IF(ISNA(VLOOKUP($AA27,SXS_Transit_input!$Y$52:$AT$67,MATCH(SXS_Transit_temp!AL$2,SXS_Transit_input!$Y$51:$AT$51,0)+1,FALSE)),0,VLOOKUP($AA27,SXS_Transit_input!$Y$52:$AT$67,MATCH(SXS_Transit_temp!AL$2,SXS_Transit_input!$Y$51:$AT$51,0)+1,FALSE))</f>
        <v>0</v>
      </c>
      <c r="AM27" s="26">
        <f>IF(ISNA(VLOOKUP($AA27,SXS_Transit_input!$Y$5:$AT$26,MATCH(SXS_Transit_temp!AM$2,SXS_Transit_input!$Y$4:$AS$4,0)+1,FALSE)),0,VLOOKUP($AA27,SXS_Transit_input!$Y$5:$AT$26,MATCH(SXS_Transit_temp!AM$2,SXS_Transit_input!$Y$4:$AS$4,0)+1,FALSE))+IF(ISNA(VLOOKUP($AA27,SXS_Transit_input!$Y$52:$AT$67,MATCH(SXS_Transit_temp!AM$2,SXS_Transit_input!$Y$51:$AT$51,0)+1,FALSE)),0,VLOOKUP($AA27,SXS_Transit_input!$Y$52:$AT$67,MATCH(SXS_Transit_temp!AM$2,SXS_Transit_input!$Y$51:$AT$51,0)+1,FALSE))</f>
        <v>0</v>
      </c>
      <c r="AN27" s="26">
        <f>IF(ISNA(VLOOKUP($AA27,SXS_Transit_input!$Y$5:$AT$26,MATCH(SXS_Transit_temp!AN$2,SXS_Transit_input!$Y$4:$AS$4,0)+1,FALSE)),0,VLOOKUP($AA27,SXS_Transit_input!$Y$5:$AT$26,MATCH(SXS_Transit_temp!AN$2,SXS_Transit_input!$Y$4:$AS$4,0)+1,FALSE))+IF(ISNA(VLOOKUP($AA27,SXS_Transit_input!$Y$52:$AT$67,MATCH(SXS_Transit_temp!AN$2,SXS_Transit_input!$Y$51:$AT$51,0)+1,FALSE)),0,VLOOKUP($AA27,SXS_Transit_input!$Y$52:$AT$67,MATCH(SXS_Transit_temp!AN$2,SXS_Transit_input!$Y$51:$AT$51,0)+1,FALSE))</f>
        <v>0</v>
      </c>
      <c r="AO27" s="26">
        <f>IF(ISNA(VLOOKUP($AA27,SXS_Transit_input!$Y$5:$AT$26,MATCH(SXS_Transit_temp!AO$2,SXS_Transit_input!$Y$4:$AS$4,0)+1,FALSE)),0,VLOOKUP($AA27,SXS_Transit_input!$Y$5:$AT$26,MATCH(SXS_Transit_temp!AO$2,SXS_Transit_input!$Y$4:$AS$4,0)+1,FALSE))+IF(ISNA(VLOOKUP($AA27,SXS_Transit_input!$Y$52:$AT$67,MATCH(SXS_Transit_temp!AO$2,SXS_Transit_input!$Y$51:$AT$51,0)+1,FALSE)),0,VLOOKUP($AA27,SXS_Transit_input!$Y$52:$AT$67,MATCH(SXS_Transit_temp!AO$2,SXS_Transit_input!$Y$51:$AT$51,0)+1,FALSE))</f>
        <v>0</v>
      </c>
      <c r="AP27" s="26">
        <f>IF(ISNA(VLOOKUP($AA27,SXS_Transit_input!$Y$5:$AT$26,MATCH(SXS_Transit_temp!AP$2,SXS_Transit_input!$Y$4:$AS$4,0)+1,FALSE)),0,VLOOKUP($AA27,SXS_Transit_input!$Y$5:$AT$26,MATCH(SXS_Transit_temp!AP$2,SXS_Transit_input!$Y$4:$AS$4,0)+1,FALSE))+IF(ISNA(VLOOKUP($AA27,SXS_Transit_input!$Y$52:$AT$67,MATCH(SXS_Transit_temp!AP$2,SXS_Transit_input!$Y$51:$AT$51,0)+1,FALSE)),0,VLOOKUP($AA27,SXS_Transit_input!$Y$52:$AT$67,MATCH(SXS_Transit_temp!AP$2,SXS_Transit_input!$Y$51:$AT$51,0)+1,FALSE))</f>
        <v>0</v>
      </c>
      <c r="AQ27" s="26">
        <f>IF(ISNA(VLOOKUP($AA27,SXS_Transit_input!$Y$5:$AT$26,MATCH(SXS_Transit_temp!AQ$2,SXS_Transit_input!$Y$4:$AS$4,0)+1,FALSE)),0,VLOOKUP($AA27,SXS_Transit_input!$Y$5:$AT$26,MATCH(SXS_Transit_temp!AQ$2,SXS_Transit_input!$Y$4:$AS$4,0)+1,FALSE))+IF(ISNA(VLOOKUP($AA27,SXS_Transit_input!$Y$52:$AT$67,MATCH(SXS_Transit_temp!AQ$2,SXS_Transit_input!$Y$51:$AT$51,0)+1,FALSE)),0,VLOOKUP($AA27,SXS_Transit_input!$Y$52:$AT$67,MATCH(SXS_Transit_temp!AQ$2,SXS_Transit_input!$Y$51:$AT$51,0)+1,FALSE))</f>
        <v>0</v>
      </c>
      <c r="AR27" s="26">
        <f>IF(ISNA(VLOOKUP($AA27,SXS_Transit_input!$Y$5:$AT$26,MATCH(SXS_Transit_temp!AR$2,SXS_Transit_input!$Y$4:$AS$4,0)+1,FALSE)),0,VLOOKUP($AA27,SXS_Transit_input!$Y$5:$AT$26,MATCH(SXS_Transit_temp!AR$2,SXS_Transit_input!$Y$4:$AS$4,0)+1,FALSE))+IF(ISNA(VLOOKUP($AA27,SXS_Transit_input!$Y$52:$AT$67,MATCH(SXS_Transit_temp!AR$2,SXS_Transit_input!$Y$51:$AT$51,0)+1,FALSE)),0,VLOOKUP($AA27,SXS_Transit_input!$Y$52:$AT$67,MATCH(SXS_Transit_temp!AR$2,SXS_Transit_input!$Y$51:$AT$51,0)+1,FALSE))</f>
        <v>0</v>
      </c>
      <c r="AS27" s="26">
        <f>IF(ISNA(VLOOKUP($AA27,SXS_Transit_input!$Y$5:$AT$26,MATCH(SXS_Transit_temp!AS$2,SXS_Transit_input!$Y$4:$AS$4,0)+1,FALSE)),0,VLOOKUP($AA27,SXS_Transit_input!$Y$5:$AT$26,MATCH(SXS_Transit_temp!AS$2,SXS_Transit_input!$Y$4:$AS$4,0)+1,FALSE))+IF(ISNA(VLOOKUP($AA27,SXS_Transit_input!$Y$52:$AT$67,MATCH(SXS_Transit_temp!AS$2,SXS_Transit_input!$Y$51:$AT$51,0)+1,FALSE)),0,VLOOKUP($AA27,SXS_Transit_input!$Y$52:$AT$67,MATCH(SXS_Transit_temp!AS$2,SXS_Transit_input!$Y$51:$AT$51,0)+1,FALSE))</f>
        <v>0</v>
      </c>
      <c r="AT27" s="26">
        <f>IF(ISNA(VLOOKUP($AA27,SXS_Transit_input!$Y$5:$AT$26,MATCH(SXS_Transit_temp!AT$2,SXS_Transit_input!$Y$4:$AS$4,0)+1,FALSE)),0,VLOOKUP($AA27,SXS_Transit_input!$Y$5:$AT$26,MATCH(SXS_Transit_temp!AT$2,SXS_Transit_input!$Y$4:$AS$4,0)+1,FALSE))+IF(ISNA(VLOOKUP($AA27,SXS_Transit_input!$Y$52:$AT$67,MATCH(SXS_Transit_temp!AT$2,SXS_Transit_input!$Y$51:$AT$51,0)+1,FALSE)),0,VLOOKUP($AA27,SXS_Transit_input!$Y$52:$AT$67,MATCH(SXS_Transit_temp!AT$2,SXS_Transit_input!$Y$51:$AT$51,0)+1,FALSE))</f>
        <v>0</v>
      </c>
      <c r="AU27" s="26">
        <f>IF(ISNA(VLOOKUP($AA27,SXS_Transit_input!$Y$5:$AT$26,MATCH(SXS_Transit_temp!AU$2,SXS_Transit_input!$Y$4:$AS$4,0)+1,FALSE)),0,VLOOKUP($AA27,SXS_Transit_input!$Y$5:$AT$26,MATCH(SXS_Transit_temp!AU$2,SXS_Transit_input!$Y$4:$AS$4,0)+1,FALSE))+IF(ISNA(VLOOKUP($AA27,SXS_Transit_input!$Y$52:$AT$67,MATCH(SXS_Transit_temp!AU$2,SXS_Transit_input!$Y$51:$AT$51,0)+1,FALSE)),0,VLOOKUP($AA27,SXS_Transit_input!$Y$52:$AT$67,MATCH(SXS_Transit_temp!AU$2,SXS_Transit_input!$Y$51:$AT$51,0)+1,FALSE))</f>
        <v>0</v>
      </c>
      <c r="AV27" s="26">
        <f>IF(ISNA(VLOOKUP($AA27,SXS_Transit_input!$Y$5:$AT$26,MATCH(SXS_Transit_temp!AV$2,SXS_Transit_input!$Y$4:$AS$4,0)+1,FALSE)),0,VLOOKUP($AA27,SXS_Transit_input!$Y$5:$AT$26,MATCH(SXS_Transit_temp!AV$2,SXS_Transit_input!$Y$4:$AS$4,0)+1,FALSE))+IF(ISNA(VLOOKUP($AA27,SXS_Transit_input!$Y$52:$AT$67,MATCH(SXS_Transit_temp!AV$2,SXS_Transit_input!$Y$51:$AT$51,0)+1,FALSE)),0,VLOOKUP($AA27,SXS_Transit_input!$Y$52:$AT$67,MATCH(SXS_Transit_temp!AV$2,SXS_Transit_input!$Y$51:$AT$51,0)+1,FALSE))</f>
        <v>0</v>
      </c>
      <c r="AW27" s="26">
        <f>IF(ISNA(VLOOKUP($AA27,SXS_Transit_input!$Y$5:$AT$26,MATCH(SXS_Transit_temp!AW$2,SXS_Transit_input!$Y$4:$AS$4,0)+1,FALSE)),0,VLOOKUP($AA27,SXS_Transit_input!$Y$5:$AT$26,MATCH(SXS_Transit_temp!AW$2,SXS_Transit_input!$Y$4:$AS$4,0)+1,FALSE))+IF(ISNA(VLOOKUP($AA27,SXS_Transit_input!$Y$52:$AT$67,MATCH(SXS_Transit_temp!AW$2,SXS_Transit_input!$Y$51:$AT$51,0)+1,FALSE)),0,VLOOKUP($AA27,SXS_Transit_input!$Y$52:$AT$67,MATCH(SXS_Transit_temp!AW$2,SXS_Transit_input!$Y$51:$AT$51,0)+1,FALSE))</f>
        <v>0</v>
      </c>
      <c r="AX27" s="26">
        <f>IF(ISNA(VLOOKUP($AA27,SXS_Transit_input!$Y$5:$AT$26,MATCH(SXS_Transit_temp!AX$2,SXS_Transit_input!$Y$4:$AS$4,0)+1,FALSE)),0,VLOOKUP($AA27,SXS_Transit_input!$Y$5:$AT$26,MATCH(SXS_Transit_temp!AX$2,SXS_Transit_input!$Y$4:$AS$4,0)+1,FALSE))+IF(ISNA(VLOOKUP($AA27,SXS_Transit_input!$Y$52:$AT$67,MATCH(SXS_Transit_temp!AX$2,SXS_Transit_input!$Y$51:$AT$51,0)+1,FALSE)),0,VLOOKUP($AA27,SXS_Transit_input!$Y$52:$AT$67,MATCH(SXS_Transit_temp!AX$2,SXS_Transit_input!$Y$51:$AT$51,0)+1,FALSE))</f>
        <v>0</v>
      </c>
      <c r="AY27" s="26">
        <f>IF(ISNA(VLOOKUP($AA27,SXS_Transit_input!$Y$5:$AT$26,MATCH(SXS_Transit_temp!AY$2,SXS_Transit_input!$Y$4:$AS$4,0)+1,FALSE)),0,VLOOKUP($AA27,SXS_Transit_input!$Y$5:$AT$26,MATCH(SXS_Transit_temp!AY$2,SXS_Transit_input!$Y$4:$AS$4,0)+1,FALSE))+IF(ISNA(VLOOKUP($AA27,SXS_Transit_input!$Y$52:$AT$67,MATCH(SXS_Transit_temp!AY$2,SXS_Transit_input!$Y$51:$AT$51,0)+1,FALSE)),0,VLOOKUP($AA27,SXS_Transit_input!$Y$52:$AT$67,MATCH(SXS_Transit_temp!AY$2,SXS_Transit_input!$Y$51:$AT$51,0)+1,FALSE))</f>
        <v>0</v>
      </c>
      <c r="AZ27" s="123">
        <f>IF(ISNA(VLOOKUP($AA27,SXS_Transit_input!$Y$5:$AT$26,MATCH(SXS_Transit_temp!AZ$2,SXS_Transit_input!$Y$4:$AS$4,0)+1,FALSE)),0,VLOOKUP($AA27,SXS_Transit_input!$Y$5:$AT$26,MATCH(SXS_Transit_temp!AZ$2,SXS_Transit_input!$Y$4:$AS$4,0)+1,FALSE))+IF(ISNA(VLOOKUP($AA27,SXS_Transit_input!$Y$52:$AT$67,MATCH(SXS_Transit_temp!AZ$2,SXS_Transit_input!$Y$51:$AT$51,0)+1,FALSE)),0,VLOOKUP($AA27,SXS_Transit_input!$Y$52:$AT$67,MATCH(SXS_Transit_temp!AZ$2,SXS_Transit_input!$Y$51:$AT$51,0)+1,FALSE))</f>
        <v>0</v>
      </c>
    </row>
    <row r="28" spans="1:52" x14ac:dyDescent="0.25">
      <c r="B28">
        <v>1</v>
      </c>
      <c r="C28">
        <v>2</v>
      </c>
      <c r="D28">
        <v>3</v>
      </c>
      <c r="E28">
        <v>4</v>
      </c>
      <c r="F28">
        <v>5</v>
      </c>
      <c r="G28">
        <v>6</v>
      </c>
      <c r="H28">
        <v>7</v>
      </c>
      <c r="I28">
        <v>8</v>
      </c>
      <c r="J28">
        <v>9</v>
      </c>
      <c r="K28">
        <v>10</v>
      </c>
      <c r="L28">
        <v>11</v>
      </c>
      <c r="M28">
        <v>12</v>
      </c>
      <c r="N28">
        <v>13</v>
      </c>
      <c r="O28">
        <v>14</v>
      </c>
      <c r="P28">
        <v>15</v>
      </c>
      <c r="Q28">
        <v>16</v>
      </c>
      <c r="R28">
        <v>17</v>
      </c>
      <c r="S28">
        <v>18</v>
      </c>
      <c r="T28">
        <v>19</v>
      </c>
      <c r="U28">
        <v>20</v>
      </c>
      <c r="V28">
        <v>21</v>
      </c>
      <c r="W28">
        <v>22</v>
      </c>
      <c r="X28">
        <v>23</v>
      </c>
      <c r="Y28">
        <v>24</v>
      </c>
      <c r="Z28">
        <v>25</v>
      </c>
      <c r="AB28">
        <v>1</v>
      </c>
      <c r="AC28">
        <v>2</v>
      </c>
      <c r="AD28">
        <v>3</v>
      </c>
      <c r="AE28">
        <v>4</v>
      </c>
      <c r="AF28">
        <v>5</v>
      </c>
      <c r="AG28">
        <v>6</v>
      </c>
      <c r="AH28">
        <v>7</v>
      </c>
      <c r="AI28">
        <v>8</v>
      </c>
      <c r="AJ28">
        <v>9</v>
      </c>
      <c r="AK28">
        <v>10</v>
      </c>
      <c r="AL28">
        <v>11</v>
      </c>
      <c r="AM28">
        <v>12</v>
      </c>
      <c r="AN28">
        <v>13</v>
      </c>
      <c r="AO28">
        <v>14</v>
      </c>
      <c r="AP28">
        <v>15</v>
      </c>
      <c r="AQ28">
        <v>16</v>
      </c>
      <c r="AR28">
        <v>17</v>
      </c>
      <c r="AS28">
        <v>18</v>
      </c>
      <c r="AT28">
        <v>19</v>
      </c>
      <c r="AU28">
        <v>20</v>
      </c>
      <c r="AV28">
        <v>21</v>
      </c>
      <c r="AW28">
        <v>22</v>
      </c>
      <c r="AX28">
        <v>23</v>
      </c>
      <c r="AY28">
        <v>24</v>
      </c>
      <c r="AZ28">
        <v>25</v>
      </c>
    </row>
    <row r="29" spans="1:52" x14ac:dyDescent="0.25">
      <c r="A29">
        <v>1</v>
      </c>
      <c r="B29">
        <f>IF(ISNA(VLOOKUP($A29,SXS_Transit_input!$A$28:$W$49,MATCH(SXS_Transit_temp!B$28,SXS_Transit_input!$B$27:$W$27,0)+1,FALSE)),0,VLOOKUP($A29,SXS_Transit_input!$A$28:$W$49,MATCH(SXS_Transit_temp!B$28,SXS_Transit_input!$B$27:$W$27,0)+1,FALSE))+IF(ISNA(VLOOKUP($A29,SXS_Transit_input!$A$71:$L$81,MATCH(SXS_Transit_temp!B$28,SXS_Transit_input!$B$70:$L$70,0)+1,FALSE)),0,VLOOKUP($A29,SXS_Transit_input!$A$71:$L$81,MATCH(SXS_Transit_temp!B$28,SXS_Transit_input!$B$70:$L$70,0)+1,FALSE))</f>
        <v>35201.655059999997</v>
      </c>
      <c r="C29">
        <f>IF(ISNA(VLOOKUP($A29,SXS_Transit_input!$A$28:$W$49,MATCH(SXS_Transit_temp!C$28,SXS_Transit_input!$B$27:$W$27,0)+1,FALSE)),0,VLOOKUP($A29,SXS_Transit_input!$A$28:$W$49,MATCH(SXS_Transit_temp!C$28,SXS_Transit_input!$B$27:$W$27,0)+1,FALSE))+IF(ISNA(VLOOKUP($A29,SXS_Transit_input!$A$71:$L$81,MATCH(SXS_Transit_temp!C$28,SXS_Transit_input!$B$70:$L$70,0)+1,FALSE)),0,VLOOKUP($A29,SXS_Transit_input!$A$71:$L$81,MATCH(SXS_Transit_temp!C$28,SXS_Transit_input!$B$70:$L$70,0)+1,FALSE))</f>
        <v>32232.036240000001</v>
      </c>
      <c r="D29">
        <f>IF(ISNA(VLOOKUP($A29,SXS_Transit_input!$A$28:$W$49,MATCH(SXS_Transit_temp!D$28,SXS_Transit_input!$B$27:$W$27,0)+1,FALSE)),0,VLOOKUP($A29,SXS_Transit_input!$A$28:$W$49,MATCH(SXS_Transit_temp!D$28,SXS_Transit_input!$B$27:$W$27,0)+1,FALSE))+IF(ISNA(VLOOKUP($A29,SXS_Transit_input!$A$71:$L$81,MATCH(SXS_Transit_temp!D$28,SXS_Transit_input!$B$70:$L$70,0)+1,FALSE)),0,VLOOKUP($A29,SXS_Transit_input!$A$71:$L$81,MATCH(SXS_Transit_temp!D$28,SXS_Transit_input!$B$70:$L$70,0)+1,FALSE))</f>
        <v>11110.54321</v>
      </c>
      <c r="E29">
        <f>IF(ISNA(VLOOKUP($A29,SXS_Transit_input!$A$28:$W$49,MATCH(SXS_Transit_temp!E$28,SXS_Transit_input!$B$27:$W$27,0)+1,FALSE)),0,VLOOKUP($A29,SXS_Transit_input!$A$28:$W$49,MATCH(SXS_Transit_temp!E$28,SXS_Transit_input!$B$27:$W$27,0)+1,FALSE))+IF(ISNA(VLOOKUP($A29,SXS_Transit_input!$A$71:$L$81,MATCH(SXS_Transit_temp!E$28,SXS_Transit_input!$B$70:$L$70,0)+1,FALSE)),0,VLOOKUP($A29,SXS_Transit_input!$A$71:$L$81,MATCH(SXS_Transit_temp!E$28,SXS_Transit_input!$B$70:$L$70,0)+1,FALSE))</f>
        <v>1492.7546400000001</v>
      </c>
      <c r="F29">
        <f>IF(ISNA(VLOOKUP($A29,SXS_Transit_input!$A$28:$W$49,MATCH(SXS_Transit_temp!F$28,SXS_Transit_input!$B$27:$W$27,0)+1,FALSE)),0,VLOOKUP($A29,SXS_Transit_input!$A$28:$W$49,MATCH(SXS_Transit_temp!F$28,SXS_Transit_input!$B$27:$W$27,0)+1,FALSE))+IF(ISNA(VLOOKUP($A29,SXS_Transit_input!$A$71:$L$81,MATCH(SXS_Transit_temp!F$28,SXS_Transit_input!$B$70:$L$70,0)+1,FALSE)),0,VLOOKUP($A29,SXS_Transit_input!$A$71:$L$81,MATCH(SXS_Transit_temp!F$28,SXS_Transit_input!$B$70:$L$70,0)+1,FALSE))</f>
        <v>3633.0404699999999</v>
      </c>
      <c r="G29">
        <f>IF(ISNA(VLOOKUP($A29,SXS_Transit_input!$A$28:$W$49,MATCH(SXS_Transit_temp!G$28,SXS_Transit_input!$B$27:$W$27,0)+1,FALSE)),0,VLOOKUP($A29,SXS_Transit_input!$A$28:$W$49,MATCH(SXS_Transit_temp!G$28,SXS_Transit_input!$B$27:$W$27,0)+1,FALSE))+IF(ISNA(VLOOKUP($A29,SXS_Transit_input!$A$71:$L$81,MATCH(SXS_Transit_temp!G$28,SXS_Transit_input!$B$70:$L$70,0)+1,FALSE)),0,VLOOKUP($A29,SXS_Transit_input!$A$71:$L$81,MATCH(SXS_Transit_temp!G$28,SXS_Transit_input!$B$70:$L$70,0)+1,FALSE))</f>
        <v>3729.0208600000001</v>
      </c>
      <c r="H29">
        <f>IF(ISNA(VLOOKUP($A29,SXS_Transit_input!$A$28:$W$49,MATCH(SXS_Transit_temp!H$28,SXS_Transit_input!$B$27:$W$27,0)+1,FALSE)),0,VLOOKUP($A29,SXS_Transit_input!$A$28:$W$49,MATCH(SXS_Transit_temp!H$28,SXS_Transit_input!$B$27:$W$27,0)+1,FALSE))+IF(ISNA(VLOOKUP($A29,SXS_Transit_input!$A$71:$L$81,MATCH(SXS_Transit_temp!H$28,SXS_Transit_input!$B$70:$L$70,0)+1,FALSE)),0,VLOOKUP($A29,SXS_Transit_input!$A$71:$L$81,MATCH(SXS_Transit_temp!H$28,SXS_Transit_input!$B$70:$L$70,0)+1,FALSE))</f>
        <v>4936.0161200000002</v>
      </c>
      <c r="I29">
        <f>IF(ISNA(VLOOKUP($A29,SXS_Transit_input!$A$28:$W$49,MATCH(SXS_Transit_temp!I$28,SXS_Transit_input!$B$27:$W$27,0)+1,FALSE)),0,VLOOKUP($A29,SXS_Transit_input!$A$28:$W$49,MATCH(SXS_Transit_temp!I$28,SXS_Transit_input!$B$27:$W$27,0)+1,FALSE))+IF(ISNA(VLOOKUP($A29,SXS_Transit_input!$A$71:$L$81,MATCH(SXS_Transit_temp!I$28,SXS_Transit_input!$B$70:$L$70,0)+1,FALSE)),0,VLOOKUP($A29,SXS_Transit_input!$A$71:$L$81,MATCH(SXS_Transit_temp!I$28,SXS_Transit_input!$B$70:$L$70,0)+1,FALSE))</f>
        <v>14211.44472</v>
      </c>
      <c r="J29">
        <f>IF(ISNA(VLOOKUP($A29,SXS_Transit_input!$A$28:$W$49,MATCH(SXS_Transit_temp!J$28,SXS_Transit_input!$B$27:$W$27,0)+1,FALSE)),0,VLOOKUP($A29,SXS_Transit_input!$A$28:$W$49,MATCH(SXS_Transit_temp!J$28,SXS_Transit_input!$B$27:$W$27,0)+1,FALSE))+IF(ISNA(VLOOKUP($A29,SXS_Transit_input!$A$71:$L$81,MATCH(SXS_Transit_temp!J$28,SXS_Transit_input!$B$70:$L$70,0)+1,FALSE)),0,VLOOKUP($A29,SXS_Transit_input!$A$71:$L$81,MATCH(SXS_Transit_temp!J$28,SXS_Transit_input!$B$70:$L$70,0)+1,FALSE))</f>
        <v>5476.0736800000004</v>
      </c>
      <c r="K29">
        <f>IF(ISNA(VLOOKUP($A29,SXS_Transit_input!$A$28:$W$49,MATCH(SXS_Transit_temp!K$28,SXS_Transit_input!$B$27:$W$27,0)+1,FALSE)),0,VLOOKUP($A29,SXS_Transit_input!$A$28:$W$49,MATCH(SXS_Transit_temp!K$28,SXS_Transit_input!$B$27:$W$27,0)+1,FALSE))+IF(ISNA(VLOOKUP($A29,SXS_Transit_input!$A$71:$L$81,MATCH(SXS_Transit_temp!K$28,SXS_Transit_input!$B$70:$L$70,0)+1,FALSE)),0,VLOOKUP($A29,SXS_Transit_input!$A$71:$L$81,MATCH(SXS_Transit_temp!K$28,SXS_Transit_input!$B$70:$L$70,0)+1,FALSE))</f>
        <v>2911.8161599999999</v>
      </c>
      <c r="L29">
        <f>IF(ISNA(VLOOKUP($A29,SXS_Transit_input!$A$28:$W$49,MATCH(SXS_Transit_temp!L$28,SXS_Transit_input!$B$27:$W$27,0)+1,FALSE)),0,VLOOKUP($A29,SXS_Transit_input!$A$28:$W$49,MATCH(SXS_Transit_temp!L$28,SXS_Transit_input!$B$27:$W$27,0)+1,FALSE))+IF(ISNA(VLOOKUP($A29,SXS_Transit_input!$A$71:$L$81,MATCH(SXS_Transit_temp!L$28,SXS_Transit_input!$B$70:$L$70,0)+1,FALSE)),0,VLOOKUP($A29,SXS_Transit_input!$A$71:$L$81,MATCH(SXS_Transit_temp!L$28,SXS_Transit_input!$B$70:$L$70,0)+1,FALSE))</f>
        <v>3224.8840599999999</v>
      </c>
      <c r="M29">
        <f>IF(ISNA(VLOOKUP($A29,SXS_Transit_input!$A$28:$W$49,MATCH(SXS_Transit_temp!M$28,SXS_Transit_input!$B$27:$W$27,0)+1,FALSE)),0,VLOOKUP($A29,SXS_Transit_input!$A$28:$W$49,MATCH(SXS_Transit_temp!M$28,SXS_Transit_input!$B$27:$W$27,0)+1,FALSE))+IF(ISNA(VLOOKUP($A29,SXS_Transit_input!$A$71:$L$81,MATCH(SXS_Transit_temp!M$28,SXS_Transit_input!$B$70:$L$70,0)+1,FALSE)),0,VLOOKUP($A29,SXS_Transit_input!$A$71:$L$81,MATCH(SXS_Transit_temp!M$28,SXS_Transit_input!$B$70:$L$70,0)+1,FALSE))</f>
        <v>1330.65635</v>
      </c>
      <c r="N29">
        <f>IF(ISNA(VLOOKUP($A29,SXS_Transit_input!$A$28:$W$49,MATCH(SXS_Transit_temp!N$28,SXS_Transit_input!$B$27:$W$27,0)+1,FALSE)),0,VLOOKUP($A29,SXS_Transit_input!$A$28:$W$49,MATCH(SXS_Transit_temp!N$28,SXS_Transit_input!$B$27:$W$27,0)+1,FALSE))+IF(ISNA(VLOOKUP($A29,SXS_Transit_input!$A$71:$L$81,MATCH(SXS_Transit_temp!N$28,SXS_Transit_input!$B$70:$L$70,0)+1,FALSE)),0,VLOOKUP($A29,SXS_Transit_input!$A$71:$L$81,MATCH(SXS_Transit_temp!N$28,SXS_Transit_input!$B$70:$L$70,0)+1,FALSE))</f>
        <v>6688.7624100000003</v>
      </c>
      <c r="O29">
        <f>IF(ISNA(VLOOKUP($A29,SXS_Transit_input!$A$28:$W$49,MATCH(SXS_Transit_temp!O$28,SXS_Transit_input!$B$27:$W$27,0)+1,FALSE)),0,VLOOKUP($A29,SXS_Transit_input!$A$28:$W$49,MATCH(SXS_Transit_temp!O$28,SXS_Transit_input!$B$27:$W$27,0)+1,FALSE))+IF(ISNA(VLOOKUP($A29,SXS_Transit_input!$A$71:$L$81,MATCH(SXS_Transit_temp!O$28,SXS_Transit_input!$B$70:$L$70,0)+1,FALSE)),0,VLOOKUP($A29,SXS_Transit_input!$A$71:$L$81,MATCH(SXS_Transit_temp!O$28,SXS_Transit_input!$B$70:$L$70,0)+1,FALSE))</f>
        <v>3811.8791299999998</v>
      </c>
      <c r="P29">
        <f>IF(ISNA(VLOOKUP($A29,SXS_Transit_input!$A$28:$W$49,MATCH(SXS_Transit_temp!P$28,SXS_Transit_input!$B$27:$W$27,0)+1,FALSE)),0,VLOOKUP($A29,SXS_Transit_input!$A$28:$W$49,MATCH(SXS_Transit_temp!P$28,SXS_Transit_input!$B$27:$W$27,0)+1,FALSE))+IF(ISNA(VLOOKUP($A29,SXS_Transit_input!$A$71:$L$81,MATCH(SXS_Transit_temp!P$28,SXS_Transit_input!$B$70:$L$70,0)+1,FALSE)),0,VLOOKUP($A29,SXS_Transit_input!$A$71:$L$81,MATCH(SXS_Transit_temp!P$28,SXS_Transit_input!$B$70:$L$70,0)+1,FALSE))</f>
        <v>1847.7592199999999</v>
      </c>
      <c r="Q29">
        <f>IF(ISNA(VLOOKUP($A29,SXS_Transit_input!$A$28:$W$49,MATCH(SXS_Transit_temp!Q$28,SXS_Transit_input!$B$27:$W$27,0)+1,FALSE)),0,VLOOKUP($A29,SXS_Transit_input!$A$28:$W$49,MATCH(SXS_Transit_temp!Q$28,SXS_Transit_input!$B$27:$W$27,0)+1,FALSE))+IF(ISNA(VLOOKUP($A29,SXS_Transit_input!$A$71:$L$81,MATCH(SXS_Transit_temp!Q$28,SXS_Transit_input!$B$70:$L$70,0)+1,FALSE)),0,VLOOKUP($A29,SXS_Transit_input!$A$71:$L$81,MATCH(SXS_Transit_temp!Q$28,SXS_Transit_input!$B$70:$L$70,0)+1,FALSE))</f>
        <v>0</v>
      </c>
      <c r="R29">
        <f>IF(ISNA(VLOOKUP($A29,SXS_Transit_input!$A$28:$W$49,MATCH(SXS_Transit_temp!R$28,SXS_Transit_input!$B$27:$W$27,0)+1,FALSE)),0,VLOOKUP($A29,SXS_Transit_input!$A$28:$W$49,MATCH(SXS_Transit_temp!R$28,SXS_Transit_input!$B$27:$W$27,0)+1,FALSE))+IF(ISNA(VLOOKUP($A29,SXS_Transit_input!$A$71:$L$81,MATCH(SXS_Transit_temp!R$28,SXS_Transit_input!$B$70:$L$70,0)+1,FALSE)),0,VLOOKUP($A29,SXS_Transit_input!$A$71:$L$81,MATCH(SXS_Transit_temp!R$28,SXS_Transit_input!$B$70:$L$70,0)+1,FALSE))</f>
        <v>0</v>
      </c>
      <c r="S29">
        <f>IF(ISNA(VLOOKUP($A29,SXS_Transit_input!$A$28:$W$49,MATCH(SXS_Transit_temp!S$28,SXS_Transit_input!$B$27:$W$27,0)+1,FALSE)),0,VLOOKUP($A29,SXS_Transit_input!$A$28:$W$49,MATCH(SXS_Transit_temp!S$28,SXS_Transit_input!$B$27:$W$27,0)+1,FALSE))+IF(ISNA(VLOOKUP($A29,SXS_Transit_input!$A$71:$L$81,MATCH(SXS_Transit_temp!S$28,SXS_Transit_input!$B$70:$L$70,0)+1,FALSE)),0,VLOOKUP($A29,SXS_Transit_input!$A$71:$L$81,MATCH(SXS_Transit_temp!S$28,SXS_Transit_input!$B$70:$L$70,0)+1,FALSE))</f>
        <v>0</v>
      </c>
      <c r="T29">
        <f>IF(ISNA(VLOOKUP($A29,SXS_Transit_input!$A$28:$W$49,MATCH(SXS_Transit_temp!T$28,SXS_Transit_input!$B$27:$W$27,0)+1,FALSE)),0,VLOOKUP($A29,SXS_Transit_input!$A$28:$W$49,MATCH(SXS_Transit_temp!T$28,SXS_Transit_input!$B$27:$W$27,0)+1,FALSE))+IF(ISNA(VLOOKUP($A29,SXS_Transit_input!$A$71:$L$81,MATCH(SXS_Transit_temp!T$28,SXS_Transit_input!$B$70:$L$70,0)+1,FALSE)),0,VLOOKUP($A29,SXS_Transit_input!$A$71:$L$81,MATCH(SXS_Transit_temp!T$28,SXS_Transit_input!$B$70:$L$70,0)+1,FALSE))</f>
        <v>0</v>
      </c>
      <c r="U29">
        <f>IF(ISNA(VLOOKUP($A29,SXS_Transit_input!$A$28:$W$49,MATCH(SXS_Transit_temp!U$28,SXS_Transit_input!$B$27:$W$27,0)+1,FALSE)),0,VLOOKUP($A29,SXS_Transit_input!$A$28:$W$49,MATCH(SXS_Transit_temp!U$28,SXS_Transit_input!$B$27:$W$27,0)+1,FALSE))+IF(ISNA(VLOOKUP($A29,SXS_Transit_input!$A$71:$L$81,MATCH(SXS_Transit_temp!U$28,SXS_Transit_input!$B$70:$L$70,0)+1,FALSE)),0,VLOOKUP($A29,SXS_Transit_input!$A$71:$L$81,MATCH(SXS_Transit_temp!U$28,SXS_Transit_input!$B$70:$L$70,0)+1,FALSE))</f>
        <v>6611.3256099999999</v>
      </c>
      <c r="V29">
        <f>IF(ISNA(VLOOKUP($A29,SXS_Transit_input!$A$28:$W$49,MATCH(SXS_Transit_temp!V$28,SXS_Transit_input!$B$27:$W$27,0)+1,FALSE)),0,VLOOKUP($A29,SXS_Transit_input!$A$28:$W$49,MATCH(SXS_Transit_temp!V$28,SXS_Transit_input!$B$27:$W$27,0)+1,FALSE))+IF(ISNA(VLOOKUP($A29,SXS_Transit_input!$A$71:$L$81,MATCH(SXS_Transit_temp!V$28,SXS_Transit_input!$B$70:$L$70,0)+1,FALSE)),0,VLOOKUP($A29,SXS_Transit_input!$A$71:$L$81,MATCH(SXS_Transit_temp!V$28,SXS_Transit_input!$B$70:$L$70,0)+1,FALSE))</f>
        <v>2581.0901199999998</v>
      </c>
      <c r="W29">
        <f>IF(ISNA(VLOOKUP($A29,SXS_Transit_input!$A$28:$W$49,MATCH(SXS_Transit_temp!W$28,SXS_Transit_input!$B$27:$W$27,0)+1,FALSE)),0,VLOOKUP($A29,SXS_Transit_input!$A$28:$W$49,MATCH(SXS_Transit_temp!W$28,SXS_Transit_input!$B$27:$W$27,0)+1,FALSE))+IF(ISNA(VLOOKUP($A29,SXS_Transit_input!$A$71:$L$81,MATCH(SXS_Transit_temp!W$28,SXS_Transit_input!$B$70:$L$70,0)+1,FALSE)),0,VLOOKUP($A29,SXS_Transit_input!$A$71:$L$81,MATCH(SXS_Transit_temp!W$28,SXS_Transit_input!$B$70:$L$70,0)+1,FALSE))</f>
        <v>113.00305</v>
      </c>
      <c r="X29">
        <f>IF(ISNA(VLOOKUP($A29,SXS_Transit_input!$A$28:$W$49,MATCH(SXS_Transit_temp!X$28,SXS_Transit_input!$B$27:$W$27,0)+1,FALSE)),0,VLOOKUP($A29,SXS_Transit_input!$A$28:$W$49,MATCH(SXS_Transit_temp!X$28,SXS_Transit_input!$B$27:$W$27,0)+1,FALSE))+IF(ISNA(VLOOKUP($A29,SXS_Transit_input!$A$71:$L$81,MATCH(SXS_Transit_temp!X$28,SXS_Transit_input!$B$70:$L$70,0)+1,FALSE)),0,VLOOKUP($A29,SXS_Transit_input!$A$71:$L$81,MATCH(SXS_Transit_temp!X$28,SXS_Transit_input!$B$70:$L$70,0)+1,FALSE))</f>
        <v>5850.2102999999997</v>
      </c>
      <c r="Y29">
        <f>IF(ISNA(VLOOKUP($A29,SXS_Transit_input!$A$28:$W$49,MATCH(SXS_Transit_temp!Y$28,SXS_Transit_input!$B$27:$W$27,0)+1,FALSE)),0,VLOOKUP($A29,SXS_Transit_input!$A$28:$W$49,MATCH(SXS_Transit_temp!Y$28,SXS_Transit_input!$B$27:$W$27,0)+1,FALSE))+IF(ISNA(VLOOKUP($A29,SXS_Transit_input!$A$71:$L$81,MATCH(SXS_Transit_temp!Y$28,SXS_Transit_input!$B$70:$L$70,0)+1,FALSE)),0,VLOOKUP($A29,SXS_Transit_input!$A$71:$L$81,MATCH(SXS_Transit_temp!Y$28,SXS_Transit_input!$B$70:$L$70,0)+1,FALSE))</f>
        <v>683.18708000000004</v>
      </c>
      <c r="Z29">
        <f>IF(ISNA(VLOOKUP($A29,SXS_Transit_input!$A$28:$W$49,MATCH(SXS_Transit_temp!Z$28,SXS_Transit_input!$B$27:$W$27,0)+1,FALSE)),0,VLOOKUP($A29,SXS_Transit_input!$A$28:$W$49,MATCH(SXS_Transit_temp!Z$28,SXS_Transit_input!$B$27:$W$27,0)+1,FALSE))+IF(ISNA(VLOOKUP($A29,SXS_Transit_input!$A$71:$L$81,MATCH(SXS_Transit_temp!Z$28,SXS_Transit_input!$B$70:$L$70,0)+1,FALSE)),0,VLOOKUP($A29,SXS_Transit_input!$A$71:$L$81,MATCH(SXS_Transit_temp!Z$28,SXS_Transit_input!$B$70:$L$70,0)+1,FALSE))</f>
        <v>1736.7569900000001</v>
      </c>
      <c r="AA29">
        <v>1</v>
      </c>
      <c r="AB29" s="19">
        <f>IF(ISNA(VLOOKUP($AA29,SXS_Transit_input!$Y$28:$AU$48,MATCH(SXS_Transit_temp!AB$28,SXS_Transit_input!$Y$27:$AT$27,0)+1,FALSE)),0,VLOOKUP($AA29,SXS_Transit_input!$Y$28:$AU$48,MATCH(SXS_Transit_temp!AB$28,SXS_Transit_input!$Y$27:$AT$27,0)+1,FALSE))+IF(ISNA(VLOOKUP($AA29,SXS_Transit_input!$Y$70:$AM$81,MATCH(SXS_Transit_temp!AB$28,SXS_Transit_input!$Y$69:$AL$69,0)+1,FALSE)),0,VLOOKUP($AA29,SXS_Transit_input!$Y$70:$AM$81,MATCH(SXS_Transit_temp!AB$28,SXS_Transit_input!$Y$69:$AL$69,0)+1,FALSE))</f>
        <v>6669</v>
      </c>
      <c r="AC29" s="20">
        <f>IF(ISNA(VLOOKUP($AA29,SXS_Transit_input!$Y$28:$AU$48,MATCH(SXS_Transit_temp!AC$28,SXS_Transit_input!$Y$27:$AT$27,0)+1,FALSE)),0,VLOOKUP($AA29,SXS_Transit_input!$Y$28:$AU$48,MATCH(SXS_Transit_temp!AC$28,SXS_Transit_input!$Y$27:$AT$27,0)+1,FALSE))+IF(ISNA(VLOOKUP($AA29,SXS_Transit_input!$Y$70:$AM$81,MATCH(SXS_Transit_temp!AC$28,SXS_Transit_input!$Y$69:$AL$69,0)+1,FALSE)),0,VLOOKUP($AA29,SXS_Transit_input!$Y$70:$AM$81,MATCH(SXS_Transit_temp!AC$28,SXS_Transit_input!$Y$69:$AL$69,0)+1,FALSE))</f>
        <v>5688</v>
      </c>
      <c r="AD29" s="20">
        <f>IF(ISNA(VLOOKUP($AA29,SXS_Transit_input!$Y$28:$AU$48,MATCH(SXS_Transit_temp!AD$28,SXS_Transit_input!$Y$27:$AT$27,0)+1,FALSE)),0,VLOOKUP($AA29,SXS_Transit_input!$Y$28:$AU$48,MATCH(SXS_Transit_temp!AD$28,SXS_Transit_input!$Y$27:$AT$27,0)+1,FALSE))+IF(ISNA(VLOOKUP($AA29,SXS_Transit_input!$Y$70:$AM$81,MATCH(SXS_Transit_temp!AD$28,SXS_Transit_input!$Y$69:$AL$69,0)+1,FALSE)),0,VLOOKUP($AA29,SXS_Transit_input!$Y$70:$AM$81,MATCH(SXS_Transit_temp!AD$28,SXS_Transit_input!$Y$69:$AL$69,0)+1,FALSE))</f>
        <v>2258</v>
      </c>
      <c r="AE29" s="20">
        <f>IF(ISNA(VLOOKUP($AA29,SXS_Transit_input!$Y$28:$AU$48,MATCH(SXS_Transit_temp!AE$28,SXS_Transit_input!$Y$27:$AT$27,0)+1,FALSE)),0,VLOOKUP($AA29,SXS_Transit_input!$Y$28:$AU$48,MATCH(SXS_Transit_temp!AE$28,SXS_Transit_input!$Y$27:$AT$27,0)+1,FALSE))+IF(ISNA(VLOOKUP($AA29,SXS_Transit_input!$Y$70:$AM$81,MATCH(SXS_Transit_temp!AE$28,SXS_Transit_input!$Y$69:$AL$69,0)+1,FALSE)),0,VLOOKUP($AA29,SXS_Transit_input!$Y$70:$AM$81,MATCH(SXS_Transit_temp!AE$28,SXS_Transit_input!$Y$69:$AL$69,0)+1,FALSE))</f>
        <v>997</v>
      </c>
      <c r="AF29" s="20">
        <f>IF(ISNA(VLOOKUP($AA29,SXS_Transit_input!$Y$28:$AU$48,MATCH(SXS_Transit_temp!AF$28,SXS_Transit_input!$Y$27:$AT$27,0)+1,FALSE)),0,VLOOKUP($AA29,SXS_Transit_input!$Y$28:$AU$48,MATCH(SXS_Transit_temp!AF$28,SXS_Transit_input!$Y$27:$AT$27,0)+1,FALSE))+IF(ISNA(VLOOKUP($AA29,SXS_Transit_input!$Y$70:$AM$81,MATCH(SXS_Transit_temp!AF$28,SXS_Transit_input!$Y$69:$AL$69,0)+1,FALSE)),0,VLOOKUP($AA29,SXS_Transit_input!$Y$70:$AM$81,MATCH(SXS_Transit_temp!AF$28,SXS_Transit_input!$Y$69:$AL$69,0)+1,FALSE))</f>
        <v>602</v>
      </c>
      <c r="AG29" s="20">
        <f>IF(ISNA(VLOOKUP($AA29,SXS_Transit_input!$Y$28:$AU$48,MATCH(SXS_Transit_temp!AG$28,SXS_Transit_input!$Y$27:$AT$27,0)+1,FALSE)),0,VLOOKUP($AA29,SXS_Transit_input!$Y$28:$AU$48,MATCH(SXS_Transit_temp!AG$28,SXS_Transit_input!$Y$27:$AT$27,0)+1,FALSE))+IF(ISNA(VLOOKUP($AA29,SXS_Transit_input!$Y$70:$AM$81,MATCH(SXS_Transit_temp!AG$28,SXS_Transit_input!$Y$69:$AL$69,0)+1,FALSE)),0,VLOOKUP($AA29,SXS_Transit_input!$Y$70:$AM$81,MATCH(SXS_Transit_temp!AG$28,SXS_Transit_input!$Y$69:$AL$69,0)+1,FALSE))</f>
        <v>389</v>
      </c>
      <c r="AH29" s="20">
        <f>IF(ISNA(VLOOKUP($AA29,SXS_Transit_input!$Y$28:$AU$48,MATCH(SXS_Transit_temp!AH$28,SXS_Transit_input!$Y$27:$AT$27,0)+1,FALSE)),0,VLOOKUP($AA29,SXS_Transit_input!$Y$28:$AU$48,MATCH(SXS_Transit_temp!AH$28,SXS_Transit_input!$Y$27:$AT$27,0)+1,FALSE))+IF(ISNA(VLOOKUP($AA29,SXS_Transit_input!$Y$70:$AM$81,MATCH(SXS_Transit_temp!AH$28,SXS_Transit_input!$Y$69:$AL$69,0)+1,FALSE)),0,VLOOKUP($AA29,SXS_Transit_input!$Y$70:$AM$81,MATCH(SXS_Transit_temp!AH$28,SXS_Transit_input!$Y$69:$AL$69,0)+1,FALSE))</f>
        <v>1422</v>
      </c>
      <c r="AI29" s="20">
        <f>IF(ISNA(VLOOKUP($AA29,SXS_Transit_input!$Y$28:$AU$48,MATCH(SXS_Transit_temp!AI$28,SXS_Transit_input!$Y$27:$AT$27,0)+1,FALSE)),0,VLOOKUP($AA29,SXS_Transit_input!$Y$28:$AU$48,MATCH(SXS_Transit_temp!AI$28,SXS_Transit_input!$Y$27:$AT$27,0)+1,FALSE))+IF(ISNA(VLOOKUP($AA29,SXS_Transit_input!$Y$70:$AM$81,MATCH(SXS_Transit_temp!AI$28,SXS_Transit_input!$Y$69:$AL$69,0)+1,FALSE)),0,VLOOKUP($AA29,SXS_Transit_input!$Y$70:$AM$81,MATCH(SXS_Transit_temp!AI$28,SXS_Transit_input!$Y$69:$AL$69,0)+1,FALSE))</f>
        <v>1623</v>
      </c>
      <c r="AJ29" s="20">
        <f>IF(ISNA(VLOOKUP($AA29,SXS_Transit_input!$Y$28:$AU$48,MATCH(SXS_Transit_temp!AJ$28,SXS_Transit_input!$Y$27:$AT$27,0)+1,FALSE)),0,VLOOKUP($AA29,SXS_Transit_input!$Y$28:$AU$48,MATCH(SXS_Transit_temp!AJ$28,SXS_Transit_input!$Y$27:$AT$27,0)+1,FALSE))+IF(ISNA(VLOOKUP($AA29,SXS_Transit_input!$Y$70:$AM$81,MATCH(SXS_Transit_temp!AJ$28,SXS_Transit_input!$Y$69:$AL$69,0)+1,FALSE)),0,VLOOKUP($AA29,SXS_Transit_input!$Y$70:$AM$81,MATCH(SXS_Transit_temp!AJ$28,SXS_Transit_input!$Y$69:$AL$69,0)+1,FALSE))</f>
        <v>9</v>
      </c>
      <c r="AK29" s="20">
        <f>IF(ISNA(VLOOKUP($AA29,SXS_Transit_input!$Y$28:$AU$48,MATCH(SXS_Transit_temp!AK$28,SXS_Transit_input!$Y$27:$AT$27,0)+1,FALSE)),0,VLOOKUP($AA29,SXS_Transit_input!$Y$28:$AU$48,MATCH(SXS_Transit_temp!AK$28,SXS_Transit_input!$Y$27:$AT$27,0)+1,FALSE))+IF(ISNA(VLOOKUP($AA29,SXS_Transit_input!$Y$70:$AM$81,MATCH(SXS_Transit_temp!AK$28,SXS_Transit_input!$Y$69:$AL$69,0)+1,FALSE)),0,VLOOKUP($AA29,SXS_Transit_input!$Y$70:$AM$81,MATCH(SXS_Transit_temp!AK$28,SXS_Transit_input!$Y$69:$AL$69,0)+1,FALSE))</f>
        <v>3</v>
      </c>
      <c r="AL29" s="20">
        <f>IF(ISNA(VLOOKUP($AA29,SXS_Transit_input!$Y$28:$AU$48,MATCH(SXS_Transit_temp!AL$28,SXS_Transit_input!$Y$27:$AT$27,0)+1,FALSE)),0,VLOOKUP($AA29,SXS_Transit_input!$Y$28:$AU$48,MATCH(SXS_Transit_temp!AL$28,SXS_Transit_input!$Y$27:$AT$27,0)+1,FALSE))+IF(ISNA(VLOOKUP($AA29,SXS_Transit_input!$Y$70:$AM$81,MATCH(SXS_Transit_temp!AL$28,SXS_Transit_input!$Y$69:$AL$69,0)+1,FALSE)),0,VLOOKUP($AA29,SXS_Transit_input!$Y$70:$AM$81,MATCH(SXS_Transit_temp!AL$28,SXS_Transit_input!$Y$69:$AL$69,0)+1,FALSE))</f>
        <v>0</v>
      </c>
      <c r="AM29" s="20">
        <f>IF(ISNA(VLOOKUP($AA29,SXS_Transit_input!$Y$28:$AU$48,MATCH(SXS_Transit_temp!AM$28,SXS_Transit_input!$Y$27:$AT$27,0)+1,FALSE)),0,VLOOKUP($AA29,SXS_Transit_input!$Y$28:$AU$48,MATCH(SXS_Transit_temp!AM$28,SXS_Transit_input!$Y$27:$AT$27,0)+1,FALSE))+IF(ISNA(VLOOKUP($AA29,SXS_Transit_input!$Y$70:$AM$81,MATCH(SXS_Transit_temp!AM$28,SXS_Transit_input!$Y$69:$AL$69,0)+1,FALSE)),0,VLOOKUP($AA29,SXS_Transit_input!$Y$70:$AM$81,MATCH(SXS_Transit_temp!AM$28,SXS_Transit_input!$Y$69:$AL$69,0)+1,FALSE))</f>
        <v>5</v>
      </c>
      <c r="AN29" s="20">
        <f>IF(ISNA(VLOOKUP($AA29,SXS_Transit_input!$Y$28:$AU$48,MATCH(SXS_Transit_temp!AN$28,SXS_Transit_input!$Y$27:$AT$27,0)+1,FALSE)),0,VLOOKUP($AA29,SXS_Transit_input!$Y$28:$AU$48,MATCH(SXS_Transit_temp!AN$28,SXS_Transit_input!$Y$27:$AT$27,0)+1,FALSE))+IF(ISNA(VLOOKUP($AA29,SXS_Transit_input!$Y$70:$AM$81,MATCH(SXS_Transit_temp!AN$28,SXS_Transit_input!$Y$69:$AL$69,0)+1,FALSE)),0,VLOOKUP($AA29,SXS_Transit_input!$Y$70:$AM$81,MATCH(SXS_Transit_temp!AN$28,SXS_Transit_input!$Y$69:$AL$69,0)+1,FALSE))</f>
        <v>2</v>
      </c>
      <c r="AO29" s="20">
        <f>IF(ISNA(VLOOKUP($AA29,SXS_Transit_input!$Y$28:$AU$48,MATCH(SXS_Transit_temp!AO$28,SXS_Transit_input!$Y$27:$AT$27,0)+1,FALSE)),0,VLOOKUP($AA29,SXS_Transit_input!$Y$28:$AU$48,MATCH(SXS_Transit_temp!AO$28,SXS_Transit_input!$Y$27:$AT$27,0)+1,FALSE))+IF(ISNA(VLOOKUP($AA29,SXS_Transit_input!$Y$70:$AM$81,MATCH(SXS_Transit_temp!AO$28,SXS_Transit_input!$Y$69:$AL$69,0)+1,FALSE)),0,VLOOKUP($AA29,SXS_Transit_input!$Y$70:$AM$81,MATCH(SXS_Transit_temp!AO$28,SXS_Transit_input!$Y$69:$AL$69,0)+1,FALSE))</f>
        <v>4</v>
      </c>
      <c r="AP29" s="20">
        <f>IF(ISNA(VLOOKUP($AA29,SXS_Transit_input!$Y$28:$AU$48,MATCH(SXS_Transit_temp!AP$28,SXS_Transit_input!$Y$27:$AT$27,0)+1,FALSE)),0,VLOOKUP($AA29,SXS_Transit_input!$Y$28:$AU$48,MATCH(SXS_Transit_temp!AP$28,SXS_Transit_input!$Y$27:$AT$27,0)+1,FALSE))+IF(ISNA(VLOOKUP($AA29,SXS_Transit_input!$Y$70:$AM$81,MATCH(SXS_Transit_temp!AP$28,SXS_Transit_input!$Y$69:$AL$69,0)+1,FALSE)),0,VLOOKUP($AA29,SXS_Transit_input!$Y$70:$AM$81,MATCH(SXS_Transit_temp!AP$28,SXS_Transit_input!$Y$69:$AL$69,0)+1,FALSE))</f>
        <v>2</v>
      </c>
      <c r="AQ29" s="20">
        <f>IF(ISNA(VLOOKUP($AA29,SXS_Transit_input!$Y$28:$AU$48,MATCH(SXS_Transit_temp!AQ$28,SXS_Transit_input!$Y$27:$AT$27,0)+1,FALSE)),0,VLOOKUP($AA29,SXS_Transit_input!$Y$28:$AU$48,MATCH(SXS_Transit_temp!AQ$28,SXS_Transit_input!$Y$27:$AT$27,0)+1,FALSE))+IF(ISNA(VLOOKUP($AA29,SXS_Transit_input!$Y$70:$AM$81,MATCH(SXS_Transit_temp!AQ$28,SXS_Transit_input!$Y$69:$AL$69,0)+1,FALSE)),0,VLOOKUP($AA29,SXS_Transit_input!$Y$70:$AM$81,MATCH(SXS_Transit_temp!AQ$28,SXS_Transit_input!$Y$69:$AL$69,0)+1,FALSE))</f>
        <v>0</v>
      </c>
      <c r="AR29" s="20">
        <f>IF(ISNA(VLOOKUP($AA29,SXS_Transit_input!$Y$28:$AU$48,MATCH(SXS_Transit_temp!AR$28,SXS_Transit_input!$Y$27:$AT$27,0)+1,FALSE)),0,VLOOKUP($AA29,SXS_Transit_input!$Y$28:$AU$48,MATCH(SXS_Transit_temp!AR$28,SXS_Transit_input!$Y$27:$AT$27,0)+1,FALSE))+IF(ISNA(VLOOKUP($AA29,SXS_Transit_input!$Y$70:$AM$81,MATCH(SXS_Transit_temp!AR$28,SXS_Transit_input!$Y$69:$AL$69,0)+1,FALSE)),0,VLOOKUP($AA29,SXS_Transit_input!$Y$70:$AM$81,MATCH(SXS_Transit_temp!AR$28,SXS_Transit_input!$Y$69:$AL$69,0)+1,FALSE))</f>
        <v>0</v>
      </c>
      <c r="AS29" s="20">
        <f>IF(ISNA(VLOOKUP($AA29,SXS_Transit_input!$Y$28:$AU$48,MATCH(SXS_Transit_temp!AS$28,SXS_Transit_input!$Y$27:$AT$27,0)+1,FALSE)),0,VLOOKUP($AA29,SXS_Transit_input!$Y$28:$AU$48,MATCH(SXS_Transit_temp!AS$28,SXS_Transit_input!$Y$27:$AT$27,0)+1,FALSE))+IF(ISNA(VLOOKUP($AA29,SXS_Transit_input!$Y$70:$AM$81,MATCH(SXS_Transit_temp!AS$28,SXS_Transit_input!$Y$69:$AL$69,0)+1,FALSE)),0,VLOOKUP($AA29,SXS_Transit_input!$Y$70:$AM$81,MATCH(SXS_Transit_temp!AS$28,SXS_Transit_input!$Y$69:$AL$69,0)+1,FALSE))</f>
        <v>0</v>
      </c>
      <c r="AT29" s="20">
        <f>IF(ISNA(VLOOKUP($AA29,SXS_Transit_input!$Y$28:$AU$48,MATCH(SXS_Transit_temp!AT$28,SXS_Transit_input!$Y$27:$AT$27,0)+1,FALSE)),0,VLOOKUP($AA29,SXS_Transit_input!$Y$28:$AU$48,MATCH(SXS_Transit_temp!AT$28,SXS_Transit_input!$Y$27:$AT$27,0)+1,FALSE))+IF(ISNA(VLOOKUP($AA29,SXS_Transit_input!$Y$70:$AM$81,MATCH(SXS_Transit_temp!AT$28,SXS_Transit_input!$Y$69:$AL$69,0)+1,FALSE)),0,VLOOKUP($AA29,SXS_Transit_input!$Y$70:$AM$81,MATCH(SXS_Transit_temp!AT$28,SXS_Transit_input!$Y$69:$AL$69,0)+1,FALSE))</f>
        <v>0</v>
      </c>
      <c r="AU29" s="20">
        <f>IF(ISNA(VLOOKUP($AA29,SXS_Transit_input!$Y$28:$AU$48,MATCH(SXS_Transit_temp!AU$28,SXS_Transit_input!$Y$27:$AT$27,0)+1,FALSE)),0,VLOOKUP($AA29,SXS_Transit_input!$Y$28:$AU$48,MATCH(SXS_Transit_temp!AU$28,SXS_Transit_input!$Y$27:$AT$27,0)+1,FALSE))+IF(ISNA(VLOOKUP($AA29,SXS_Transit_input!$Y$70:$AM$81,MATCH(SXS_Transit_temp!AU$28,SXS_Transit_input!$Y$69:$AL$69,0)+1,FALSE)),0,VLOOKUP($AA29,SXS_Transit_input!$Y$70:$AM$81,MATCH(SXS_Transit_temp!AU$28,SXS_Transit_input!$Y$69:$AL$69,0)+1,FALSE))</f>
        <v>0</v>
      </c>
      <c r="AV29" s="20">
        <f>IF(ISNA(VLOOKUP($AA29,SXS_Transit_input!$Y$28:$AU$48,MATCH(SXS_Transit_temp!AV$28,SXS_Transit_input!$Y$27:$AT$27,0)+1,FALSE)),0,VLOOKUP($AA29,SXS_Transit_input!$Y$28:$AU$48,MATCH(SXS_Transit_temp!AV$28,SXS_Transit_input!$Y$27:$AT$27,0)+1,FALSE))+IF(ISNA(VLOOKUP($AA29,SXS_Transit_input!$Y$70:$AM$81,MATCH(SXS_Transit_temp!AV$28,SXS_Transit_input!$Y$69:$AL$69,0)+1,FALSE)),0,VLOOKUP($AA29,SXS_Transit_input!$Y$70:$AM$81,MATCH(SXS_Transit_temp!AV$28,SXS_Transit_input!$Y$69:$AL$69,0)+1,FALSE))</f>
        <v>1</v>
      </c>
      <c r="AW29" s="20">
        <f>IF(ISNA(VLOOKUP($AA29,SXS_Transit_input!$Y$28:$AU$48,MATCH(SXS_Transit_temp!AW$28,SXS_Transit_input!$Y$27:$AT$27,0)+1,FALSE)),0,VLOOKUP($AA29,SXS_Transit_input!$Y$28:$AU$48,MATCH(SXS_Transit_temp!AW$28,SXS_Transit_input!$Y$27:$AT$27,0)+1,FALSE))+IF(ISNA(VLOOKUP($AA29,SXS_Transit_input!$Y$70:$AM$81,MATCH(SXS_Transit_temp!AW$28,SXS_Transit_input!$Y$69:$AL$69,0)+1,FALSE)),0,VLOOKUP($AA29,SXS_Transit_input!$Y$70:$AM$81,MATCH(SXS_Transit_temp!AW$28,SXS_Transit_input!$Y$69:$AL$69,0)+1,FALSE))</f>
        <v>0</v>
      </c>
      <c r="AX29" s="20">
        <f>IF(ISNA(VLOOKUP($AA29,SXS_Transit_input!$Y$28:$AU$48,MATCH(SXS_Transit_temp!AX$28,SXS_Transit_input!$Y$27:$AT$27,0)+1,FALSE)),0,VLOOKUP($AA29,SXS_Transit_input!$Y$28:$AU$48,MATCH(SXS_Transit_temp!AX$28,SXS_Transit_input!$Y$27:$AT$27,0)+1,FALSE))+IF(ISNA(VLOOKUP($AA29,SXS_Transit_input!$Y$70:$AM$81,MATCH(SXS_Transit_temp!AX$28,SXS_Transit_input!$Y$69:$AL$69,0)+1,FALSE)),0,VLOOKUP($AA29,SXS_Transit_input!$Y$70:$AM$81,MATCH(SXS_Transit_temp!AX$28,SXS_Transit_input!$Y$69:$AL$69,0)+1,FALSE))</f>
        <v>0</v>
      </c>
      <c r="AY29" s="20">
        <f>IF(ISNA(VLOOKUP($AA29,SXS_Transit_input!$Y$28:$AU$48,MATCH(SXS_Transit_temp!AY$28,SXS_Transit_input!$Y$27:$AT$27,0)+1,FALSE)),0,VLOOKUP($AA29,SXS_Transit_input!$Y$28:$AU$48,MATCH(SXS_Transit_temp!AY$28,SXS_Transit_input!$Y$27:$AT$27,0)+1,FALSE))+IF(ISNA(VLOOKUP($AA29,SXS_Transit_input!$Y$70:$AM$81,MATCH(SXS_Transit_temp!AY$28,SXS_Transit_input!$Y$69:$AL$69,0)+1,FALSE)),0,VLOOKUP($AA29,SXS_Transit_input!$Y$70:$AM$81,MATCH(SXS_Transit_temp!AY$28,SXS_Transit_input!$Y$69:$AL$69,0)+1,FALSE))</f>
        <v>0</v>
      </c>
      <c r="AZ29" s="21">
        <f>IF(ISNA(VLOOKUP($AA29,SXS_Transit_input!$Y$28:$AU$48,MATCH(SXS_Transit_temp!AZ$28,SXS_Transit_input!$Y$27:$AT$27,0)+1,FALSE)),0,VLOOKUP($AA29,SXS_Transit_input!$Y$28:$AU$48,MATCH(SXS_Transit_temp!AZ$28,SXS_Transit_input!$Y$27:$AT$27,0)+1,FALSE))+IF(ISNA(VLOOKUP($AA29,SXS_Transit_input!$Y$70:$AM$81,MATCH(SXS_Transit_temp!AZ$28,SXS_Transit_input!$Y$69:$AL$69,0)+1,FALSE)),0,VLOOKUP($AA29,SXS_Transit_input!$Y$70:$AM$81,MATCH(SXS_Transit_temp!AZ$28,SXS_Transit_input!$Y$69:$AL$69,0)+1,FALSE))</f>
        <v>0</v>
      </c>
    </row>
    <row r="30" spans="1:52" x14ac:dyDescent="0.25">
      <c r="A30">
        <v>2</v>
      </c>
      <c r="B30">
        <f>IF(ISNA(VLOOKUP($A30,SXS_Transit_input!$A$28:$W$49,MATCH(SXS_Transit_temp!B$28,SXS_Transit_input!$B$27:$W$27,0)+1,FALSE)),0,VLOOKUP($A30,SXS_Transit_input!$A$28:$W$49,MATCH(SXS_Transit_temp!B$28,SXS_Transit_input!$B$27:$W$27,0)+1,FALSE))+IF(ISNA(VLOOKUP($A30,SXS_Transit_input!$A$71:$L$81,MATCH(SXS_Transit_temp!B$28,SXS_Transit_input!$B$70:$L$70,0)+1,FALSE)),0,VLOOKUP($A30,SXS_Transit_input!$A$71:$L$81,MATCH(SXS_Transit_temp!B$28,SXS_Transit_input!$B$70:$L$70,0)+1,FALSE))</f>
        <v>32159.55171</v>
      </c>
      <c r="C30">
        <f>IF(ISNA(VLOOKUP($A30,SXS_Transit_input!$A$28:$W$49,MATCH(SXS_Transit_temp!C$28,SXS_Transit_input!$B$27:$W$27,0)+1,FALSE)),0,VLOOKUP($A30,SXS_Transit_input!$A$28:$W$49,MATCH(SXS_Transit_temp!C$28,SXS_Transit_input!$B$27:$W$27,0)+1,FALSE))+IF(ISNA(VLOOKUP($A30,SXS_Transit_input!$A$71:$L$81,MATCH(SXS_Transit_temp!C$28,SXS_Transit_input!$B$70:$L$70,0)+1,FALSE)),0,VLOOKUP($A30,SXS_Transit_input!$A$71:$L$81,MATCH(SXS_Transit_temp!C$28,SXS_Transit_input!$B$70:$L$70,0)+1,FALSE))</f>
        <v>20250.797880000002</v>
      </c>
      <c r="D30">
        <f>IF(ISNA(VLOOKUP($A30,SXS_Transit_input!$A$28:$W$49,MATCH(SXS_Transit_temp!D$28,SXS_Transit_input!$B$27:$W$27,0)+1,FALSE)),0,VLOOKUP($A30,SXS_Transit_input!$A$28:$W$49,MATCH(SXS_Transit_temp!D$28,SXS_Transit_input!$B$27:$W$27,0)+1,FALSE))+IF(ISNA(VLOOKUP($A30,SXS_Transit_input!$A$71:$L$81,MATCH(SXS_Transit_temp!D$28,SXS_Transit_input!$B$70:$L$70,0)+1,FALSE)),0,VLOOKUP($A30,SXS_Transit_input!$A$71:$L$81,MATCH(SXS_Transit_temp!D$28,SXS_Transit_input!$B$70:$L$70,0)+1,FALSE))</f>
        <v>2536.12934</v>
      </c>
      <c r="E30">
        <f>IF(ISNA(VLOOKUP($A30,SXS_Transit_input!$A$28:$W$49,MATCH(SXS_Transit_temp!E$28,SXS_Transit_input!$B$27:$W$27,0)+1,FALSE)),0,VLOOKUP($A30,SXS_Transit_input!$A$28:$W$49,MATCH(SXS_Transit_temp!E$28,SXS_Transit_input!$B$27:$W$27,0)+1,FALSE))+IF(ISNA(VLOOKUP($A30,SXS_Transit_input!$A$71:$L$81,MATCH(SXS_Transit_temp!E$28,SXS_Transit_input!$B$70:$L$70,0)+1,FALSE)),0,VLOOKUP($A30,SXS_Transit_input!$A$71:$L$81,MATCH(SXS_Transit_temp!E$28,SXS_Transit_input!$B$70:$L$70,0)+1,FALSE))</f>
        <v>204.59817000000001</v>
      </c>
      <c r="F30">
        <f>IF(ISNA(VLOOKUP($A30,SXS_Transit_input!$A$28:$W$49,MATCH(SXS_Transit_temp!F$28,SXS_Transit_input!$B$27:$W$27,0)+1,FALSE)),0,VLOOKUP($A30,SXS_Transit_input!$A$28:$W$49,MATCH(SXS_Transit_temp!F$28,SXS_Transit_input!$B$27:$W$27,0)+1,FALSE))+IF(ISNA(VLOOKUP($A30,SXS_Transit_input!$A$71:$L$81,MATCH(SXS_Transit_temp!F$28,SXS_Transit_input!$B$70:$L$70,0)+1,FALSE)),0,VLOOKUP($A30,SXS_Transit_input!$A$71:$L$81,MATCH(SXS_Transit_temp!F$28,SXS_Transit_input!$B$70:$L$70,0)+1,FALSE))</f>
        <v>511.56101999999998</v>
      </c>
      <c r="G30">
        <f>IF(ISNA(VLOOKUP($A30,SXS_Transit_input!$A$28:$W$49,MATCH(SXS_Transit_temp!G$28,SXS_Transit_input!$B$27:$W$27,0)+1,FALSE)),0,VLOOKUP($A30,SXS_Transit_input!$A$28:$W$49,MATCH(SXS_Transit_temp!G$28,SXS_Transit_input!$B$27:$W$27,0)+1,FALSE))+IF(ISNA(VLOOKUP($A30,SXS_Transit_input!$A$71:$L$81,MATCH(SXS_Transit_temp!G$28,SXS_Transit_input!$B$70:$L$70,0)+1,FALSE)),0,VLOOKUP($A30,SXS_Transit_input!$A$71:$L$81,MATCH(SXS_Transit_temp!G$28,SXS_Transit_input!$B$70:$L$70,0)+1,FALSE))</f>
        <v>2387.991</v>
      </c>
      <c r="H30">
        <f>IF(ISNA(VLOOKUP($A30,SXS_Transit_input!$A$28:$W$49,MATCH(SXS_Transit_temp!H$28,SXS_Transit_input!$B$27:$W$27,0)+1,FALSE)),0,VLOOKUP($A30,SXS_Transit_input!$A$28:$W$49,MATCH(SXS_Transit_temp!H$28,SXS_Transit_input!$B$27:$W$27,0)+1,FALSE))+IF(ISNA(VLOOKUP($A30,SXS_Transit_input!$A$71:$L$81,MATCH(SXS_Transit_temp!H$28,SXS_Transit_input!$B$70:$L$70,0)+1,FALSE)),0,VLOOKUP($A30,SXS_Transit_input!$A$71:$L$81,MATCH(SXS_Transit_temp!H$28,SXS_Transit_input!$B$70:$L$70,0)+1,FALSE))</f>
        <v>92.528989999999993</v>
      </c>
      <c r="I30">
        <f>IF(ISNA(VLOOKUP($A30,SXS_Transit_input!$A$28:$W$49,MATCH(SXS_Transit_temp!I$28,SXS_Transit_input!$B$27:$W$27,0)+1,FALSE)),0,VLOOKUP($A30,SXS_Transit_input!$A$28:$W$49,MATCH(SXS_Transit_temp!I$28,SXS_Transit_input!$B$27:$W$27,0)+1,FALSE))+IF(ISNA(VLOOKUP($A30,SXS_Transit_input!$A$71:$L$81,MATCH(SXS_Transit_temp!I$28,SXS_Transit_input!$B$70:$L$70,0)+1,FALSE)),0,VLOOKUP($A30,SXS_Transit_input!$A$71:$L$81,MATCH(SXS_Transit_temp!I$28,SXS_Transit_input!$B$70:$L$70,0)+1,FALSE))</f>
        <v>246.28182000000001</v>
      </c>
      <c r="J30">
        <f>IF(ISNA(VLOOKUP($A30,SXS_Transit_input!$A$28:$W$49,MATCH(SXS_Transit_temp!J$28,SXS_Transit_input!$B$27:$W$27,0)+1,FALSE)),0,VLOOKUP($A30,SXS_Transit_input!$A$28:$W$49,MATCH(SXS_Transit_temp!J$28,SXS_Transit_input!$B$27:$W$27,0)+1,FALSE))+IF(ISNA(VLOOKUP($A30,SXS_Transit_input!$A$71:$L$81,MATCH(SXS_Transit_temp!J$28,SXS_Transit_input!$B$70:$L$70,0)+1,FALSE)),0,VLOOKUP($A30,SXS_Transit_input!$A$71:$L$81,MATCH(SXS_Transit_temp!J$28,SXS_Transit_input!$B$70:$L$70,0)+1,FALSE))</f>
        <v>349.00179000000003</v>
      </c>
      <c r="K30">
        <f>IF(ISNA(VLOOKUP($A30,SXS_Transit_input!$A$28:$W$49,MATCH(SXS_Transit_temp!K$28,SXS_Transit_input!$B$27:$W$27,0)+1,FALSE)),0,VLOOKUP($A30,SXS_Transit_input!$A$28:$W$49,MATCH(SXS_Transit_temp!K$28,SXS_Transit_input!$B$27:$W$27,0)+1,FALSE))+IF(ISNA(VLOOKUP($A30,SXS_Transit_input!$A$71:$L$81,MATCH(SXS_Transit_temp!K$28,SXS_Transit_input!$B$70:$L$70,0)+1,FALSE)),0,VLOOKUP($A30,SXS_Transit_input!$A$71:$L$81,MATCH(SXS_Transit_temp!K$28,SXS_Transit_input!$B$70:$L$70,0)+1,FALSE))</f>
        <v>84.101759999999999</v>
      </c>
      <c r="L30">
        <f>IF(ISNA(VLOOKUP($A30,SXS_Transit_input!$A$28:$W$49,MATCH(SXS_Transit_temp!L$28,SXS_Transit_input!$B$27:$W$27,0)+1,FALSE)),0,VLOOKUP($A30,SXS_Transit_input!$A$28:$W$49,MATCH(SXS_Transit_temp!L$28,SXS_Transit_input!$B$27:$W$27,0)+1,FALSE))+IF(ISNA(VLOOKUP($A30,SXS_Transit_input!$A$71:$L$81,MATCH(SXS_Transit_temp!L$28,SXS_Transit_input!$B$70:$L$70,0)+1,FALSE)),0,VLOOKUP($A30,SXS_Transit_input!$A$71:$L$81,MATCH(SXS_Transit_temp!L$28,SXS_Transit_input!$B$70:$L$70,0)+1,FALSE))</f>
        <v>0</v>
      </c>
      <c r="M30">
        <f>IF(ISNA(VLOOKUP($A30,SXS_Transit_input!$A$28:$W$49,MATCH(SXS_Transit_temp!M$28,SXS_Transit_input!$B$27:$W$27,0)+1,FALSE)),0,VLOOKUP($A30,SXS_Transit_input!$A$28:$W$49,MATCH(SXS_Transit_temp!M$28,SXS_Transit_input!$B$27:$W$27,0)+1,FALSE))+IF(ISNA(VLOOKUP($A30,SXS_Transit_input!$A$71:$L$81,MATCH(SXS_Transit_temp!M$28,SXS_Transit_input!$B$70:$L$70,0)+1,FALSE)),0,VLOOKUP($A30,SXS_Transit_input!$A$71:$L$81,MATCH(SXS_Transit_temp!M$28,SXS_Transit_input!$B$70:$L$70,0)+1,FALSE))</f>
        <v>1077.3635400000001</v>
      </c>
      <c r="N30">
        <f>IF(ISNA(VLOOKUP($A30,SXS_Transit_input!$A$28:$W$49,MATCH(SXS_Transit_temp!N$28,SXS_Transit_input!$B$27:$W$27,0)+1,FALSE)),0,VLOOKUP($A30,SXS_Transit_input!$A$28:$W$49,MATCH(SXS_Transit_temp!N$28,SXS_Transit_input!$B$27:$W$27,0)+1,FALSE))+IF(ISNA(VLOOKUP($A30,SXS_Transit_input!$A$71:$L$81,MATCH(SXS_Transit_temp!N$28,SXS_Transit_input!$B$70:$L$70,0)+1,FALSE)),0,VLOOKUP($A30,SXS_Transit_input!$A$71:$L$81,MATCH(SXS_Transit_temp!N$28,SXS_Transit_input!$B$70:$L$70,0)+1,FALSE))</f>
        <v>7.5394199999999998</v>
      </c>
      <c r="O30">
        <f>IF(ISNA(VLOOKUP($A30,SXS_Transit_input!$A$28:$W$49,MATCH(SXS_Transit_temp!O$28,SXS_Transit_input!$B$27:$W$27,0)+1,FALSE)),0,VLOOKUP($A30,SXS_Transit_input!$A$28:$W$49,MATCH(SXS_Transit_temp!O$28,SXS_Transit_input!$B$27:$W$27,0)+1,FALSE))+IF(ISNA(VLOOKUP($A30,SXS_Transit_input!$A$71:$L$81,MATCH(SXS_Transit_temp!O$28,SXS_Transit_input!$B$70:$L$70,0)+1,FALSE)),0,VLOOKUP($A30,SXS_Transit_input!$A$71:$L$81,MATCH(SXS_Transit_temp!O$28,SXS_Transit_input!$B$70:$L$70,0)+1,FALSE))</f>
        <v>0</v>
      </c>
      <c r="P30">
        <f>IF(ISNA(VLOOKUP($A30,SXS_Transit_input!$A$28:$W$49,MATCH(SXS_Transit_temp!P$28,SXS_Transit_input!$B$27:$W$27,0)+1,FALSE)),0,VLOOKUP($A30,SXS_Transit_input!$A$28:$W$49,MATCH(SXS_Transit_temp!P$28,SXS_Transit_input!$B$27:$W$27,0)+1,FALSE))+IF(ISNA(VLOOKUP($A30,SXS_Transit_input!$A$71:$L$81,MATCH(SXS_Transit_temp!P$28,SXS_Transit_input!$B$70:$L$70,0)+1,FALSE)),0,VLOOKUP($A30,SXS_Transit_input!$A$71:$L$81,MATCH(SXS_Transit_temp!P$28,SXS_Transit_input!$B$70:$L$70,0)+1,FALSE))</f>
        <v>0</v>
      </c>
      <c r="Q30">
        <f>IF(ISNA(VLOOKUP($A30,SXS_Transit_input!$A$28:$W$49,MATCH(SXS_Transit_temp!Q$28,SXS_Transit_input!$B$27:$W$27,0)+1,FALSE)),0,VLOOKUP($A30,SXS_Transit_input!$A$28:$W$49,MATCH(SXS_Transit_temp!Q$28,SXS_Transit_input!$B$27:$W$27,0)+1,FALSE))+IF(ISNA(VLOOKUP($A30,SXS_Transit_input!$A$71:$L$81,MATCH(SXS_Transit_temp!Q$28,SXS_Transit_input!$B$70:$L$70,0)+1,FALSE)),0,VLOOKUP($A30,SXS_Transit_input!$A$71:$L$81,MATCH(SXS_Transit_temp!Q$28,SXS_Transit_input!$B$70:$L$70,0)+1,FALSE))</f>
        <v>0</v>
      </c>
      <c r="R30">
        <f>IF(ISNA(VLOOKUP($A30,SXS_Transit_input!$A$28:$W$49,MATCH(SXS_Transit_temp!R$28,SXS_Transit_input!$B$27:$W$27,0)+1,FALSE)),0,VLOOKUP($A30,SXS_Transit_input!$A$28:$W$49,MATCH(SXS_Transit_temp!R$28,SXS_Transit_input!$B$27:$W$27,0)+1,FALSE))+IF(ISNA(VLOOKUP($A30,SXS_Transit_input!$A$71:$L$81,MATCH(SXS_Transit_temp!R$28,SXS_Transit_input!$B$70:$L$70,0)+1,FALSE)),0,VLOOKUP($A30,SXS_Transit_input!$A$71:$L$81,MATCH(SXS_Transit_temp!R$28,SXS_Transit_input!$B$70:$L$70,0)+1,FALSE))</f>
        <v>0</v>
      </c>
      <c r="S30">
        <f>IF(ISNA(VLOOKUP($A30,SXS_Transit_input!$A$28:$W$49,MATCH(SXS_Transit_temp!S$28,SXS_Transit_input!$B$27:$W$27,0)+1,FALSE)),0,VLOOKUP($A30,SXS_Transit_input!$A$28:$W$49,MATCH(SXS_Transit_temp!S$28,SXS_Transit_input!$B$27:$W$27,0)+1,FALSE))+IF(ISNA(VLOOKUP($A30,SXS_Transit_input!$A$71:$L$81,MATCH(SXS_Transit_temp!S$28,SXS_Transit_input!$B$70:$L$70,0)+1,FALSE)),0,VLOOKUP($A30,SXS_Transit_input!$A$71:$L$81,MATCH(SXS_Transit_temp!S$28,SXS_Transit_input!$B$70:$L$70,0)+1,FALSE))</f>
        <v>0</v>
      </c>
      <c r="T30">
        <f>IF(ISNA(VLOOKUP($A30,SXS_Transit_input!$A$28:$W$49,MATCH(SXS_Transit_temp!T$28,SXS_Transit_input!$B$27:$W$27,0)+1,FALSE)),0,VLOOKUP($A30,SXS_Transit_input!$A$28:$W$49,MATCH(SXS_Transit_temp!T$28,SXS_Transit_input!$B$27:$W$27,0)+1,FALSE))+IF(ISNA(VLOOKUP($A30,SXS_Transit_input!$A$71:$L$81,MATCH(SXS_Transit_temp!T$28,SXS_Transit_input!$B$70:$L$70,0)+1,FALSE)),0,VLOOKUP($A30,SXS_Transit_input!$A$71:$L$81,MATCH(SXS_Transit_temp!T$28,SXS_Transit_input!$B$70:$L$70,0)+1,FALSE))</f>
        <v>0</v>
      </c>
      <c r="U30">
        <f>IF(ISNA(VLOOKUP($A30,SXS_Transit_input!$A$28:$W$49,MATCH(SXS_Transit_temp!U$28,SXS_Transit_input!$B$27:$W$27,0)+1,FALSE)),0,VLOOKUP($A30,SXS_Transit_input!$A$28:$W$49,MATCH(SXS_Transit_temp!U$28,SXS_Transit_input!$B$27:$W$27,0)+1,FALSE))+IF(ISNA(VLOOKUP($A30,SXS_Transit_input!$A$71:$L$81,MATCH(SXS_Transit_temp!U$28,SXS_Transit_input!$B$70:$L$70,0)+1,FALSE)),0,VLOOKUP($A30,SXS_Transit_input!$A$71:$L$81,MATCH(SXS_Transit_temp!U$28,SXS_Transit_input!$B$70:$L$70,0)+1,FALSE))</f>
        <v>161.19513000000001</v>
      </c>
      <c r="V30">
        <f>IF(ISNA(VLOOKUP($A30,SXS_Transit_input!$A$28:$W$49,MATCH(SXS_Transit_temp!V$28,SXS_Transit_input!$B$27:$W$27,0)+1,FALSE)),0,VLOOKUP($A30,SXS_Transit_input!$A$28:$W$49,MATCH(SXS_Transit_temp!V$28,SXS_Transit_input!$B$27:$W$27,0)+1,FALSE))+IF(ISNA(VLOOKUP($A30,SXS_Transit_input!$A$71:$L$81,MATCH(SXS_Transit_temp!V$28,SXS_Transit_input!$B$70:$L$70,0)+1,FALSE)),0,VLOOKUP($A30,SXS_Transit_input!$A$71:$L$81,MATCH(SXS_Transit_temp!V$28,SXS_Transit_input!$B$70:$L$70,0)+1,FALSE))</f>
        <v>462.55230999999998</v>
      </c>
      <c r="W30">
        <f>IF(ISNA(VLOOKUP($A30,SXS_Transit_input!$A$28:$W$49,MATCH(SXS_Transit_temp!W$28,SXS_Transit_input!$B$27:$W$27,0)+1,FALSE)),0,VLOOKUP($A30,SXS_Transit_input!$A$28:$W$49,MATCH(SXS_Transit_temp!W$28,SXS_Transit_input!$B$27:$W$27,0)+1,FALSE))+IF(ISNA(VLOOKUP($A30,SXS_Transit_input!$A$71:$L$81,MATCH(SXS_Transit_temp!W$28,SXS_Transit_input!$B$70:$L$70,0)+1,FALSE)),0,VLOOKUP($A30,SXS_Transit_input!$A$71:$L$81,MATCH(SXS_Transit_temp!W$28,SXS_Transit_input!$B$70:$L$70,0)+1,FALSE))</f>
        <v>0</v>
      </c>
      <c r="X30">
        <f>IF(ISNA(VLOOKUP($A30,SXS_Transit_input!$A$28:$W$49,MATCH(SXS_Transit_temp!X$28,SXS_Transit_input!$B$27:$W$27,0)+1,FALSE)),0,VLOOKUP($A30,SXS_Transit_input!$A$28:$W$49,MATCH(SXS_Transit_temp!X$28,SXS_Transit_input!$B$27:$W$27,0)+1,FALSE))+IF(ISNA(VLOOKUP($A30,SXS_Transit_input!$A$71:$L$81,MATCH(SXS_Transit_temp!X$28,SXS_Transit_input!$B$70:$L$70,0)+1,FALSE)),0,VLOOKUP($A30,SXS_Transit_input!$A$71:$L$81,MATCH(SXS_Transit_temp!X$28,SXS_Transit_input!$B$70:$L$70,0)+1,FALSE))</f>
        <v>0</v>
      </c>
      <c r="Y30">
        <f>IF(ISNA(VLOOKUP($A30,SXS_Transit_input!$A$28:$W$49,MATCH(SXS_Transit_temp!Y$28,SXS_Transit_input!$B$27:$W$27,0)+1,FALSE)),0,VLOOKUP($A30,SXS_Transit_input!$A$28:$W$49,MATCH(SXS_Transit_temp!Y$28,SXS_Transit_input!$B$27:$W$27,0)+1,FALSE))+IF(ISNA(VLOOKUP($A30,SXS_Transit_input!$A$71:$L$81,MATCH(SXS_Transit_temp!Y$28,SXS_Transit_input!$B$70:$L$70,0)+1,FALSE)),0,VLOOKUP($A30,SXS_Transit_input!$A$71:$L$81,MATCH(SXS_Transit_temp!Y$28,SXS_Transit_input!$B$70:$L$70,0)+1,FALSE))</f>
        <v>0</v>
      </c>
      <c r="Z30">
        <f>IF(ISNA(VLOOKUP($A30,SXS_Transit_input!$A$28:$W$49,MATCH(SXS_Transit_temp!Z$28,SXS_Transit_input!$B$27:$W$27,0)+1,FALSE)),0,VLOOKUP($A30,SXS_Transit_input!$A$28:$W$49,MATCH(SXS_Transit_temp!Z$28,SXS_Transit_input!$B$27:$W$27,0)+1,FALSE))+IF(ISNA(VLOOKUP($A30,SXS_Transit_input!$A$71:$L$81,MATCH(SXS_Transit_temp!Z$28,SXS_Transit_input!$B$70:$L$70,0)+1,FALSE)),0,VLOOKUP($A30,SXS_Transit_input!$A$71:$L$81,MATCH(SXS_Transit_temp!Z$28,SXS_Transit_input!$B$70:$L$70,0)+1,FALSE))</f>
        <v>0</v>
      </c>
      <c r="AA30">
        <v>2</v>
      </c>
      <c r="AB30" s="22">
        <f>IF(ISNA(VLOOKUP($AA30,SXS_Transit_input!$Y$28:$AU$48,MATCH(SXS_Transit_temp!AB$28,SXS_Transit_input!$Y$27:$AT$27,0)+1,FALSE)),0,VLOOKUP($AA30,SXS_Transit_input!$Y$28:$AU$48,MATCH(SXS_Transit_temp!AB$28,SXS_Transit_input!$Y$27:$AT$27,0)+1,FALSE))+IF(ISNA(VLOOKUP($AA30,SXS_Transit_input!$Y$70:$AM$81,MATCH(SXS_Transit_temp!AB$28,SXS_Transit_input!$Y$69:$AL$69,0)+1,FALSE)),0,VLOOKUP($AA30,SXS_Transit_input!$Y$70:$AM$81,MATCH(SXS_Transit_temp!AB$28,SXS_Transit_input!$Y$69:$AL$69,0)+1,FALSE))</f>
        <v>5527</v>
      </c>
      <c r="AC30" s="23">
        <f>IF(ISNA(VLOOKUP($AA30,SXS_Transit_input!$Y$28:$AU$48,MATCH(SXS_Transit_temp!AC$28,SXS_Transit_input!$Y$27:$AT$27,0)+1,FALSE)),0,VLOOKUP($AA30,SXS_Transit_input!$Y$28:$AU$48,MATCH(SXS_Transit_temp!AC$28,SXS_Transit_input!$Y$27:$AT$27,0)+1,FALSE))+IF(ISNA(VLOOKUP($AA30,SXS_Transit_input!$Y$70:$AM$81,MATCH(SXS_Transit_temp!AC$28,SXS_Transit_input!$Y$69:$AL$69,0)+1,FALSE)),0,VLOOKUP($AA30,SXS_Transit_input!$Y$70:$AM$81,MATCH(SXS_Transit_temp!AC$28,SXS_Transit_input!$Y$69:$AL$69,0)+1,FALSE))</f>
        <v>5510</v>
      </c>
      <c r="AD30" s="23">
        <f>IF(ISNA(VLOOKUP($AA30,SXS_Transit_input!$Y$28:$AU$48,MATCH(SXS_Transit_temp!AD$28,SXS_Transit_input!$Y$27:$AT$27,0)+1,FALSE)),0,VLOOKUP($AA30,SXS_Transit_input!$Y$28:$AU$48,MATCH(SXS_Transit_temp!AD$28,SXS_Transit_input!$Y$27:$AT$27,0)+1,FALSE))+IF(ISNA(VLOOKUP($AA30,SXS_Transit_input!$Y$70:$AM$81,MATCH(SXS_Transit_temp!AD$28,SXS_Transit_input!$Y$69:$AL$69,0)+1,FALSE)),0,VLOOKUP($AA30,SXS_Transit_input!$Y$70:$AM$81,MATCH(SXS_Transit_temp!AD$28,SXS_Transit_input!$Y$69:$AL$69,0)+1,FALSE))</f>
        <v>1043</v>
      </c>
      <c r="AE30" s="23">
        <f>IF(ISNA(VLOOKUP($AA30,SXS_Transit_input!$Y$28:$AU$48,MATCH(SXS_Transit_temp!AE$28,SXS_Transit_input!$Y$27:$AT$27,0)+1,FALSE)),0,VLOOKUP($AA30,SXS_Transit_input!$Y$28:$AU$48,MATCH(SXS_Transit_temp!AE$28,SXS_Transit_input!$Y$27:$AT$27,0)+1,FALSE))+IF(ISNA(VLOOKUP($AA30,SXS_Transit_input!$Y$70:$AM$81,MATCH(SXS_Transit_temp!AE$28,SXS_Transit_input!$Y$69:$AL$69,0)+1,FALSE)),0,VLOOKUP($AA30,SXS_Transit_input!$Y$70:$AM$81,MATCH(SXS_Transit_temp!AE$28,SXS_Transit_input!$Y$69:$AL$69,0)+1,FALSE))</f>
        <v>263</v>
      </c>
      <c r="AF30" s="23">
        <f>IF(ISNA(VLOOKUP($AA30,SXS_Transit_input!$Y$28:$AU$48,MATCH(SXS_Transit_temp!AF$28,SXS_Transit_input!$Y$27:$AT$27,0)+1,FALSE)),0,VLOOKUP($AA30,SXS_Transit_input!$Y$28:$AU$48,MATCH(SXS_Transit_temp!AF$28,SXS_Transit_input!$Y$27:$AT$27,0)+1,FALSE))+IF(ISNA(VLOOKUP($AA30,SXS_Transit_input!$Y$70:$AM$81,MATCH(SXS_Transit_temp!AF$28,SXS_Transit_input!$Y$69:$AL$69,0)+1,FALSE)),0,VLOOKUP($AA30,SXS_Transit_input!$Y$70:$AM$81,MATCH(SXS_Transit_temp!AF$28,SXS_Transit_input!$Y$69:$AL$69,0)+1,FALSE))</f>
        <v>140</v>
      </c>
      <c r="AG30" s="23">
        <f>IF(ISNA(VLOOKUP($AA30,SXS_Transit_input!$Y$28:$AU$48,MATCH(SXS_Transit_temp!AG$28,SXS_Transit_input!$Y$27:$AT$27,0)+1,FALSE)),0,VLOOKUP($AA30,SXS_Transit_input!$Y$28:$AU$48,MATCH(SXS_Transit_temp!AG$28,SXS_Transit_input!$Y$27:$AT$27,0)+1,FALSE))+IF(ISNA(VLOOKUP($AA30,SXS_Transit_input!$Y$70:$AM$81,MATCH(SXS_Transit_temp!AG$28,SXS_Transit_input!$Y$69:$AL$69,0)+1,FALSE)),0,VLOOKUP($AA30,SXS_Transit_input!$Y$70:$AM$81,MATCH(SXS_Transit_temp!AG$28,SXS_Transit_input!$Y$69:$AL$69,0)+1,FALSE))</f>
        <v>68</v>
      </c>
      <c r="AH30" s="23">
        <f>IF(ISNA(VLOOKUP($AA30,SXS_Transit_input!$Y$28:$AU$48,MATCH(SXS_Transit_temp!AH$28,SXS_Transit_input!$Y$27:$AT$27,0)+1,FALSE)),0,VLOOKUP($AA30,SXS_Transit_input!$Y$28:$AU$48,MATCH(SXS_Transit_temp!AH$28,SXS_Transit_input!$Y$27:$AT$27,0)+1,FALSE))+IF(ISNA(VLOOKUP($AA30,SXS_Transit_input!$Y$70:$AM$81,MATCH(SXS_Transit_temp!AH$28,SXS_Transit_input!$Y$69:$AL$69,0)+1,FALSE)),0,VLOOKUP($AA30,SXS_Transit_input!$Y$70:$AM$81,MATCH(SXS_Transit_temp!AH$28,SXS_Transit_input!$Y$69:$AL$69,0)+1,FALSE))</f>
        <v>101</v>
      </c>
      <c r="AI30" s="23">
        <f>IF(ISNA(VLOOKUP($AA30,SXS_Transit_input!$Y$28:$AU$48,MATCH(SXS_Transit_temp!AI$28,SXS_Transit_input!$Y$27:$AT$27,0)+1,FALSE)),0,VLOOKUP($AA30,SXS_Transit_input!$Y$28:$AU$48,MATCH(SXS_Transit_temp!AI$28,SXS_Transit_input!$Y$27:$AT$27,0)+1,FALSE))+IF(ISNA(VLOOKUP($AA30,SXS_Transit_input!$Y$70:$AM$81,MATCH(SXS_Transit_temp!AI$28,SXS_Transit_input!$Y$69:$AL$69,0)+1,FALSE)),0,VLOOKUP($AA30,SXS_Transit_input!$Y$70:$AM$81,MATCH(SXS_Transit_temp!AI$28,SXS_Transit_input!$Y$69:$AL$69,0)+1,FALSE))</f>
        <v>234</v>
      </c>
      <c r="AJ30" s="23">
        <f>IF(ISNA(VLOOKUP($AA30,SXS_Transit_input!$Y$28:$AU$48,MATCH(SXS_Transit_temp!AJ$28,SXS_Transit_input!$Y$27:$AT$27,0)+1,FALSE)),0,VLOOKUP($AA30,SXS_Transit_input!$Y$28:$AU$48,MATCH(SXS_Transit_temp!AJ$28,SXS_Transit_input!$Y$27:$AT$27,0)+1,FALSE))+IF(ISNA(VLOOKUP($AA30,SXS_Transit_input!$Y$70:$AM$81,MATCH(SXS_Transit_temp!AJ$28,SXS_Transit_input!$Y$69:$AL$69,0)+1,FALSE)),0,VLOOKUP($AA30,SXS_Transit_input!$Y$70:$AM$81,MATCH(SXS_Transit_temp!AJ$28,SXS_Transit_input!$Y$69:$AL$69,0)+1,FALSE))</f>
        <v>74</v>
      </c>
      <c r="AK30" s="23">
        <f>IF(ISNA(VLOOKUP($AA30,SXS_Transit_input!$Y$28:$AU$48,MATCH(SXS_Transit_temp!AK$28,SXS_Transit_input!$Y$27:$AT$27,0)+1,FALSE)),0,VLOOKUP($AA30,SXS_Transit_input!$Y$28:$AU$48,MATCH(SXS_Transit_temp!AK$28,SXS_Transit_input!$Y$27:$AT$27,0)+1,FALSE))+IF(ISNA(VLOOKUP($AA30,SXS_Transit_input!$Y$70:$AM$81,MATCH(SXS_Transit_temp!AK$28,SXS_Transit_input!$Y$69:$AL$69,0)+1,FALSE)),0,VLOOKUP($AA30,SXS_Transit_input!$Y$70:$AM$81,MATCH(SXS_Transit_temp!AK$28,SXS_Transit_input!$Y$69:$AL$69,0)+1,FALSE))</f>
        <v>9</v>
      </c>
      <c r="AL30" s="23">
        <f>IF(ISNA(VLOOKUP($AA30,SXS_Transit_input!$Y$28:$AU$48,MATCH(SXS_Transit_temp!AL$28,SXS_Transit_input!$Y$27:$AT$27,0)+1,FALSE)),0,VLOOKUP($AA30,SXS_Transit_input!$Y$28:$AU$48,MATCH(SXS_Transit_temp!AL$28,SXS_Transit_input!$Y$27:$AT$27,0)+1,FALSE))+IF(ISNA(VLOOKUP($AA30,SXS_Transit_input!$Y$70:$AM$81,MATCH(SXS_Transit_temp!AL$28,SXS_Transit_input!$Y$69:$AL$69,0)+1,FALSE)),0,VLOOKUP($AA30,SXS_Transit_input!$Y$70:$AM$81,MATCH(SXS_Transit_temp!AL$28,SXS_Transit_input!$Y$69:$AL$69,0)+1,FALSE))</f>
        <v>2</v>
      </c>
      <c r="AM30" s="23">
        <f>IF(ISNA(VLOOKUP($AA30,SXS_Transit_input!$Y$28:$AU$48,MATCH(SXS_Transit_temp!AM$28,SXS_Transit_input!$Y$27:$AT$27,0)+1,FALSE)),0,VLOOKUP($AA30,SXS_Transit_input!$Y$28:$AU$48,MATCH(SXS_Transit_temp!AM$28,SXS_Transit_input!$Y$27:$AT$27,0)+1,FALSE))+IF(ISNA(VLOOKUP($AA30,SXS_Transit_input!$Y$70:$AM$81,MATCH(SXS_Transit_temp!AM$28,SXS_Transit_input!$Y$69:$AL$69,0)+1,FALSE)),0,VLOOKUP($AA30,SXS_Transit_input!$Y$70:$AM$81,MATCH(SXS_Transit_temp!AM$28,SXS_Transit_input!$Y$69:$AL$69,0)+1,FALSE))</f>
        <v>1</v>
      </c>
      <c r="AN30" s="23">
        <f>IF(ISNA(VLOOKUP($AA30,SXS_Transit_input!$Y$28:$AU$48,MATCH(SXS_Transit_temp!AN$28,SXS_Transit_input!$Y$27:$AT$27,0)+1,FALSE)),0,VLOOKUP($AA30,SXS_Transit_input!$Y$28:$AU$48,MATCH(SXS_Transit_temp!AN$28,SXS_Transit_input!$Y$27:$AT$27,0)+1,FALSE))+IF(ISNA(VLOOKUP($AA30,SXS_Transit_input!$Y$70:$AM$81,MATCH(SXS_Transit_temp!AN$28,SXS_Transit_input!$Y$69:$AL$69,0)+1,FALSE)),0,VLOOKUP($AA30,SXS_Transit_input!$Y$70:$AM$81,MATCH(SXS_Transit_temp!AN$28,SXS_Transit_input!$Y$69:$AL$69,0)+1,FALSE))</f>
        <v>2</v>
      </c>
      <c r="AO30" s="23">
        <f>IF(ISNA(VLOOKUP($AA30,SXS_Transit_input!$Y$28:$AU$48,MATCH(SXS_Transit_temp!AO$28,SXS_Transit_input!$Y$27:$AT$27,0)+1,FALSE)),0,VLOOKUP($AA30,SXS_Transit_input!$Y$28:$AU$48,MATCH(SXS_Transit_temp!AO$28,SXS_Transit_input!$Y$27:$AT$27,0)+1,FALSE))+IF(ISNA(VLOOKUP($AA30,SXS_Transit_input!$Y$70:$AM$81,MATCH(SXS_Transit_temp!AO$28,SXS_Transit_input!$Y$69:$AL$69,0)+1,FALSE)),0,VLOOKUP($AA30,SXS_Transit_input!$Y$70:$AM$81,MATCH(SXS_Transit_temp!AO$28,SXS_Transit_input!$Y$69:$AL$69,0)+1,FALSE))</f>
        <v>1</v>
      </c>
      <c r="AP30" s="23">
        <f>IF(ISNA(VLOOKUP($AA30,SXS_Transit_input!$Y$28:$AU$48,MATCH(SXS_Transit_temp!AP$28,SXS_Transit_input!$Y$27:$AT$27,0)+1,FALSE)),0,VLOOKUP($AA30,SXS_Transit_input!$Y$28:$AU$48,MATCH(SXS_Transit_temp!AP$28,SXS_Transit_input!$Y$27:$AT$27,0)+1,FALSE))+IF(ISNA(VLOOKUP($AA30,SXS_Transit_input!$Y$70:$AM$81,MATCH(SXS_Transit_temp!AP$28,SXS_Transit_input!$Y$69:$AL$69,0)+1,FALSE)),0,VLOOKUP($AA30,SXS_Transit_input!$Y$70:$AM$81,MATCH(SXS_Transit_temp!AP$28,SXS_Transit_input!$Y$69:$AL$69,0)+1,FALSE))</f>
        <v>0</v>
      </c>
      <c r="AQ30" s="23">
        <f>IF(ISNA(VLOOKUP($AA30,SXS_Transit_input!$Y$28:$AU$48,MATCH(SXS_Transit_temp!AQ$28,SXS_Transit_input!$Y$27:$AT$27,0)+1,FALSE)),0,VLOOKUP($AA30,SXS_Transit_input!$Y$28:$AU$48,MATCH(SXS_Transit_temp!AQ$28,SXS_Transit_input!$Y$27:$AT$27,0)+1,FALSE))+IF(ISNA(VLOOKUP($AA30,SXS_Transit_input!$Y$70:$AM$81,MATCH(SXS_Transit_temp!AQ$28,SXS_Transit_input!$Y$69:$AL$69,0)+1,FALSE)),0,VLOOKUP($AA30,SXS_Transit_input!$Y$70:$AM$81,MATCH(SXS_Transit_temp!AQ$28,SXS_Transit_input!$Y$69:$AL$69,0)+1,FALSE))</f>
        <v>0</v>
      </c>
      <c r="AR30" s="23">
        <f>IF(ISNA(VLOOKUP($AA30,SXS_Transit_input!$Y$28:$AU$48,MATCH(SXS_Transit_temp!AR$28,SXS_Transit_input!$Y$27:$AT$27,0)+1,FALSE)),0,VLOOKUP($AA30,SXS_Transit_input!$Y$28:$AU$48,MATCH(SXS_Transit_temp!AR$28,SXS_Transit_input!$Y$27:$AT$27,0)+1,FALSE))+IF(ISNA(VLOOKUP($AA30,SXS_Transit_input!$Y$70:$AM$81,MATCH(SXS_Transit_temp!AR$28,SXS_Transit_input!$Y$69:$AL$69,0)+1,FALSE)),0,VLOOKUP($AA30,SXS_Transit_input!$Y$70:$AM$81,MATCH(SXS_Transit_temp!AR$28,SXS_Transit_input!$Y$69:$AL$69,0)+1,FALSE))</f>
        <v>0</v>
      </c>
      <c r="AS30" s="23">
        <f>IF(ISNA(VLOOKUP($AA30,SXS_Transit_input!$Y$28:$AU$48,MATCH(SXS_Transit_temp!AS$28,SXS_Transit_input!$Y$27:$AT$27,0)+1,FALSE)),0,VLOOKUP($AA30,SXS_Transit_input!$Y$28:$AU$48,MATCH(SXS_Transit_temp!AS$28,SXS_Transit_input!$Y$27:$AT$27,0)+1,FALSE))+IF(ISNA(VLOOKUP($AA30,SXS_Transit_input!$Y$70:$AM$81,MATCH(SXS_Transit_temp!AS$28,SXS_Transit_input!$Y$69:$AL$69,0)+1,FALSE)),0,VLOOKUP($AA30,SXS_Transit_input!$Y$70:$AM$81,MATCH(SXS_Transit_temp!AS$28,SXS_Transit_input!$Y$69:$AL$69,0)+1,FALSE))</f>
        <v>0</v>
      </c>
      <c r="AT30" s="23">
        <f>IF(ISNA(VLOOKUP($AA30,SXS_Transit_input!$Y$28:$AU$48,MATCH(SXS_Transit_temp!AT$28,SXS_Transit_input!$Y$27:$AT$27,0)+1,FALSE)),0,VLOOKUP($AA30,SXS_Transit_input!$Y$28:$AU$48,MATCH(SXS_Transit_temp!AT$28,SXS_Transit_input!$Y$27:$AT$27,0)+1,FALSE))+IF(ISNA(VLOOKUP($AA30,SXS_Transit_input!$Y$70:$AM$81,MATCH(SXS_Transit_temp!AT$28,SXS_Transit_input!$Y$69:$AL$69,0)+1,FALSE)),0,VLOOKUP($AA30,SXS_Transit_input!$Y$70:$AM$81,MATCH(SXS_Transit_temp!AT$28,SXS_Transit_input!$Y$69:$AL$69,0)+1,FALSE))</f>
        <v>0</v>
      </c>
      <c r="AU30" s="23">
        <f>IF(ISNA(VLOOKUP($AA30,SXS_Transit_input!$Y$28:$AU$48,MATCH(SXS_Transit_temp!AU$28,SXS_Transit_input!$Y$27:$AT$27,0)+1,FALSE)),0,VLOOKUP($AA30,SXS_Transit_input!$Y$28:$AU$48,MATCH(SXS_Transit_temp!AU$28,SXS_Transit_input!$Y$27:$AT$27,0)+1,FALSE))+IF(ISNA(VLOOKUP($AA30,SXS_Transit_input!$Y$70:$AM$81,MATCH(SXS_Transit_temp!AU$28,SXS_Transit_input!$Y$69:$AL$69,0)+1,FALSE)),0,VLOOKUP($AA30,SXS_Transit_input!$Y$70:$AM$81,MATCH(SXS_Transit_temp!AU$28,SXS_Transit_input!$Y$69:$AL$69,0)+1,FALSE))</f>
        <v>0</v>
      </c>
      <c r="AV30" s="23">
        <f>IF(ISNA(VLOOKUP($AA30,SXS_Transit_input!$Y$28:$AU$48,MATCH(SXS_Transit_temp!AV$28,SXS_Transit_input!$Y$27:$AT$27,0)+1,FALSE)),0,VLOOKUP($AA30,SXS_Transit_input!$Y$28:$AU$48,MATCH(SXS_Transit_temp!AV$28,SXS_Transit_input!$Y$27:$AT$27,0)+1,FALSE))+IF(ISNA(VLOOKUP($AA30,SXS_Transit_input!$Y$70:$AM$81,MATCH(SXS_Transit_temp!AV$28,SXS_Transit_input!$Y$69:$AL$69,0)+1,FALSE)),0,VLOOKUP($AA30,SXS_Transit_input!$Y$70:$AM$81,MATCH(SXS_Transit_temp!AV$28,SXS_Transit_input!$Y$69:$AL$69,0)+1,FALSE))</f>
        <v>10</v>
      </c>
      <c r="AW30" s="23">
        <f>IF(ISNA(VLOOKUP($AA30,SXS_Transit_input!$Y$28:$AU$48,MATCH(SXS_Transit_temp!AW$28,SXS_Transit_input!$Y$27:$AT$27,0)+1,FALSE)),0,VLOOKUP($AA30,SXS_Transit_input!$Y$28:$AU$48,MATCH(SXS_Transit_temp!AW$28,SXS_Transit_input!$Y$27:$AT$27,0)+1,FALSE))+IF(ISNA(VLOOKUP($AA30,SXS_Transit_input!$Y$70:$AM$81,MATCH(SXS_Transit_temp!AW$28,SXS_Transit_input!$Y$69:$AL$69,0)+1,FALSE)),0,VLOOKUP($AA30,SXS_Transit_input!$Y$70:$AM$81,MATCH(SXS_Transit_temp!AW$28,SXS_Transit_input!$Y$69:$AL$69,0)+1,FALSE))</f>
        <v>0</v>
      </c>
      <c r="AX30" s="23">
        <f>IF(ISNA(VLOOKUP($AA30,SXS_Transit_input!$Y$28:$AU$48,MATCH(SXS_Transit_temp!AX$28,SXS_Transit_input!$Y$27:$AT$27,0)+1,FALSE)),0,VLOOKUP($AA30,SXS_Transit_input!$Y$28:$AU$48,MATCH(SXS_Transit_temp!AX$28,SXS_Transit_input!$Y$27:$AT$27,0)+1,FALSE))+IF(ISNA(VLOOKUP($AA30,SXS_Transit_input!$Y$70:$AM$81,MATCH(SXS_Transit_temp!AX$28,SXS_Transit_input!$Y$69:$AL$69,0)+1,FALSE)),0,VLOOKUP($AA30,SXS_Transit_input!$Y$70:$AM$81,MATCH(SXS_Transit_temp!AX$28,SXS_Transit_input!$Y$69:$AL$69,0)+1,FALSE))</f>
        <v>0</v>
      </c>
      <c r="AY30" s="23">
        <f>IF(ISNA(VLOOKUP($AA30,SXS_Transit_input!$Y$28:$AU$48,MATCH(SXS_Transit_temp!AY$28,SXS_Transit_input!$Y$27:$AT$27,0)+1,FALSE)),0,VLOOKUP($AA30,SXS_Transit_input!$Y$28:$AU$48,MATCH(SXS_Transit_temp!AY$28,SXS_Transit_input!$Y$27:$AT$27,0)+1,FALSE))+IF(ISNA(VLOOKUP($AA30,SXS_Transit_input!$Y$70:$AM$81,MATCH(SXS_Transit_temp!AY$28,SXS_Transit_input!$Y$69:$AL$69,0)+1,FALSE)),0,VLOOKUP($AA30,SXS_Transit_input!$Y$70:$AM$81,MATCH(SXS_Transit_temp!AY$28,SXS_Transit_input!$Y$69:$AL$69,0)+1,FALSE))</f>
        <v>0</v>
      </c>
      <c r="AZ30" s="24">
        <f>IF(ISNA(VLOOKUP($AA30,SXS_Transit_input!$Y$28:$AU$48,MATCH(SXS_Transit_temp!AZ$28,SXS_Transit_input!$Y$27:$AT$27,0)+1,FALSE)),0,VLOOKUP($AA30,SXS_Transit_input!$Y$28:$AU$48,MATCH(SXS_Transit_temp!AZ$28,SXS_Transit_input!$Y$27:$AT$27,0)+1,FALSE))+IF(ISNA(VLOOKUP($AA30,SXS_Transit_input!$Y$70:$AM$81,MATCH(SXS_Transit_temp!AZ$28,SXS_Transit_input!$Y$69:$AL$69,0)+1,FALSE)),0,VLOOKUP($AA30,SXS_Transit_input!$Y$70:$AM$81,MATCH(SXS_Transit_temp!AZ$28,SXS_Transit_input!$Y$69:$AL$69,0)+1,FALSE))</f>
        <v>0</v>
      </c>
    </row>
    <row r="31" spans="1:52" x14ac:dyDescent="0.25">
      <c r="A31">
        <v>3</v>
      </c>
      <c r="B31">
        <f>IF(ISNA(VLOOKUP($A31,SXS_Transit_input!$A$28:$W$49,MATCH(SXS_Transit_temp!B$28,SXS_Transit_input!$B$27:$W$27,0)+1,FALSE)),0,VLOOKUP($A31,SXS_Transit_input!$A$28:$W$49,MATCH(SXS_Transit_temp!B$28,SXS_Transit_input!$B$27:$W$27,0)+1,FALSE))+IF(ISNA(VLOOKUP($A31,SXS_Transit_input!$A$71:$L$81,MATCH(SXS_Transit_temp!B$28,SXS_Transit_input!$B$70:$L$70,0)+1,FALSE)),0,VLOOKUP($A31,SXS_Transit_input!$A$71:$L$81,MATCH(SXS_Transit_temp!B$28,SXS_Transit_input!$B$70:$L$70,0)+1,FALSE))</f>
        <v>10448.40725</v>
      </c>
      <c r="C31">
        <f>IF(ISNA(VLOOKUP($A31,SXS_Transit_input!$A$28:$W$49,MATCH(SXS_Transit_temp!C$28,SXS_Transit_input!$B$27:$W$27,0)+1,FALSE)),0,VLOOKUP($A31,SXS_Transit_input!$A$28:$W$49,MATCH(SXS_Transit_temp!C$28,SXS_Transit_input!$B$27:$W$27,0)+1,FALSE))+IF(ISNA(VLOOKUP($A31,SXS_Transit_input!$A$71:$L$81,MATCH(SXS_Transit_temp!C$28,SXS_Transit_input!$B$70:$L$70,0)+1,FALSE)),0,VLOOKUP($A31,SXS_Transit_input!$A$71:$L$81,MATCH(SXS_Transit_temp!C$28,SXS_Transit_input!$B$70:$L$70,0)+1,FALSE))</f>
        <v>2006.89356</v>
      </c>
      <c r="D31">
        <f>IF(ISNA(VLOOKUP($A31,SXS_Transit_input!$A$28:$W$49,MATCH(SXS_Transit_temp!D$28,SXS_Transit_input!$B$27:$W$27,0)+1,FALSE)),0,VLOOKUP($A31,SXS_Transit_input!$A$28:$W$49,MATCH(SXS_Transit_temp!D$28,SXS_Transit_input!$B$27:$W$27,0)+1,FALSE))+IF(ISNA(VLOOKUP($A31,SXS_Transit_input!$A$71:$L$81,MATCH(SXS_Transit_temp!D$28,SXS_Transit_input!$B$70:$L$70,0)+1,FALSE)),0,VLOOKUP($A31,SXS_Transit_input!$A$71:$L$81,MATCH(SXS_Transit_temp!D$28,SXS_Transit_input!$B$70:$L$70,0)+1,FALSE))</f>
        <v>3601.8515700000003</v>
      </c>
      <c r="E31">
        <f>IF(ISNA(VLOOKUP($A31,SXS_Transit_input!$A$28:$W$49,MATCH(SXS_Transit_temp!E$28,SXS_Transit_input!$B$27:$W$27,0)+1,FALSE)),0,VLOOKUP($A31,SXS_Transit_input!$A$28:$W$49,MATCH(SXS_Transit_temp!E$28,SXS_Transit_input!$B$27:$W$27,0)+1,FALSE))+IF(ISNA(VLOOKUP($A31,SXS_Transit_input!$A$71:$L$81,MATCH(SXS_Transit_temp!E$28,SXS_Transit_input!$B$70:$L$70,0)+1,FALSE)),0,VLOOKUP($A31,SXS_Transit_input!$A$71:$L$81,MATCH(SXS_Transit_temp!E$28,SXS_Transit_input!$B$70:$L$70,0)+1,FALSE))</f>
        <v>1115.96976</v>
      </c>
      <c r="F31">
        <f>IF(ISNA(VLOOKUP($A31,SXS_Transit_input!$A$28:$W$49,MATCH(SXS_Transit_temp!F$28,SXS_Transit_input!$B$27:$W$27,0)+1,FALSE)),0,VLOOKUP($A31,SXS_Transit_input!$A$28:$W$49,MATCH(SXS_Transit_temp!F$28,SXS_Transit_input!$B$27:$W$27,0)+1,FALSE))+IF(ISNA(VLOOKUP($A31,SXS_Transit_input!$A$71:$L$81,MATCH(SXS_Transit_temp!F$28,SXS_Transit_input!$B$70:$L$70,0)+1,FALSE)),0,VLOOKUP($A31,SXS_Transit_input!$A$71:$L$81,MATCH(SXS_Transit_temp!F$28,SXS_Transit_input!$B$70:$L$70,0)+1,FALSE))</f>
        <v>320.42063000000002</v>
      </c>
      <c r="G31">
        <f>IF(ISNA(VLOOKUP($A31,SXS_Transit_input!$A$28:$W$49,MATCH(SXS_Transit_temp!G$28,SXS_Transit_input!$B$27:$W$27,0)+1,FALSE)),0,VLOOKUP($A31,SXS_Transit_input!$A$28:$W$49,MATCH(SXS_Transit_temp!G$28,SXS_Transit_input!$B$27:$W$27,0)+1,FALSE))+IF(ISNA(VLOOKUP($A31,SXS_Transit_input!$A$71:$L$81,MATCH(SXS_Transit_temp!G$28,SXS_Transit_input!$B$70:$L$70,0)+1,FALSE)),0,VLOOKUP($A31,SXS_Transit_input!$A$71:$L$81,MATCH(SXS_Transit_temp!G$28,SXS_Transit_input!$B$70:$L$70,0)+1,FALSE))</f>
        <v>94.183000000000007</v>
      </c>
      <c r="H31">
        <f>IF(ISNA(VLOOKUP($A31,SXS_Transit_input!$A$28:$W$49,MATCH(SXS_Transit_temp!H$28,SXS_Transit_input!$B$27:$W$27,0)+1,FALSE)),0,VLOOKUP($A31,SXS_Transit_input!$A$28:$W$49,MATCH(SXS_Transit_temp!H$28,SXS_Transit_input!$B$27:$W$27,0)+1,FALSE))+IF(ISNA(VLOOKUP($A31,SXS_Transit_input!$A$71:$L$81,MATCH(SXS_Transit_temp!H$28,SXS_Transit_input!$B$70:$L$70,0)+1,FALSE)),0,VLOOKUP($A31,SXS_Transit_input!$A$71:$L$81,MATCH(SXS_Transit_temp!H$28,SXS_Transit_input!$B$70:$L$70,0)+1,FALSE))</f>
        <v>1027.8295000000001</v>
      </c>
      <c r="I31">
        <f>IF(ISNA(VLOOKUP($A31,SXS_Transit_input!$A$28:$W$49,MATCH(SXS_Transit_temp!I$28,SXS_Transit_input!$B$27:$W$27,0)+1,FALSE)),0,VLOOKUP($A31,SXS_Transit_input!$A$28:$W$49,MATCH(SXS_Transit_temp!I$28,SXS_Transit_input!$B$27:$W$27,0)+1,FALSE))+IF(ISNA(VLOOKUP($A31,SXS_Transit_input!$A$71:$L$81,MATCH(SXS_Transit_temp!I$28,SXS_Transit_input!$B$70:$L$70,0)+1,FALSE)),0,VLOOKUP($A31,SXS_Transit_input!$A$71:$L$81,MATCH(SXS_Transit_temp!I$28,SXS_Transit_input!$B$70:$L$70,0)+1,FALSE))</f>
        <v>422.90848</v>
      </c>
      <c r="J31">
        <f>IF(ISNA(VLOOKUP($A31,SXS_Transit_input!$A$28:$W$49,MATCH(SXS_Transit_temp!J$28,SXS_Transit_input!$B$27:$W$27,0)+1,FALSE)),0,VLOOKUP($A31,SXS_Transit_input!$A$28:$W$49,MATCH(SXS_Transit_temp!J$28,SXS_Transit_input!$B$27:$W$27,0)+1,FALSE))+IF(ISNA(VLOOKUP($A31,SXS_Transit_input!$A$71:$L$81,MATCH(SXS_Transit_temp!J$28,SXS_Transit_input!$B$70:$L$70,0)+1,FALSE)),0,VLOOKUP($A31,SXS_Transit_input!$A$71:$L$81,MATCH(SXS_Transit_temp!J$28,SXS_Transit_input!$B$70:$L$70,0)+1,FALSE))</f>
        <v>0</v>
      </c>
      <c r="K31">
        <f>IF(ISNA(VLOOKUP($A31,SXS_Transit_input!$A$28:$W$49,MATCH(SXS_Transit_temp!K$28,SXS_Transit_input!$B$27:$W$27,0)+1,FALSE)),0,VLOOKUP($A31,SXS_Transit_input!$A$28:$W$49,MATCH(SXS_Transit_temp!K$28,SXS_Transit_input!$B$27:$W$27,0)+1,FALSE))+IF(ISNA(VLOOKUP($A31,SXS_Transit_input!$A$71:$L$81,MATCH(SXS_Transit_temp!K$28,SXS_Transit_input!$B$70:$L$70,0)+1,FALSE)),0,VLOOKUP($A31,SXS_Transit_input!$A$71:$L$81,MATCH(SXS_Transit_temp!K$28,SXS_Transit_input!$B$70:$L$70,0)+1,FALSE))</f>
        <v>0</v>
      </c>
      <c r="L31">
        <f>IF(ISNA(VLOOKUP($A31,SXS_Transit_input!$A$28:$W$49,MATCH(SXS_Transit_temp!L$28,SXS_Transit_input!$B$27:$W$27,0)+1,FALSE)),0,VLOOKUP($A31,SXS_Transit_input!$A$28:$W$49,MATCH(SXS_Transit_temp!L$28,SXS_Transit_input!$B$27:$W$27,0)+1,FALSE))+IF(ISNA(VLOOKUP($A31,SXS_Transit_input!$A$71:$L$81,MATCH(SXS_Transit_temp!L$28,SXS_Transit_input!$B$70:$L$70,0)+1,FALSE)),0,VLOOKUP($A31,SXS_Transit_input!$A$71:$L$81,MATCH(SXS_Transit_temp!L$28,SXS_Transit_input!$B$70:$L$70,0)+1,FALSE))</f>
        <v>380.65186999999997</v>
      </c>
      <c r="M31">
        <f>IF(ISNA(VLOOKUP($A31,SXS_Transit_input!$A$28:$W$49,MATCH(SXS_Transit_temp!M$28,SXS_Transit_input!$B$27:$W$27,0)+1,FALSE)),0,VLOOKUP($A31,SXS_Transit_input!$A$28:$W$49,MATCH(SXS_Transit_temp!M$28,SXS_Transit_input!$B$27:$W$27,0)+1,FALSE))+IF(ISNA(VLOOKUP($A31,SXS_Transit_input!$A$71:$L$81,MATCH(SXS_Transit_temp!M$28,SXS_Transit_input!$B$70:$L$70,0)+1,FALSE)),0,VLOOKUP($A31,SXS_Transit_input!$A$71:$L$81,MATCH(SXS_Transit_temp!M$28,SXS_Transit_input!$B$70:$L$70,0)+1,FALSE))</f>
        <v>0</v>
      </c>
      <c r="N31">
        <f>IF(ISNA(VLOOKUP($A31,SXS_Transit_input!$A$28:$W$49,MATCH(SXS_Transit_temp!N$28,SXS_Transit_input!$B$27:$W$27,0)+1,FALSE)),0,VLOOKUP($A31,SXS_Transit_input!$A$28:$W$49,MATCH(SXS_Transit_temp!N$28,SXS_Transit_input!$B$27:$W$27,0)+1,FALSE))+IF(ISNA(VLOOKUP($A31,SXS_Transit_input!$A$71:$L$81,MATCH(SXS_Transit_temp!N$28,SXS_Transit_input!$B$70:$L$70,0)+1,FALSE)),0,VLOOKUP($A31,SXS_Transit_input!$A$71:$L$81,MATCH(SXS_Transit_temp!N$28,SXS_Transit_input!$B$70:$L$70,0)+1,FALSE))</f>
        <v>0</v>
      </c>
      <c r="O31">
        <f>IF(ISNA(VLOOKUP($A31,SXS_Transit_input!$A$28:$W$49,MATCH(SXS_Transit_temp!O$28,SXS_Transit_input!$B$27:$W$27,0)+1,FALSE)),0,VLOOKUP($A31,SXS_Transit_input!$A$28:$W$49,MATCH(SXS_Transit_temp!O$28,SXS_Transit_input!$B$27:$W$27,0)+1,FALSE))+IF(ISNA(VLOOKUP($A31,SXS_Transit_input!$A$71:$L$81,MATCH(SXS_Transit_temp!O$28,SXS_Transit_input!$B$70:$L$70,0)+1,FALSE)),0,VLOOKUP($A31,SXS_Transit_input!$A$71:$L$81,MATCH(SXS_Transit_temp!O$28,SXS_Transit_input!$B$70:$L$70,0)+1,FALSE))</f>
        <v>0</v>
      </c>
      <c r="P31">
        <f>IF(ISNA(VLOOKUP($A31,SXS_Transit_input!$A$28:$W$49,MATCH(SXS_Transit_temp!P$28,SXS_Transit_input!$B$27:$W$27,0)+1,FALSE)),0,VLOOKUP($A31,SXS_Transit_input!$A$28:$W$49,MATCH(SXS_Transit_temp!P$28,SXS_Transit_input!$B$27:$W$27,0)+1,FALSE))+IF(ISNA(VLOOKUP($A31,SXS_Transit_input!$A$71:$L$81,MATCH(SXS_Transit_temp!P$28,SXS_Transit_input!$B$70:$L$70,0)+1,FALSE)),0,VLOOKUP($A31,SXS_Transit_input!$A$71:$L$81,MATCH(SXS_Transit_temp!P$28,SXS_Transit_input!$B$70:$L$70,0)+1,FALSE))</f>
        <v>0</v>
      </c>
      <c r="Q31">
        <f>IF(ISNA(VLOOKUP($A31,SXS_Transit_input!$A$28:$W$49,MATCH(SXS_Transit_temp!Q$28,SXS_Transit_input!$B$27:$W$27,0)+1,FALSE)),0,VLOOKUP($A31,SXS_Transit_input!$A$28:$W$49,MATCH(SXS_Transit_temp!Q$28,SXS_Transit_input!$B$27:$W$27,0)+1,FALSE))+IF(ISNA(VLOOKUP($A31,SXS_Transit_input!$A$71:$L$81,MATCH(SXS_Transit_temp!Q$28,SXS_Transit_input!$B$70:$L$70,0)+1,FALSE)),0,VLOOKUP($A31,SXS_Transit_input!$A$71:$L$81,MATCH(SXS_Transit_temp!Q$28,SXS_Transit_input!$B$70:$L$70,0)+1,FALSE))</f>
        <v>0</v>
      </c>
      <c r="R31">
        <f>IF(ISNA(VLOOKUP($A31,SXS_Transit_input!$A$28:$W$49,MATCH(SXS_Transit_temp!R$28,SXS_Transit_input!$B$27:$W$27,0)+1,FALSE)),0,VLOOKUP($A31,SXS_Transit_input!$A$28:$W$49,MATCH(SXS_Transit_temp!R$28,SXS_Transit_input!$B$27:$W$27,0)+1,FALSE))+IF(ISNA(VLOOKUP($A31,SXS_Transit_input!$A$71:$L$81,MATCH(SXS_Transit_temp!R$28,SXS_Transit_input!$B$70:$L$70,0)+1,FALSE)),0,VLOOKUP($A31,SXS_Transit_input!$A$71:$L$81,MATCH(SXS_Transit_temp!R$28,SXS_Transit_input!$B$70:$L$70,0)+1,FALSE))</f>
        <v>0</v>
      </c>
      <c r="S31">
        <f>IF(ISNA(VLOOKUP($A31,SXS_Transit_input!$A$28:$W$49,MATCH(SXS_Transit_temp!S$28,SXS_Transit_input!$B$27:$W$27,0)+1,FALSE)),0,VLOOKUP($A31,SXS_Transit_input!$A$28:$W$49,MATCH(SXS_Transit_temp!S$28,SXS_Transit_input!$B$27:$W$27,0)+1,FALSE))+IF(ISNA(VLOOKUP($A31,SXS_Transit_input!$A$71:$L$81,MATCH(SXS_Transit_temp!S$28,SXS_Transit_input!$B$70:$L$70,0)+1,FALSE)),0,VLOOKUP($A31,SXS_Transit_input!$A$71:$L$81,MATCH(SXS_Transit_temp!S$28,SXS_Transit_input!$B$70:$L$70,0)+1,FALSE))</f>
        <v>182.81926000000001</v>
      </c>
      <c r="T31">
        <f>IF(ISNA(VLOOKUP($A31,SXS_Transit_input!$A$28:$W$49,MATCH(SXS_Transit_temp!T$28,SXS_Transit_input!$B$27:$W$27,0)+1,FALSE)),0,VLOOKUP($A31,SXS_Transit_input!$A$28:$W$49,MATCH(SXS_Transit_temp!T$28,SXS_Transit_input!$B$27:$W$27,0)+1,FALSE))+IF(ISNA(VLOOKUP($A31,SXS_Transit_input!$A$71:$L$81,MATCH(SXS_Transit_temp!T$28,SXS_Transit_input!$B$70:$L$70,0)+1,FALSE)),0,VLOOKUP($A31,SXS_Transit_input!$A$71:$L$81,MATCH(SXS_Transit_temp!T$28,SXS_Transit_input!$B$70:$L$70,0)+1,FALSE))</f>
        <v>0</v>
      </c>
      <c r="U31">
        <f>IF(ISNA(VLOOKUP($A31,SXS_Transit_input!$A$28:$W$49,MATCH(SXS_Transit_temp!U$28,SXS_Transit_input!$B$27:$W$27,0)+1,FALSE)),0,VLOOKUP($A31,SXS_Transit_input!$A$28:$W$49,MATCH(SXS_Transit_temp!U$28,SXS_Transit_input!$B$27:$W$27,0)+1,FALSE))+IF(ISNA(VLOOKUP($A31,SXS_Transit_input!$A$71:$L$81,MATCH(SXS_Transit_temp!U$28,SXS_Transit_input!$B$70:$L$70,0)+1,FALSE)),0,VLOOKUP($A31,SXS_Transit_input!$A$71:$L$81,MATCH(SXS_Transit_temp!U$28,SXS_Transit_input!$B$70:$L$70,0)+1,FALSE))</f>
        <v>385.0367</v>
      </c>
      <c r="V31">
        <f>IF(ISNA(VLOOKUP($A31,SXS_Transit_input!$A$28:$W$49,MATCH(SXS_Transit_temp!V$28,SXS_Transit_input!$B$27:$W$27,0)+1,FALSE)),0,VLOOKUP($A31,SXS_Transit_input!$A$28:$W$49,MATCH(SXS_Transit_temp!V$28,SXS_Transit_input!$B$27:$W$27,0)+1,FALSE))+IF(ISNA(VLOOKUP($A31,SXS_Transit_input!$A$71:$L$81,MATCH(SXS_Transit_temp!V$28,SXS_Transit_input!$B$70:$L$70,0)+1,FALSE)),0,VLOOKUP($A31,SXS_Transit_input!$A$71:$L$81,MATCH(SXS_Transit_temp!V$28,SXS_Transit_input!$B$70:$L$70,0)+1,FALSE))</f>
        <v>0</v>
      </c>
      <c r="W31">
        <f>IF(ISNA(VLOOKUP($A31,SXS_Transit_input!$A$28:$W$49,MATCH(SXS_Transit_temp!W$28,SXS_Transit_input!$B$27:$W$27,0)+1,FALSE)),0,VLOOKUP($A31,SXS_Transit_input!$A$28:$W$49,MATCH(SXS_Transit_temp!W$28,SXS_Transit_input!$B$27:$W$27,0)+1,FALSE))+IF(ISNA(VLOOKUP($A31,SXS_Transit_input!$A$71:$L$81,MATCH(SXS_Transit_temp!W$28,SXS_Transit_input!$B$70:$L$70,0)+1,FALSE)),0,VLOOKUP($A31,SXS_Transit_input!$A$71:$L$81,MATCH(SXS_Transit_temp!W$28,SXS_Transit_input!$B$70:$L$70,0)+1,FALSE))</f>
        <v>0</v>
      </c>
      <c r="X31">
        <f>IF(ISNA(VLOOKUP($A31,SXS_Transit_input!$A$28:$W$49,MATCH(SXS_Transit_temp!X$28,SXS_Transit_input!$B$27:$W$27,0)+1,FALSE)),0,VLOOKUP($A31,SXS_Transit_input!$A$28:$W$49,MATCH(SXS_Transit_temp!X$28,SXS_Transit_input!$B$27:$W$27,0)+1,FALSE))+IF(ISNA(VLOOKUP($A31,SXS_Transit_input!$A$71:$L$81,MATCH(SXS_Transit_temp!X$28,SXS_Transit_input!$B$70:$L$70,0)+1,FALSE)),0,VLOOKUP($A31,SXS_Transit_input!$A$71:$L$81,MATCH(SXS_Transit_temp!X$28,SXS_Transit_input!$B$70:$L$70,0)+1,FALSE))</f>
        <v>0</v>
      </c>
      <c r="Y31">
        <f>IF(ISNA(VLOOKUP($A31,SXS_Transit_input!$A$28:$W$49,MATCH(SXS_Transit_temp!Y$28,SXS_Transit_input!$B$27:$W$27,0)+1,FALSE)),0,VLOOKUP($A31,SXS_Transit_input!$A$28:$W$49,MATCH(SXS_Transit_temp!Y$28,SXS_Transit_input!$B$27:$W$27,0)+1,FALSE))+IF(ISNA(VLOOKUP($A31,SXS_Transit_input!$A$71:$L$81,MATCH(SXS_Transit_temp!Y$28,SXS_Transit_input!$B$70:$L$70,0)+1,FALSE)),0,VLOOKUP($A31,SXS_Transit_input!$A$71:$L$81,MATCH(SXS_Transit_temp!Y$28,SXS_Transit_input!$B$70:$L$70,0)+1,FALSE))</f>
        <v>0</v>
      </c>
      <c r="Z31">
        <f>IF(ISNA(VLOOKUP($A31,SXS_Transit_input!$A$28:$W$49,MATCH(SXS_Transit_temp!Z$28,SXS_Transit_input!$B$27:$W$27,0)+1,FALSE)),0,VLOOKUP($A31,SXS_Transit_input!$A$28:$W$49,MATCH(SXS_Transit_temp!Z$28,SXS_Transit_input!$B$27:$W$27,0)+1,FALSE))+IF(ISNA(VLOOKUP($A31,SXS_Transit_input!$A$71:$L$81,MATCH(SXS_Transit_temp!Z$28,SXS_Transit_input!$B$70:$L$70,0)+1,FALSE)),0,VLOOKUP($A31,SXS_Transit_input!$A$71:$L$81,MATCH(SXS_Transit_temp!Z$28,SXS_Transit_input!$B$70:$L$70,0)+1,FALSE))</f>
        <v>0</v>
      </c>
      <c r="AA31">
        <v>3</v>
      </c>
      <c r="AB31" s="22">
        <f>IF(ISNA(VLOOKUP($AA31,SXS_Transit_input!$Y$28:$AU$48,MATCH(SXS_Transit_temp!AB$28,SXS_Transit_input!$Y$27:$AT$27,0)+1,FALSE)),0,VLOOKUP($AA31,SXS_Transit_input!$Y$28:$AU$48,MATCH(SXS_Transit_temp!AB$28,SXS_Transit_input!$Y$27:$AT$27,0)+1,FALSE))+IF(ISNA(VLOOKUP($AA31,SXS_Transit_input!$Y$70:$AM$81,MATCH(SXS_Transit_temp!AB$28,SXS_Transit_input!$Y$69:$AL$69,0)+1,FALSE)),0,VLOOKUP($AA31,SXS_Transit_input!$Y$70:$AM$81,MATCH(SXS_Transit_temp!AB$28,SXS_Transit_input!$Y$69:$AL$69,0)+1,FALSE))</f>
        <v>2115</v>
      </c>
      <c r="AC31" s="23">
        <f>IF(ISNA(VLOOKUP($AA31,SXS_Transit_input!$Y$28:$AU$48,MATCH(SXS_Transit_temp!AC$28,SXS_Transit_input!$Y$27:$AT$27,0)+1,FALSE)),0,VLOOKUP($AA31,SXS_Transit_input!$Y$28:$AU$48,MATCH(SXS_Transit_temp!AC$28,SXS_Transit_input!$Y$27:$AT$27,0)+1,FALSE))+IF(ISNA(VLOOKUP($AA31,SXS_Transit_input!$Y$70:$AM$81,MATCH(SXS_Transit_temp!AC$28,SXS_Transit_input!$Y$69:$AL$69,0)+1,FALSE)),0,VLOOKUP($AA31,SXS_Transit_input!$Y$70:$AM$81,MATCH(SXS_Transit_temp!AC$28,SXS_Transit_input!$Y$69:$AL$69,0)+1,FALSE))</f>
        <v>1088</v>
      </c>
      <c r="AD31" s="23">
        <f>IF(ISNA(VLOOKUP($AA31,SXS_Transit_input!$Y$28:$AU$48,MATCH(SXS_Transit_temp!AD$28,SXS_Transit_input!$Y$27:$AT$27,0)+1,FALSE)),0,VLOOKUP($AA31,SXS_Transit_input!$Y$28:$AU$48,MATCH(SXS_Transit_temp!AD$28,SXS_Transit_input!$Y$27:$AT$27,0)+1,FALSE))+IF(ISNA(VLOOKUP($AA31,SXS_Transit_input!$Y$70:$AM$81,MATCH(SXS_Transit_temp!AD$28,SXS_Transit_input!$Y$69:$AL$69,0)+1,FALSE)),0,VLOOKUP($AA31,SXS_Transit_input!$Y$70:$AM$81,MATCH(SXS_Transit_temp!AD$28,SXS_Transit_input!$Y$69:$AL$69,0)+1,FALSE))</f>
        <v>1508</v>
      </c>
      <c r="AE31" s="23">
        <f>IF(ISNA(VLOOKUP($AA31,SXS_Transit_input!$Y$28:$AU$48,MATCH(SXS_Transit_temp!AE$28,SXS_Transit_input!$Y$27:$AT$27,0)+1,FALSE)),0,VLOOKUP($AA31,SXS_Transit_input!$Y$28:$AU$48,MATCH(SXS_Transit_temp!AE$28,SXS_Transit_input!$Y$27:$AT$27,0)+1,FALSE))+IF(ISNA(VLOOKUP($AA31,SXS_Transit_input!$Y$70:$AM$81,MATCH(SXS_Transit_temp!AE$28,SXS_Transit_input!$Y$69:$AL$69,0)+1,FALSE)),0,VLOOKUP($AA31,SXS_Transit_input!$Y$70:$AM$81,MATCH(SXS_Transit_temp!AE$28,SXS_Transit_input!$Y$69:$AL$69,0)+1,FALSE))</f>
        <v>405</v>
      </c>
      <c r="AF31" s="23">
        <f>IF(ISNA(VLOOKUP($AA31,SXS_Transit_input!$Y$28:$AU$48,MATCH(SXS_Transit_temp!AF$28,SXS_Transit_input!$Y$27:$AT$27,0)+1,FALSE)),0,VLOOKUP($AA31,SXS_Transit_input!$Y$28:$AU$48,MATCH(SXS_Transit_temp!AF$28,SXS_Transit_input!$Y$27:$AT$27,0)+1,FALSE))+IF(ISNA(VLOOKUP($AA31,SXS_Transit_input!$Y$70:$AM$81,MATCH(SXS_Transit_temp!AF$28,SXS_Transit_input!$Y$69:$AL$69,0)+1,FALSE)),0,VLOOKUP($AA31,SXS_Transit_input!$Y$70:$AM$81,MATCH(SXS_Transit_temp!AF$28,SXS_Transit_input!$Y$69:$AL$69,0)+1,FALSE))</f>
        <v>167</v>
      </c>
      <c r="AG31" s="23">
        <f>IF(ISNA(VLOOKUP($AA31,SXS_Transit_input!$Y$28:$AU$48,MATCH(SXS_Transit_temp!AG$28,SXS_Transit_input!$Y$27:$AT$27,0)+1,FALSE)),0,VLOOKUP($AA31,SXS_Transit_input!$Y$28:$AU$48,MATCH(SXS_Transit_temp!AG$28,SXS_Transit_input!$Y$27:$AT$27,0)+1,FALSE))+IF(ISNA(VLOOKUP($AA31,SXS_Transit_input!$Y$70:$AM$81,MATCH(SXS_Transit_temp!AG$28,SXS_Transit_input!$Y$69:$AL$69,0)+1,FALSE)),0,VLOOKUP($AA31,SXS_Transit_input!$Y$70:$AM$81,MATCH(SXS_Transit_temp!AG$28,SXS_Transit_input!$Y$69:$AL$69,0)+1,FALSE))</f>
        <v>53</v>
      </c>
      <c r="AH31" s="23">
        <f>IF(ISNA(VLOOKUP($AA31,SXS_Transit_input!$Y$28:$AU$48,MATCH(SXS_Transit_temp!AH$28,SXS_Transit_input!$Y$27:$AT$27,0)+1,FALSE)),0,VLOOKUP($AA31,SXS_Transit_input!$Y$28:$AU$48,MATCH(SXS_Transit_temp!AH$28,SXS_Transit_input!$Y$27:$AT$27,0)+1,FALSE))+IF(ISNA(VLOOKUP($AA31,SXS_Transit_input!$Y$70:$AM$81,MATCH(SXS_Transit_temp!AH$28,SXS_Transit_input!$Y$69:$AL$69,0)+1,FALSE)),0,VLOOKUP($AA31,SXS_Transit_input!$Y$70:$AM$81,MATCH(SXS_Transit_temp!AH$28,SXS_Transit_input!$Y$69:$AL$69,0)+1,FALSE))</f>
        <v>47</v>
      </c>
      <c r="AI31" s="23">
        <f>IF(ISNA(VLOOKUP($AA31,SXS_Transit_input!$Y$28:$AU$48,MATCH(SXS_Transit_temp!AI$28,SXS_Transit_input!$Y$27:$AT$27,0)+1,FALSE)),0,VLOOKUP($AA31,SXS_Transit_input!$Y$28:$AU$48,MATCH(SXS_Transit_temp!AI$28,SXS_Transit_input!$Y$27:$AT$27,0)+1,FALSE))+IF(ISNA(VLOOKUP($AA31,SXS_Transit_input!$Y$70:$AM$81,MATCH(SXS_Transit_temp!AI$28,SXS_Transit_input!$Y$69:$AL$69,0)+1,FALSE)),0,VLOOKUP($AA31,SXS_Transit_input!$Y$70:$AM$81,MATCH(SXS_Transit_temp!AI$28,SXS_Transit_input!$Y$69:$AL$69,0)+1,FALSE))</f>
        <v>77</v>
      </c>
      <c r="AJ31" s="23">
        <f>IF(ISNA(VLOOKUP($AA31,SXS_Transit_input!$Y$28:$AU$48,MATCH(SXS_Transit_temp!AJ$28,SXS_Transit_input!$Y$27:$AT$27,0)+1,FALSE)),0,VLOOKUP($AA31,SXS_Transit_input!$Y$28:$AU$48,MATCH(SXS_Transit_temp!AJ$28,SXS_Transit_input!$Y$27:$AT$27,0)+1,FALSE))+IF(ISNA(VLOOKUP($AA31,SXS_Transit_input!$Y$70:$AM$81,MATCH(SXS_Transit_temp!AJ$28,SXS_Transit_input!$Y$69:$AL$69,0)+1,FALSE)),0,VLOOKUP($AA31,SXS_Transit_input!$Y$70:$AM$81,MATCH(SXS_Transit_temp!AJ$28,SXS_Transit_input!$Y$69:$AL$69,0)+1,FALSE))</f>
        <v>28</v>
      </c>
      <c r="AK31" s="23">
        <f>IF(ISNA(VLOOKUP($AA31,SXS_Transit_input!$Y$28:$AU$48,MATCH(SXS_Transit_temp!AK$28,SXS_Transit_input!$Y$27:$AT$27,0)+1,FALSE)),0,VLOOKUP($AA31,SXS_Transit_input!$Y$28:$AU$48,MATCH(SXS_Transit_temp!AK$28,SXS_Transit_input!$Y$27:$AT$27,0)+1,FALSE))+IF(ISNA(VLOOKUP($AA31,SXS_Transit_input!$Y$70:$AM$81,MATCH(SXS_Transit_temp!AK$28,SXS_Transit_input!$Y$69:$AL$69,0)+1,FALSE)),0,VLOOKUP($AA31,SXS_Transit_input!$Y$70:$AM$81,MATCH(SXS_Transit_temp!AK$28,SXS_Transit_input!$Y$69:$AL$69,0)+1,FALSE))</f>
        <v>14</v>
      </c>
      <c r="AL31" s="23">
        <f>IF(ISNA(VLOOKUP($AA31,SXS_Transit_input!$Y$28:$AU$48,MATCH(SXS_Transit_temp!AL$28,SXS_Transit_input!$Y$27:$AT$27,0)+1,FALSE)),0,VLOOKUP($AA31,SXS_Transit_input!$Y$28:$AU$48,MATCH(SXS_Transit_temp!AL$28,SXS_Transit_input!$Y$27:$AT$27,0)+1,FALSE))+IF(ISNA(VLOOKUP($AA31,SXS_Transit_input!$Y$70:$AM$81,MATCH(SXS_Transit_temp!AL$28,SXS_Transit_input!$Y$69:$AL$69,0)+1,FALSE)),0,VLOOKUP($AA31,SXS_Transit_input!$Y$70:$AM$81,MATCH(SXS_Transit_temp!AL$28,SXS_Transit_input!$Y$69:$AL$69,0)+1,FALSE))</f>
        <v>7</v>
      </c>
      <c r="AM31" s="23">
        <f>IF(ISNA(VLOOKUP($AA31,SXS_Transit_input!$Y$28:$AU$48,MATCH(SXS_Transit_temp!AM$28,SXS_Transit_input!$Y$27:$AT$27,0)+1,FALSE)),0,VLOOKUP($AA31,SXS_Transit_input!$Y$28:$AU$48,MATCH(SXS_Transit_temp!AM$28,SXS_Transit_input!$Y$27:$AT$27,0)+1,FALSE))+IF(ISNA(VLOOKUP($AA31,SXS_Transit_input!$Y$70:$AM$81,MATCH(SXS_Transit_temp!AM$28,SXS_Transit_input!$Y$69:$AL$69,0)+1,FALSE)),0,VLOOKUP($AA31,SXS_Transit_input!$Y$70:$AM$81,MATCH(SXS_Transit_temp!AM$28,SXS_Transit_input!$Y$69:$AL$69,0)+1,FALSE))</f>
        <v>5</v>
      </c>
      <c r="AN31" s="23">
        <f>IF(ISNA(VLOOKUP($AA31,SXS_Transit_input!$Y$28:$AU$48,MATCH(SXS_Transit_temp!AN$28,SXS_Transit_input!$Y$27:$AT$27,0)+1,FALSE)),0,VLOOKUP($AA31,SXS_Transit_input!$Y$28:$AU$48,MATCH(SXS_Transit_temp!AN$28,SXS_Transit_input!$Y$27:$AT$27,0)+1,FALSE))+IF(ISNA(VLOOKUP($AA31,SXS_Transit_input!$Y$70:$AM$81,MATCH(SXS_Transit_temp!AN$28,SXS_Transit_input!$Y$69:$AL$69,0)+1,FALSE)),0,VLOOKUP($AA31,SXS_Transit_input!$Y$70:$AM$81,MATCH(SXS_Transit_temp!AN$28,SXS_Transit_input!$Y$69:$AL$69,0)+1,FALSE))</f>
        <v>0</v>
      </c>
      <c r="AO31" s="23">
        <f>IF(ISNA(VLOOKUP($AA31,SXS_Transit_input!$Y$28:$AU$48,MATCH(SXS_Transit_temp!AO$28,SXS_Transit_input!$Y$27:$AT$27,0)+1,FALSE)),0,VLOOKUP($AA31,SXS_Transit_input!$Y$28:$AU$48,MATCH(SXS_Transit_temp!AO$28,SXS_Transit_input!$Y$27:$AT$27,0)+1,FALSE))+IF(ISNA(VLOOKUP($AA31,SXS_Transit_input!$Y$70:$AM$81,MATCH(SXS_Transit_temp!AO$28,SXS_Transit_input!$Y$69:$AL$69,0)+1,FALSE)),0,VLOOKUP($AA31,SXS_Transit_input!$Y$70:$AM$81,MATCH(SXS_Transit_temp!AO$28,SXS_Transit_input!$Y$69:$AL$69,0)+1,FALSE))</f>
        <v>1</v>
      </c>
      <c r="AP31" s="23">
        <f>IF(ISNA(VLOOKUP($AA31,SXS_Transit_input!$Y$28:$AU$48,MATCH(SXS_Transit_temp!AP$28,SXS_Transit_input!$Y$27:$AT$27,0)+1,FALSE)),0,VLOOKUP($AA31,SXS_Transit_input!$Y$28:$AU$48,MATCH(SXS_Transit_temp!AP$28,SXS_Transit_input!$Y$27:$AT$27,0)+1,FALSE))+IF(ISNA(VLOOKUP($AA31,SXS_Transit_input!$Y$70:$AM$81,MATCH(SXS_Transit_temp!AP$28,SXS_Transit_input!$Y$69:$AL$69,0)+1,FALSE)),0,VLOOKUP($AA31,SXS_Transit_input!$Y$70:$AM$81,MATCH(SXS_Transit_temp!AP$28,SXS_Transit_input!$Y$69:$AL$69,0)+1,FALSE))</f>
        <v>0</v>
      </c>
      <c r="AQ31" s="23">
        <f>IF(ISNA(VLOOKUP($AA31,SXS_Transit_input!$Y$28:$AU$48,MATCH(SXS_Transit_temp!AQ$28,SXS_Transit_input!$Y$27:$AT$27,0)+1,FALSE)),0,VLOOKUP($AA31,SXS_Transit_input!$Y$28:$AU$48,MATCH(SXS_Transit_temp!AQ$28,SXS_Transit_input!$Y$27:$AT$27,0)+1,FALSE))+IF(ISNA(VLOOKUP($AA31,SXS_Transit_input!$Y$70:$AM$81,MATCH(SXS_Transit_temp!AQ$28,SXS_Transit_input!$Y$69:$AL$69,0)+1,FALSE)),0,VLOOKUP($AA31,SXS_Transit_input!$Y$70:$AM$81,MATCH(SXS_Transit_temp!AQ$28,SXS_Transit_input!$Y$69:$AL$69,0)+1,FALSE))</f>
        <v>0</v>
      </c>
      <c r="AR31" s="23">
        <f>IF(ISNA(VLOOKUP($AA31,SXS_Transit_input!$Y$28:$AU$48,MATCH(SXS_Transit_temp!AR$28,SXS_Transit_input!$Y$27:$AT$27,0)+1,FALSE)),0,VLOOKUP($AA31,SXS_Transit_input!$Y$28:$AU$48,MATCH(SXS_Transit_temp!AR$28,SXS_Transit_input!$Y$27:$AT$27,0)+1,FALSE))+IF(ISNA(VLOOKUP($AA31,SXS_Transit_input!$Y$70:$AM$81,MATCH(SXS_Transit_temp!AR$28,SXS_Transit_input!$Y$69:$AL$69,0)+1,FALSE)),0,VLOOKUP($AA31,SXS_Transit_input!$Y$70:$AM$81,MATCH(SXS_Transit_temp!AR$28,SXS_Transit_input!$Y$69:$AL$69,0)+1,FALSE))</f>
        <v>0</v>
      </c>
      <c r="AS31" s="23">
        <f>IF(ISNA(VLOOKUP($AA31,SXS_Transit_input!$Y$28:$AU$48,MATCH(SXS_Transit_temp!AS$28,SXS_Transit_input!$Y$27:$AT$27,0)+1,FALSE)),0,VLOOKUP($AA31,SXS_Transit_input!$Y$28:$AU$48,MATCH(SXS_Transit_temp!AS$28,SXS_Transit_input!$Y$27:$AT$27,0)+1,FALSE))+IF(ISNA(VLOOKUP($AA31,SXS_Transit_input!$Y$70:$AM$81,MATCH(SXS_Transit_temp!AS$28,SXS_Transit_input!$Y$69:$AL$69,0)+1,FALSE)),0,VLOOKUP($AA31,SXS_Transit_input!$Y$70:$AM$81,MATCH(SXS_Transit_temp!AS$28,SXS_Transit_input!$Y$69:$AL$69,0)+1,FALSE))</f>
        <v>0</v>
      </c>
      <c r="AT31" s="23">
        <f>IF(ISNA(VLOOKUP($AA31,SXS_Transit_input!$Y$28:$AU$48,MATCH(SXS_Transit_temp!AT$28,SXS_Transit_input!$Y$27:$AT$27,0)+1,FALSE)),0,VLOOKUP($AA31,SXS_Transit_input!$Y$28:$AU$48,MATCH(SXS_Transit_temp!AT$28,SXS_Transit_input!$Y$27:$AT$27,0)+1,FALSE))+IF(ISNA(VLOOKUP($AA31,SXS_Transit_input!$Y$70:$AM$81,MATCH(SXS_Transit_temp!AT$28,SXS_Transit_input!$Y$69:$AL$69,0)+1,FALSE)),0,VLOOKUP($AA31,SXS_Transit_input!$Y$70:$AM$81,MATCH(SXS_Transit_temp!AT$28,SXS_Transit_input!$Y$69:$AL$69,0)+1,FALSE))</f>
        <v>0</v>
      </c>
      <c r="AU31" s="23">
        <f>IF(ISNA(VLOOKUP($AA31,SXS_Transit_input!$Y$28:$AU$48,MATCH(SXS_Transit_temp!AU$28,SXS_Transit_input!$Y$27:$AT$27,0)+1,FALSE)),0,VLOOKUP($AA31,SXS_Transit_input!$Y$28:$AU$48,MATCH(SXS_Transit_temp!AU$28,SXS_Transit_input!$Y$27:$AT$27,0)+1,FALSE))+IF(ISNA(VLOOKUP($AA31,SXS_Transit_input!$Y$70:$AM$81,MATCH(SXS_Transit_temp!AU$28,SXS_Transit_input!$Y$69:$AL$69,0)+1,FALSE)),0,VLOOKUP($AA31,SXS_Transit_input!$Y$70:$AM$81,MATCH(SXS_Transit_temp!AU$28,SXS_Transit_input!$Y$69:$AL$69,0)+1,FALSE))</f>
        <v>0</v>
      </c>
      <c r="AV31" s="23">
        <f>IF(ISNA(VLOOKUP($AA31,SXS_Transit_input!$Y$28:$AU$48,MATCH(SXS_Transit_temp!AV$28,SXS_Transit_input!$Y$27:$AT$27,0)+1,FALSE)),0,VLOOKUP($AA31,SXS_Transit_input!$Y$28:$AU$48,MATCH(SXS_Transit_temp!AV$28,SXS_Transit_input!$Y$27:$AT$27,0)+1,FALSE))+IF(ISNA(VLOOKUP($AA31,SXS_Transit_input!$Y$70:$AM$81,MATCH(SXS_Transit_temp!AV$28,SXS_Transit_input!$Y$69:$AL$69,0)+1,FALSE)),0,VLOOKUP($AA31,SXS_Transit_input!$Y$70:$AM$81,MATCH(SXS_Transit_temp!AV$28,SXS_Transit_input!$Y$69:$AL$69,0)+1,FALSE))</f>
        <v>1</v>
      </c>
      <c r="AW31" s="23">
        <f>IF(ISNA(VLOOKUP($AA31,SXS_Transit_input!$Y$28:$AU$48,MATCH(SXS_Transit_temp!AW$28,SXS_Transit_input!$Y$27:$AT$27,0)+1,FALSE)),0,VLOOKUP($AA31,SXS_Transit_input!$Y$28:$AU$48,MATCH(SXS_Transit_temp!AW$28,SXS_Transit_input!$Y$27:$AT$27,0)+1,FALSE))+IF(ISNA(VLOOKUP($AA31,SXS_Transit_input!$Y$70:$AM$81,MATCH(SXS_Transit_temp!AW$28,SXS_Transit_input!$Y$69:$AL$69,0)+1,FALSE)),0,VLOOKUP($AA31,SXS_Transit_input!$Y$70:$AM$81,MATCH(SXS_Transit_temp!AW$28,SXS_Transit_input!$Y$69:$AL$69,0)+1,FALSE))</f>
        <v>0</v>
      </c>
      <c r="AX31" s="23">
        <f>IF(ISNA(VLOOKUP($AA31,SXS_Transit_input!$Y$28:$AU$48,MATCH(SXS_Transit_temp!AX$28,SXS_Transit_input!$Y$27:$AT$27,0)+1,FALSE)),0,VLOOKUP($AA31,SXS_Transit_input!$Y$28:$AU$48,MATCH(SXS_Transit_temp!AX$28,SXS_Transit_input!$Y$27:$AT$27,0)+1,FALSE))+IF(ISNA(VLOOKUP($AA31,SXS_Transit_input!$Y$70:$AM$81,MATCH(SXS_Transit_temp!AX$28,SXS_Transit_input!$Y$69:$AL$69,0)+1,FALSE)),0,VLOOKUP($AA31,SXS_Transit_input!$Y$70:$AM$81,MATCH(SXS_Transit_temp!AX$28,SXS_Transit_input!$Y$69:$AL$69,0)+1,FALSE))</f>
        <v>0</v>
      </c>
      <c r="AY31" s="23">
        <f>IF(ISNA(VLOOKUP($AA31,SXS_Transit_input!$Y$28:$AU$48,MATCH(SXS_Transit_temp!AY$28,SXS_Transit_input!$Y$27:$AT$27,0)+1,FALSE)),0,VLOOKUP($AA31,SXS_Transit_input!$Y$28:$AU$48,MATCH(SXS_Transit_temp!AY$28,SXS_Transit_input!$Y$27:$AT$27,0)+1,FALSE))+IF(ISNA(VLOOKUP($AA31,SXS_Transit_input!$Y$70:$AM$81,MATCH(SXS_Transit_temp!AY$28,SXS_Transit_input!$Y$69:$AL$69,0)+1,FALSE)),0,VLOOKUP($AA31,SXS_Transit_input!$Y$70:$AM$81,MATCH(SXS_Transit_temp!AY$28,SXS_Transit_input!$Y$69:$AL$69,0)+1,FALSE))</f>
        <v>0</v>
      </c>
      <c r="AZ31" s="24">
        <f>IF(ISNA(VLOOKUP($AA31,SXS_Transit_input!$Y$28:$AU$48,MATCH(SXS_Transit_temp!AZ$28,SXS_Transit_input!$Y$27:$AT$27,0)+1,FALSE)),0,VLOOKUP($AA31,SXS_Transit_input!$Y$28:$AU$48,MATCH(SXS_Transit_temp!AZ$28,SXS_Transit_input!$Y$27:$AT$27,0)+1,FALSE))+IF(ISNA(VLOOKUP($AA31,SXS_Transit_input!$Y$70:$AM$81,MATCH(SXS_Transit_temp!AZ$28,SXS_Transit_input!$Y$69:$AL$69,0)+1,FALSE)),0,VLOOKUP($AA31,SXS_Transit_input!$Y$70:$AM$81,MATCH(SXS_Transit_temp!AZ$28,SXS_Transit_input!$Y$69:$AL$69,0)+1,FALSE))</f>
        <v>0</v>
      </c>
    </row>
    <row r="32" spans="1:52" x14ac:dyDescent="0.25">
      <c r="A32">
        <v>4</v>
      </c>
      <c r="B32">
        <f>IF(ISNA(VLOOKUP($A32,SXS_Transit_input!$A$28:$W$49,MATCH(SXS_Transit_temp!B$28,SXS_Transit_input!$B$27:$W$27,0)+1,FALSE)),0,VLOOKUP($A32,SXS_Transit_input!$A$28:$W$49,MATCH(SXS_Transit_temp!B$28,SXS_Transit_input!$B$27:$W$27,0)+1,FALSE))+IF(ISNA(VLOOKUP($A32,SXS_Transit_input!$A$71:$L$81,MATCH(SXS_Transit_temp!B$28,SXS_Transit_input!$B$70:$L$70,0)+1,FALSE)),0,VLOOKUP($A32,SXS_Transit_input!$A$71:$L$81,MATCH(SXS_Transit_temp!B$28,SXS_Transit_input!$B$70:$L$70,0)+1,FALSE))</f>
        <v>1758.2408700000001</v>
      </c>
      <c r="C32">
        <f>IF(ISNA(VLOOKUP($A32,SXS_Transit_input!$A$28:$W$49,MATCH(SXS_Transit_temp!C$28,SXS_Transit_input!$B$27:$W$27,0)+1,FALSE)),0,VLOOKUP($A32,SXS_Transit_input!$A$28:$W$49,MATCH(SXS_Transit_temp!C$28,SXS_Transit_input!$B$27:$W$27,0)+1,FALSE))+IF(ISNA(VLOOKUP($A32,SXS_Transit_input!$A$71:$L$81,MATCH(SXS_Transit_temp!C$28,SXS_Transit_input!$B$70:$L$70,0)+1,FALSE)),0,VLOOKUP($A32,SXS_Transit_input!$A$71:$L$81,MATCH(SXS_Transit_temp!C$28,SXS_Transit_input!$B$70:$L$70,0)+1,FALSE))</f>
        <v>15.00403</v>
      </c>
      <c r="D32">
        <f>IF(ISNA(VLOOKUP($A32,SXS_Transit_input!$A$28:$W$49,MATCH(SXS_Transit_temp!D$28,SXS_Transit_input!$B$27:$W$27,0)+1,FALSE)),0,VLOOKUP($A32,SXS_Transit_input!$A$28:$W$49,MATCH(SXS_Transit_temp!D$28,SXS_Transit_input!$B$27:$W$27,0)+1,FALSE))+IF(ISNA(VLOOKUP($A32,SXS_Transit_input!$A$71:$L$81,MATCH(SXS_Transit_temp!D$28,SXS_Transit_input!$B$70:$L$70,0)+1,FALSE)),0,VLOOKUP($A32,SXS_Transit_input!$A$71:$L$81,MATCH(SXS_Transit_temp!D$28,SXS_Transit_input!$B$70:$L$70,0)+1,FALSE))</f>
        <v>2499.41255</v>
      </c>
      <c r="E32">
        <f>IF(ISNA(VLOOKUP($A32,SXS_Transit_input!$A$28:$W$49,MATCH(SXS_Transit_temp!E$28,SXS_Transit_input!$B$27:$W$27,0)+1,FALSE)),0,VLOOKUP($A32,SXS_Transit_input!$A$28:$W$49,MATCH(SXS_Transit_temp!E$28,SXS_Transit_input!$B$27:$W$27,0)+1,FALSE))+IF(ISNA(VLOOKUP($A32,SXS_Transit_input!$A$71:$L$81,MATCH(SXS_Transit_temp!E$28,SXS_Transit_input!$B$70:$L$70,0)+1,FALSE)),0,VLOOKUP($A32,SXS_Transit_input!$A$71:$L$81,MATCH(SXS_Transit_temp!E$28,SXS_Transit_input!$B$70:$L$70,0)+1,FALSE))</f>
        <v>707.68591000000004</v>
      </c>
      <c r="F32">
        <f>IF(ISNA(VLOOKUP($A32,SXS_Transit_input!$A$28:$W$49,MATCH(SXS_Transit_temp!F$28,SXS_Transit_input!$B$27:$W$27,0)+1,FALSE)),0,VLOOKUP($A32,SXS_Transit_input!$A$28:$W$49,MATCH(SXS_Transit_temp!F$28,SXS_Transit_input!$B$27:$W$27,0)+1,FALSE))+IF(ISNA(VLOOKUP($A32,SXS_Transit_input!$A$71:$L$81,MATCH(SXS_Transit_temp!F$28,SXS_Transit_input!$B$70:$L$70,0)+1,FALSE)),0,VLOOKUP($A32,SXS_Transit_input!$A$71:$L$81,MATCH(SXS_Transit_temp!F$28,SXS_Transit_input!$B$70:$L$70,0)+1,FALSE))</f>
        <v>593.91488000000004</v>
      </c>
      <c r="G32">
        <f>IF(ISNA(VLOOKUP($A32,SXS_Transit_input!$A$28:$W$49,MATCH(SXS_Transit_temp!G$28,SXS_Transit_input!$B$27:$W$27,0)+1,FALSE)),0,VLOOKUP($A32,SXS_Transit_input!$A$28:$W$49,MATCH(SXS_Transit_temp!G$28,SXS_Transit_input!$B$27:$W$27,0)+1,FALSE))+IF(ISNA(VLOOKUP($A32,SXS_Transit_input!$A$71:$L$81,MATCH(SXS_Transit_temp!G$28,SXS_Transit_input!$B$70:$L$70,0)+1,FALSE)),0,VLOOKUP($A32,SXS_Transit_input!$A$71:$L$81,MATCH(SXS_Transit_temp!G$28,SXS_Transit_input!$B$70:$L$70,0)+1,FALSE))</f>
        <v>0</v>
      </c>
      <c r="H32">
        <f>IF(ISNA(VLOOKUP($A32,SXS_Transit_input!$A$28:$W$49,MATCH(SXS_Transit_temp!H$28,SXS_Transit_input!$B$27:$W$27,0)+1,FALSE)),0,VLOOKUP($A32,SXS_Transit_input!$A$28:$W$49,MATCH(SXS_Transit_temp!H$28,SXS_Transit_input!$B$27:$W$27,0)+1,FALSE))+IF(ISNA(VLOOKUP($A32,SXS_Transit_input!$A$71:$L$81,MATCH(SXS_Transit_temp!H$28,SXS_Transit_input!$B$70:$L$70,0)+1,FALSE)),0,VLOOKUP($A32,SXS_Transit_input!$A$71:$L$81,MATCH(SXS_Transit_temp!H$28,SXS_Transit_input!$B$70:$L$70,0)+1,FALSE))</f>
        <v>0</v>
      </c>
      <c r="I32">
        <f>IF(ISNA(VLOOKUP($A32,SXS_Transit_input!$A$28:$W$49,MATCH(SXS_Transit_temp!I$28,SXS_Transit_input!$B$27:$W$27,0)+1,FALSE)),0,VLOOKUP($A32,SXS_Transit_input!$A$28:$W$49,MATCH(SXS_Transit_temp!I$28,SXS_Transit_input!$B$27:$W$27,0)+1,FALSE))+IF(ISNA(VLOOKUP($A32,SXS_Transit_input!$A$71:$L$81,MATCH(SXS_Transit_temp!I$28,SXS_Transit_input!$B$70:$L$70,0)+1,FALSE)),0,VLOOKUP($A32,SXS_Transit_input!$A$71:$L$81,MATCH(SXS_Transit_temp!I$28,SXS_Transit_input!$B$70:$L$70,0)+1,FALSE))</f>
        <v>0</v>
      </c>
      <c r="J32">
        <f>IF(ISNA(VLOOKUP($A32,SXS_Transit_input!$A$28:$W$49,MATCH(SXS_Transit_temp!J$28,SXS_Transit_input!$B$27:$W$27,0)+1,FALSE)),0,VLOOKUP($A32,SXS_Transit_input!$A$28:$W$49,MATCH(SXS_Transit_temp!J$28,SXS_Transit_input!$B$27:$W$27,0)+1,FALSE))+IF(ISNA(VLOOKUP($A32,SXS_Transit_input!$A$71:$L$81,MATCH(SXS_Transit_temp!J$28,SXS_Transit_input!$B$70:$L$70,0)+1,FALSE)),0,VLOOKUP($A32,SXS_Transit_input!$A$71:$L$81,MATCH(SXS_Transit_temp!J$28,SXS_Transit_input!$B$70:$L$70,0)+1,FALSE))</f>
        <v>0</v>
      </c>
      <c r="K32">
        <f>IF(ISNA(VLOOKUP($A32,SXS_Transit_input!$A$28:$W$49,MATCH(SXS_Transit_temp!K$28,SXS_Transit_input!$B$27:$W$27,0)+1,FALSE)),0,VLOOKUP($A32,SXS_Transit_input!$A$28:$W$49,MATCH(SXS_Transit_temp!K$28,SXS_Transit_input!$B$27:$W$27,0)+1,FALSE))+IF(ISNA(VLOOKUP($A32,SXS_Transit_input!$A$71:$L$81,MATCH(SXS_Transit_temp!K$28,SXS_Transit_input!$B$70:$L$70,0)+1,FALSE)),0,VLOOKUP($A32,SXS_Transit_input!$A$71:$L$81,MATCH(SXS_Transit_temp!K$28,SXS_Transit_input!$B$70:$L$70,0)+1,FALSE))</f>
        <v>0</v>
      </c>
      <c r="L32">
        <f>IF(ISNA(VLOOKUP($A32,SXS_Transit_input!$A$28:$W$49,MATCH(SXS_Transit_temp!L$28,SXS_Transit_input!$B$27:$W$27,0)+1,FALSE)),0,VLOOKUP($A32,SXS_Transit_input!$A$28:$W$49,MATCH(SXS_Transit_temp!L$28,SXS_Transit_input!$B$27:$W$27,0)+1,FALSE))+IF(ISNA(VLOOKUP($A32,SXS_Transit_input!$A$71:$L$81,MATCH(SXS_Transit_temp!L$28,SXS_Transit_input!$B$70:$L$70,0)+1,FALSE)),0,VLOOKUP($A32,SXS_Transit_input!$A$71:$L$81,MATCH(SXS_Transit_temp!L$28,SXS_Transit_input!$B$70:$L$70,0)+1,FALSE))</f>
        <v>0</v>
      </c>
      <c r="M32">
        <f>IF(ISNA(VLOOKUP($A32,SXS_Transit_input!$A$28:$W$49,MATCH(SXS_Transit_temp!M$28,SXS_Transit_input!$B$27:$W$27,0)+1,FALSE)),0,VLOOKUP($A32,SXS_Transit_input!$A$28:$W$49,MATCH(SXS_Transit_temp!M$28,SXS_Transit_input!$B$27:$W$27,0)+1,FALSE))+IF(ISNA(VLOOKUP($A32,SXS_Transit_input!$A$71:$L$81,MATCH(SXS_Transit_temp!M$28,SXS_Transit_input!$B$70:$L$70,0)+1,FALSE)),0,VLOOKUP($A32,SXS_Transit_input!$A$71:$L$81,MATCH(SXS_Transit_temp!M$28,SXS_Transit_input!$B$70:$L$70,0)+1,FALSE))</f>
        <v>0</v>
      </c>
      <c r="N32">
        <f>IF(ISNA(VLOOKUP($A32,SXS_Transit_input!$A$28:$W$49,MATCH(SXS_Transit_temp!N$28,SXS_Transit_input!$B$27:$W$27,0)+1,FALSE)),0,VLOOKUP($A32,SXS_Transit_input!$A$28:$W$49,MATCH(SXS_Transit_temp!N$28,SXS_Transit_input!$B$27:$W$27,0)+1,FALSE))+IF(ISNA(VLOOKUP($A32,SXS_Transit_input!$A$71:$L$81,MATCH(SXS_Transit_temp!N$28,SXS_Transit_input!$B$70:$L$70,0)+1,FALSE)),0,VLOOKUP($A32,SXS_Transit_input!$A$71:$L$81,MATCH(SXS_Transit_temp!N$28,SXS_Transit_input!$B$70:$L$70,0)+1,FALSE))</f>
        <v>0</v>
      </c>
      <c r="O32">
        <f>IF(ISNA(VLOOKUP($A32,SXS_Transit_input!$A$28:$W$49,MATCH(SXS_Transit_temp!O$28,SXS_Transit_input!$B$27:$W$27,0)+1,FALSE)),0,VLOOKUP($A32,SXS_Transit_input!$A$28:$W$49,MATCH(SXS_Transit_temp!O$28,SXS_Transit_input!$B$27:$W$27,0)+1,FALSE))+IF(ISNA(VLOOKUP($A32,SXS_Transit_input!$A$71:$L$81,MATCH(SXS_Transit_temp!O$28,SXS_Transit_input!$B$70:$L$70,0)+1,FALSE)),0,VLOOKUP($A32,SXS_Transit_input!$A$71:$L$81,MATCH(SXS_Transit_temp!O$28,SXS_Transit_input!$B$70:$L$70,0)+1,FALSE))</f>
        <v>0</v>
      </c>
      <c r="P32">
        <f>IF(ISNA(VLOOKUP($A32,SXS_Transit_input!$A$28:$W$49,MATCH(SXS_Transit_temp!P$28,SXS_Transit_input!$B$27:$W$27,0)+1,FALSE)),0,VLOOKUP($A32,SXS_Transit_input!$A$28:$W$49,MATCH(SXS_Transit_temp!P$28,SXS_Transit_input!$B$27:$W$27,0)+1,FALSE))+IF(ISNA(VLOOKUP($A32,SXS_Transit_input!$A$71:$L$81,MATCH(SXS_Transit_temp!P$28,SXS_Transit_input!$B$70:$L$70,0)+1,FALSE)),0,VLOOKUP($A32,SXS_Transit_input!$A$71:$L$81,MATCH(SXS_Transit_temp!P$28,SXS_Transit_input!$B$70:$L$70,0)+1,FALSE))</f>
        <v>0</v>
      </c>
      <c r="Q32">
        <f>IF(ISNA(VLOOKUP($A32,SXS_Transit_input!$A$28:$W$49,MATCH(SXS_Transit_temp!Q$28,SXS_Transit_input!$B$27:$W$27,0)+1,FALSE)),0,VLOOKUP($A32,SXS_Transit_input!$A$28:$W$49,MATCH(SXS_Transit_temp!Q$28,SXS_Transit_input!$B$27:$W$27,0)+1,FALSE))+IF(ISNA(VLOOKUP($A32,SXS_Transit_input!$A$71:$L$81,MATCH(SXS_Transit_temp!Q$28,SXS_Transit_input!$B$70:$L$70,0)+1,FALSE)),0,VLOOKUP($A32,SXS_Transit_input!$A$71:$L$81,MATCH(SXS_Transit_temp!Q$28,SXS_Transit_input!$B$70:$L$70,0)+1,FALSE))</f>
        <v>0</v>
      </c>
      <c r="R32">
        <f>IF(ISNA(VLOOKUP($A32,SXS_Transit_input!$A$28:$W$49,MATCH(SXS_Transit_temp!R$28,SXS_Transit_input!$B$27:$W$27,0)+1,FALSE)),0,VLOOKUP($A32,SXS_Transit_input!$A$28:$W$49,MATCH(SXS_Transit_temp!R$28,SXS_Transit_input!$B$27:$W$27,0)+1,FALSE))+IF(ISNA(VLOOKUP($A32,SXS_Transit_input!$A$71:$L$81,MATCH(SXS_Transit_temp!R$28,SXS_Transit_input!$B$70:$L$70,0)+1,FALSE)),0,VLOOKUP($A32,SXS_Transit_input!$A$71:$L$81,MATCH(SXS_Transit_temp!R$28,SXS_Transit_input!$B$70:$L$70,0)+1,FALSE))</f>
        <v>0</v>
      </c>
      <c r="S32">
        <f>IF(ISNA(VLOOKUP($A32,SXS_Transit_input!$A$28:$W$49,MATCH(SXS_Transit_temp!S$28,SXS_Transit_input!$B$27:$W$27,0)+1,FALSE)),0,VLOOKUP($A32,SXS_Transit_input!$A$28:$W$49,MATCH(SXS_Transit_temp!S$28,SXS_Transit_input!$B$27:$W$27,0)+1,FALSE))+IF(ISNA(VLOOKUP($A32,SXS_Transit_input!$A$71:$L$81,MATCH(SXS_Transit_temp!S$28,SXS_Transit_input!$B$70:$L$70,0)+1,FALSE)),0,VLOOKUP($A32,SXS_Transit_input!$A$71:$L$81,MATCH(SXS_Transit_temp!S$28,SXS_Transit_input!$B$70:$L$70,0)+1,FALSE))</f>
        <v>0</v>
      </c>
      <c r="T32">
        <f>IF(ISNA(VLOOKUP($A32,SXS_Transit_input!$A$28:$W$49,MATCH(SXS_Transit_temp!T$28,SXS_Transit_input!$B$27:$W$27,0)+1,FALSE)),0,VLOOKUP($A32,SXS_Transit_input!$A$28:$W$49,MATCH(SXS_Transit_temp!T$28,SXS_Transit_input!$B$27:$W$27,0)+1,FALSE))+IF(ISNA(VLOOKUP($A32,SXS_Transit_input!$A$71:$L$81,MATCH(SXS_Transit_temp!T$28,SXS_Transit_input!$B$70:$L$70,0)+1,FALSE)),0,VLOOKUP($A32,SXS_Transit_input!$A$71:$L$81,MATCH(SXS_Transit_temp!T$28,SXS_Transit_input!$B$70:$L$70,0)+1,FALSE))</f>
        <v>0</v>
      </c>
      <c r="U32">
        <f>IF(ISNA(VLOOKUP($A32,SXS_Transit_input!$A$28:$W$49,MATCH(SXS_Transit_temp!U$28,SXS_Transit_input!$B$27:$W$27,0)+1,FALSE)),0,VLOOKUP($A32,SXS_Transit_input!$A$28:$W$49,MATCH(SXS_Transit_temp!U$28,SXS_Transit_input!$B$27:$W$27,0)+1,FALSE))+IF(ISNA(VLOOKUP($A32,SXS_Transit_input!$A$71:$L$81,MATCH(SXS_Transit_temp!U$28,SXS_Transit_input!$B$70:$L$70,0)+1,FALSE)),0,VLOOKUP($A32,SXS_Transit_input!$A$71:$L$81,MATCH(SXS_Transit_temp!U$28,SXS_Transit_input!$B$70:$L$70,0)+1,FALSE))</f>
        <v>0</v>
      </c>
      <c r="V32">
        <f>IF(ISNA(VLOOKUP($A32,SXS_Transit_input!$A$28:$W$49,MATCH(SXS_Transit_temp!V$28,SXS_Transit_input!$B$27:$W$27,0)+1,FALSE)),0,VLOOKUP($A32,SXS_Transit_input!$A$28:$W$49,MATCH(SXS_Transit_temp!V$28,SXS_Transit_input!$B$27:$W$27,0)+1,FALSE))+IF(ISNA(VLOOKUP($A32,SXS_Transit_input!$A$71:$L$81,MATCH(SXS_Transit_temp!V$28,SXS_Transit_input!$B$70:$L$70,0)+1,FALSE)),0,VLOOKUP($A32,SXS_Transit_input!$A$71:$L$81,MATCH(SXS_Transit_temp!V$28,SXS_Transit_input!$B$70:$L$70,0)+1,FALSE))</f>
        <v>0</v>
      </c>
      <c r="W32">
        <f>IF(ISNA(VLOOKUP($A32,SXS_Transit_input!$A$28:$W$49,MATCH(SXS_Transit_temp!W$28,SXS_Transit_input!$B$27:$W$27,0)+1,FALSE)),0,VLOOKUP($A32,SXS_Transit_input!$A$28:$W$49,MATCH(SXS_Transit_temp!W$28,SXS_Transit_input!$B$27:$W$27,0)+1,FALSE))+IF(ISNA(VLOOKUP($A32,SXS_Transit_input!$A$71:$L$81,MATCH(SXS_Transit_temp!W$28,SXS_Transit_input!$B$70:$L$70,0)+1,FALSE)),0,VLOOKUP($A32,SXS_Transit_input!$A$71:$L$81,MATCH(SXS_Transit_temp!W$28,SXS_Transit_input!$B$70:$L$70,0)+1,FALSE))</f>
        <v>36.45082</v>
      </c>
      <c r="X32">
        <f>IF(ISNA(VLOOKUP($A32,SXS_Transit_input!$A$28:$W$49,MATCH(SXS_Transit_temp!X$28,SXS_Transit_input!$B$27:$W$27,0)+1,FALSE)),0,VLOOKUP($A32,SXS_Transit_input!$A$28:$W$49,MATCH(SXS_Transit_temp!X$28,SXS_Transit_input!$B$27:$W$27,0)+1,FALSE))+IF(ISNA(VLOOKUP($A32,SXS_Transit_input!$A$71:$L$81,MATCH(SXS_Transit_temp!X$28,SXS_Transit_input!$B$70:$L$70,0)+1,FALSE)),0,VLOOKUP($A32,SXS_Transit_input!$A$71:$L$81,MATCH(SXS_Transit_temp!X$28,SXS_Transit_input!$B$70:$L$70,0)+1,FALSE))</f>
        <v>0</v>
      </c>
      <c r="Y32">
        <f>IF(ISNA(VLOOKUP($A32,SXS_Transit_input!$A$28:$W$49,MATCH(SXS_Transit_temp!Y$28,SXS_Transit_input!$B$27:$W$27,0)+1,FALSE)),0,VLOOKUP($A32,SXS_Transit_input!$A$28:$W$49,MATCH(SXS_Transit_temp!Y$28,SXS_Transit_input!$B$27:$W$27,0)+1,FALSE))+IF(ISNA(VLOOKUP($A32,SXS_Transit_input!$A$71:$L$81,MATCH(SXS_Transit_temp!Y$28,SXS_Transit_input!$B$70:$L$70,0)+1,FALSE)),0,VLOOKUP($A32,SXS_Transit_input!$A$71:$L$81,MATCH(SXS_Transit_temp!Y$28,SXS_Transit_input!$B$70:$L$70,0)+1,FALSE))</f>
        <v>0</v>
      </c>
      <c r="Z32">
        <f>IF(ISNA(VLOOKUP($A32,SXS_Transit_input!$A$28:$W$49,MATCH(SXS_Transit_temp!Z$28,SXS_Transit_input!$B$27:$W$27,0)+1,FALSE)),0,VLOOKUP($A32,SXS_Transit_input!$A$28:$W$49,MATCH(SXS_Transit_temp!Z$28,SXS_Transit_input!$B$27:$W$27,0)+1,FALSE))+IF(ISNA(VLOOKUP($A32,SXS_Transit_input!$A$71:$L$81,MATCH(SXS_Transit_temp!Z$28,SXS_Transit_input!$B$70:$L$70,0)+1,FALSE)),0,VLOOKUP($A32,SXS_Transit_input!$A$71:$L$81,MATCH(SXS_Transit_temp!Z$28,SXS_Transit_input!$B$70:$L$70,0)+1,FALSE))</f>
        <v>0</v>
      </c>
      <c r="AA32">
        <v>4</v>
      </c>
      <c r="AB32" s="22">
        <f>IF(ISNA(VLOOKUP($AA32,SXS_Transit_input!$Y$28:$AU$48,MATCH(SXS_Transit_temp!AB$28,SXS_Transit_input!$Y$27:$AT$27,0)+1,FALSE)),0,VLOOKUP($AA32,SXS_Transit_input!$Y$28:$AU$48,MATCH(SXS_Transit_temp!AB$28,SXS_Transit_input!$Y$27:$AT$27,0)+1,FALSE))+IF(ISNA(VLOOKUP($AA32,SXS_Transit_input!$Y$70:$AM$81,MATCH(SXS_Transit_temp!AB$28,SXS_Transit_input!$Y$69:$AL$69,0)+1,FALSE)),0,VLOOKUP($AA32,SXS_Transit_input!$Y$70:$AM$81,MATCH(SXS_Transit_temp!AB$28,SXS_Transit_input!$Y$69:$AL$69,0)+1,FALSE))</f>
        <v>1010</v>
      </c>
      <c r="AC32" s="23">
        <f>IF(ISNA(VLOOKUP($AA32,SXS_Transit_input!$Y$28:$AU$48,MATCH(SXS_Transit_temp!AC$28,SXS_Transit_input!$Y$27:$AT$27,0)+1,FALSE)),0,VLOOKUP($AA32,SXS_Transit_input!$Y$28:$AU$48,MATCH(SXS_Transit_temp!AC$28,SXS_Transit_input!$Y$27:$AT$27,0)+1,FALSE))+IF(ISNA(VLOOKUP($AA32,SXS_Transit_input!$Y$70:$AM$81,MATCH(SXS_Transit_temp!AC$28,SXS_Transit_input!$Y$69:$AL$69,0)+1,FALSE)),0,VLOOKUP($AA32,SXS_Transit_input!$Y$70:$AM$81,MATCH(SXS_Transit_temp!AC$28,SXS_Transit_input!$Y$69:$AL$69,0)+1,FALSE))</f>
        <v>284</v>
      </c>
      <c r="AD32" s="23">
        <f>IF(ISNA(VLOOKUP($AA32,SXS_Transit_input!$Y$28:$AU$48,MATCH(SXS_Transit_temp!AD$28,SXS_Transit_input!$Y$27:$AT$27,0)+1,FALSE)),0,VLOOKUP($AA32,SXS_Transit_input!$Y$28:$AU$48,MATCH(SXS_Transit_temp!AD$28,SXS_Transit_input!$Y$27:$AT$27,0)+1,FALSE))+IF(ISNA(VLOOKUP($AA32,SXS_Transit_input!$Y$70:$AM$81,MATCH(SXS_Transit_temp!AD$28,SXS_Transit_input!$Y$69:$AL$69,0)+1,FALSE)),0,VLOOKUP($AA32,SXS_Transit_input!$Y$70:$AM$81,MATCH(SXS_Transit_temp!AD$28,SXS_Transit_input!$Y$69:$AL$69,0)+1,FALSE))</f>
        <v>395</v>
      </c>
      <c r="AE32" s="23">
        <f>IF(ISNA(VLOOKUP($AA32,SXS_Transit_input!$Y$28:$AU$48,MATCH(SXS_Transit_temp!AE$28,SXS_Transit_input!$Y$27:$AT$27,0)+1,FALSE)),0,VLOOKUP($AA32,SXS_Transit_input!$Y$28:$AU$48,MATCH(SXS_Transit_temp!AE$28,SXS_Transit_input!$Y$27:$AT$27,0)+1,FALSE))+IF(ISNA(VLOOKUP($AA32,SXS_Transit_input!$Y$70:$AM$81,MATCH(SXS_Transit_temp!AE$28,SXS_Transit_input!$Y$69:$AL$69,0)+1,FALSE)),0,VLOOKUP($AA32,SXS_Transit_input!$Y$70:$AM$81,MATCH(SXS_Transit_temp!AE$28,SXS_Transit_input!$Y$69:$AL$69,0)+1,FALSE))</f>
        <v>532</v>
      </c>
      <c r="AF32" s="23">
        <f>IF(ISNA(VLOOKUP($AA32,SXS_Transit_input!$Y$28:$AU$48,MATCH(SXS_Transit_temp!AF$28,SXS_Transit_input!$Y$27:$AT$27,0)+1,FALSE)),0,VLOOKUP($AA32,SXS_Transit_input!$Y$28:$AU$48,MATCH(SXS_Transit_temp!AF$28,SXS_Transit_input!$Y$27:$AT$27,0)+1,FALSE))+IF(ISNA(VLOOKUP($AA32,SXS_Transit_input!$Y$70:$AM$81,MATCH(SXS_Transit_temp!AF$28,SXS_Transit_input!$Y$69:$AL$69,0)+1,FALSE)),0,VLOOKUP($AA32,SXS_Transit_input!$Y$70:$AM$81,MATCH(SXS_Transit_temp!AF$28,SXS_Transit_input!$Y$69:$AL$69,0)+1,FALSE))</f>
        <v>173</v>
      </c>
      <c r="AG32" s="23">
        <f>IF(ISNA(VLOOKUP($AA32,SXS_Transit_input!$Y$28:$AU$48,MATCH(SXS_Transit_temp!AG$28,SXS_Transit_input!$Y$27:$AT$27,0)+1,FALSE)),0,VLOOKUP($AA32,SXS_Transit_input!$Y$28:$AU$48,MATCH(SXS_Transit_temp!AG$28,SXS_Transit_input!$Y$27:$AT$27,0)+1,FALSE))+IF(ISNA(VLOOKUP($AA32,SXS_Transit_input!$Y$70:$AM$81,MATCH(SXS_Transit_temp!AG$28,SXS_Transit_input!$Y$69:$AL$69,0)+1,FALSE)),0,VLOOKUP($AA32,SXS_Transit_input!$Y$70:$AM$81,MATCH(SXS_Transit_temp!AG$28,SXS_Transit_input!$Y$69:$AL$69,0)+1,FALSE))</f>
        <v>46</v>
      </c>
      <c r="AH32" s="23">
        <f>IF(ISNA(VLOOKUP($AA32,SXS_Transit_input!$Y$28:$AU$48,MATCH(SXS_Transit_temp!AH$28,SXS_Transit_input!$Y$27:$AT$27,0)+1,FALSE)),0,VLOOKUP($AA32,SXS_Transit_input!$Y$28:$AU$48,MATCH(SXS_Transit_temp!AH$28,SXS_Transit_input!$Y$27:$AT$27,0)+1,FALSE))+IF(ISNA(VLOOKUP($AA32,SXS_Transit_input!$Y$70:$AM$81,MATCH(SXS_Transit_temp!AH$28,SXS_Transit_input!$Y$69:$AL$69,0)+1,FALSE)),0,VLOOKUP($AA32,SXS_Transit_input!$Y$70:$AM$81,MATCH(SXS_Transit_temp!AH$28,SXS_Transit_input!$Y$69:$AL$69,0)+1,FALSE))</f>
        <v>44</v>
      </c>
      <c r="AI32" s="23">
        <f>IF(ISNA(VLOOKUP($AA32,SXS_Transit_input!$Y$28:$AU$48,MATCH(SXS_Transit_temp!AI$28,SXS_Transit_input!$Y$27:$AT$27,0)+1,FALSE)),0,VLOOKUP($AA32,SXS_Transit_input!$Y$28:$AU$48,MATCH(SXS_Transit_temp!AI$28,SXS_Transit_input!$Y$27:$AT$27,0)+1,FALSE))+IF(ISNA(VLOOKUP($AA32,SXS_Transit_input!$Y$70:$AM$81,MATCH(SXS_Transit_temp!AI$28,SXS_Transit_input!$Y$69:$AL$69,0)+1,FALSE)),0,VLOOKUP($AA32,SXS_Transit_input!$Y$70:$AM$81,MATCH(SXS_Transit_temp!AI$28,SXS_Transit_input!$Y$69:$AL$69,0)+1,FALSE))</f>
        <v>34</v>
      </c>
      <c r="AJ32" s="23">
        <f>IF(ISNA(VLOOKUP($AA32,SXS_Transit_input!$Y$28:$AU$48,MATCH(SXS_Transit_temp!AJ$28,SXS_Transit_input!$Y$27:$AT$27,0)+1,FALSE)),0,VLOOKUP($AA32,SXS_Transit_input!$Y$28:$AU$48,MATCH(SXS_Transit_temp!AJ$28,SXS_Transit_input!$Y$27:$AT$27,0)+1,FALSE))+IF(ISNA(VLOOKUP($AA32,SXS_Transit_input!$Y$70:$AM$81,MATCH(SXS_Transit_temp!AJ$28,SXS_Transit_input!$Y$69:$AL$69,0)+1,FALSE)),0,VLOOKUP($AA32,SXS_Transit_input!$Y$70:$AM$81,MATCH(SXS_Transit_temp!AJ$28,SXS_Transit_input!$Y$69:$AL$69,0)+1,FALSE))</f>
        <v>6</v>
      </c>
      <c r="AK32" s="23">
        <f>IF(ISNA(VLOOKUP($AA32,SXS_Transit_input!$Y$28:$AU$48,MATCH(SXS_Transit_temp!AK$28,SXS_Transit_input!$Y$27:$AT$27,0)+1,FALSE)),0,VLOOKUP($AA32,SXS_Transit_input!$Y$28:$AU$48,MATCH(SXS_Transit_temp!AK$28,SXS_Transit_input!$Y$27:$AT$27,0)+1,FALSE))+IF(ISNA(VLOOKUP($AA32,SXS_Transit_input!$Y$70:$AM$81,MATCH(SXS_Transit_temp!AK$28,SXS_Transit_input!$Y$69:$AL$69,0)+1,FALSE)),0,VLOOKUP($AA32,SXS_Transit_input!$Y$70:$AM$81,MATCH(SXS_Transit_temp!AK$28,SXS_Transit_input!$Y$69:$AL$69,0)+1,FALSE))</f>
        <v>1</v>
      </c>
      <c r="AL32" s="23">
        <f>IF(ISNA(VLOOKUP($AA32,SXS_Transit_input!$Y$28:$AU$48,MATCH(SXS_Transit_temp!AL$28,SXS_Transit_input!$Y$27:$AT$27,0)+1,FALSE)),0,VLOOKUP($AA32,SXS_Transit_input!$Y$28:$AU$48,MATCH(SXS_Transit_temp!AL$28,SXS_Transit_input!$Y$27:$AT$27,0)+1,FALSE))+IF(ISNA(VLOOKUP($AA32,SXS_Transit_input!$Y$70:$AM$81,MATCH(SXS_Transit_temp!AL$28,SXS_Transit_input!$Y$69:$AL$69,0)+1,FALSE)),0,VLOOKUP($AA32,SXS_Transit_input!$Y$70:$AM$81,MATCH(SXS_Transit_temp!AL$28,SXS_Transit_input!$Y$69:$AL$69,0)+1,FALSE))</f>
        <v>10</v>
      </c>
      <c r="AM32" s="23">
        <f>IF(ISNA(VLOOKUP($AA32,SXS_Transit_input!$Y$28:$AU$48,MATCH(SXS_Transit_temp!AM$28,SXS_Transit_input!$Y$27:$AT$27,0)+1,FALSE)),0,VLOOKUP($AA32,SXS_Transit_input!$Y$28:$AU$48,MATCH(SXS_Transit_temp!AM$28,SXS_Transit_input!$Y$27:$AT$27,0)+1,FALSE))+IF(ISNA(VLOOKUP($AA32,SXS_Transit_input!$Y$70:$AM$81,MATCH(SXS_Transit_temp!AM$28,SXS_Transit_input!$Y$69:$AL$69,0)+1,FALSE)),0,VLOOKUP($AA32,SXS_Transit_input!$Y$70:$AM$81,MATCH(SXS_Transit_temp!AM$28,SXS_Transit_input!$Y$69:$AL$69,0)+1,FALSE))</f>
        <v>8</v>
      </c>
      <c r="AN32" s="23">
        <f>IF(ISNA(VLOOKUP($AA32,SXS_Transit_input!$Y$28:$AU$48,MATCH(SXS_Transit_temp!AN$28,SXS_Transit_input!$Y$27:$AT$27,0)+1,FALSE)),0,VLOOKUP($AA32,SXS_Transit_input!$Y$28:$AU$48,MATCH(SXS_Transit_temp!AN$28,SXS_Transit_input!$Y$27:$AT$27,0)+1,FALSE))+IF(ISNA(VLOOKUP($AA32,SXS_Transit_input!$Y$70:$AM$81,MATCH(SXS_Transit_temp!AN$28,SXS_Transit_input!$Y$69:$AL$69,0)+1,FALSE)),0,VLOOKUP($AA32,SXS_Transit_input!$Y$70:$AM$81,MATCH(SXS_Transit_temp!AN$28,SXS_Transit_input!$Y$69:$AL$69,0)+1,FALSE))</f>
        <v>2</v>
      </c>
      <c r="AO32" s="23">
        <f>IF(ISNA(VLOOKUP($AA32,SXS_Transit_input!$Y$28:$AU$48,MATCH(SXS_Transit_temp!AO$28,SXS_Transit_input!$Y$27:$AT$27,0)+1,FALSE)),0,VLOOKUP($AA32,SXS_Transit_input!$Y$28:$AU$48,MATCH(SXS_Transit_temp!AO$28,SXS_Transit_input!$Y$27:$AT$27,0)+1,FALSE))+IF(ISNA(VLOOKUP($AA32,SXS_Transit_input!$Y$70:$AM$81,MATCH(SXS_Transit_temp!AO$28,SXS_Transit_input!$Y$69:$AL$69,0)+1,FALSE)),0,VLOOKUP($AA32,SXS_Transit_input!$Y$70:$AM$81,MATCH(SXS_Transit_temp!AO$28,SXS_Transit_input!$Y$69:$AL$69,0)+1,FALSE))</f>
        <v>1</v>
      </c>
      <c r="AP32" s="23">
        <f>IF(ISNA(VLOOKUP($AA32,SXS_Transit_input!$Y$28:$AU$48,MATCH(SXS_Transit_temp!AP$28,SXS_Transit_input!$Y$27:$AT$27,0)+1,FALSE)),0,VLOOKUP($AA32,SXS_Transit_input!$Y$28:$AU$48,MATCH(SXS_Transit_temp!AP$28,SXS_Transit_input!$Y$27:$AT$27,0)+1,FALSE))+IF(ISNA(VLOOKUP($AA32,SXS_Transit_input!$Y$70:$AM$81,MATCH(SXS_Transit_temp!AP$28,SXS_Transit_input!$Y$69:$AL$69,0)+1,FALSE)),0,VLOOKUP($AA32,SXS_Transit_input!$Y$70:$AM$81,MATCH(SXS_Transit_temp!AP$28,SXS_Transit_input!$Y$69:$AL$69,0)+1,FALSE))</f>
        <v>0</v>
      </c>
      <c r="AQ32" s="23">
        <f>IF(ISNA(VLOOKUP($AA32,SXS_Transit_input!$Y$28:$AU$48,MATCH(SXS_Transit_temp!AQ$28,SXS_Transit_input!$Y$27:$AT$27,0)+1,FALSE)),0,VLOOKUP($AA32,SXS_Transit_input!$Y$28:$AU$48,MATCH(SXS_Transit_temp!AQ$28,SXS_Transit_input!$Y$27:$AT$27,0)+1,FALSE))+IF(ISNA(VLOOKUP($AA32,SXS_Transit_input!$Y$70:$AM$81,MATCH(SXS_Transit_temp!AQ$28,SXS_Transit_input!$Y$69:$AL$69,0)+1,FALSE)),0,VLOOKUP($AA32,SXS_Transit_input!$Y$70:$AM$81,MATCH(SXS_Transit_temp!AQ$28,SXS_Transit_input!$Y$69:$AL$69,0)+1,FALSE))</f>
        <v>0</v>
      </c>
      <c r="AR32" s="23">
        <f>IF(ISNA(VLOOKUP($AA32,SXS_Transit_input!$Y$28:$AU$48,MATCH(SXS_Transit_temp!AR$28,SXS_Transit_input!$Y$27:$AT$27,0)+1,FALSE)),0,VLOOKUP($AA32,SXS_Transit_input!$Y$28:$AU$48,MATCH(SXS_Transit_temp!AR$28,SXS_Transit_input!$Y$27:$AT$27,0)+1,FALSE))+IF(ISNA(VLOOKUP($AA32,SXS_Transit_input!$Y$70:$AM$81,MATCH(SXS_Transit_temp!AR$28,SXS_Transit_input!$Y$69:$AL$69,0)+1,FALSE)),0,VLOOKUP($AA32,SXS_Transit_input!$Y$70:$AM$81,MATCH(SXS_Transit_temp!AR$28,SXS_Transit_input!$Y$69:$AL$69,0)+1,FALSE))</f>
        <v>0</v>
      </c>
      <c r="AS32" s="23">
        <f>IF(ISNA(VLOOKUP($AA32,SXS_Transit_input!$Y$28:$AU$48,MATCH(SXS_Transit_temp!AS$28,SXS_Transit_input!$Y$27:$AT$27,0)+1,FALSE)),0,VLOOKUP($AA32,SXS_Transit_input!$Y$28:$AU$48,MATCH(SXS_Transit_temp!AS$28,SXS_Transit_input!$Y$27:$AT$27,0)+1,FALSE))+IF(ISNA(VLOOKUP($AA32,SXS_Transit_input!$Y$70:$AM$81,MATCH(SXS_Transit_temp!AS$28,SXS_Transit_input!$Y$69:$AL$69,0)+1,FALSE)),0,VLOOKUP($AA32,SXS_Transit_input!$Y$70:$AM$81,MATCH(SXS_Transit_temp!AS$28,SXS_Transit_input!$Y$69:$AL$69,0)+1,FALSE))</f>
        <v>0</v>
      </c>
      <c r="AT32" s="23">
        <f>IF(ISNA(VLOOKUP($AA32,SXS_Transit_input!$Y$28:$AU$48,MATCH(SXS_Transit_temp!AT$28,SXS_Transit_input!$Y$27:$AT$27,0)+1,FALSE)),0,VLOOKUP($AA32,SXS_Transit_input!$Y$28:$AU$48,MATCH(SXS_Transit_temp!AT$28,SXS_Transit_input!$Y$27:$AT$27,0)+1,FALSE))+IF(ISNA(VLOOKUP($AA32,SXS_Transit_input!$Y$70:$AM$81,MATCH(SXS_Transit_temp!AT$28,SXS_Transit_input!$Y$69:$AL$69,0)+1,FALSE)),0,VLOOKUP($AA32,SXS_Transit_input!$Y$70:$AM$81,MATCH(SXS_Transit_temp!AT$28,SXS_Transit_input!$Y$69:$AL$69,0)+1,FALSE))</f>
        <v>0</v>
      </c>
      <c r="AU32" s="23">
        <f>IF(ISNA(VLOOKUP($AA32,SXS_Transit_input!$Y$28:$AU$48,MATCH(SXS_Transit_temp!AU$28,SXS_Transit_input!$Y$27:$AT$27,0)+1,FALSE)),0,VLOOKUP($AA32,SXS_Transit_input!$Y$28:$AU$48,MATCH(SXS_Transit_temp!AU$28,SXS_Transit_input!$Y$27:$AT$27,0)+1,FALSE))+IF(ISNA(VLOOKUP($AA32,SXS_Transit_input!$Y$70:$AM$81,MATCH(SXS_Transit_temp!AU$28,SXS_Transit_input!$Y$69:$AL$69,0)+1,FALSE)),0,VLOOKUP($AA32,SXS_Transit_input!$Y$70:$AM$81,MATCH(SXS_Transit_temp!AU$28,SXS_Transit_input!$Y$69:$AL$69,0)+1,FALSE))</f>
        <v>0</v>
      </c>
      <c r="AV32" s="23">
        <f>IF(ISNA(VLOOKUP($AA32,SXS_Transit_input!$Y$28:$AU$48,MATCH(SXS_Transit_temp!AV$28,SXS_Transit_input!$Y$27:$AT$27,0)+1,FALSE)),0,VLOOKUP($AA32,SXS_Transit_input!$Y$28:$AU$48,MATCH(SXS_Transit_temp!AV$28,SXS_Transit_input!$Y$27:$AT$27,0)+1,FALSE))+IF(ISNA(VLOOKUP($AA32,SXS_Transit_input!$Y$70:$AM$81,MATCH(SXS_Transit_temp!AV$28,SXS_Transit_input!$Y$69:$AL$69,0)+1,FALSE)),0,VLOOKUP($AA32,SXS_Transit_input!$Y$70:$AM$81,MATCH(SXS_Transit_temp!AV$28,SXS_Transit_input!$Y$69:$AL$69,0)+1,FALSE))</f>
        <v>0</v>
      </c>
      <c r="AW32" s="23">
        <f>IF(ISNA(VLOOKUP($AA32,SXS_Transit_input!$Y$28:$AU$48,MATCH(SXS_Transit_temp!AW$28,SXS_Transit_input!$Y$27:$AT$27,0)+1,FALSE)),0,VLOOKUP($AA32,SXS_Transit_input!$Y$28:$AU$48,MATCH(SXS_Transit_temp!AW$28,SXS_Transit_input!$Y$27:$AT$27,0)+1,FALSE))+IF(ISNA(VLOOKUP($AA32,SXS_Transit_input!$Y$70:$AM$81,MATCH(SXS_Transit_temp!AW$28,SXS_Transit_input!$Y$69:$AL$69,0)+1,FALSE)),0,VLOOKUP($AA32,SXS_Transit_input!$Y$70:$AM$81,MATCH(SXS_Transit_temp!AW$28,SXS_Transit_input!$Y$69:$AL$69,0)+1,FALSE))</f>
        <v>0</v>
      </c>
      <c r="AX32" s="23">
        <f>IF(ISNA(VLOOKUP($AA32,SXS_Transit_input!$Y$28:$AU$48,MATCH(SXS_Transit_temp!AX$28,SXS_Transit_input!$Y$27:$AT$27,0)+1,FALSE)),0,VLOOKUP($AA32,SXS_Transit_input!$Y$28:$AU$48,MATCH(SXS_Transit_temp!AX$28,SXS_Transit_input!$Y$27:$AT$27,0)+1,FALSE))+IF(ISNA(VLOOKUP($AA32,SXS_Transit_input!$Y$70:$AM$81,MATCH(SXS_Transit_temp!AX$28,SXS_Transit_input!$Y$69:$AL$69,0)+1,FALSE)),0,VLOOKUP($AA32,SXS_Transit_input!$Y$70:$AM$81,MATCH(SXS_Transit_temp!AX$28,SXS_Transit_input!$Y$69:$AL$69,0)+1,FALSE))</f>
        <v>0</v>
      </c>
      <c r="AY32" s="23">
        <f>IF(ISNA(VLOOKUP($AA32,SXS_Transit_input!$Y$28:$AU$48,MATCH(SXS_Transit_temp!AY$28,SXS_Transit_input!$Y$27:$AT$27,0)+1,FALSE)),0,VLOOKUP($AA32,SXS_Transit_input!$Y$28:$AU$48,MATCH(SXS_Transit_temp!AY$28,SXS_Transit_input!$Y$27:$AT$27,0)+1,FALSE))+IF(ISNA(VLOOKUP($AA32,SXS_Transit_input!$Y$70:$AM$81,MATCH(SXS_Transit_temp!AY$28,SXS_Transit_input!$Y$69:$AL$69,0)+1,FALSE)),0,VLOOKUP($AA32,SXS_Transit_input!$Y$70:$AM$81,MATCH(SXS_Transit_temp!AY$28,SXS_Transit_input!$Y$69:$AL$69,0)+1,FALSE))</f>
        <v>0</v>
      </c>
      <c r="AZ32" s="24">
        <f>IF(ISNA(VLOOKUP($AA32,SXS_Transit_input!$Y$28:$AU$48,MATCH(SXS_Transit_temp!AZ$28,SXS_Transit_input!$Y$27:$AT$27,0)+1,FALSE)),0,VLOOKUP($AA32,SXS_Transit_input!$Y$28:$AU$48,MATCH(SXS_Transit_temp!AZ$28,SXS_Transit_input!$Y$27:$AT$27,0)+1,FALSE))+IF(ISNA(VLOOKUP($AA32,SXS_Transit_input!$Y$70:$AM$81,MATCH(SXS_Transit_temp!AZ$28,SXS_Transit_input!$Y$69:$AL$69,0)+1,FALSE)),0,VLOOKUP($AA32,SXS_Transit_input!$Y$70:$AM$81,MATCH(SXS_Transit_temp!AZ$28,SXS_Transit_input!$Y$69:$AL$69,0)+1,FALSE))</f>
        <v>0</v>
      </c>
    </row>
    <row r="33" spans="1:52" x14ac:dyDescent="0.25">
      <c r="A33">
        <v>5</v>
      </c>
      <c r="B33">
        <f>IF(ISNA(VLOOKUP($A33,SXS_Transit_input!$A$28:$W$49,MATCH(SXS_Transit_temp!B$28,SXS_Transit_input!$B$27:$W$27,0)+1,FALSE)),0,VLOOKUP($A33,SXS_Transit_input!$A$28:$W$49,MATCH(SXS_Transit_temp!B$28,SXS_Transit_input!$B$27:$W$27,0)+1,FALSE))+IF(ISNA(VLOOKUP($A33,SXS_Transit_input!$A$71:$L$81,MATCH(SXS_Transit_temp!B$28,SXS_Transit_input!$B$70:$L$70,0)+1,FALSE)),0,VLOOKUP($A33,SXS_Transit_input!$A$71:$L$81,MATCH(SXS_Transit_temp!B$28,SXS_Transit_input!$B$70:$L$70,0)+1,FALSE))</f>
        <v>6594.1615999999995</v>
      </c>
      <c r="C33">
        <f>IF(ISNA(VLOOKUP($A33,SXS_Transit_input!$A$28:$W$49,MATCH(SXS_Transit_temp!C$28,SXS_Transit_input!$B$27:$W$27,0)+1,FALSE)),0,VLOOKUP($A33,SXS_Transit_input!$A$28:$W$49,MATCH(SXS_Transit_temp!C$28,SXS_Transit_input!$B$27:$W$27,0)+1,FALSE))+IF(ISNA(VLOOKUP($A33,SXS_Transit_input!$A$71:$L$81,MATCH(SXS_Transit_temp!C$28,SXS_Transit_input!$B$70:$L$70,0)+1,FALSE)),0,VLOOKUP($A33,SXS_Transit_input!$A$71:$L$81,MATCH(SXS_Transit_temp!C$28,SXS_Transit_input!$B$70:$L$70,0)+1,FALSE))</f>
        <v>1429.77874</v>
      </c>
      <c r="D33">
        <f>IF(ISNA(VLOOKUP($A33,SXS_Transit_input!$A$28:$W$49,MATCH(SXS_Transit_temp!D$28,SXS_Transit_input!$B$27:$W$27,0)+1,FALSE)),0,VLOOKUP($A33,SXS_Transit_input!$A$28:$W$49,MATCH(SXS_Transit_temp!D$28,SXS_Transit_input!$B$27:$W$27,0)+1,FALSE))+IF(ISNA(VLOOKUP($A33,SXS_Transit_input!$A$71:$L$81,MATCH(SXS_Transit_temp!D$28,SXS_Transit_input!$B$70:$L$70,0)+1,FALSE)),0,VLOOKUP($A33,SXS_Transit_input!$A$71:$L$81,MATCH(SXS_Transit_temp!D$28,SXS_Transit_input!$B$70:$L$70,0)+1,FALSE))</f>
        <v>320.42063000000002</v>
      </c>
      <c r="E33">
        <f>IF(ISNA(VLOOKUP($A33,SXS_Transit_input!$A$28:$W$49,MATCH(SXS_Transit_temp!E$28,SXS_Transit_input!$B$27:$W$27,0)+1,FALSE)),0,VLOOKUP($A33,SXS_Transit_input!$A$28:$W$49,MATCH(SXS_Transit_temp!E$28,SXS_Transit_input!$B$27:$W$27,0)+1,FALSE))+IF(ISNA(VLOOKUP($A33,SXS_Transit_input!$A$71:$L$81,MATCH(SXS_Transit_temp!E$28,SXS_Transit_input!$B$70:$L$70,0)+1,FALSE)),0,VLOOKUP($A33,SXS_Transit_input!$A$71:$L$81,MATCH(SXS_Transit_temp!E$28,SXS_Transit_input!$B$70:$L$70,0)+1,FALSE))</f>
        <v>644.86762999999996</v>
      </c>
      <c r="F33">
        <f>IF(ISNA(VLOOKUP($A33,SXS_Transit_input!$A$28:$W$49,MATCH(SXS_Transit_temp!F$28,SXS_Transit_input!$B$27:$W$27,0)+1,FALSE)),0,VLOOKUP($A33,SXS_Transit_input!$A$28:$W$49,MATCH(SXS_Transit_temp!F$28,SXS_Transit_input!$B$27:$W$27,0)+1,FALSE))+IF(ISNA(VLOOKUP($A33,SXS_Transit_input!$A$71:$L$81,MATCH(SXS_Transit_temp!F$28,SXS_Transit_input!$B$70:$L$70,0)+1,FALSE)),0,VLOOKUP($A33,SXS_Transit_input!$A$71:$L$81,MATCH(SXS_Transit_temp!F$28,SXS_Transit_input!$B$70:$L$70,0)+1,FALSE))</f>
        <v>4101.4449500000001</v>
      </c>
      <c r="G33">
        <f>IF(ISNA(VLOOKUP($A33,SXS_Transit_input!$A$28:$W$49,MATCH(SXS_Transit_temp!G$28,SXS_Transit_input!$B$27:$W$27,0)+1,FALSE)),0,VLOOKUP($A33,SXS_Transit_input!$A$28:$W$49,MATCH(SXS_Transit_temp!G$28,SXS_Transit_input!$B$27:$W$27,0)+1,FALSE))+IF(ISNA(VLOOKUP($A33,SXS_Transit_input!$A$71:$L$81,MATCH(SXS_Transit_temp!G$28,SXS_Transit_input!$B$70:$L$70,0)+1,FALSE)),0,VLOOKUP($A33,SXS_Transit_input!$A$71:$L$81,MATCH(SXS_Transit_temp!G$28,SXS_Transit_input!$B$70:$L$70,0)+1,FALSE))</f>
        <v>1545.59707</v>
      </c>
      <c r="H33">
        <f>IF(ISNA(VLOOKUP($A33,SXS_Transit_input!$A$28:$W$49,MATCH(SXS_Transit_temp!H$28,SXS_Transit_input!$B$27:$W$27,0)+1,FALSE)),0,VLOOKUP($A33,SXS_Transit_input!$A$28:$W$49,MATCH(SXS_Transit_temp!H$28,SXS_Transit_input!$B$27:$W$27,0)+1,FALSE))+IF(ISNA(VLOOKUP($A33,SXS_Transit_input!$A$71:$L$81,MATCH(SXS_Transit_temp!H$28,SXS_Transit_input!$B$70:$L$70,0)+1,FALSE)),0,VLOOKUP($A33,SXS_Transit_input!$A$71:$L$81,MATCH(SXS_Transit_temp!H$28,SXS_Transit_input!$B$70:$L$70,0)+1,FALSE))</f>
        <v>24.02957</v>
      </c>
      <c r="I33">
        <f>IF(ISNA(VLOOKUP($A33,SXS_Transit_input!$A$28:$W$49,MATCH(SXS_Transit_temp!I$28,SXS_Transit_input!$B$27:$W$27,0)+1,FALSE)),0,VLOOKUP($A33,SXS_Transit_input!$A$28:$W$49,MATCH(SXS_Transit_temp!I$28,SXS_Transit_input!$B$27:$W$27,0)+1,FALSE))+IF(ISNA(VLOOKUP($A33,SXS_Transit_input!$A$71:$L$81,MATCH(SXS_Transit_temp!I$28,SXS_Transit_input!$B$70:$L$70,0)+1,FALSE)),0,VLOOKUP($A33,SXS_Transit_input!$A$71:$L$81,MATCH(SXS_Transit_temp!I$28,SXS_Transit_input!$B$70:$L$70,0)+1,FALSE))</f>
        <v>201.64965000000001</v>
      </c>
      <c r="J33">
        <f>IF(ISNA(VLOOKUP($A33,SXS_Transit_input!$A$28:$W$49,MATCH(SXS_Transit_temp!J$28,SXS_Transit_input!$B$27:$W$27,0)+1,FALSE)),0,VLOOKUP($A33,SXS_Transit_input!$A$28:$W$49,MATCH(SXS_Transit_temp!J$28,SXS_Transit_input!$B$27:$W$27,0)+1,FALSE))+IF(ISNA(VLOOKUP($A33,SXS_Transit_input!$A$71:$L$81,MATCH(SXS_Transit_temp!J$28,SXS_Transit_input!$B$70:$L$70,0)+1,FALSE)),0,VLOOKUP($A33,SXS_Transit_input!$A$71:$L$81,MATCH(SXS_Transit_temp!J$28,SXS_Transit_input!$B$70:$L$70,0)+1,FALSE))</f>
        <v>0</v>
      </c>
      <c r="K33">
        <f>IF(ISNA(VLOOKUP($A33,SXS_Transit_input!$A$28:$W$49,MATCH(SXS_Transit_temp!K$28,SXS_Transit_input!$B$27:$W$27,0)+1,FALSE)),0,VLOOKUP($A33,SXS_Transit_input!$A$28:$W$49,MATCH(SXS_Transit_temp!K$28,SXS_Transit_input!$B$27:$W$27,0)+1,FALSE))+IF(ISNA(VLOOKUP($A33,SXS_Transit_input!$A$71:$L$81,MATCH(SXS_Transit_temp!K$28,SXS_Transit_input!$B$70:$L$70,0)+1,FALSE)),0,VLOOKUP($A33,SXS_Transit_input!$A$71:$L$81,MATCH(SXS_Transit_temp!K$28,SXS_Transit_input!$B$70:$L$70,0)+1,FALSE))</f>
        <v>0</v>
      </c>
      <c r="L33">
        <f>IF(ISNA(VLOOKUP($A33,SXS_Transit_input!$A$28:$W$49,MATCH(SXS_Transit_temp!L$28,SXS_Transit_input!$B$27:$W$27,0)+1,FALSE)),0,VLOOKUP($A33,SXS_Transit_input!$A$28:$W$49,MATCH(SXS_Transit_temp!L$28,SXS_Transit_input!$B$27:$W$27,0)+1,FALSE))+IF(ISNA(VLOOKUP($A33,SXS_Transit_input!$A$71:$L$81,MATCH(SXS_Transit_temp!L$28,SXS_Transit_input!$B$70:$L$70,0)+1,FALSE)),0,VLOOKUP($A33,SXS_Transit_input!$A$71:$L$81,MATCH(SXS_Transit_temp!L$28,SXS_Transit_input!$B$70:$L$70,0)+1,FALSE))</f>
        <v>0</v>
      </c>
      <c r="M33">
        <f>IF(ISNA(VLOOKUP($A33,SXS_Transit_input!$A$28:$W$49,MATCH(SXS_Transit_temp!M$28,SXS_Transit_input!$B$27:$W$27,0)+1,FALSE)),0,VLOOKUP($A33,SXS_Transit_input!$A$28:$W$49,MATCH(SXS_Transit_temp!M$28,SXS_Transit_input!$B$27:$W$27,0)+1,FALSE))+IF(ISNA(VLOOKUP($A33,SXS_Transit_input!$A$71:$L$81,MATCH(SXS_Transit_temp!M$28,SXS_Transit_input!$B$70:$L$70,0)+1,FALSE)),0,VLOOKUP($A33,SXS_Transit_input!$A$71:$L$81,MATCH(SXS_Transit_temp!M$28,SXS_Transit_input!$B$70:$L$70,0)+1,FALSE))</f>
        <v>249.34957</v>
      </c>
      <c r="N33">
        <f>IF(ISNA(VLOOKUP($A33,SXS_Transit_input!$A$28:$W$49,MATCH(SXS_Transit_temp!N$28,SXS_Transit_input!$B$27:$W$27,0)+1,FALSE)),0,VLOOKUP($A33,SXS_Transit_input!$A$28:$W$49,MATCH(SXS_Transit_temp!N$28,SXS_Transit_input!$B$27:$W$27,0)+1,FALSE))+IF(ISNA(VLOOKUP($A33,SXS_Transit_input!$A$71:$L$81,MATCH(SXS_Transit_temp!N$28,SXS_Transit_input!$B$70:$L$70,0)+1,FALSE)),0,VLOOKUP($A33,SXS_Transit_input!$A$71:$L$81,MATCH(SXS_Transit_temp!N$28,SXS_Transit_input!$B$70:$L$70,0)+1,FALSE))</f>
        <v>34.28248</v>
      </c>
      <c r="O33">
        <f>IF(ISNA(VLOOKUP($A33,SXS_Transit_input!$A$28:$W$49,MATCH(SXS_Transit_temp!O$28,SXS_Transit_input!$B$27:$W$27,0)+1,FALSE)),0,VLOOKUP($A33,SXS_Transit_input!$A$28:$W$49,MATCH(SXS_Transit_temp!O$28,SXS_Transit_input!$B$27:$W$27,0)+1,FALSE))+IF(ISNA(VLOOKUP($A33,SXS_Transit_input!$A$71:$L$81,MATCH(SXS_Transit_temp!O$28,SXS_Transit_input!$B$70:$L$70,0)+1,FALSE)),0,VLOOKUP($A33,SXS_Transit_input!$A$71:$L$81,MATCH(SXS_Transit_temp!O$28,SXS_Transit_input!$B$70:$L$70,0)+1,FALSE))</f>
        <v>191.37289000000001</v>
      </c>
      <c r="P33">
        <f>IF(ISNA(VLOOKUP($A33,SXS_Transit_input!$A$28:$W$49,MATCH(SXS_Transit_temp!P$28,SXS_Transit_input!$B$27:$W$27,0)+1,FALSE)),0,VLOOKUP($A33,SXS_Transit_input!$A$28:$W$49,MATCH(SXS_Transit_temp!P$28,SXS_Transit_input!$B$27:$W$27,0)+1,FALSE))+IF(ISNA(VLOOKUP($A33,SXS_Transit_input!$A$71:$L$81,MATCH(SXS_Transit_temp!P$28,SXS_Transit_input!$B$70:$L$70,0)+1,FALSE)),0,VLOOKUP($A33,SXS_Transit_input!$A$71:$L$81,MATCH(SXS_Transit_temp!P$28,SXS_Transit_input!$B$70:$L$70,0)+1,FALSE))</f>
        <v>0</v>
      </c>
      <c r="Q33">
        <f>IF(ISNA(VLOOKUP($A33,SXS_Transit_input!$A$28:$W$49,MATCH(SXS_Transit_temp!Q$28,SXS_Transit_input!$B$27:$W$27,0)+1,FALSE)),0,VLOOKUP($A33,SXS_Transit_input!$A$28:$W$49,MATCH(SXS_Transit_temp!Q$28,SXS_Transit_input!$B$27:$W$27,0)+1,FALSE))+IF(ISNA(VLOOKUP($A33,SXS_Transit_input!$A$71:$L$81,MATCH(SXS_Transit_temp!Q$28,SXS_Transit_input!$B$70:$L$70,0)+1,FALSE)),0,VLOOKUP($A33,SXS_Transit_input!$A$71:$L$81,MATCH(SXS_Transit_temp!Q$28,SXS_Transit_input!$B$70:$L$70,0)+1,FALSE))</f>
        <v>0</v>
      </c>
      <c r="R33">
        <f>IF(ISNA(VLOOKUP($A33,SXS_Transit_input!$A$28:$W$49,MATCH(SXS_Transit_temp!R$28,SXS_Transit_input!$B$27:$W$27,0)+1,FALSE)),0,VLOOKUP($A33,SXS_Transit_input!$A$28:$W$49,MATCH(SXS_Transit_temp!R$28,SXS_Transit_input!$B$27:$W$27,0)+1,FALSE))+IF(ISNA(VLOOKUP($A33,SXS_Transit_input!$A$71:$L$81,MATCH(SXS_Transit_temp!R$28,SXS_Transit_input!$B$70:$L$70,0)+1,FALSE)),0,VLOOKUP($A33,SXS_Transit_input!$A$71:$L$81,MATCH(SXS_Transit_temp!R$28,SXS_Transit_input!$B$70:$L$70,0)+1,FALSE))</f>
        <v>0</v>
      </c>
      <c r="S33">
        <f>IF(ISNA(VLOOKUP($A33,SXS_Transit_input!$A$28:$W$49,MATCH(SXS_Transit_temp!S$28,SXS_Transit_input!$B$27:$W$27,0)+1,FALSE)),0,VLOOKUP($A33,SXS_Transit_input!$A$28:$W$49,MATCH(SXS_Transit_temp!S$28,SXS_Transit_input!$B$27:$W$27,0)+1,FALSE))+IF(ISNA(VLOOKUP($A33,SXS_Transit_input!$A$71:$L$81,MATCH(SXS_Transit_temp!S$28,SXS_Transit_input!$B$70:$L$70,0)+1,FALSE)),0,VLOOKUP($A33,SXS_Transit_input!$A$71:$L$81,MATCH(SXS_Transit_temp!S$28,SXS_Transit_input!$B$70:$L$70,0)+1,FALSE))</f>
        <v>0</v>
      </c>
      <c r="T33">
        <f>IF(ISNA(VLOOKUP($A33,SXS_Transit_input!$A$28:$W$49,MATCH(SXS_Transit_temp!T$28,SXS_Transit_input!$B$27:$W$27,0)+1,FALSE)),0,VLOOKUP($A33,SXS_Transit_input!$A$28:$W$49,MATCH(SXS_Transit_temp!T$28,SXS_Transit_input!$B$27:$W$27,0)+1,FALSE))+IF(ISNA(VLOOKUP($A33,SXS_Transit_input!$A$71:$L$81,MATCH(SXS_Transit_temp!T$28,SXS_Transit_input!$B$70:$L$70,0)+1,FALSE)),0,VLOOKUP($A33,SXS_Transit_input!$A$71:$L$81,MATCH(SXS_Transit_temp!T$28,SXS_Transit_input!$B$70:$L$70,0)+1,FALSE))</f>
        <v>0</v>
      </c>
      <c r="U33">
        <f>IF(ISNA(VLOOKUP($A33,SXS_Transit_input!$A$28:$W$49,MATCH(SXS_Transit_temp!U$28,SXS_Transit_input!$B$27:$W$27,0)+1,FALSE)),0,VLOOKUP($A33,SXS_Transit_input!$A$28:$W$49,MATCH(SXS_Transit_temp!U$28,SXS_Transit_input!$B$27:$W$27,0)+1,FALSE))+IF(ISNA(VLOOKUP($A33,SXS_Transit_input!$A$71:$L$81,MATCH(SXS_Transit_temp!U$28,SXS_Transit_input!$B$70:$L$70,0)+1,FALSE)),0,VLOOKUP($A33,SXS_Transit_input!$A$71:$L$81,MATCH(SXS_Transit_temp!U$28,SXS_Transit_input!$B$70:$L$70,0)+1,FALSE))</f>
        <v>295.72027000000003</v>
      </c>
      <c r="V33">
        <f>IF(ISNA(VLOOKUP($A33,SXS_Transit_input!$A$28:$W$49,MATCH(SXS_Transit_temp!V$28,SXS_Transit_input!$B$27:$W$27,0)+1,FALSE)),0,VLOOKUP($A33,SXS_Transit_input!$A$28:$W$49,MATCH(SXS_Transit_temp!V$28,SXS_Transit_input!$B$27:$W$27,0)+1,FALSE))+IF(ISNA(VLOOKUP($A33,SXS_Transit_input!$A$71:$L$81,MATCH(SXS_Transit_temp!V$28,SXS_Transit_input!$B$70:$L$70,0)+1,FALSE)),0,VLOOKUP($A33,SXS_Transit_input!$A$71:$L$81,MATCH(SXS_Transit_temp!V$28,SXS_Transit_input!$B$70:$L$70,0)+1,FALSE))</f>
        <v>0</v>
      </c>
      <c r="W33">
        <f>IF(ISNA(VLOOKUP($A33,SXS_Transit_input!$A$28:$W$49,MATCH(SXS_Transit_temp!W$28,SXS_Transit_input!$B$27:$W$27,0)+1,FALSE)),0,VLOOKUP($A33,SXS_Transit_input!$A$28:$W$49,MATCH(SXS_Transit_temp!W$28,SXS_Transit_input!$B$27:$W$27,0)+1,FALSE))+IF(ISNA(VLOOKUP($A33,SXS_Transit_input!$A$71:$L$81,MATCH(SXS_Transit_temp!W$28,SXS_Transit_input!$B$70:$L$70,0)+1,FALSE)),0,VLOOKUP($A33,SXS_Transit_input!$A$71:$L$81,MATCH(SXS_Transit_temp!W$28,SXS_Transit_input!$B$70:$L$70,0)+1,FALSE))</f>
        <v>0</v>
      </c>
      <c r="X33">
        <f>IF(ISNA(VLOOKUP($A33,SXS_Transit_input!$A$28:$W$49,MATCH(SXS_Transit_temp!X$28,SXS_Transit_input!$B$27:$W$27,0)+1,FALSE)),0,VLOOKUP($A33,SXS_Transit_input!$A$28:$W$49,MATCH(SXS_Transit_temp!X$28,SXS_Transit_input!$B$27:$W$27,0)+1,FALSE))+IF(ISNA(VLOOKUP($A33,SXS_Transit_input!$A$71:$L$81,MATCH(SXS_Transit_temp!X$28,SXS_Transit_input!$B$70:$L$70,0)+1,FALSE)),0,VLOOKUP($A33,SXS_Transit_input!$A$71:$L$81,MATCH(SXS_Transit_temp!X$28,SXS_Transit_input!$B$70:$L$70,0)+1,FALSE))</f>
        <v>0</v>
      </c>
      <c r="Y33">
        <f>IF(ISNA(VLOOKUP($A33,SXS_Transit_input!$A$28:$W$49,MATCH(SXS_Transit_temp!Y$28,SXS_Transit_input!$B$27:$W$27,0)+1,FALSE)),0,VLOOKUP($A33,SXS_Transit_input!$A$28:$W$49,MATCH(SXS_Transit_temp!Y$28,SXS_Transit_input!$B$27:$W$27,0)+1,FALSE))+IF(ISNA(VLOOKUP($A33,SXS_Transit_input!$A$71:$L$81,MATCH(SXS_Transit_temp!Y$28,SXS_Transit_input!$B$70:$L$70,0)+1,FALSE)),0,VLOOKUP($A33,SXS_Transit_input!$A$71:$L$81,MATCH(SXS_Transit_temp!Y$28,SXS_Transit_input!$B$70:$L$70,0)+1,FALSE))</f>
        <v>0</v>
      </c>
      <c r="Z33">
        <f>IF(ISNA(VLOOKUP($A33,SXS_Transit_input!$A$28:$W$49,MATCH(SXS_Transit_temp!Z$28,SXS_Transit_input!$B$27:$W$27,0)+1,FALSE)),0,VLOOKUP($A33,SXS_Transit_input!$A$28:$W$49,MATCH(SXS_Transit_temp!Z$28,SXS_Transit_input!$B$27:$W$27,0)+1,FALSE))+IF(ISNA(VLOOKUP($A33,SXS_Transit_input!$A$71:$L$81,MATCH(SXS_Transit_temp!Z$28,SXS_Transit_input!$B$70:$L$70,0)+1,FALSE)),0,VLOOKUP($A33,SXS_Transit_input!$A$71:$L$81,MATCH(SXS_Transit_temp!Z$28,SXS_Transit_input!$B$70:$L$70,0)+1,FALSE))</f>
        <v>0</v>
      </c>
      <c r="AA33">
        <v>5</v>
      </c>
      <c r="AB33" s="22">
        <f>IF(ISNA(VLOOKUP($AA33,SXS_Transit_input!$Y$28:$AU$48,MATCH(SXS_Transit_temp!AB$28,SXS_Transit_input!$Y$27:$AT$27,0)+1,FALSE)),0,VLOOKUP($AA33,SXS_Transit_input!$Y$28:$AU$48,MATCH(SXS_Transit_temp!AB$28,SXS_Transit_input!$Y$27:$AT$27,0)+1,FALSE))+IF(ISNA(VLOOKUP($AA33,SXS_Transit_input!$Y$70:$AM$81,MATCH(SXS_Transit_temp!AB$28,SXS_Transit_input!$Y$69:$AL$69,0)+1,FALSE)),0,VLOOKUP($AA33,SXS_Transit_input!$Y$70:$AM$81,MATCH(SXS_Transit_temp!AB$28,SXS_Transit_input!$Y$69:$AL$69,0)+1,FALSE))</f>
        <v>643</v>
      </c>
      <c r="AC33" s="23">
        <f>IF(ISNA(VLOOKUP($AA33,SXS_Transit_input!$Y$28:$AU$48,MATCH(SXS_Transit_temp!AC$28,SXS_Transit_input!$Y$27:$AT$27,0)+1,FALSE)),0,VLOOKUP($AA33,SXS_Transit_input!$Y$28:$AU$48,MATCH(SXS_Transit_temp!AC$28,SXS_Transit_input!$Y$27:$AT$27,0)+1,FALSE))+IF(ISNA(VLOOKUP($AA33,SXS_Transit_input!$Y$70:$AM$81,MATCH(SXS_Transit_temp!AC$28,SXS_Transit_input!$Y$69:$AL$69,0)+1,FALSE)),0,VLOOKUP($AA33,SXS_Transit_input!$Y$70:$AM$81,MATCH(SXS_Transit_temp!AC$28,SXS_Transit_input!$Y$69:$AL$69,0)+1,FALSE))</f>
        <v>130</v>
      </c>
      <c r="AD33" s="23">
        <f>IF(ISNA(VLOOKUP($AA33,SXS_Transit_input!$Y$28:$AU$48,MATCH(SXS_Transit_temp!AD$28,SXS_Transit_input!$Y$27:$AT$27,0)+1,FALSE)),0,VLOOKUP($AA33,SXS_Transit_input!$Y$28:$AU$48,MATCH(SXS_Transit_temp!AD$28,SXS_Transit_input!$Y$27:$AT$27,0)+1,FALSE))+IF(ISNA(VLOOKUP($AA33,SXS_Transit_input!$Y$70:$AM$81,MATCH(SXS_Transit_temp!AD$28,SXS_Transit_input!$Y$69:$AL$69,0)+1,FALSE)),0,VLOOKUP($AA33,SXS_Transit_input!$Y$70:$AM$81,MATCH(SXS_Transit_temp!AD$28,SXS_Transit_input!$Y$69:$AL$69,0)+1,FALSE))</f>
        <v>146</v>
      </c>
      <c r="AE33" s="23">
        <f>IF(ISNA(VLOOKUP($AA33,SXS_Transit_input!$Y$28:$AU$48,MATCH(SXS_Transit_temp!AE$28,SXS_Transit_input!$Y$27:$AT$27,0)+1,FALSE)),0,VLOOKUP($AA33,SXS_Transit_input!$Y$28:$AU$48,MATCH(SXS_Transit_temp!AE$28,SXS_Transit_input!$Y$27:$AT$27,0)+1,FALSE))+IF(ISNA(VLOOKUP($AA33,SXS_Transit_input!$Y$70:$AM$81,MATCH(SXS_Transit_temp!AE$28,SXS_Transit_input!$Y$69:$AL$69,0)+1,FALSE)),0,VLOOKUP($AA33,SXS_Transit_input!$Y$70:$AM$81,MATCH(SXS_Transit_temp!AE$28,SXS_Transit_input!$Y$69:$AL$69,0)+1,FALSE))</f>
        <v>143</v>
      </c>
      <c r="AF33" s="23">
        <f>IF(ISNA(VLOOKUP($AA33,SXS_Transit_input!$Y$28:$AU$48,MATCH(SXS_Transit_temp!AF$28,SXS_Transit_input!$Y$27:$AT$27,0)+1,FALSE)),0,VLOOKUP($AA33,SXS_Transit_input!$Y$28:$AU$48,MATCH(SXS_Transit_temp!AF$28,SXS_Transit_input!$Y$27:$AT$27,0)+1,FALSE))+IF(ISNA(VLOOKUP($AA33,SXS_Transit_input!$Y$70:$AM$81,MATCH(SXS_Transit_temp!AF$28,SXS_Transit_input!$Y$69:$AL$69,0)+1,FALSE)),0,VLOOKUP($AA33,SXS_Transit_input!$Y$70:$AM$81,MATCH(SXS_Transit_temp!AF$28,SXS_Transit_input!$Y$69:$AL$69,0)+1,FALSE))</f>
        <v>195</v>
      </c>
      <c r="AG33" s="23">
        <f>IF(ISNA(VLOOKUP($AA33,SXS_Transit_input!$Y$28:$AU$48,MATCH(SXS_Transit_temp!AG$28,SXS_Transit_input!$Y$27:$AT$27,0)+1,FALSE)),0,VLOOKUP($AA33,SXS_Transit_input!$Y$28:$AU$48,MATCH(SXS_Transit_temp!AG$28,SXS_Transit_input!$Y$27:$AT$27,0)+1,FALSE))+IF(ISNA(VLOOKUP($AA33,SXS_Transit_input!$Y$70:$AM$81,MATCH(SXS_Transit_temp!AG$28,SXS_Transit_input!$Y$69:$AL$69,0)+1,FALSE)),0,VLOOKUP($AA33,SXS_Transit_input!$Y$70:$AM$81,MATCH(SXS_Transit_temp!AG$28,SXS_Transit_input!$Y$69:$AL$69,0)+1,FALSE))</f>
        <v>83</v>
      </c>
      <c r="AH33" s="23">
        <f>IF(ISNA(VLOOKUP($AA33,SXS_Transit_input!$Y$28:$AU$48,MATCH(SXS_Transit_temp!AH$28,SXS_Transit_input!$Y$27:$AT$27,0)+1,FALSE)),0,VLOOKUP($AA33,SXS_Transit_input!$Y$28:$AU$48,MATCH(SXS_Transit_temp!AH$28,SXS_Transit_input!$Y$27:$AT$27,0)+1,FALSE))+IF(ISNA(VLOOKUP($AA33,SXS_Transit_input!$Y$70:$AM$81,MATCH(SXS_Transit_temp!AH$28,SXS_Transit_input!$Y$69:$AL$69,0)+1,FALSE)),0,VLOOKUP($AA33,SXS_Transit_input!$Y$70:$AM$81,MATCH(SXS_Transit_temp!AH$28,SXS_Transit_input!$Y$69:$AL$69,0)+1,FALSE))</f>
        <v>73</v>
      </c>
      <c r="AI33" s="23">
        <f>IF(ISNA(VLOOKUP($AA33,SXS_Transit_input!$Y$28:$AU$48,MATCH(SXS_Transit_temp!AI$28,SXS_Transit_input!$Y$27:$AT$27,0)+1,FALSE)),0,VLOOKUP($AA33,SXS_Transit_input!$Y$28:$AU$48,MATCH(SXS_Transit_temp!AI$28,SXS_Transit_input!$Y$27:$AT$27,0)+1,FALSE))+IF(ISNA(VLOOKUP($AA33,SXS_Transit_input!$Y$70:$AM$81,MATCH(SXS_Transit_temp!AI$28,SXS_Transit_input!$Y$69:$AL$69,0)+1,FALSE)),0,VLOOKUP($AA33,SXS_Transit_input!$Y$70:$AM$81,MATCH(SXS_Transit_temp!AI$28,SXS_Transit_input!$Y$69:$AL$69,0)+1,FALSE))</f>
        <v>53</v>
      </c>
      <c r="AJ33" s="23">
        <f>IF(ISNA(VLOOKUP($AA33,SXS_Transit_input!$Y$28:$AU$48,MATCH(SXS_Transit_temp!AJ$28,SXS_Transit_input!$Y$27:$AT$27,0)+1,FALSE)),0,VLOOKUP($AA33,SXS_Transit_input!$Y$28:$AU$48,MATCH(SXS_Transit_temp!AJ$28,SXS_Transit_input!$Y$27:$AT$27,0)+1,FALSE))+IF(ISNA(VLOOKUP($AA33,SXS_Transit_input!$Y$70:$AM$81,MATCH(SXS_Transit_temp!AJ$28,SXS_Transit_input!$Y$69:$AL$69,0)+1,FALSE)),0,VLOOKUP($AA33,SXS_Transit_input!$Y$70:$AM$81,MATCH(SXS_Transit_temp!AJ$28,SXS_Transit_input!$Y$69:$AL$69,0)+1,FALSE))</f>
        <v>1</v>
      </c>
      <c r="AK33" s="23">
        <f>IF(ISNA(VLOOKUP($AA33,SXS_Transit_input!$Y$28:$AU$48,MATCH(SXS_Transit_temp!AK$28,SXS_Transit_input!$Y$27:$AT$27,0)+1,FALSE)),0,VLOOKUP($AA33,SXS_Transit_input!$Y$28:$AU$48,MATCH(SXS_Transit_temp!AK$28,SXS_Transit_input!$Y$27:$AT$27,0)+1,FALSE))+IF(ISNA(VLOOKUP($AA33,SXS_Transit_input!$Y$70:$AM$81,MATCH(SXS_Transit_temp!AK$28,SXS_Transit_input!$Y$69:$AL$69,0)+1,FALSE)),0,VLOOKUP($AA33,SXS_Transit_input!$Y$70:$AM$81,MATCH(SXS_Transit_temp!AK$28,SXS_Transit_input!$Y$69:$AL$69,0)+1,FALSE))</f>
        <v>1</v>
      </c>
      <c r="AL33" s="23">
        <f>IF(ISNA(VLOOKUP($AA33,SXS_Transit_input!$Y$28:$AU$48,MATCH(SXS_Transit_temp!AL$28,SXS_Transit_input!$Y$27:$AT$27,0)+1,FALSE)),0,VLOOKUP($AA33,SXS_Transit_input!$Y$28:$AU$48,MATCH(SXS_Transit_temp!AL$28,SXS_Transit_input!$Y$27:$AT$27,0)+1,FALSE))+IF(ISNA(VLOOKUP($AA33,SXS_Transit_input!$Y$70:$AM$81,MATCH(SXS_Transit_temp!AL$28,SXS_Transit_input!$Y$69:$AL$69,0)+1,FALSE)),0,VLOOKUP($AA33,SXS_Transit_input!$Y$70:$AM$81,MATCH(SXS_Transit_temp!AL$28,SXS_Transit_input!$Y$69:$AL$69,0)+1,FALSE))</f>
        <v>0</v>
      </c>
      <c r="AM33" s="23">
        <f>IF(ISNA(VLOOKUP($AA33,SXS_Transit_input!$Y$28:$AU$48,MATCH(SXS_Transit_temp!AM$28,SXS_Transit_input!$Y$27:$AT$27,0)+1,FALSE)),0,VLOOKUP($AA33,SXS_Transit_input!$Y$28:$AU$48,MATCH(SXS_Transit_temp!AM$28,SXS_Transit_input!$Y$27:$AT$27,0)+1,FALSE))+IF(ISNA(VLOOKUP($AA33,SXS_Transit_input!$Y$70:$AM$81,MATCH(SXS_Transit_temp!AM$28,SXS_Transit_input!$Y$69:$AL$69,0)+1,FALSE)),0,VLOOKUP($AA33,SXS_Transit_input!$Y$70:$AM$81,MATCH(SXS_Transit_temp!AM$28,SXS_Transit_input!$Y$69:$AL$69,0)+1,FALSE))</f>
        <v>0</v>
      </c>
      <c r="AN33" s="23">
        <f>IF(ISNA(VLOOKUP($AA33,SXS_Transit_input!$Y$28:$AU$48,MATCH(SXS_Transit_temp!AN$28,SXS_Transit_input!$Y$27:$AT$27,0)+1,FALSE)),0,VLOOKUP($AA33,SXS_Transit_input!$Y$28:$AU$48,MATCH(SXS_Transit_temp!AN$28,SXS_Transit_input!$Y$27:$AT$27,0)+1,FALSE))+IF(ISNA(VLOOKUP($AA33,SXS_Transit_input!$Y$70:$AM$81,MATCH(SXS_Transit_temp!AN$28,SXS_Transit_input!$Y$69:$AL$69,0)+1,FALSE)),0,VLOOKUP($AA33,SXS_Transit_input!$Y$70:$AM$81,MATCH(SXS_Transit_temp!AN$28,SXS_Transit_input!$Y$69:$AL$69,0)+1,FALSE))</f>
        <v>2</v>
      </c>
      <c r="AO33" s="23">
        <f>IF(ISNA(VLOOKUP($AA33,SXS_Transit_input!$Y$28:$AU$48,MATCH(SXS_Transit_temp!AO$28,SXS_Transit_input!$Y$27:$AT$27,0)+1,FALSE)),0,VLOOKUP($AA33,SXS_Transit_input!$Y$28:$AU$48,MATCH(SXS_Transit_temp!AO$28,SXS_Transit_input!$Y$27:$AT$27,0)+1,FALSE))+IF(ISNA(VLOOKUP($AA33,SXS_Transit_input!$Y$70:$AM$81,MATCH(SXS_Transit_temp!AO$28,SXS_Transit_input!$Y$69:$AL$69,0)+1,FALSE)),0,VLOOKUP($AA33,SXS_Transit_input!$Y$70:$AM$81,MATCH(SXS_Transit_temp!AO$28,SXS_Transit_input!$Y$69:$AL$69,0)+1,FALSE))</f>
        <v>0</v>
      </c>
      <c r="AP33" s="23">
        <f>IF(ISNA(VLOOKUP($AA33,SXS_Transit_input!$Y$28:$AU$48,MATCH(SXS_Transit_temp!AP$28,SXS_Transit_input!$Y$27:$AT$27,0)+1,FALSE)),0,VLOOKUP($AA33,SXS_Transit_input!$Y$28:$AU$48,MATCH(SXS_Transit_temp!AP$28,SXS_Transit_input!$Y$27:$AT$27,0)+1,FALSE))+IF(ISNA(VLOOKUP($AA33,SXS_Transit_input!$Y$70:$AM$81,MATCH(SXS_Transit_temp!AP$28,SXS_Transit_input!$Y$69:$AL$69,0)+1,FALSE)),0,VLOOKUP($AA33,SXS_Transit_input!$Y$70:$AM$81,MATCH(SXS_Transit_temp!AP$28,SXS_Transit_input!$Y$69:$AL$69,0)+1,FALSE))</f>
        <v>0</v>
      </c>
      <c r="AQ33" s="23">
        <f>IF(ISNA(VLOOKUP($AA33,SXS_Transit_input!$Y$28:$AU$48,MATCH(SXS_Transit_temp!AQ$28,SXS_Transit_input!$Y$27:$AT$27,0)+1,FALSE)),0,VLOOKUP($AA33,SXS_Transit_input!$Y$28:$AU$48,MATCH(SXS_Transit_temp!AQ$28,SXS_Transit_input!$Y$27:$AT$27,0)+1,FALSE))+IF(ISNA(VLOOKUP($AA33,SXS_Transit_input!$Y$70:$AM$81,MATCH(SXS_Transit_temp!AQ$28,SXS_Transit_input!$Y$69:$AL$69,0)+1,FALSE)),0,VLOOKUP($AA33,SXS_Transit_input!$Y$70:$AM$81,MATCH(SXS_Transit_temp!AQ$28,SXS_Transit_input!$Y$69:$AL$69,0)+1,FALSE))</f>
        <v>0</v>
      </c>
      <c r="AR33" s="23">
        <f>IF(ISNA(VLOOKUP($AA33,SXS_Transit_input!$Y$28:$AU$48,MATCH(SXS_Transit_temp!AR$28,SXS_Transit_input!$Y$27:$AT$27,0)+1,FALSE)),0,VLOOKUP($AA33,SXS_Transit_input!$Y$28:$AU$48,MATCH(SXS_Transit_temp!AR$28,SXS_Transit_input!$Y$27:$AT$27,0)+1,FALSE))+IF(ISNA(VLOOKUP($AA33,SXS_Transit_input!$Y$70:$AM$81,MATCH(SXS_Transit_temp!AR$28,SXS_Transit_input!$Y$69:$AL$69,0)+1,FALSE)),0,VLOOKUP($AA33,SXS_Transit_input!$Y$70:$AM$81,MATCH(SXS_Transit_temp!AR$28,SXS_Transit_input!$Y$69:$AL$69,0)+1,FALSE))</f>
        <v>0</v>
      </c>
      <c r="AS33" s="23">
        <f>IF(ISNA(VLOOKUP($AA33,SXS_Transit_input!$Y$28:$AU$48,MATCH(SXS_Transit_temp!AS$28,SXS_Transit_input!$Y$27:$AT$27,0)+1,FALSE)),0,VLOOKUP($AA33,SXS_Transit_input!$Y$28:$AU$48,MATCH(SXS_Transit_temp!AS$28,SXS_Transit_input!$Y$27:$AT$27,0)+1,FALSE))+IF(ISNA(VLOOKUP($AA33,SXS_Transit_input!$Y$70:$AM$81,MATCH(SXS_Transit_temp!AS$28,SXS_Transit_input!$Y$69:$AL$69,0)+1,FALSE)),0,VLOOKUP($AA33,SXS_Transit_input!$Y$70:$AM$81,MATCH(SXS_Transit_temp!AS$28,SXS_Transit_input!$Y$69:$AL$69,0)+1,FALSE))</f>
        <v>0</v>
      </c>
      <c r="AT33" s="23">
        <f>IF(ISNA(VLOOKUP($AA33,SXS_Transit_input!$Y$28:$AU$48,MATCH(SXS_Transit_temp!AT$28,SXS_Transit_input!$Y$27:$AT$27,0)+1,FALSE)),0,VLOOKUP($AA33,SXS_Transit_input!$Y$28:$AU$48,MATCH(SXS_Transit_temp!AT$28,SXS_Transit_input!$Y$27:$AT$27,0)+1,FALSE))+IF(ISNA(VLOOKUP($AA33,SXS_Transit_input!$Y$70:$AM$81,MATCH(SXS_Transit_temp!AT$28,SXS_Transit_input!$Y$69:$AL$69,0)+1,FALSE)),0,VLOOKUP($AA33,SXS_Transit_input!$Y$70:$AM$81,MATCH(SXS_Transit_temp!AT$28,SXS_Transit_input!$Y$69:$AL$69,0)+1,FALSE))</f>
        <v>0</v>
      </c>
      <c r="AU33" s="23">
        <f>IF(ISNA(VLOOKUP($AA33,SXS_Transit_input!$Y$28:$AU$48,MATCH(SXS_Transit_temp!AU$28,SXS_Transit_input!$Y$27:$AT$27,0)+1,FALSE)),0,VLOOKUP($AA33,SXS_Transit_input!$Y$28:$AU$48,MATCH(SXS_Transit_temp!AU$28,SXS_Transit_input!$Y$27:$AT$27,0)+1,FALSE))+IF(ISNA(VLOOKUP($AA33,SXS_Transit_input!$Y$70:$AM$81,MATCH(SXS_Transit_temp!AU$28,SXS_Transit_input!$Y$69:$AL$69,0)+1,FALSE)),0,VLOOKUP($AA33,SXS_Transit_input!$Y$70:$AM$81,MATCH(SXS_Transit_temp!AU$28,SXS_Transit_input!$Y$69:$AL$69,0)+1,FALSE))</f>
        <v>0</v>
      </c>
      <c r="AV33" s="23">
        <f>IF(ISNA(VLOOKUP($AA33,SXS_Transit_input!$Y$28:$AU$48,MATCH(SXS_Transit_temp!AV$28,SXS_Transit_input!$Y$27:$AT$27,0)+1,FALSE)),0,VLOOKUP($AA33,SXS_Transit_input!$Y$28:$AU$48,MATCH(SXS_Transit_temp!AV$28,SXS_Transit_input!$Y$27:$AT$27,0)+1,FALSE))+IF(ISNA(VLOOKUP($AA33,SXS_Transit_input!$Y$70:$AM$81,MATCH(SXS_Transit_temp!AV$28,SXS_Transit_input!$Y$69:$AL$69,0)+1,FALSE)),0,VLOOKUP($AA33,SXS_Transit_input!$Y$70:$AM$81,MATCH(SXS_Transit_temp!AV$28,SXS_Transit_input!$Y$69:$AL$69,0)+1,FALSE))</f>
        <v>0</v>
      </c>
      <c r="AW33" s="23">
        <f>IF(ISNA(VLOOKUP($AA33,SXS_Transit_input!$Y$28:$AU$48,MATCH(SXS_Transit_temp!AW$28,SXS_Transit_input!$Y$27:$AT$27,0)+1,FALSE)),0,VLOOKUP($AA33,SXS_Transit_input!$Y$28:$AU$48,MATCH(SXS_Transit_temp!AW$28,SXS_Transit_input!$Y$27:$AT$27,0)+1,FALSE))+IF(ISNA(VLOOKUP($AA33,SXS_Transit_input!$Y$70:$AM$81,MATCH(SXS_Transit_temp!AW$28,SXS_Transit_input!$Y$69:$AL$69,0)+1,FALSE)),0,VLOOKUP($AA33,SXS_Transit_input!$Y$70:$AM$81,MATCH(SXS_Transit_temp!AW$28,SXS_Transit_input!$Y$69:$AL$69,0)+1,FALSE))</f>
        <v>0</v>
      </c>
      <c r="AX33" s="23">
        <f>IF(ISNA(VLOOKUP($AA33,SXS_Transit_input!$Y$28:$AU$48,MATCH(SXS_Transit_temp!AX$28,SXS_Transit_input!$Y$27:$AT$27,0)+1,FALSE)),0,VLOOKUP($AA33,SXS_Transit_input!$Y$28:$AU$48,MATCH(SXS_Transit_temp!AX$28,SXS_Transit_input!$Y$27:$AT$27,0)+1,FALSE))+IF(ISNA(VLOOKUP($AA33,SXS_Transit_input!$Y$70:$AM$81,MATCH(SXS_Transit_temp!AX$28,SXS_Transit_input!$Y$69:$AL$69,0)+1,FALSE)),0,VLOOKUP($AA33,SXS_Transit_input!$Y$70:$AM$81,MATCH(SXS_Transit_temp!AX$28,SXS_Transit_input!$Y$69:$AL$69,0)+1,FALSE))</f>
        <v>0</v>
      </c>
      <c r="AY33" s="23">
        <f>IF(ISNA(VLOOKUP($AA33,SXS_Transit_input!$Y$28:$AU$48,MATCH(SXS_Transit_temp!AY$28,SXS_Transit_input!$Y$27:$AT$27,0)+1,FALSE)),0,VLOOKUP($AA33,SXS_Transit_input!$Y$28:$AU$48,MATCH(SXS_Transit_temp!AY$28,SXS_Transit_input!$Y$27:$AT$27,0)+1,FALSE))+IF(ISNA(VLOOKUP($AA33,SXS_Transit_input!$Y$70:$AM$81,MATCH(SXS_Transit_temp!AY$28,SXS_Transit_input!$Y$69:$AL$69,0)+1,FALSE)),0,VLOOKUP($AA33,SXS_Transit_input!$Y$70:$AM$81,MATCH(SXS_Transit_temp!AY$28,SXS_Transit_input!$Y$69:$AL$69,0)+1,FALSE))</f>
        <v>0</v>
      </c>
      <c r="AZ33" s="24">
        <f>IF(ISNA(VLOOKUP($AA33,SXS_Transit_input!$Y$28:$AU$48,MATCH(SXS_Transit_temp!AZ$28,SXS_Transit_input!$Y$27:$AT$27,0)+1,FALSE)),0,VLOOKUP($AA33,SXS_Transit_input!$Y$28:$AU$48,MATCH(SXS_Transit_temp!AZ$28,SXS_Transit_input!$Y$27:$AT$27,0)+1,FALSE))+IF(ISNA(VLOOKUP($AA33,SXS_Transit_input!$Y$70:$AM$81,MATCH(SXS_Transit_temp!AZ$28,SXS_Transit_input!$Y$69:$AL$69,0)+1,FALSE)),0,VLOOKUP($AA33,SXS_Transit_input!$Y$70:$AM$81,MATCH(SXS_Transit_temp!AZ$28,SXS_Transit_input!$Y$69:$AL$69,0)+1,FALSE))</f>
        <v>0</v>
      </c>
    </row>
    <row r="34" spans="1:52" x14ac:dyDescent="0.25">
      <c r="A34">
        <v>6</v>
      </c>
      <c r="B34">
        <f>IF(ISNA(VLOOKUP($A34,SXS_Transit_input!$A$28:$W$49,MATCH(SXS_Transit_temp!B$28,SXS_Transit_input!$B$27:$W$27,0)+1,FALSE)),0,VLOOKUP($A34,SXS_Transit_input!$A$28:$W$49,MATCH(SXS_Transit_temp!B$28,SXS_Transit_input!$B$27:$W$27,0)+1,FALSE))+IF(ISNA(VLOOKUP($A34,SXS_Transit_input!$A$71:$L$81,MATCH(SXS_Transit_temp!B$28,SXS_Transit_input!$B$70:$L$70,0)+1,FALSE)),0,VLOOKUP($A34,SXS_Transit_input!$A$71:$L$81,MATCH(SXS_Transit_temp!B$28,SXS_Transit_input!$B$70:$L$70,0)+1,FALSE))</f>
        <v>3518.4277499999998</v>
      </c>
      <c r="C34">
        <f>IF(ISNA(VLOOKUP($A34,SXS_Transit_input!$A$28:$W$49,MATCH(SXS_Transit_temp!C$28,SXS_Transit_input!$B$27:$W$27,0)+1,FALSE)),0,VLOOKUP($A34,SXS_Transit_input!$A$28:$W$49,MATCH(SXS_Transit_temp!C$28,SXS_Transit_input!$B$27:$W$27,0)+1,FALSE))+IF(ISNA(VLOOKUP($A34,SXS_Transit_input!$A$71:$L$81,MATCH(SXS_Transit_temp!C$28,SXS_Transit_input!$B$70:$L$70,0)+1,FALSE)),0,VLOOKUP($A34,SXS_Transit_input!$A$71:$L$81,MATCH(SXS_Transit_temp!C$28,SXS_Transit_input!$B$70:$L$70,0)+1,FALSE))</f>
        <v>786.44676000000004</v>
      </c>
      <c r="D34">
        <f>IF(ISNA(VLOOKUP($A34,SXS_Transit_input!$A$28:$W$49,MATCH(SXS_Transit_temp!D$28,SXS_Transit_input!$B$27:$W$27,0)+1,FALSE)),0,VLOOKUP($A34,SXS_Transit_input!$A$28:$W$49,MATCH(SXS_Transit_temp!D$28,SXS_Transit_input!$B$27:$W$27,0)+1,FALSE))+IF(ISNA(VLOOKUP($A34,SXS_Transit_input!$A$71:$L$81,MATCH(SXS_Transit_temp!D$28,SXS_Transit_input!$B$70:$L$70,0)+1,FALSE)),0,VLOOKUP($A34,SXS_Transit_input!$A$71:$L$81,MATCH(SXS_Transit_temp!D$28,SXS_Transit_input!$B$70:$L$70,0)+1,FALSE))</f>
        <v>0</v>
      </c>
      <c r="E34">
        <f>IF(ISNA(VLOOKUP($A34,SXS_Transit_input!$A$28:$W$49,MATCH(SXS_Transit_temp!E$28,SXS_Transit_input!$B$27:$W$27,0)+1,FALSE)),0,VLOOKUP($A34,SXS_Transit_input!$A$28:$W$49,MATCH(SXS_Transit_temp!E$28,SXS_Transit_input!$B$27:$W$27,0)+1,FALSE))+IF(ISNA(VLOOKUP($A34,SXS_Transit_input!$A$71:$L$81,MATCH(SXS_Transit_temp!E$28,SXS_Transit_input!$B$70:$L$70,0)+1,FALSE)),0,VLOOKUP($A34,SXS_Transit_input!$A$71:$L$81,MATCH(SXS_Transit_temp!E$28,SXS_Transit_input!$B$70:$L$70,0)+1,FALSE))</f>
        <v>0</v>
      </c>
      <c r="F34">
        <f>IF(ISNA(VLOOKUP($A34,SXS_Transit_input!$A$28:$W$49,MATCH(SXS_Transit_temp!F$28,SXS_Transit_input!$B$27:$W$27,0)+1,FALSE)),0,VLOOKUP($A34,SXS_Transit_input!$A$28:$W$49,MATCH(SXS_Transit_temp!F$28,SXS_Transit_input!$B$27:$W$27,0)+1,FALSE))+IF(ISNA(VLOOKUP($A34,SXS_Transit_input!$A$71:$L$81,MATCH(SXS_Transit_temp!F$28,SXS_Transit_input!$B$70:$L$70,0)+1,FALSE)),0,VLOOKUP($A34,SXS_Transit_input!$A$71:$L$81,MATCH(SXS_Transit_temp!F$28,SXS_Transit_input!$B$70:$L$70,0)+1,FALSE))</f>
        <v>835.81579999999997</v>
      </c>
      <c r="G34">
        <f>IF(ISNA(VLOOKUP($A34,SXS_Transit_input!$A$28:$W$49,MATCH(SXS_Transit_temp!G$28,SXS_Transit_input!$B$27:$W$27,0)+1,FALSE)),0,VLOOKUP($A34,SXS_Transit_input!$A$28:$W$49,MATCH(SXS_Transit_temp!G$28,SXS_Transit_input!$B$27:$W$27,0)+1,FALSE))+IF(ISNA(VLOOKUP($A34,SXS_Transit_input!$A$71:$L$81,MATCH(SXS_Transit_temp!G$28,SXS_Transit_input!$B$70:$L$70,0)+1,FALSE)),0,VLOOKUP($A34,SXS_Transit_input!$A$71:$L$81,MATCH(SXS_Transit_temp!G$28,SXS_Transit_input!$B$70:$L$70,0)+1,FALSE))</f>
        <v>4251.8094000000001</v>
      </c>
      <c r="H34">
        <f>IF(ISNA(VLOOKUP($A34,SXS_Transit_input!$A$28:$W$49,MATCH(SXS_Transit_temp!H$28,SXS_Transit_input!$B$27:$W$27,0)+1,FALSE)),0,VLOOKUP($A34,SXS_Transit_input!$A$28:$W$49,MATCH(SXS_Transit_temp!H$28,SXS_Transit_input!$B$27:$W$27,0)+1,FALSE))+IF(ISNA(VLOOKUP($A34,SXS_Transit_input!$A$71:$L$81,MATCH(SXS_Transit_temp!H$28,SXS_Transit_input!$B$70:$L$70,0)+1,FALSE)),0,VLOOKUP($A34,SXS_Transit_input!$A$71:$L$81,MATCH(SXS_Transit_temp!H$28,SXS_Transit_input!$B$70:$L$70,0)+1,FALSE))</f>
        <v>84.101759999999999</v>
      </c>
      <c r="I34">
        <f>IF(ISNA(VLOOKUP($A34,SXS_Transit_input!$A$28:$W$49,MATCH(SXS_Transit_temp!I$28,SXS_Transit_input!$B$27:$W$27,0)+1,FALSE)),0,VLOOKUP($A34,SXS_Transit_input!$A$28:$W$49,MATCH(SXS_Transit_temp!I$28,SXS_Transit_input!$B$27:$W$27,0)+1,FALSE))+IF(ISNA(VLOOKUP($A34,SXS_Transit_input!$A$71:$L$81,MATCH(SXS_Transit_temp!I$28,SXS_Transit_input!$B$70:$L$70,0)+1,FALSE)),0,VLOOKUP($A34,SXS_Transit_input!$A$71:$L$81,MATCH(SXS_Transit_temp!I$28,SXS_Transit_input!$B$70:$L$70,0)+1,FALSE))</f>
        <v>0</v>
      </c>
      <c r="J34">
        <f>IF(ISNA(VLOOKUP($A34,SXS_Transit_input!$A$28:$W$49,MATCH(SXS_Transit_temp!J$28,SXS_Transit_input!$B$27:$W$27,0)+1,FALSE)),0,VLOOKUP($A34,SXS_Transit_input!$A$28:$W$49,MATCH(SXS_Transit_temp!J$28,SXS_Transit_input!$B$27:$W$27,0)+1,FALSE))+IF(ISNA(VLOOKUP($A34,SXS_Transit_input!$A$71:$L$81,MATCH(SXS_Transit_temp!J$28,SXS_Transit_input!$B$70:$L$70,0)+1,FALSE)),0,VLOOKUP($A34,SXS_Transit_input!$A$71:$L$81,MATCH(SXS_Transit_temp!J$28,SXS_Transit_input!$B$70:$L$70,0)+1,FALSE))</f>
        <v>0</v>
      </c>
      <c r="K34">
        <f>IF(ISNA(VLOOKUP($A34,SXS_Transit_input!$A$28:$W$49,MATCH(SXS_Transit_temp!K$28,SXS_Transit_input!$B$27:$W$27,0)+1,FALSE)),0,VLOOKUP($A34,SXS_Transit_input!$A$28:$W$49,MATCH(SXS_Transit_temp!K$28,SXS_Transit_input!$B$27:$W$27,0)+1,FALSE))+IF(ISNA(VLOOKUP($A34,SXS_Transit_input!$A$71:$L$81,MATCH(SXS_Transit_temp!K$28,SXS_Transit_input!$B$70:$L$70,0)+1,FALSE)),0,VLOOKUP($A34,SXS_Transit_input!$A$71:$L$81,MATCH(SXS_Transit_temp!K$28,SXS_Transit_input!$B$70:$L$70,0)+1,FALSE))</f>
        <v>0</v>
      </c>
      <c r="L34">
        <f>IF(ISNA(VLOOKUP($A34,SXS_Transit_input!$A$28:$W$49,MATCH(SXS_Transit_temp!L$28,SXS_Transit_input!$B$27:$W$27,0)+1,FALSE)),0,VLOOKUP($A34,SXS_Transit_input!$A$28:$W$49,MATCH(SXS_Transit_temp!L$28,SXS_Transit_input!$B$27:$W$27,0)+1,FALSE))+IF(ISNA(VLOOKUP($A34,SXS_Transit_input!$A$71:$L$81,MATCH(SXS_Transit_temp!L$28,SXS_Transit_input!$B$70:$L$70,0)+1,FALSE)),0,VLOOKUP($A34,SXS_Transit_input!$A$71:$L$81,MATCH(SXS_Transit_temp!L$28,SXS_Transit_input!$B$70:$L$70,0)+1,FALSE))</f>
        <v>0</v>
      </c>
      <c r="M34">
        <f>IF(ISNA(VLOOKUP($A34,SXS_Transit_input!$A$28:$W$49,MATCH(SXS_Transit_temp!M$28,SXS_Transit_input!$B$27:$W$27,0)+1,FALSE)),0,VLOOKUP($A34,SXS_Transit_input!$A$28:$W$49,MATCH(SXS_Transit_temp!M$28,SXS_Transit_input!$B$27:$W$27,0)+1,FALSE))+IF(ISNA(VLOOKUP($A34,SXS_Transit_input!$A$71:$L$81,MATCH(SXS_Transit_temp!M$28,SXS_Transit_input!$B$70:$L$70,0)+1,FALSE)),0,VLOOKUP($A34,SXS_Transit_input!$A$71:$L$81,MATCH(SXS_Transit_temp!M$28,SXS_Transit_input!$B$70:$L$70,0)+1,FALSE))</f>
        <v>0</v>
      </c>
      <c r="N34">
        <f>IF(ISNA(VLOOKUP($A34,SXS_Transit_input!$A$28:$W$49,MATCH(SXS_Transit_temp!N$28,SXS_Transit_input!$B$27:$W$27,0)+1,FALSE)),0,VLOOKUP($A34,SXS_Transit_input!$A$28:$W$49,MATCH(SXS_Transit_temp!N$28,SXS_Transit_input!$B$27:$W$27,0)+1,FALSE))+IF(ISNA(VLOOKUP($A34,SXS_Transit_input!$A$71:$L$81,MATCH(SXS_Transit_temp!N$28,SXS_Transit_input!$B$70:$L$70,0)+1,FALSE)),0,VLOOKUP($A34,SXS_Transit_input!$A$71:$L$81,MATCH(SXS_Transit_temp!N$28,SXS_Transit_input!$B$70:$L$70,0)+1,FALSE))</f>
        <v>0</v>
      </c>
      <c r="O34">
        <f>IF(ISNA(VLOOKUP($A34,SXS_Transit_input!$A$28:$W$49,MATCH(SXS_Transit_temp!O$28,SXS_Transit_input!$B$27:$W$27,0)+1,FALSE)),0,VLOOKUP($A34,SXS_Transit_input!$A$28:$W$49,MATCH(SXS_Transit_temp!O$28,SXS_Transit_input!$B$27:$W$27,0)+1,FALSE))+IF(ISNA(VLOOKUP($A34,SXS_Transit_input!$A$71:$L$81,MATCH(SXS_Transit_temp!O$28,SXS_Transit_input!$B$70:$L$70,0)+1,FALSE)),0,VLOOKUP($A34,SXS_Transit_input!$A$71:$L$81,MATCH(SXS_Transit_temp!O$28,SXS_Transit_input!$B$70:$L$70,0)+1,FALSE))</f>
        <v>328.74176</v>
      </c>
      <c r="P34">
        <f>IF(ISNA(VLOOKUP($A34,SXS_Transit_input!$A$28:$W$49,MATCH(SXS_Transit_temp!P$28,SXS_Transit_input!$B$27:$W$27,0)+1,FALSE)),0,VLOOKUP($A34,SXS_Transit_input!$A$28:$W$49,MATCH(SXS_Transit_temp!P$28,SXS_Transit_input!$B$27:$W$27,0)+1,FALSE))+IF(ISNA(VLOOKUP($A34,SXS_Transit_input!$A$71:$L$81,MATCH(SXS_Transit_temp!P$28,SXS_Transit_input!$B$70:$L$70,0)+1,FALSE)),0,VLOOKUP($A34,SXS_Transit_input!$A$71:$L$81,MATCH(SXS_Transit_temp!P$28,SXS_Transit_input!$B$70:$L$70,0)+1,FALSE))</f>
        <v>0</v>
      </c>
      <c r="Q34">
        <f>IF(ISNA(VLOOKUP($A34,SXS_Transit_input!$A$28:$W$49,MATCH(SXS_Transit_temp!Q$28,SXS_Transit_input!$B$27:$W$27,0)+1,FALSE)),0,VLOOKUP($A34,SXS_Transit_input!$A$28:$W$49,MATCH(SXS_Transit_temp!Q$28,SXS_Transit_input!$B$27:$W$27,0)+1,FALSE))+IF(ISNA(VLOOKUP($A34,SXS_Transit_input!$A$71:$L$81,MATCH(SXS_Transit_temp!Q$28,SXS_Transit_input!$B$70:$L$70,0)+1,FALSE)),0,VLOOKUP($A34,SXS_Transit_input!$A$71:$L$81,MATCH(SXS_Transit_temp!Q$28,SXS_Transit_input!$B$70:$L$70,0)+1,FALSE))</f>
        <v>0</v>
      </c>
      <c r="R34">
        <f>IF(ISNA(VLOOKUP($A34,SXS_Transit_input!$A$28:$W$49,MATCH(SXS_Transit_temp!R$28,SXS_Transit_input!$B$27:$W$27,0)+1,FALSE)),0,VLOOKUP($A34,SXS_Transit_input!$A$28:$W$49,MATCH(SXS_Transit_temp!R$28,SXS_Transit_input!$B$27:$W$27,0)+1,FALSE))+IF(ISNA(VLOOKUP($A34,SXS_Transit_input!$A$71:$L$81,MATCH(SXS_Transit_temp!R$28,SXS_Transit_input!$B$70:$L$70,0)+1,FALSE)),0,VLOOKUP($A34,SXS_Transit_input!$A$71:$L$81,MATCH(SXS_Transit_temp!R$28,SXS_Transit_input!$B$70:$L$70,0)+1,FALSE))</f>
        <v>0</v>
      </c>
      <c r="S34">
        <f>IF(ISNA(VLOOKUP($A34,SXS_Transit_input!$A$28:$W$49,MATCH(SXS_Transit_temp!S$28,SXS_Transit_input!$B$27:$W$27,0)+1,FALSE)),0,VLOOKUP($A34,SXS_Transit_input!$A$28:$W$49,MATCH(SXS_Transit_temp!S$28,SXS_Transit_input!$B$27:$W$27,0)+1,FALSE))+IF(ISNA(VLOOKUP($A34,SXS_Transit_input!$A$71:$L$81,MATCH(SXS_Transit_temp!S$28,SXS_Transit_input!$B$70:$L$70,0)+1,FALSE)),0,VLOOKUP($A34,SXS_Transit_input!$A$71:$L$81,MATCH(SXS_Transit_temp!S$28,SXS_Transit_input!$B$70:$L$70,0)+1,FALSE))</f>
        <v>0</v>
      </c>
      <c r="T34">
        <f>IF(ISNA(VLOOKUP($A34,SXS_Transit_input!$A$28:$W$49,MATCH(SXS_Transit_temp!T$28,SXS_Transit_input!$B$27:$W$27,0)+1,FALSE)),0,VLOOKUP($A34,SXS_Transit_input!$A$28:$W$49,MATCH(SXS_Transit_temp!T$28,SXS_Transit_input!$B$27:$W$27,0)+1,FALSE))+IF(ISNA(VLOOKUP($A34,SXS_Transit_input!$A$71:$L$81,MATCH(SXS_Transit_temp!T$28,SXS_Transit_input!$B$70:$L$70,0)+1,FALSE)),0,VLOOKUP($A34,SXS_Transit_input!$A$71:$L$81,MATCH(SXS_Transit_temp!T$28,SXS_Transit_input!$B$70:$L$70,0)+1,FALSE))</f>
        <v>0</v>
      </c>
      <c r="U34">
        <f>IF(ISNA(VLOOKUP($A34,SXS_Transit_input!$A$28:$W$49,MATCH(SXS_Transit_temp!U$28,SXS_Transit_input!$B$27:$W$27,0)+1,FALSE)),0,VLOOKUP($A34,SXS_Transit_input!$A$28:$W$49,MATCH(SXS_Transit_temp!U$28,SXS_Transit_input!$B$27:$W$27,0)+1,FALSE))+IF(ISNA(VLOOKUP($A34,SXS_Transit_input!$A$71:$L$81,MATCH(SXS_Transit_temp!U$28,SXS_Transit_input!$B$70:$L$70,0)+1,FALSE)),0,VLOOKUP($A34,SXS_Transit_input!$A$71:$L$81,MATCH(SXS_Transit_temp!U$28,SXS_Transit_input!$B$70:$L$70,0)+1,FALSE))</f>
        <v>0</v>
      </c>
      <c r="V34">
        <f>IF(ISNA(VLOOKUP($A34,SXS_Transit_input!$A$28:$W$49,MATCH(SXS_Transit_temp!V$28,SXS_Transit_input!$B$27:$W$27,0)+1,FALSE)),0,VLOOKUP($A34,SXS_Transit_input!$A$28:$W$49,MATCH(SXS_Transit_temp!V$28,SXS_Transit_input!$B$27:$W$27,0)+1,FALSE))+IF(ISNA(VLOOKUP($A34,SXS_Transit_input!$A$71:$L$81,MATCH(SXS_Transit_temp!V$28,SXS_Transit_input!$B$70:$L$70,0)+1,FALSE)),0,VLOOKUP($A34,SXS_Transit_input!$A$71:$L$81,MATCH(SXS_Transit_temp!V$28,SXS_Transit_input!$B$70:$L$70,0)+1,FALSE))</f>
        <v>0</v>
      </c>
      <c r="W34">
        <f>IF(ISNA(VLOOKUP($A34,SXS_Transit_input!$A$28:$W$49,MATCH(SXS_Transit_temp!W$28,SXS_Transit_input!$B$27:$W$27,0)+1,FALSE)),0,VLOOKUP($A34,SXS_Transit_input!$A$28:$W$49,MATCH(SXS_Transit_temp!W$28,SXS_Transit_input!$B$27:$W$27,0)+1,FALSE))+IF(ISNA(VLOOKUP($A34,SXS_Transit_input!$A$71:$L$81,MATCH(SXS_Transit_temp!W$28,SXS_Transit_input!$B$70:$L$70,0)+1,FALSE)),0,VLOOKUP($A34,SXS_Transit_input!$A$71:$L$81,MATCH(SXS_Transit_temp!W$28,SXS_Transit_input!$B$70:$L$70,0)+1,FALSE))</f>
        <v>0</v>
      </c>
      <c r="X34">
        <f>IF(ISNA(VLOOKUP($A34,SXS_Transit_input!$A$28:$W$49,MATCH(SXS_Transit_temp!X$28,SXS_Transit_input!$B$27:$W$27,0)+1,FALSE)),0,VLOOKUP($A34,SXS_Transit_input!$A$28:$W$49,MATCH(SXS_Transit_temp!X$28,SXS_Transit_input!$B$27:$W$27,0)+1,FALSE))+IF(ISNA(VLOOKUP($A34,SXS_Transit_input!$A$71:$L$81,MATCH(SXS_Transit_temp!X$28,SXS_Transit_input!$B$70:$L$70,0)+1,FALSE)),0,VLOOKUP($A34,SXS_Transit_input!$A$71:$L$81,MATCH(SXS_Transit_temp!X$28,SXS_Transit_input!$B$70:$L$70,0)+1,FALSE))</f>
        <v>0</v>
      </c>
      <c r="Y34">
        <f>IF(ISNA(VLOOKUP($A34,SXS_Transit_input!$A$28:$W$49,MATCH(SXS_Transit_temp!Y$28,SXS_Transit_input!$B$27:$W$27,0)+1,FALSE)),0,VLOOKUP($A34,SXS_Transit_input!$A$28:$W$49,MATCH(SXS_Transit_temp!Y$28,SXS_Transit_input!$B$27:$W$27,0)+1,FALSE))+IF(ISNA(VLOOKUP($A34,SXS_Transit_input!$A$71:$L$81,MATCH(SXS_Transit_temp!Y$28,SXS_Transit_input!$B$70:$L$70,0)+1,FALSE)),0,VLOOKUP($A34,SXS_Transit_input!$A$71:$L$81,MATCH(SXS_Transit_temp!Y$28,SXS_Transit_input!$B$70:$L$70,0)+1,FALSE))</f>
        <v>0</v>
      </c>
      <c r="Z34">
        <f>IF(ISNA(VLOOKUP($A34,SXS_Transit_input!$A$28:$W$49,MATCH(SXS_Transit_temp!Z$28,SXS_Transit_input!$B$27:$W$27,0)+1,FALSE)),0,VLOOKUP($A34,SXS_Transit_input!$A$28:$W$49,MATCH(SXS_Transit_temp!Z$28,SXS_Transit_input!$B$27:$W$27,0)+1,FALSE))+IF(ISNA(VLOOKUP($A34,SXS_Transit_input!$A$71:$L$81,MATCH(SXS_Transit_temp!Z$28,SXS_Transit_input!$B$70:$L$70,0)+1,FALSE)),0,VLOOKUP($A34,SXS_Transit_input!$A$71:$L$81,MATCH(SXS_Transit_temp!Z$28,SXS_Transit_input!$B$70:$L$70,0)+1,FALSE))</f>
        <v>0</v>
      </c>
      <c r="AA34">
        <v>6</v>
      </c>
      <c r="AB34" s="22">
        <f>IF(ISNA(VLOOKUP($AA34,SXS_Transit_input!$Y$28:$AU$48,MATCH(SXS_Transit_temp!AB$28,SXS_Transit_input!$Y$27:$AT$27,0)+1,FALSE)),0,VLOOKUP($AA34,SXS_Transit_input!$Y$28:$AU$48,MATCH(SXS_Transit_temp!AB$28,SXS_Transit_input!$Y$27:$AT$27,0)+1,FALSE))+IF(ISNA(VLOOKUP($AA34,SXS_Transit_input!$Y$70:$AM$81,MATCH(SXS_Transit_temp!AB$28,SXS_Transit_input!$Y$69:$AL$69,0)+1,FALSE)),0,VLOOKUP($AA34,SXS_Transit_input!$Y$70:$AM$81,MATCH(SXS_Transit_temp!AB$28,SXS_Transit_input!$Y$69:$AL$69,0)+1,FALSE))</f>
        <v>389</v>
      </c>
      <c r="AC34" s="23">
        <f>IF(ISNA(VLOOKUP($AA34,SXS_Transit_input!$Y$28:$AU$48,MATCH(SXS_Transit_temp!AC$28,SXS_Transit_input!$Y$27:$AT$27,0)+1,FALSE)),0,VLOOKUP($AA34,SXS_Transit_input!$Y$28:$AU$48,MATCH(SXS_Transit_temp!AC$28,SXS_Transit_input!$Y$27:$AT$27,0)+1,FALSE))+IF(ISNA(VLOOKUP($AA34,SXS_Transit_input!$Y$70:$AM$81,MATCH(SXS_Transit_temp!AC$28,SXS_Transit_input!$Y$69:$AL$69,0)+1,FALSE)),0,VLOOKUP($AA34,SXS_Transit_input!$Y$70:$AM$81,MATCH(SXS_Transit_temp!AC$28,SXS_Transit_input!$Y$69:$AL$69,0)+1,FALSE))</f>
        <v>52</v>
      </c>
      <c r="AD34" s="23">
        <f>IF(ISNA(VLOOKUP($AA34,SXS_Transit_input!$Y$28:$AU$48,MATCH(SXS_Transit_temp!AD$28,SXS_Transit_input!$Y$27:$AT$27,0)+1,FALSE)),0,VLOOKUP($AA34,SXS_Transit_input!$Y$28:$AU$48,MATCH(SXS_Transit_temp!AD$28,SXS_Transit_input!$Y$27:$AT$27,0)+1,FALSE))+IF(ISNA(VLOOKUP($AA34,SXS_Transit_input!$Y$70:$AM$81,MATCH(SXS_Transit_temp!AD$28,SXS_Transit_input!$Y$69:$AL$69,0)+1,FALSE)),0,VLOOKUP($AA34,SXS_Transit_input!$Y$70:$AM$81,MATCH(SXS_Transit_temp!AD$28,SXS_Transit_input!$Y$69:$AL$69,0)+1,FALSE))</f>
        <v>53</v>
      </c>
      <c r="AE34" s="23">
        <f>IF(ISNA(VLOOKUP($AA34,SXS_Transit_input!$Y$28:$AU$48,MATCH(SXS_Transit_temp!AE$28,SXS_Transit_input!$Y$27:$AT$27,0)+1,FALSE)),0,VLOOKUP($AA34,SXS_Transit_input!$Y$28:$AU$48,MATCH(SXS_Transit_temp!AE$28,SXS_Transit_input!$Y$27:$AT$27,0)+1,FALSE))+IF(ISNA(VLOOKUP($AA34,SXS_Transit_input!$Y$70:$AM$81,MATCH(SXS_Transit_temp!AE$28,SXS_Transit_input!$Y$69:$AL$69,0)+1,FALSE)),0,VLOOKUP($AA34,SXS_Transit_input!$Y$70:$AM$81,MATCH(SXS_Transit_temp!AE$28,SXS_Transit_input!$Y$69:$AL$69,0)+1,FALSE))</f>
        <v>49</v>
      </c>
      <c r="AF34" s="23">
        <f>IF(ISNA(VLOOKUP($AA34,SXS_Transit_input!$Y$28:$AU$48,MATCH(SXS_Transit_temp!AF$28,SXS_Transit_input!$Y$27:$AT$27,0)+1,FALSE)),0,VLOOKUP($AA34,SXS_Transit_input!$Y$28:$AU$48,MATCH(SXS_Transit_temp!AF$28,SXS_Transit_input!$Y$27:$AT$27,0)+1,FALSE))+IF(ISNA(VLOOKUP($AA34,SXS_Transit_input!$Y$70:$AM$81,MATCH(SXS_Transit_temp!AF$28,SXS_Transit_input!$Y$69:$AL$69,0)+1,FALSE)),0,VLOOKUP($AA34,SXS_Transit_input!$Y$70:$AM$81,MATCH(SXS_Transit_temp!AF$28,SXS_Transit_input!$Y$69:$AL$69,0)+1,FALSE))</f>
        <v>71</v>
      </c>
      <c r="AG34" s="23">
        <f>IF(ISNA(VLOOKUP($AA34,SXS_Transit_input!$Y$28:$AU$48,MATCH(SXS_Transit_temp!AG$28,SXS_Transit_input!$Y$27:$AT$27,0)+1,FALSE)),0,VLOOKUP($AA34,SXS_Transit_input!$Y$28:$AU$48,MATCH(SXS_Transit_temp!AG$28,SXS_Transit_input!$Y$27:$AT$27,0)+1,FALSE))+IF(ISNA(VLOOKUP($AA34,SXS_Transit_input!$Y$70:$AM$81,MATCH(SXS_Transit_temp!AG$28,SXS_Transit_input!$Y$69:$AL$69,0)+1,FALSE)),0,VLOOKUP($AA34,SXS_Transit_input!$Y$70:$AM$81,MATCH(SXS_Transit_temp!AG$28,SXS_Transit_input!$Y$69:$AL$69,0)+1,FALSE))</f>
        <v>159</v>
      </c>
      <c r="AH34" s="23">
        <f>IF(ISNA(VLOOKUP($AA34,SXS_Transit_input!$Y$28:$AU$48,MATCH(SXS_Transit_temp!AH$28,SXS_Transit_input!$Y$27:$AT$27,0)+1,FALSE)),0,VLOOKUP($AA34,SXS_Transit_input!$Y$28:$AU$48,MATCH(SXS_Transit_temp!AH$28,SXS_Transit_input!$Y$27:$AT$27,0)+1,FALSE))+IF(ISNA(VLOOKUP($AA34,SXS_Transit_input!$Y$70:$AM$81,MATCH(SXS_Transit_temp!AH$28,SXS_Transit_input!$Y$69:$AL$69,0)+1,FALSE)),0,VLOOKUP($AA34,SXS_Transit_input!$Y$70:$AM$81,MATCH(SXS_Transit_temp!AH$28,SXS_Transit_input!$Y$69:$AL$69,0)+1,FALSE))</f>
        <v>132</v>
      </c>
      <c r="AI34" s="23">
        <f>IF(ISNA(VLOOKUP($AA34,SXS_Transit_input!$Y$28:$AU$48,MATCH(SXS_Transit_temp!AI$28,SXS_Transit_input!$Y$27:$AT$27,0)+1,FALSE)),0,VLOOKUP($AA34,SXS_Transit_input!$Y$28:$AU$48,MATCH(SXS_Transit_temp!AI$28,SXS_Transit_input!$Y$27:$AT$27,0)+1,FALSE))+IF(ISNA(VLOOKUP($AA34,SXS_Transit_input!$Y$70:$AM$81,MATCH(SXS_Transit_temp!AI$28,SXS_Transit_input!$Y$69:$AL$69,0)+1,FALSE)),0,VLOOKUP($AA34,SXS_Transit_input!$Y$70:$AM$81,MATCH(SXS_Transit_temp!AI$28,SXS_Transit_input!$Y$69:$AL$69,0)+1,FALSE))</f>
        <v>51</v>
      </c>
      <c r="AJ34" s="23">
        <f>IF(ISNA(VLOOKUP($AA34,SXS_Transit_input!$Y$28:$AU$48,MATCH(SXS_Transit_temp!AJ$28,SXS_Transit_input!$Y$27:$AT$27,0)+1,FALSE)),0,VLOOKUP($AA34,SXS_Transit_input!$Y$28:$AU$48,MATCH(SXS_Transit_temp!AJ$28,SXS_Transit_input!$Y$27:$AT$27,0)+1,FALSE))+IF(ISNA(VLOOKUP($AA34,SXS_Transit_input!$Y$70:$AM$81,MATCH(SXS_Transit_temp!AJ$28,SXS_Transit_input!$Y$69:$AL$69,0)+1,FALSE)),0,VLOOKUP($AA34,SXS_Transit_input!$Y$70:$AM$81,MATCH(SXS_Transit_temp!AJ$28,SXS_Transit_input!$Y$69:$AL$69,0)+1,FALSE))</f>
        <v>1</v>
      </c>
      <c r="AK34" s="23">
        <f>IF(ISNA(VLOOKUP($AA34,SXS_Transit_input!$Y$28:$AU$48,MATCH(SXS_Transit_temp!AK$28,SXS_Transit_input!$Y$27:$AT$27,0)+1,FALSE)),0,VLOOKUP($AA34,SXS_Transit_input!$Y$28:$AU$48,MATCH(SXS_Transit_temp!AK$28,SXS_Transit_input!$Y$27:$AT$27,0)+1,FALSE))+IF(ISNA(VLOOKUP($AA34,SXS_Transit_input!$Y$70:$AM$81,MATCH(SXS_Transit_temp!AK$28,SXS_Transit_input!$Y$69:$AL$69,0)+1,FALSE)),0,VLOOKUP($AA34,SXS_Transit_input!$Y$70:$AM$81,MATCH(SXS_Transit_temp!AK$28,SXS_Transit_input!$Y$69:$AL$69,0)+1,FALSE))</f>
        <v>0</v>
      </c>
      <c r="AL34" s="23">
        <f>IF(ISNA(VLOOKUP($AA34,SXS_Transit_input!$Y$28:$AU$48,MATCH(SXS_Transit_temp!AL$28,SXS_Transit_input!$Y$27:$AT$27,0)+1,FALSE)),0,VLOOKUP($AA34,SXS_Transit_input!$Y$28:$AU$48,MATCH(SXS_Transit_temp!AL$28,SXS_Transit_input!$Y$27:$AT$27,0)+1,FALSE))+IF(ISNA(VLOOKUP($AA34,SXS_Transit_input!$Y$70:$AM$81,MATCH(SXS_Transit_temp!AL$28,SXS_Transit_input!$Y$69:$AL$69,0)+1,FALSE)),0,VLOOKUP($AA34,SXS_Transit_input!$Y$70:$AM$81,MATCH(SXS_Transit_temp!AL$28,SXS_Transit_input!$Y$69:$AL$69,0)+1,FALSE))</f>
        <v>0</v>
      </c>
      <c r="AM34" s="23">
        <f>IF(ISNA(VLOOKUP($AA34,SXS_Transit_input!$Y$28:$AU$48,MATCH(SXS_Transit_temp!AM$28,SXS_Transit_input!$Y$27:$AT$27,0)+1,FALSE)),0,VLOOKUP($AA34,SXS_Transit_input!$Y$28:$AU$48,MATCH(SXS_Transit_temp!AM$28,SXS_Transit_input!$Y$27:$AT$27,0)+1,FALSE))+IF(ISNA(VLOOKUP($AA34,SXS_Transit_input!$Y$70:$AM$81,MATCH(SXS_Transit_temp!AM$28,SXS_Transit_input!$Y$69:$AL$69,0)+1,FALSE)),0,VLOOKUP($AA34,SXS_Transit_input!$Y$70:$AM$81,MATCH(SXS_Transit_temp!AM$28,SXS_Transit_input!$Y$69:$AL$69,0)+1,FALSE))</f>
        <v>0</v>
      </c>
      <c r="AN34" s="23">
        <f>IF(ISNA(VLOOKUP($AA34,SXS_Transit_input!$Y$28:$AU$48,MATCH(SXS_Transit_temp!AN$28,SXS_Transit_input!$Y$27:$AT$27,0)+1,FALSE)),0,VLOOKUP($AA34,SXS_Transit_input!$Y$28:$AU$48,MATCH(SXS_Transit_temp!AN$28,SXS_Transit_input!$Y$27:$AT$27,0)+1,FALSE))+IF(ISNA(VLOOKUP($AA34,SXS_Transit_input!$Y$70:$AM$81,MATCH(SXS_Transit_temp!AN$28,SXS_Transit_input!$Y$69:$AL$69,0)+1,FALSE)),0,VLOOKUP($AA34,SXS_Transit_input!$Y$70:$AM$81,MATCH(SXS_Transit_temp!AN$28,SXS_Transit_input!$Y$69:$AL$69,0)+1,FALSE))</f>
        <v>2</v>
      </c>
      <c r="AO34" s="23">
        <f>IF(ISNA(VLOOKUP($AA34,SXS_Transit_input!$Y$28:$AU$48,MATCH(SXS_Transit_temp!AO$28,SXS_Transit_input!$Y$27:$AT$27,0)+1,FALSE)),0,VLOOKUP($AA34,SXS_Transit_input!$Y$28:$AU$48,MATCH(SXS_Transit_temp!AO$28,SXS_Transit_input!$Y$27:$AT$27,0)+1,FALSE))+IF(ISNA(VLOOKUP($AA34,SXS_Transit_input!$Y$70:$AM$81,MATCH(SXS_Transit_temp!AO$28,SXS_Transit_input!$Y$69:$AL$69,0)+1,FALSE)),0,VLOOKUP($AA34,SXS_Transit_input!$Y$70:$AM$81,MATCH(SXS_Transit_temp!AO$28,SXS_Transit_input!$Y$69:$AL$69,0)+1,FALSE))</f>
        <v>0</v>
      </c>
      <c r="AP34" s="23">
        <f>IF(ISNA(VLOOKUP($AA34,SXS_Transit_input!$Y$28:$AU$48,MATCH(SXS_Transit_temp!AP$28,SXS_Transit_input!$Y$27:$AT$27,0)+1,FALSE)),0,VLOOKUP($AA34,SXS_Transit_input!$Y$28:$AU$48,MATCH(SXS_Transit_temp!AP$28,SXS_Transit_input!$Y$27:$AT$27,0)+1,FALSE))+IF(ISNA(VLOOKUP($AA34,SXS_Transit_input!$Y$70:$AM$81,MATCH(SXS_Transit_temp!AP$28,SXS_Transit_input!$Y$69:$AL$69,0)+1,FALSE)),0,VLOOKUP($AA34,SXS_Transit_input!$Y$70:$AM$81,MATCH(SXS_Transit_temp!AP$28,SXS_Transit_input!$Y$69:$AL$69,0)+1,FALSE))</f>
        <v>1</v>
      </c>
      <c r="AQ34" s="23">
        <f>IF(ISNA(VLOOKUP($AA34,SXS_Transit_input!$Y$28:$AU$48,MATCH(SXS_Transit_temp!AQ$28,SXS_Transit_input!$Y$27:$AT$27,0)+1,FALSE)),0,VLOOKUP($AA34,SXS_Transit_input!$Y$28:$AU$48,MATCH(SXS_Transit_temp!AQ$28,SXS_Transit_input!$Y$27:$AT$27,0)+1,FALSE))+IF(ISNA(VLOOKUP($AA34,SXS_Transit_input!$Y$70:$AM$81,MATCH(SXS_Transit_temp!AQ$28,SXS_Transit_input!$Y$69:$AL$69,0)+1,FALSE)),0,VLOOKUP($AA34,SXS_Transit_input!$Y$70:$AM$81,MATCH(SXS_Transit_temp!AQ$28,SXS_Transit_input!$Y$69:$AL$69,0)+1,FALSE))</f>
        <v>0</v>
      </c>
      <c r="AR34" s="23">
        <f>IF(ISNA(VLOOKUP($AA34,SXS_Transit_input!$Y$28:$AU$48,MATCH(SXS_Transit_temp!AR$28,SXS_Transit_input!$Y$27:$AT$27,0)+1,FALSE)),0,VLOOKUP($AA34,SXS_Transit_input!$Y$28:$AU$48,MATCH(SXS_Transit_temp!AR$28,SXS_Transit_input!$Y$27:$AT$27,0)+1,FALSE))+IF(ISNA(VLOOKUP($AA34,SXS_Transit_input!$Y$70:$AM$81,MATCH(SXS_Transit_temp!AR$28,SXS_Transit_input!$Y$69:$AL$69,0)+1,FALSE)),0,VLOOKUP($AA34,SXS_Transit_input!$Y$70:$AM$81,MATCH(SXS_Transit_temp!AR$28,SXS_Transit_input!$Y$69:$AL$69,0)+1,FALSE))</f>
        <v>0</v>
      </c>
      <c r="AS34" s="23">
        <f>IF(ISNA(VLOOKUP($AA34,SXS_Transit_input!$Y$28:$AU$48,MATCH(SXS_Transit_temp!AS$28,SXS_Transit_input!$Y$27:$AT$27,0)+1,FALSE)),0,VLOOKUP($AA34,SXS_Transit_input!$Y$28:$AU$48,MATCH(SXS_Transit_temp!AS$28,SXS_Transit_input!$Y$27:$AT$27,0)+1,FALSE))+IF(ISNA(VLOOKUP($AA34,SXS_Transit_input!$Y$70:$AM$81,MATCH(SXS_Transit_temp!AS$28,SXS_Transit_input!$Y$69:$AL$69,0)+1,FALSE)),0,VLOOKUP($AA34,SXS_Transit_input!$Y$70:$AM$81,MATCH(SXS_Transit_temp!AS$28,SXS_Transit_input!$Y$69:$AL$69,0)+1,FALSE))</f>
        <v>0</v>
      </c>
      <c r="AT34" s="23">
        <f>IF(ISNA(VLOOKUP($AA34,SXS_Transit_input!$Y$28:$AU$48,MATCH(SXS_Transit_temp!AT$28,SXS_Transit_input!$Y$27:$AT$27,0)+1,FALSE)),0,VLOOKUP($AA34,SXS_Transit_input!$Y$28:$AU$48,MATCH(SXS_Transit_temp!AT$28,SXS_Transit_input!$Y$27:$AT$27,0)+1,FALSE))+IF(ISNA(VLOOKUP($AA34,SXS_Transit_input!$Y$70:$AM$81,MATCH(SXS_Transit_temp!AT$28,SXS_Transit_input!$Y$69:$AL$69,0)+1,FALSE)),0,VLOOKUP($AA34,SXS_Transit_input!$Y$70:$AM$81,MATCH(SXS_Transit_temp!AT$28,SXS_Transit_input!$Y$69:$AL$69,0)+1,FALSE))</f>
        <v>0</v>
      </c>
      <c r="AU34" s="23">
        <f>IF(ISNA(VLOOKUP($AA34,SXS_Transit_input!$Y$28:$AU$48,MATCH(SXS_Transit_temp!AU$28,SXS_Transit_input!$Y$27:$AT$27,0)+1,FALSE)),0,VLOOKUP($AA34,SXS_Transit_input!$Y$28:$AU$48,MATCH(SXS_Transit_temp!AU$28,SXS_Transit_input!$Y$27:$AT$27,0)+1,FALSE))+IF(ISNA(VLOOKUP($AA34,SXS_Transit_input!$Y$70:$AM$81,MATCH(SXS_Transit_temp!AU$28,SXS_Transit_input!$Y$69:$AL$69,0)+1,FALSE)),0,VLOOKUP($AA34,SXS_Transit_input!$Y$70:$AM$81,MATCH(SXS_Transit_temp!AU$28,SXS_Transit_input!$Y$69:$AL$69,0)+1,FALSE))</f>
        <v>0</v>
      </c>
      <c r="AV34" s="23">
        <f>IF(ISNA(VLOOKUP($AA34,SXS_Transit_input!$Y$28:$AU$48,MATCH(SXS_Transit_temp!AV$28,SXS_Transit_input!$Y$27:$AT$27,0)+1,FALSE)),0,VLOOKUP($AA34,SXS_Transit_input!$Y$28:$AU$48,MATCH(SXS_Transit_temp!AV$28,SXS_Transit_input!$Y$27:$AT$27,0)+1,FALSE))+IF(ISNA(VLOOKUP($AA34,SXS_Transit_input!$Y$70:$AM$81,MATCH(SXS_Transit_temp!AV$28,SXS_Transit_input!$Y$69:$AL$69,0)+1,FALSE)),0,VLOOKUP($AA34,SXS_Transit_input!$Y$70:$AM$81,MATCH(SXS_Transit_temp!AV$28,SXS_Transit_input!$Y$69:$AL$69,0)+1,FALSE))</f>
        <v>0</v>
      </c>
      <c r="AW34" s="23">
        <f>IF(ISNA(VLOOKUP($AA34,SXS_Transit_input!$Y$28:$AU$48,MATCH(SXS_Transit_temp!AW$28,SXS_Transit_input!$Y$27:$AT$27,0)+1,FALSE)),0,VLOOKUP($AA34,SXS_Transit_input!$Y$28:$AU$48,MATCH(SXS_Transit_temp!AW$28,SXS_Transit_input!$Y$27:$AT$27,0)+1,FALSE))+IF(ISNA(VLOOKUP($AA34,SXS_Transit_input!$Y$70:$AM$81,MATCH(SXS_Transit_temp!AW$28,SXS_Transit_input!$Y$69:$AL$69,0)+1,FALSE)),0,VLOOKUP($AA34,SXS_Transit_input!$Y$70:$AM$81,MATCH(SXS_Transit_temp!AW$28,SXS_Transit_input!$Y$69:$AL$69,0)+1,FALSE))</f>
        <v>0</v>
      </c>
      <c r="AX34" s="23">
        <f>IF(ISNA(VLOOKUP($AA34,SXS_Transit_input!$Y$28:$AU$48,MATCH(SXS_Transit_temp!AX$28,SXS_Transit_input!$Y$27:$AT$27,0)+1,FALSE)),0,VLOOKUP($AA34,SXS_Transit_input!$Y$28:$AU$48,MATCH(SXS_Transit_temp!AX$28,SXS_Transit_input!$Y$27:$AT$27,0)+1,FALSE))+IF(ISNA(VLOOKUP($AA34,SXS_Transit_input!$Y$70:$AM$81,MATCH(SXS_Transit_temp!AX$28,SXS_Transit_input!$Y$69:$AL$69,0)+1,FALSE)),0,VLOOKUP($AA34,SXS_Transit_input!$Y$70:$AM$81,MATCH(SXS_Transit_temp!AX$28,SXS_Transit_input!$Y$69:$AL$69,0)+1,FALSE))</f>
        <v>0</v>
      </c>
      <c r="AY34" s="23">
        <f>IF(ISNA(VLOOKUP($AA34,SXS_Transit_input!$Y$28:$AU$48,MATCH(SXS_Transit_temp!AY$28,SXS_Transit_input!$Y$27:$AT$27,0)+1,FALSE)),0,VLOOKUP($AA34,SXS_Transit_input!$Y$28:$AU$48,MATCH(SXS_Transit_temp!AY$28,SXS_Transit_input!$Y$27:$AT$27,0)+1,FALSE))+IF(ISNA(VLOOKUP($AA34,SXS_Transit_input!$Y$70:$AM$81,MATCH(SXS_Transit_temp!AY$28,SXS_Transit_input!$Y$69:$AL$69,0)+1,FALSE)),0,VLOOKUP($AA34,SXS_Transit_input!$Y$70:$AM$81,MATCH(SXS_Transit_temp!AY$28,SXS_Transit_input!$Y$69:$AL$69,0)+1,FALSE))</f>
        <v>0</v>
      </c>
      <c r="AZ34" s="24">
        <f>IF(ISNA(VLOOKUP($AA34,SXS_Transit_input!$Y$28:$AU$48,MATCH(SXS_Transit_temp!AZ$28,SXS_Transit_input!$Y$27:$AT$27,0)+1,FALSE)),0,VLOOKUP($AA34,SXS_Transit_input!$Y$28:$AU$48,MATCH(SXS_Transit_temp!AZ$28,SXS_Transit_input!$Y$27:$AT$27,0)+1,FALSE))+IF(ISNA(VLOOKUP($AA34,SXS_Transit_input!$Y$70:$AM$81,MATCH(SXS_Transit_temp!AZ$28,SXS_Transit_input!$Y$69:$AL$69,0)+1,FALSE)),0,VLOOKUP($AA34,SXS_Transit_input!$Y$70:$AM$81,MATCH(SXS_Transit_temp!AZ$28,SXS_Transit_input!$Y$69:$AL$69,0)+1,FALSE))</f>
        <v>0</v>
      </c>
    </row>
    <row r="35" spans="1:52" x14ac:dyDescent="0.25">
      <c r="A35">
        <v>7</v>
      </c>
      <c r="B35">
        <f>IF(ISNA(VLOOKUP($A35,SXS_Transit_input!$A$28:$W$49,MATCH(SXS_Transit_temp!B$28,SXS_Transit_input!$B$27:$W$27,0)+1,FALSE)),0,VLOOKUP($A35,SXS_Transit_input!$A$28:$W$49,MATCH(SXS_Transit_temp!B$28,SXS_Transit_input!$B$27:$W$27,0)+1,FALSE))+IF(ISNA(VLOOKUP($A35,SXS_Transit_input!$A$71:$L$81,MATCH(SXS_Transit_temp!B$28,SXS_Transit_input!$B$70:$L$70,0)+1,FALSE)),0,VLOOKUP($A35,SXS_Transit_input!$A$71:$L$81,MATCH(SXS_Transit_temp!B$28,SXS_Transit_input!$B$70:$L$70,0)+1,FALSE))</f>
        <v>3901.6713399999999</v>
      </c>
      <c r="C35">
        <f>IF(ISNA(VLOOKUP($A35,SXS_Transit_input!$A$28:$W$49,MATCH(SXS_Transit_temp!C$28,SXS_Transit_input!$B$27:$W$27,0)+1,FALSE)),0,VLOOKUP($A35,SXS_Transit_input!$A$28:$W$49,MATCH(SXS_Transit_temp!C$28,SXS_Transit_input!$B$27:$W$27,0)+1,FALSE))+IF(ISNA(VLOOKUP($A35,SXS_Transit_input!$A$71:$L$81,MATCH(SXS_Transit_temp!C$28,SXS_Transit_input!$B$70:$L$70,0)+1,FALSE)),0,VLOOKUP($A35,SXS_Transit_input!$A$71:$L$81,MATCH(SXS_Transit_temp!C$28,SXS_Transit_input!$B$70:$L$70,0)+1,FALSE))</f>
        <v>0</v>
      </c>
      <c r="D35">
        <f>IF(ISNA(VLOOKUP($A35,SXS_Transit_input!$A$28:$W$49,MATCH(SXS_Transit_temp!D$28,SXS_Transit_input!$B$27:$W$27,0)+1,FALSE)),0,VLOOKUP($A35,SXS_Transit_input!$A$28:$W$49,MATCH(SXS_Transit_temp!D$28,SXS_Transit_input!$B$27:$W$27,0)+1,FALSE))+IF(ISNA(VLOOKUP($A35,SXS_Transit_input!$A$71:$L$81,MATCH(SXS_Transit_temp!D$28,SXS_Transit_input!$B$70:$L$70,0)+1,FALSE)),0,VLOOKUP($A35,SXS_Transit_input!$A$71:$L$81,MATCH(SXS_Transit_temp!D$28,SXS_Transit_input!$B$70:$L$70,0)+1,FALSE))</f>
        <v>413.72300000000001</v>
      </c>
      <c r="E35">
        <f>IF(ISNA(VLOOKUP($A35,SXS_Transit_input!$A$28:$W$49,MATCH(SXS_Transit_temp!E$28,SXS_Transit_input!$B$27:$W$27,0)+1,FALSE)),0,VLOOKUP($A35,SXS_Transit_input!$A$28:$W$49,MATCH(SXS_Transit_temp!E$28,SXS_Transit_input!$B$27:$W$27,0)+1,FALSE))+IF(ISNA(VLOOKUP($A35,SXS_Transit_input!$A$71:$L$81,MATCH(SXS_Transit_temp!E$28,SXS_Transit_input!$B$70:$L$70,0)+1,FALSE)),0,VLOOKUP($A35,SXS_Transit_input!$A$71:$L$81,MATCH(SXS_Transit_temp!E$28,SXS_Transit_input!$B$70:$L$70,0)+1,FALSE))</f>
        <v>0</v>
      </c>
      <c r="F35">
        <f>IF(ISNA(VLOOKUP($A35,SXS_Transit_input!$A$28:$W$49,MATCH(SXS_Transit_temp!F$28,SXS_Transit_input!$B$27:$W$27,0)+1,FALSE)),0,VLOOKUP($A35,SXS_Transit_input!$A$28:$W$49,MATCH(SXS_Transit_temp!F$28,SXS_Transit_input!$B$27:$W$27,0)+1,FALSE))+IF(ISNA(VLOOKUP($A35,SXS_Transit_input!$A$71:$L$81,MATCH(SXS_Transit_temp!F$28,SXS_Transit_input!$B$70:$L$70,0)+1,FALSE)),0,VLOOKUP($A35,SXS_Transit_input!$A$71:$L$81,MATCH(SXS_Transit_temp!F$28,SXS_Transit_input!$B$70:$L$70,0)+1,FALSE))</f>
        <v>61.827979999999997</v>
      </c>
      <c r="G35">
        <f>IF(ISNA(VLOOKUP($A35,SXS_Transit_input!$A$28:$W$49,MATCH(SXS_Transit_temp!G$28,SXS_Transit_input!$B$27:$W$27,0)+1,FALSE)),0,VLOOKUP($A35,SXS_Transit_input!$A$28:$W$49,MATCH(SXS_Transit_temp!G$28,SXS_Transit_input!$B$27:$W$27,0)+1,FALSE))+IF(ISNA(VLOOKUP($A35,SXS_Transit_input!$A$71:$L$81,MATCH(SXS_Transit_temp!G$28,SXS_Transit_input!$B$70:$L$70,0)+1,FALSE)),0,VLOOKUP($A35,SXS_Transit_input!$A$71:$L$81,MATCH(SXS_Transit_temp!G$28,SXS_Transit_input!$B$70:$L$70,0)+1,FALSE))</f>
        <v>543.63887</v>
      </c>
      <c r="H35">
        <f>IF(ISNA(VLOOKUP($A35,SXS_Transit_input!$A$28:$W$49,MATCH(SXS_Transit_temp!H$28,SXS_Transit_input!$B$27:$W$27,0)+1,FALSE)),0,VLOOKUP($A35,SXS_Transit_input!$A$28:$W$49,MATCH(SXS_Transit_temp!H$28,SXS_Transit_input!$B$27:$W$27,0)+1,FALSE))+IF(ISNA(VLOOKUP($A35,SXS_Transit_input!$A$71:$L$81,MATCH(SXS_Transit_temp!H$28,SXS_Transit_input!$B$70:$L$70,0)+1,FALSE)),0,VLOOKUP($A35,SXS_Transit_input!$A$71:$L$81,MATCH(SXS_Transit_temp!H$28,SXS_Transit_input!$B$70:$L$70,0)+1,FALSE))</f>
        <v>6023.2979500000001</v>
      </c>
      <c r="I35">
        <f>IF(ISNA(VLOOKUP($A35,SXS_Transit_input!$A$28:$W$49,MATCH(SXS_Transit_temp!I$28,SXS_Transit_input!$B$27:$W$27,0)+1,FALSE)),0,VLOOKUP($A35,SXS_Transit_input!$A$28:$W$49,MATCH(SXS_Transit_temp!I$28,SXS_Transit_input!$B$27:$W$27,0)+1,FALSE))+IF(ISNA(VLOOKUP($A35,SXS_Transit_input!$A$71:$L$81,MATCH(SXS_Transit_temp!I$28,SXS_Transit_input!$B$70:$L$70,0)+1,FALSE)),0,VLOOKUP($A35,SXS_Transit_input!$A$71:$L$81,MATCH(SXS_Transit_temp!I$28,SXS_Transit_input!$B$70:$L$70,0)+1,FALSE))</f>
        <v>109.24102000000001</v>
      </c>
      <c r="J35">
        <f>IF(ISNA(VLOOKUP($A35,SXS_Transit_input!$A$28:$W$49,MATCH(SXS_Transit_temp!J$28,SXS_Transit_input!$B$27:$W$27,0)+1,FALSE)),0,VLOOKUP($A35,SXS_Transit_input!$A$28:$W$49,MATCH(SXS_Transit_temp!J$28,SXS_Transit_input!$B$27:$W$27,0)+1,FALSE))+IF(ISNA(VLOOKUP($A35,SXS_Transit_input!$A$71:$L$81,MATCH(SXS_Transit_temp!J$28,SXS_Transit_input!$B$70:$L$70,0)+1,FALSE)),0,VLOOKUP($A35,SXS_Transit_input!$A$71:$L$81,MATCH(SXS_Transit_temp!J$28,SXS_Transit_input!$B$70:$L$70,0)+1,FALSE))</f>
        <v>101.20013</v>
      </c>
      <c r="K35">
        <f>IF(ISNA(VLOOKUP($A35,SXS_Transit_input!$A$28:$W$49,MATCH(SXS_Transit_temp!K$28,SXS_Transit_input!$B$27:$W$27,0)+1,FALSE)),0,VLOOKUP($A35,SXS_Transit_input!$A$28:$W$49,MATCH(SXS_Transit_temp!K$28,SXS_Transit_input!$B$27:$W$27,0)+1,FALSE))+IF(ISNA(VLOOKUP($A35,SXS_Transit_input!$A$71:$L$81,MATCH(SXS_Transit_temp!K$28,SXS_Transit_input!$B$70:$L$70,0)+1,FALSE)),0,VLOOKUP($A35,SXS_Transit_input!$A$71:$L$81,MATCH(SXS_Transit_temp!K$28,SXS_Transit_input!$B$70:$L$70,0)+1,FALSE))</f>
        <v>13.72339</v>
      </c>
      <c r="L35">
        <f>IF(ISNA(VLOOKUP($A35,SXS_Transit_input!$A$28:$W$49,MATCH(SXS_Transit_temp!L$28,SXS_Transit_input!$B$27:$W$27,0)+1,FALSE)),0,VLOOKUP($A35,SXS_Transit_input!$A$28:$W$49,MATCH(SXS_Transit_temp!L$28,SXS_Transit_input!$B$27:$W$27,0)+1,FALSE))+IF(ISNA(VLOOKUP($A35,SXS_Transit_input!$A$71:$L$81,MATCH(SXS_Transit_temp!L$28,SXS_Transit_input!$B$70:$L$70,0)+1,FALSE)),0,VLOOKUP($A35,SXS_Transit_input!$A$71:$L$81,MATCH(SXS_Transit_temp!L$28,SXS_Transit_input!$B$70:$L$70,0)+1,FALSE))</f>
        <v>0</v>
      </c>
      <c r="M35">
        <f>IF(ISNA(VLOOKUP($A35,SXS_Transit_input!$A$28:$W$49,MATCH(SXS_Transit_temp!M$28,SXS_Transit_input!$B$27:$W$27,0)+1,FALSE)),0,VLOOKUP($A35,SXS_Transit_input!$A$28:$W$49,MATCH(SXS_Transit_temp!M$28,SXS_Transit_input!$B$27:$W$27,0)+1,FALSE))+IF(ISNA(VLOOKUP($A35,SXS_Transit_input!$A$71:$L$81,MATCH(SXS_Transit_temp!M$28,SXS_Transit_input!$B$70:$L$70,0)+1,FALSE)),0,VLOOKUP($A35,SXS_Transit_input!$A$71:$L$81,MATCH(SXS_Transit_temp!M$28,SXS_Transit_input!$B$70:$L$70,0)+1,FALSE))</f>
        <v>0</v>
      </c>
      <c r="N35">
        <f>IF(ISNA(VLOOKUP($A35,SXS_Transit_input!$A$28:$W$49,MATCH(SXS_Transit_temp!N$28,SXS_Transit_input!$B$27:$W$27,0)+1,FALSE)),0,VLOOKUP($A35,SXS_Transit_input!$A$28:$W$49,MATCH(SXS_Transit_temp!N$28,SXS_Transit_input!$B$27:$W$27,0)+1,FALSE))+IF(ISNA(VLOOKUP($A35,SXS_Transit_input!$A$71:$L$81,MATCH(SXS_Transit_temp!N$28,SXS_Transit_input!$B$70:$L$70,0)+1,FALSE)),0,VLOOKUP($A35,SXS_Transit_input!$A$71:$L$81,MATCH(SXS_Transit_temp!N$28,SXS_Transit_input!$B$70:$L$70,0)+1,FALSE))</f>
        <v>0</v>
      </c>
      <c r="O35">
        <f>IF(ISNA(VLOOKUP($A35,SXS_Transit_input!$A$28:$W$49,MATCH(SXS_Transit_temp!O$28,SXS_Transit_input!$B$27:$W$27,0)+1,FALSE)),0,VLOOKUP($A35,SXS_Transit_input!$A$28:$W$49,MATCH(SXS_Transit_temp!O$28,SXS_Transit_input!$B$27:$W$27,0)+1,FALSE))+IF(ISNA(VLOOKUP($A35,SXS_Transit_input!$A$71:$L$81,MATCH(SXS_Transit_temp!O$28,SXS_Transit_input!$B$70:$L$70,0)+1,FALSE)),0,VLOOKUP($A35,SXS_Transit_input!$A$71:$L$81,MATCH(SXS_Transit_temp!O$28,SXS_Transit_input!$B$70:$L$70,0)+1,FALSE))</f>
        <v>0</v>
      </c>
      <c r="P35">
        <f>IF(ISNA(VLOOKUP($A35,SXS_Transit_input!$A$28:$W$49,MATCH(SXS_Transit_temp!P$28,SXS_Transit_input!$B$27:$W$27,0)+1,FALSE)),0,VLOOKUP($A35,SXS_Transit_input!$A$28:$W$49,MATCH(SXS_Transit_temp!P$28,SXS_Transit_input!$B$27:$W$27,0)+1,FALSE))+IF(ISNA(VLOOKUP($A35,SXS_Transit_input!$A$71:$L$81,MATCH(SXS_Transit_temp!P$28,SXS_Transit_input!$B$70:$L$70,0)+1,FALSE)),0,VLOOKUP($A35,SXS_Transit_input!$A$71:$L$81,MATCH(SXS_Transit_temp!P$28,SXS_Transit_input!$B$70:$L$70,0)+1,FALSE))</f>
        <v>44.210099999999997</v>
      </c>
      <c r="Q35">
        <f>IF(ISNA(VLOOKUP($A35,SXS_Transit_input!$A$28:$W$49,MATCH(SXS_Transit_temp!Q$28,SXS_Transit_input!$B$27:$W$27,0)+1,FALSE)),0,VLOOKUP($A35,SXS_Transit_input!$A$28:$W$49,MATCH(SXS_Transit_temp!Q$28,SXS_Transit_input!$B$27:$W$27,0)+1,FALSE))+IF(ISNA(VLOOKUP($A35,SXS_Transit_input!$A$71:$L$81,MATCH(SXS_Transit_temp!Q$28,SXS_Transit_input!$B$70:$L$70,0)+1,FALSE)),0,VLOOKUP($A35,SXS_Transit_input!$A$71:$L$81,MATCH(SXS_Transit_temp!Q$28,SXS_Transit_input!$B$70:$L$70,0)+1,FALSE))</f>
        <v>0</v>
      </c>
      <c r="R35">
        <f>IF(ISNA(VLOOKUP($A35,SXS_Transit_input!$A$28:$W$49,MATCH(SXS_Transit_temp!R$28,SXS_Transit_input!$B$27:$W$27,0)+1,FALSE)),0,VLOOKUP($A35,SXS_Transit_input!$A$28:$W$49,MATCH(SXS_Transit_temp!R$28,SXS_Transit_input!$B$27:$W$27,0)+1,FALSE))+IF(ISNA(VLOOKUP($A35,SXS_Transit_input!$A$71:$L$81,MATCH(SXS_Transit_temp!R$28,SXS_Transit_input!$B$70:$L$70,0)+1,FALSE)),0,VLOOKUP($A35,SXS_Transit_input!$A$71:$L$81,MATCH(SXS_Transit_temp!R$28,SXS_Transit_input!$B$70:$L$70,0)+1,FALSE))</f>
        <v>0</v>
      </c>
      <c r="S35">
        <f>IF(ISNA(VLOOKUP($A35,SXS_Transit_input!$A$28:$W$49,MATCH(SXS_Transit_temp!S$28,SXS_Transit_input!$B$27:$W$27,0)+1,FALSE)),0,VLOOKUP($A35,SXS_Transit_input!$A$28:$W$49,MATCH(SXS_Transit_temp!S$28,SXS_Transit_input!$B$27:$W$27,0)+1,FALSE))+IF(ISNA(VLOOKUP($A35,SXS_Transit_input!$A$71:$L$81,MATCH(SXS_Transit_temp!S$28,SXS_Transit_input!$B$70:$L$70,0)+1,FALSE)),0,VLOOKUP($A35,SXS_Transit_input!$A$71:$L$81,MATCH(SXS_Transit_temp!S$28,SXS_Transit_input!$B$70:$L$70,0)+1,FALSE))</f>
        <v>249.15765999999999</v>
      </c>
      <c r="T35">
        <f>IF(ISNA(VLOOKUP($A35,SXS_Transit_input!$A$28:$W$49,MATCH(SXS_Transit_temp!T$28,SXS_Transit_input!$B$27:$W$27,0)+1,FALSE)),0,VLOOKUP($A35,SXS_Transit_input!$A$28:$W$49,MATCH(SXS_Transit_temp!T$28,SXS_Transit_input!$B$27:$W$27,0)+1,FALSE))+IF(ISNA(VLOOKUP($A35,SXS_Transit_input!$A$71:$L$81,MATCH(SXS_Transit_temp!T$28,SXS_Transit_input!$B$70:$L$70,0)+1,FALSE)),0,VLOOKUP($A35,SXS_Transit_input!$A$71:$L$81,MATCH(SXS_Transit_temp!T$28,SXS_Transit_input!$B$70:$L$70,0)+1,FALSE))</f>
        <v>0</v>
      </c>
      <c r="U35">
        <f>IF(ISNA(VLOOKUP($A35,SXS_Transit_input!$A$28:$W$49,MATCH(SXS_Transit_temp!U$28,SXS_Transit_input!$B$27:$W$27,0)+1,FALSE)),0,VLOOKUP($A35,SXS_Transit_input!$A$28:$W$49,MATCH(SXS_Transit_temp!U$28,SXS_Transit_input!$B$27:$W$27,0)+1,FALSE))+IF(ISNA(VLOOKUP($A35,SXS_Transit_input!$A$71:$L$81,MATCH(SXS_Transit_temp!U$28,SXS_Transit_input!$B$70:$L$70,0)+1,FALSE)),0,VLOOKUP($A35,SXS_Transit_input!$A$71:$L$81,MATCH(SXS_Transit_temp!U$28,SXS_Transit_input!$B$70:$L$70,0)+1,FALSE))</f>
        <v>0</v>
      </c>
      <c r="V35">
        <f>IF(ISNA(VLOOKUP($A35,SXS_Transit_input!$A$28:$W$49,MATCH(SXS_Transit_temp!V$28,SXS_Transit_input!$B$27:$W$27,0)+1,FALSE)),0,VLOOKUP($A35,SXS_Transit_input!$A$28:$W$49,MATCH(SXS_Transit_temp!V$28,SXS_Transit_input!$B$27:$W$27,0)+1,FALSE))+IF(ISNA(VLOOKUP($A35,SXS_Transit_input!$A$71:$L$81,MATCH(SXS_Transit_temp!V$28,SXS_Transit_input!$B$70:$L$70,0)+1,FALSE)),0,VLOOKUP($A35,SXS_Transit_input!$A$71:$L$81,MATCH(SXS_Transit_temp!V$28,SXS_Transit_input!$B$70:$L$70,0)+1,FALSE))</f>
        <v>0</v>
      </c>
      <c r="W35">
        <f>IF(ISNA(VLOOKUP($A35,SXS_Transit_input!$A$28:$W$49,MATCH(SXS_Transit_temp!W$28,SXS_Transit_input!$B$27:$W$27,0)+1,FALSE)),0,VLOOKUP($A35,SXS_Transit_input!$A$28:$W$49,MATCH(SXS_Transit_temp!W$28,SXS_Transit_input!$B$27:$W$27,0)+1,FALSE))+IF(ISNA(VLOOKUP($A35,SXS_Transit_input!$A$71:$L$81,MATCH(SXS_Transit_temp!W$28,SXS_Transit_input!$B$70:$L$70,0)+1,FALSE)),0,VLOOKUP($A35,SXS_Transit_input!$A$71:$L$81,MATCH(SXS_Transit_temp!W$28,SXS_Transit_input!$B$70:$L$70,0)+1,FALSE))</f>
        <v>0</v>
      </c>
      <c r="X35">
        <f>IF(ISNA(VLOOKUP($A35,SXS_Transit_input!$A$28:$W$49,MATCH(SXS_Transit_temp!X$28,SXS_Transit_input!$B$27:$W$27,0)+1,FALSE)),0,VLOOKUP($A35,SXS_Transit_input!$A$28:$W$49,MATCH(SXS_Transit_temp!X$28,SXS_Transit_input!$B$27:$W$27,0)+1,FALSE))+IF(ISNA(VLOOKUP($A35,SXS_Transit_input!$A$71:$L$81,MATCH(SXS_Transit_temp!X$28,SXS_Transit_input!$B$70:$L$70,0)+1,FALSE)),0,VLOOKUP($A35,SXS_Transit_input!$A$71:$L$81,MATCH(SXS_Transit_temp!X$28,SXS_Transit_input!$B$70:$L$70,0)+1,FALSE))</f>
        <v>0</v>
      </c>
      <c r="Y35">
        <f>IF(ISNA(VLOOKUP($A35,SXS_Transit_input!$A$28:$W$49,MATCH(SXS_Transit_temp!Y$28,SXS_Transit_input!$B$27:$W$27,0)+1,FALSE)),0,VLOOKUP($A35,SXS_Transit_input!$A$28:$W$49,MATCH(SXS_Transit_temp!Y$28,SXS_Transit_input!$B$27:$W$27,0)+1,FALSE))+IF(ISNA(VLOOKUP($A35,SXS_Transit_input!$A$71:$L$81,MATCH(SXS_Transit_temp!Y$28,SXS_Transit_input!$B$70:$L$70,0)+1,FALSE)),0,VLOOKUP($A35,SXS_Transit_input!$A$71:$L$81,MATCH(SXS_Transit_temp!Y$28,SXS_Transit_input!$B$70:$L$70,0)+1,FALSE))</f>
        <v>0</v>
      </c>
      <c r="Z35">
        <f>IF(ISNA(VLOOKUP($A35,SXS_Transit_input!$A$28:$W$49,MATCH(SXS_Transit_temp!Z$28,SXS_Transit_input!$B$27:$W$27,0)+1,FALSE)),0,VLOOKUP($A35,SXS_Transit_input!$A$28:$W$49,MATCH(SXS_Transit_temp!Z$28,SXS_Transit_input!$B$27:$W$27,0)+1,FALSE))+IF(ISNA(VLOOKUP($A35,SXS_Transit_input!$A$71:$L$81,MATCH(SXS_Transit_temp!Z$28,SXS_Transit_input!$B$70:$L$70,0)+1,FALSE)),0,VLOOKUP($A35,SXS_Transit_input!$A$71:$L$81,MATCH(SXS_Transit_temp!Z$28,SXS_Transit_input!$B$70:$L$70,0)+1,FALSE))</f>
        <v>0</v>
      </c>
      <c r="AA35">
        <v>7</v>
      </c>
      <c r="AB35" s="22">
        <f>IF(ISNA(VLOOKUP($AA35,SXS_Transit_input!$Y$28:$AU$48,MATCH(SXS_Transit_temp!AB$28,SXS_Transit_input!$Y$27:$AT$27,0)+1,FALSE)),0,VLOOKUP($AA35,SXS_Transit_input!$Y$28:$AU$48,MATCH(SXS_Transit_temp!AB$28,SXS_Transit_input!$Y$27:$AT$27,0)+1,FALSE))+IF(ISNA(VLOOKUP($AA35,SXS_Transit_input!$Y$70:$AM$81,MATCH(SXS_Transit_temp!AB$28,SXS_Transit_input!$Y$69:$AL$69,0)+1,FALSE)),0,VLOOKUP($AA35,SXS_Transit_input!$Y$70:$AM$81,MATCH(SXS_Transit_temp!AB$28,SXS_Transit_input!$Y$69:$AL$69,0)+1,FALSE))</f>
        <v>1591</v>
      </c>
      <c r="AC35" s="23">
        <f>IF(ISNA(VLOOKUP($AA35,SXS_Transit_input!$Y$28:$AU$48,MATCH(SXS_Transit_temp!AC$28,SXS_Transit_input!$Y$27:$AT$27,0)+1,FALSE)),0,VLOOKUP($AA35,SXS_Transit_input!$Y$28:$AU$48,MATCH(SXS_Transit_temp!AC$28,SXS_Transit_input!$Y$27:$AT$27,0)+1,FALSE))+IF(ISNA(VLOOKUP($AA35,SXS_Transit_input!$Y$70:$AM$81,MATCH(SXS_Transit_temp!AC$28,SXS_Transit_input!$Y$69:$AL$69,0)+1,FALSE)),0,VLOOKUP($AA35,SXS_Transit_input!$Y$70:$AM$81,MATCH(SXS_Transit_temp!AC$28,SXS_Transit_input!$Y$69:$AL$69,0)+1,FALSE))</f>
        <v>55</v>
      </c>
      <c r="AD35" s="23">
        <f>IF(ISNA(VLOOKUP($AA35,SXS_Transit_input!$Y$28:$AU$48,MATCH(SXS_Transit_temp!AD$28,SXS_Transit_input!$Y$27:$AT$27,0)+1,FALSE)),0,VLOOKUP($AA35,SXS_Transit_input!$Y$28:$AU$48,MATCH(SXS_Transit_temp!AD$28,SXS_Transit_input!$Y$27:$AT$27,0)+1,FALSE))+IF(ISNA(VLOOKUP($AA35,SXS_Transit_input!$Y$70:$AM$81,MATCH(SXS_Transit_temp!AD$28,SXS_Transit_input!$Y$69:$AL$69,0)+1,FALSE)),0,VLOOKUP($AA35,SXS_Transit_input!$Y$70:$AM$81,MATCH(SXS_Transit_temp!AD$28,SXS_Transit_input!$Y$69:$AL$69,0)+1,FALSE))</f>
        <v>31</v>
      </c>
      <c r="AE35" s="23">
        <f>IF(ISNA(VLOOKUP($AA35,SXS_Transit_input!$Y$28:$AU$48,MATCH(SXS_Transit_temp!AE$28,SXS_Transit_input!$Y$27:$AT$27,0)+1,FALSE)),0,VLOOKUP($AA35,SXS_Transit_input!$Y$28:$AU$48,MATCH(SXS_Transit_temp!AE$28,SXS_Transit_input!$Y$27:$AT$27,0)+1,FALSE))+IF(ISNA(VLOOKUP($AA35,SXS_Transit_input!$Y$70:$AM$81,MATCH(SXS_Transit_temp!AE$28,SXS_Transit_input!$Y$69:$AL$69,0)+1,FALSE)),0,VLOOKUP($AA35,SXS_Transit_input!$Y$70:$AM$81,MATCH(SXS_Transit_temp!AE$28,SXS_Transit_input!$Y$69:$AL$69,0)+1,FALSE))</f>
        <v>42</v>
      </c>
      <c r="AF35" s="23">
        <f>IF(ISNA(VLOOKUP($AA35,SXS_Transit_input!$Y$28:$AU$48,MATCH(SXS_Transit_temp!AF$28,SXS_Transit_input!$Y$27:$AT$27,0)+1,FALSE)),0,VLOOKUP($AA35,SXS_Transit_input!$Y$28:$AU$48,MATCH(SXS_Transit_temp!AF$28,SXS_Transit_input!$Y$27:$AT$27,0)+1,FALSE))+IF(ISNA(VLOOKUP($AA35,SXS_Transit_input!$Y$70:$AM$81,MATCH(SXS_Transit_temp!AF$28,SXS_Transit_input!$Y$69:$AL$69,0)+1,FALSE)),0,VLOOKUP($AA35,SXS_Transit_input!$Y$70:$AM$81,MATCH(SXS_Transit_temp!AF$28,SXS_Transit_input!$Y$69:$AL$69,0)+1,FALSE))</f>
        <v>67</v>
      </c>
      <c r="AG35" s="23">
        <f>IF(ISNA(VLOOKUP($AA35,SXS_Transit_input!$Y$28:$AU$48,MATCH(SXS_Transit_temp!AG$28,SXS_Transit_input!$Y$27:$AT$27,0)+1,FALSE)),0,VLOOKUP($AA35,SXS_Transit_input!$Y$28:$AU$48,MATCH(SXS_Transit_temp!AG$28,SXS_Transit_input!$Y$27:$AT$27,0)+1,FALSE))+IF(ISNA(VLOOKUP($AA35,SXS_Transit_input!$Y$70:$AM$81,MATCH(SXS_Transit_temp!AG$28,SXS_Transit_input!$Y$69:$AL$69,0)+1,FALSE)),0,VLOOKUP($AA35,SXS_Transit_input!$Y$70:$AM$81,MATCH(SXS_Transit_temp!AG$28,SXS_Transit_input!$Y$69:$AL$69,0)+1,FALSE))</f>
        <v>133</v>
      </c>
      <c r="AH35" s="23">
        <f>IF(ISNA(VLOOKUP($AA35,SXS_Transit_input!$Y$28:$AU$48,MATCH(SXS_Transit_temp!AH$28,SXS_Transit_input!$Y$27:$AT$27,0)+1,FALSE)),0,VLOOKUP($AA35,SXS_Transit_input!$Y$28:$AU$48,MATCH(SXS_Transit_temp!AH$28,SXS_Transit_input!$Y$27:$AT$27,0)+1,FALSE))+IF(ISNA(VLOOKUP($AA35,SXS_Transit_input!$Y$70:$AM$81,MATCH(SXS_Transit_temp!AH$28,SXS_Transit_input!$Y$69:$AL$69,0)+1,FALSE)),0,VLOOKUP($AA35,SXS_Transit_input!$Y$70:$AM$81,MATCH(SXS_Transit_temp!AH$28,SXS_Transit_input!$Y$69:$AL$69,0)+1,FALSE))</f>
        <v>1278</v>
      </c>
      <c r="AI35" s="23">
        <f>IF(ISNA(VLOOKUP($AA35,SXS_Transit_input!$Y$28:$AU$48,MATCH(SXS_Transit_temp!AI$28,SXS_Transit_input!$Y$27:$AT$27,0)+1,FALSE)),0,VLOOKUP($AA35,SXS_Transit_input!$Y$28:$AU$48,MATCH(SXS_Transit_temp!AI$28,SXS_Transit_input!$Y$27:$AT$27,0)+1,FALSE))+IF(ISNA(VLOOKUP($AA35,SXS_Transit_input!$Y$70:$AM$81,MATCH(SXS_Transit_temp!AI$28,SXS_Transit_input!$Y$69:$AL$69,0)+1,FALSE)),0,VLOOKUP($AA35,SXS_Transit_input!$Y$70:$AM$81,MATCH(SXS_Transit_temp!AI$28,SXS_Transit_input!$Y$69:$AL$69,0)+1,FALSE))</f>
        <v>373</v>
      </c>
      <c r="AJ35" s="23">
        <f>IF(ISNA(VLOOKUP($AA35,SXS_Transit_input!$Y$28:$AU$48,MATCH(SXS_Transit_temp!AJ$28,SXS_Transit_input!$Y$27:$AT$27,0)+1,FALSE)),0,VLOOKUP($AA35,SXS_Transit_input!$Y$28:$AU$48,MATCH(SXS_Transit_temp!AJ$28,SXS_Transit_input!$Y$27:$AT$27,0)+1,FALSE))+IF(ISNA(VLOOKUP($AA35,SXS_Transit_input!$Y$70:$AM$81,MATCH(SXS_Transit_temp!AJ$28,SXS_Transit_input!$Y$69:$AL$69,0)+1,FALSE)),0,VLOOKUP($AA35,SXS_Transit_input!$Y$70:$AM$81,MATCH(SXS_Transit_temp!AJ$28,SXS_Transit_input!$Y$69:$AL$69,0)+1,FALSE))</f>
        <v>1</v>
      </c>
      <c r="AK35" s="23">
        <f>IF(ISNA(VLOOKUP($AA35,SXS_Transit_input!$Y$28:$AU$48,MATCH(SXS_Transit_temp!AK$28,SXS_Transit_input!$Y$27:$AT$27,0)+1,FALSE)),0,VLOOKUP($AA35,SXS_Transit_input!$Y$28:$AU$48,MATCH(SXS_Transit_temp!AK$28,SXS_Transit_input!$Y$27:$AT$27,0)+1,FALSE))+IF(ISNA(VLOOKUP($AA35,SXS_Transit_input!$Y$70:$AM$81,MATCH(SXS_Transit_temp!AK$28,SXS_Transit_input!$Y$69:$AL$69,0)+1,FALSE)),0,VLOOKUP($AA35,SXS_Transit_input!$Y$70:$AM$81,MATCH(SXS_Transit_temp!AK$28,SXS_Transit_input!$Y$69:$AL$69,0)+1,FALSE))</f>
        <v>0</v>
      </c>
      <c r="AL35" s="23">
        <f>IF(ISNA(VLOOKUP($AA35,SXS_Transit_input!$Y$28:$AU$48,MATCH(SXS_Transit_temp!AL$28,SXS_Transit_input!$Y$27:$AT$27,0)+1,FALSE)),0,VLOOKUP($AA35,SXS_Transit_input!$Y$28:$AU$48,MATCH(SXS_Transit_temp!AL$28,SXS_Transit_input!$Y$27:$AT$27,0)+1,FALSE))+IF(ISNA(VLOOKUP($AA35,SXS_Transit_input!$Y$70:$AM$81,MATCH(SXS_Transit_temp!AL$28,SXS_Transit_input!$Y$69:$AL$69,0)+1,FALSE)),0,VLOOKUP($AA35,SXS_Transit_input!$Y$70:$AM$81,MATCH(SXS_Transit_temp!AL$28,SXS_Transit_input!$Y$69:$AL$69,0)+1,FALSE))</f>
        <v>0</v>
      </c>
      <c r="AM35" s="23">
        <f>IF(ISNA(VLOOKUP($AA35,SXS_Transit_input!$Y$28:$AU$48,MATCH(SXS_Transit_temp!AM$28,SXS_Transit_input!$Y$27:$AT$27,0)+1,FALSE)),0,VLOOKUP($AA35,SXS_Transit_input!$Y$28:$AU$48,MATCH(SXS_Transit_temp!AM$28,SXS_Transit_input!$Y$27:$AT$27,0)+1,FALSE))+IF(ISNA(VLOOKUP($AA35,SXS_Transit_input!$Y$70:$AM$81,MATCH(SXS_Transit_temp!AM$28,SXS_Transit_input!$Y$69:$AL$69,0)+1,FALSE)),0,VLOOKUP($AA35,SXS_Transit_input!$Y$70:$AM$81,MATCH(SXS_Transit_temp!AM$28,SXS_Transit_input!$Y$69:$AL$69,0)+1,FALSE))</f>
        <v>3</v>
      </c>
      <c r="AN35" s="23">
        <f>IF(ISNA(VLOOKUP($AA35,SXS_Transit_input!$Y$28:$AU$48,MATCH(SXS_Transit_temp!AN$28,SXS_Transit_input!$Y$27:$AT$27,0)+1,FALSE)),0,VLOOKUP($AA35,SXS_Transit_input!$Y$28:$AU$48,MATCH(SXS_Transit_temp!AN$28,SXS_Transit_input!$Y$27:$AT$27,0)+1,FALSE))+IF(ISNA(VLOOKUP($AA35,SXS_Transit_input!$Y$70:$AM$81,MATCH(SXS_Transit_temp!AN$28,SXS_Transit_input!$Y$69:$AL$69,0)+1,FALSE)),0,VLOOKUP($AA35,SXS_Transit_input!$Y$70:$AM$81,MATCH(SXS_Transit_temp!AN$28,SXS_Transit_input!$Y$69:$AL$69,0)+1,FALSE))</f>
        <v>4</v>
      </c>
      <c r="AO35" s="23">
        <f>IF(ISNA(VLOOKUP($AA35,SXS_Transit_input!$Y$28:$AU$48,MATCH(SXS_Transit_temp!AO$28,SXS_Transit_input!$Y$27:$AT$27,0)+1,FALSE)),0,VLOOKUP($AA35,SXS_Transit_input!$Y$28:$AU$48,MATCH(SXS_Transit_temp!AO$28,SXS_Transit_input!$Y$27:$AT$27,0)+1,FALSE))+IF(ISNA(VLOOKUP($AA35,SXS_Transit_input!$Y$70:$AM$81,MATCH(SXS_Transit_temp!AO$28,SXS_Transit_input!$Y$69:$AL$69,0)+1,FALSE)),0,VLOOKUP($AA35,SXS_Transit_input!$Y$70:$AM$81,MATCH(SXS_Transit_temp!AO$28,SXS_Transit_input!$Y$69:$AL$69,0)+1,FALSE))</f>
        <v>18</v>
      </c>
      <c r="AP35" s="23">
        <f>IF(ISNA(VLOOKUP($AA35,SXS_Transit_input!$Y$28:$AU$48,MATCH(SXS_Transit_temp!AP$28,SXS_Transit_input!$Y$27:$AT$27,0)+1,FALSE)),0,VLOOKUP($AA35,SXS_Transit_input!$Y$28:$AU$48,MATCH(SXS_Transit_temp!AP$28,SXS_Transit_input!$Y$27:$AT$27,0)+1,FALSE))+IF(ISNA(VLOOKUP($AA35,SXS_Transit_input!$Y$70:$AM$81,MATCH(SXS_Transit_temp!AP$28,SXS_Transit_input!$Y$69:$AL$69,0)+1,FALSE)),0,VLOOKUP($AA35,SXS_Transit_input!$Y$70:$AM$81,MATCH(SXS_Transit_temp!AP$28,SXS_Transit_input!$Y$69:$AL$69,0)+1,FALSE))</f>
        <v>1</v>
      </c>
      <c r="AQ35" s="23">
        <f>IF(ISNA(VLOOKUP($AA35,SXS_Transit_input!$Y$28:$AU$48,MATCH(SXS_Transit_temp!AQ$28,SXS_Transit_input!$Y$27:$AT$27,0)+1,FALSE)),0,VLOOKUP($AA35,SXS_Transit_input!$Y$28:$AU$48,MATCH(SXS_Transit_temp!AQ$28,SXS_Transit_input!$Y$27:$AT$27,0)+1,FALSE))+IF(ISNA(VLOOKUP($AA35,SXS_Transit_input!$Y$70:$AM$81,MATCH(SXS_Transit_temp!AQ$28,SXS_Transit_input!$Y$69:$AL$69,0)+1,FALSE)),0,VLOOKUP($AA35,SXS_Transit_input!$Y$70:$AM$81,MATCH(SXS_Transit_temp!AQ$28,SXS_Transit_input!$Y$69:$AL$69,0)+1,FALSE))</f>
        <v>0</v>
      </c>
      <c r="AR35" s="23">
        <f>IF(ISNA(VLOOKUP($AA35,SXS_Transit_input!$Y$28:$AU$48,MATCH(SXS_Transit_temp!AR$28,SXS_Transit_input!$Y$27:$AT$27,0)+1,FALSE)),0,VLOOKUP($AA35,SXS_Transit_input!$Y$28:$AU$48,MATCH(SXS_Transit_temp!AR$28,SXS_Transit_input!$Y$27:$AT$27,0)+1,FALSE))+IF(ISNA(VLOOKUP($AA35,SXS_Transit_input!$Y$70:$AM$81,MATCH(SXS_Transit_temp!AR$28,SXS_Transit_input!$Y$69:$AL$69,0)+1,FALSE)),0,VLOOKUP($AA35,SXS_Transit_input!$Y$70:$AM$81,MATCH(SXS_Transit_temp!AR$28,SXS_Transit_input!$Y$69:$AL$69,0)+1,FALSE))</f>
        <v>0</v>
      </c>
      <c r="AS35" s="23">
        <f>IF(ISNA(VLOOKUP($AA35,SXS_Transit_input!$Y$28:$AU$48,MATCH(SXS_Transit_temp!AS$28,SXS_Transit_input!$Y$27:$AT$27,0)+1,FALSE)),0,VLOOKUP($AA35,SXS_Transit_input!$Y$28:$AU$48,MATCH(SXS_Transit_temp!AS$28,SXS_Transit_input!$Y$27:$AT$27,0)+1,FALSE))+IF(ISNA(VLOOKUP($AA35,SXS_Transit_input!$Y$70:$AM$81,MATCH(SXS_Transit_temp!AS$28,SXS_Transit_input!$Y$69:$AL$69,0)+1,FALSE)),0,VLOOKUP($AA35,SXS_Transit_input!$Y$70:$AM$81,MATCH(SXS_Transit_temp!AS$28,SXS_Transit_input!$Y$69:$AL$69,0)+1,FALSE))</f>
        <v>0</v>
      </c>
      <c r="AT35" s="23">
        <f>IF(ISNA(VLOOKUP($AA35,SXS_Transit_input!$Y$28:$AU$48,MATCH(SXS_Transit_temp!AT$28,SXS_Transit_input!$Y$27:$AT$27,0)+1,FALSE)),0,VLOOKUP($AA35,SXS_Transit_input!$Y$28:$AU$48,MATCH(SXS_Transit_temp!AT$28,SXS_Transit_input!$Y$27:$AT$27,0)+1,FALSE))+IF(ISNA(VLOOKUP($AA35,SXS_Transit_input!$Y$70:$AM$81,MATCH(SXS_Transit_temp!AT$28,SXS_Transit_input!$Y$69:$AL$69,0)+1,FALSE)),0,VLOOKUP($AA35,SXS_Transit_input!$Y$70:$AM$81,MATCH(SXS_Transit_temp!AT$28,SXS_Transit_input!$Y$69:$AL$69,0)+1,FALSE))</f>
        <v>0</v>
      </c>
      <c r="AU35" s="23">
        <f>IF(ISNA(VLOOKUP($AA35,SXS_Transit_input!$Y$28:$AU$48,MATCH(SXS_Transit_temp!AU$28,SXS_Transit_input!$Y$27:$AT$27,0)+1,FALSE)),0,VLOOKUP($AA35,SXS_Transit_input!$Y$28:$AU$48,MATCH(SXS_Transit_temp!AU$28,SXS_Transit_input!$Y$27:$AT$27,0)+1,FALSE))+IF(ISNA(VLOOKUP($AA35,SXS_Transit_input!$Y$70:$AM$81,MATCH(SXS_Transit_temp!AU$28,SXS_Transit_input!$Y$69:$AL$69,0)+1,FALSE)),0,VLOOKUP($AA35,SXS_Transit_input!$Y$70:$AM$81,MATCH(SXS_Transit_temp!AU$28,SXS_Transit_input!$Y$69:$AL$69,0)+1,FALSE))</f>
        <v>0</v>
      </c>
      <c r="AV35" s="23">
        <f>IF(ISNA(VLOOKUP($AA35,SXS_Transit_input!$Y$28:$AU$48,MATCH(SXS_Transit_temp!AV$28,SXS_Transit_input!$Y$27:$AT$27,0)+1,FALSE)),0,VLOOKUP($AA35,SXS_Transit_input!$Y$28:$AU$48,MATCH(SXS_Transit_temp!AV$28,SXS_Transit_input!$Y$27:$AT$27,0)+1,FALSE))+IF(ISNA(VLOOKUP($AA35,SXS_Transit_input!$Y$70:$AM$81,MATCH(SXS_Transit_temp!AV$28,SXS_Transit_input!$Y$69:$AL$69,0)+1,FALSE)),0,VLOOKUP($AA35,SXS_Transit_input!$Y$70:$AM$81,MATCH(SXS_Transit_temp!AV$28,SXS_Transit_input!$Y$69:$AL$69,0)+1,FALSE))</f>
        <v>1</v>
      </c>
      <c r="AW35" s="23">
        <f>IF(ISNA(VLOOKUP($AA35,SXS_Transit_input!$Y$28:$AU$48,MATCH(SXS_Transit_temp!AW$28,SXS_Transit_input!$Y$27:$AT$27,0)+1,FALSE)),0,VLOOKUP($AA35,SXS_Transit_input!$Y$28:$AU$48,MATCH(SXS_Transit_temp!AW$28,SXS_Transit_input!$Y$27:$AT$27,0)+1,FALSE))+IF(ISNA(VLOOKUP($AA35,SXS_Transit_input!$Y$70:$AM$81,MATCH(SXS_Transit_temp!AW$28,SXS_Transit_input!$Y$69:$AL$69,0)+1,FALSE)),0,VLOOKUP($AA35,SXS_Transit_input!$Y$70:$AM$81,MATCH(SXS_Transit_temp!AW$28,SXS_Transit_input!$Y$69:$AL$69,0)+1,FALSE))</f>
        <v>0</v>
      </c>
      <c r="AX35" s="23">
        <f>IF(ISNA(VLOOKUP($AA35,SXS_Transit_input!$Y$28:$AU$48,MATCH(SXS_Transit_temp!AX$28,SXS_Transit_input!$Y$27:$AT$27,0)+1,FALSE)),0,VLOOKUP($AA35,SXS_Transit_input!$Y$28:$AU$48,MATCH(SXS_Transit_temp!AX$28,SXS_Transit_input!$Y$27:$AT$27,0)+1,FALSE))+IF(ISNA(VLOOKUP($AA35,SXS_Transit_input!$Y$70:$AM$81,MATCH(SXS_Transit_temp!AX$28,SXS_Transit_input!$Y$69:$AL$69,0)+1,FALSE)),0,VLOOKUP($AA35,SXS_Transit_input!$Y$70:$AM$81,MATCH(SXS_Transit_temp!AX$28,SXS_Transit_input!$Y$69:$AL$69,0)+1,FALSE))</f>
        <v>0</v>
      </c>
      <c r="AY35" s="23">
        <f>IF(ISNA(VLOOKUP($AA35,SXS_Transit_input!$Y$28:$AU$48,MATCH(SXS_Transit_temp!AY$28,SXS_Transit_input!$Y$27:$AT$27,0)+1,FALSE)),0,VLOOKUP($AA35,SXS_Transit_input!$Y$28:$AU$48,MATCH(SXS_Transit_temp!AY$28,SXS_Transit_input!$Y$27:$AT$27,0)+1,FALSE))+IF(ISNA(VLOOKUP($AA35,SXS_Transit_input!$Y$70:$AM$81,MATCH(SXS_Transit_temp!AY$28,SXS_Transit_input!$Y$69:$AL$69,0)+1,FALSE)),0,VLOOKUP($AA35,SXS_Transit_input!$Y$70:$AM$81,MATCH(SXS_Transit_temp!AY$28,SXS_Transit_input!$Y$69:$AL$69,0)+1,FALSE))</f>
        <v>0</v>
      </c>
      <c r="AZ35" s="24">
        <f>IF(ISNA(VLOOKUP($AA35,SXS_Transit_input!$Y$28:$AU$48,MATCH(SXS_Transit_temp!AZ$28,SXS_Transit_input!$Y$27:$AT$27,0)+1,FALSE)),0,VLOOKUP($AA35,SXS_Transit_input!$Y$28:$AU$48,MATCH(SXS_Transit_temp!AZ$28,SXS_Transit_input!$Y$27:$AT$27,0)+1,FALSE))+IF(ISNA(VLOOKUP($AA35,SXS_Transit_input!$Y$70:$AM$81,MATCH(SXS_Transit_temp!AZ$28,SXS_Transit_input!$Y$69:$AL$69,0)+1,FALSE)),0,VLOOKUP($AA35,SXS_Transit_input!$Y$70:$AM$81,MATCH(SXS_Transit_temp!AZ$28,SXS_Transit_input!$Y$69:$AL$69,0)+1,FALSE))</f>
        <v>1</v>
      </c>
    </row>
    <row r="36" spans="1:52" x14ac:dyDescent="0.25">
      <c r="A36">
        <v>8</v>
      </c>
      <c r="B36">
        <f>IF(ISNA(VLOOKUP($A36,SXS_Transit_input!$A$28:$W$49,MATCH(SXS_Transit_temp!B$28,SXS_Transit_input!$B$27:$W$27,0)+1,FALSE)),0,VLOOKUP($A36,SXS_Transit_input!$A$28:$W$49,MATCH(SXS_Transit_temp!B$28,SXS_Transit_input!$B$27:$W$27,0)+1,FALSE))+IF(ISNA(VLOOKUP($A36,SXS_Transit_input!$A$71:$L$81,MATCH(SXS_Transit_temp!B$28,SXS_Transit_input!$B$70:$L$70,0)+1,FALSE)),0,VLOOKUP($A36,SXS_Transit_input!$A$71:$L$81,MATCH(SXS_Transit_temp!B$28,SXS_Transit_input!$B$70:$L$70,0)+1,FALSE))</f>
        <v>18547.399859999998</v>
      </c>
      <c r="C36">
        <f>IF(ISNA(VLOOKUP($A36,SXS_Transit_input!$A$28:$W$49,MATCH(SXS_Transit_temp!C$28,SXS_Transit_input!$B$27:$W$27,0)+1,FALSE)),0,VLOOKUP($A36,SXS_Transit_input!$A$28:$W$49,MATCH(SXS_Transit_temp!C$28,SXS_Transit_input!$B$27:$W$27,0)+1,FALSE))+IF(ISNA(VLOOKUP($A36,SXS_Transit_input!$A$71:$L$81,MATCH(SXS_Transit_temp!C$28,SXS_Transit_input!$B$70:$L$70,0)+1,FALSE)),0,VLOOKUP($A36,SXS_Transit_input!$A$71:$L$81,MATCH(SXS_Transit_temp!C$28,SXS_Transit_input!$B$70:$L$70,0)+1,FALSE))</f>
        <v>1064.52631</v>
      </c>
      <c r="D36">
        <f>IF(ISNA(VLOOKUP($A36,SXS_Transit_input!$A$28:$W$49,MATCH(SXS_Transit_temp!D$28,SXS_Transit_input!$B$27:$W$27,0)+1,FALSE)),0,VLOOKUP($A36,SXS_Transit_input!$A$28:$W$49,MATCH(SXS_Transit_temp!D$28,SXS_Transit_input!$B$27:$W$27,0)+1,FALSE))+IF(ISNA(VLOOKUP($A36,SXS_Transit_input!$A$71:$L$81,MATCH(SXS_Transit_temp!D$28,SXS_Transit_input!$B$70:$L$70,0)+1,FALSE)),0,VLOOKUP($A36,SXS_Transit_input!$A$71:$L$81,MATCH(SXS_Transit_temp!D$28,SXS_Transit_input!$B$70:$L$70,0)+1,FALSE))</f>
        <v>0</v>
      </c>
      <c r="E36">
        <f>IF(ISNA(VLOOKUP($A36,SXS_Transit_input!$A$28:$W$49,MATCH(SXS_Transit_temp!E$28,SXS_Transit_input!$B$27:$W$27,0)+1,FALSE)),0,VLOOKUP($A36,SXS_Transit_input!$A$28:$W$49,MATCH(SXS_Transit_temp!E$28,SXS_Transit_input!$B$27:$W$27,0)+1,FALSE))+IF(ISNA(VLOOKUP($A36,SXS_Transit_input!$A$71:$L$81,MATCH(SXS_Transit_temp!E$28,SXS_Transit_input!$B$70:$L$70,0)+1,FALSE)),0,VLOOKUP($A36,SXS_Transit_input!$A$71:$L$81,MATCH(SXS_Transit_temp!E$28,SXS_Transit_input!$B$70:$L$70,0)+1,FALSE))</f>
        <v>44.190469999999998</v>
      </c>
      <c r="F36">
        <f>IF(ISNA(VLOOKUP($A36,SXS_Transit_input!$A$28:$W$49,MATCH(SXS_Transit_temp!F$28,SXS_Transit_input!$B$27:$W$27,0)+1,FALSE)),0,VLOOKUP($A36,SXS_Transit_input!$A$28:$W$49,MATCH(SXS_Transit_temp!F$28,SXS_Transit_input!$B$27:$W$27,0)+1,FALSE))+IF(ISNA(VLOOKUP($A36,SXS_Transit_input!$A$71:$L$81,MATCH(SXS_Transit_temp!F$28,SXS_Transit_input!$B$70:$L$70,0)+1,FALSE)),0,VLOOKUP($A36,SXS_Transit_input!$A$71:$L$81,MATCH(SXS_Transit_temp!F$28,SXS_Transit_input!$B$70:$L$70,0)+1,FALSE))</f>
        <v>791.02428999999995</v>
      </c>
      <c r="G36">
        <f>IF(ISNA(VLOOKUP($A36,SXS_Transit_input!$A$28:$W$49,MATCH(SXS_Transit_temp!G$28,SXS_Transit_input!$B$27:$W$27,0)+1,FALSE)),0,VLOOKUP($A36,SXS_Transit_input!$A$28:$W$49,MATCH(SXS_Transit_temp!G$28,SXS_Transit_input!$B$27:$W$27,0)+1,FALSE))+IF(ISNA(VLOOKUP($A36,SXS_Transit_input!$A$71:$L$81,MATCH(SXS_Transit_temp!G$28,SXS_Transit_input!$B$70:$L$70,0)+1,FALSE)),0,VLOOKUP($A36,SXS_Transit_input!$A$71:$L$81,MATCH(SXS_Transit_temp!G$28,SXS_Transit_input!$B$70:$L$70,0)+1,FALSE))</f>
        <v>34.143380000000001</v>
      </c>
      <c r="H36">
        <f>IF(ISNA(VLOOKUP($A36,SXS_Transit_input!$A$28:$W$49,MATCH(SXS_Transit_temp!H$28,SXS_Transit_input!$B$27:$W$27,0)+1,FALSE)),0,VLOOKUP($A36,SXS_Transit_input!$A$28:$W$49,MATCH(SXS_Transit_temp!H$28,SXS_Transit_input!$B$27:$W$27,0)+1,FALSE))+IF(ISNA(VLOOKUP($A36,SXS_Transit_input!$A$71:$L$81,MATCH(SXS_Transit_temp!H$28,SXS_Transit_input!$B$70:$L$70,0)+1,FALSE)),0,VLOOKUP($A36,SXS_Transit_input!$A$71:$L$81,MATCH(SXS_Transit_temp!H$28,SXS_Transit_input!$B$70:$L$70,0)+1,FALSE))</f>
        <v>1197.0995800000001</v>
      </c>
      <c r="I36">
        <f>IF(ISNA(VLOOKUP($A36,SXS_Transit_input!$A$28:$W$49,MATCH(SXS_Transit_temp!I$28,SXS_Transit_input!$B$27:$W$27,0)+1,FALSE)),0,VLOOKUP($A36,SXS_Transit_input!$A$28:$W$49,MATCH(SXS_Transit_temp!I$28,SXS_Transit_input!$B$27:$W$27,0)+1,FALSE))+IF(ISNA(VLOOKUP($A36,SXS_Transit_input!$A$71:$L$81,MATCH(SXS_Transit_temp!I$28,SXS_Transit_input!$B$70:$L$70,0)+1,FALSE)),0,VLOOKUP($A36,SXS_Transit_input!$A$71:$L$81,MATCH(SXS_Transit_temp!I$28,SXS_Transit_input!$B$70:$L$70,0)+1,FALSE))</f>
        <v>14248.614510000001</v>
      </c>
      <c r="J36">
        <f>IF(ISNA(VLOOKUP($A36,SXS_Transit_input!$A$28:$W$49,MATCH(SXS_Transit_temp!J$28,SXS_Transit_input!$B$27:$W$27,0)+1,FALSE)),0,VLOOKUP($A36,SXS_Transit_input!$A$28:$W$49,MATCH(SXS_Transit_temp!J$28,SXS_Transit_input!$B$27:$W$27,0)+1,FALSE))+IF(ISNA(VLOOKUP($A36,SXS_Transit_input!$A$71:$L$81,MATCH(SXS_Transit_temp!J$28,SXS_Transit_input!$B$70:$L$70,0)+1,FALSE)),0,VLOOKUP($A36,SXS_Transit_input!$A$71:$L$81,MATCH(SXS_Transit_temp!J$28,SXS_Transit_input!$B$70:$L$70,0)+1,FALSE))</f>
        <v>355.32866000000001</v>
      </c>
      <c r="K36">
        <f>IF(ISNA(VLOOKUP($A36,SXS_Transit_input!$A$28:$W$49,MATCH(SXS_Transit_temp!K$28,SXS_Transit_input!$B$27:$W$27,0)+1,FALSE)),0,VLOOKUP($A36,SXS_Transit_input!$A$28:$W$49,MATCH(SXS_Transit_temp!K$28,SXS_Transit_input!$B$27:$W$27,0)+1,FALSE))+IF(ISNA(VLOOKUP($A36,SXS_Transit_input!$A$71:$L$81,MATCH(SXS_Transit_temp!K$28,SXS_Transit_input!$B$70:$L$70,0)+1,FALSE)),0,VLOOKUP($A36,SXS_Transit_input!$A$71:$L$81,MATCH(SXS_Transit_temp!K$28,SXS_Transit_input!$B$70:$L$70,0)+1,FALSE))</f>
        <v>91.409630000000007</v>
      </c>
      <c r="L36">
        <f>IF(ISNA(VLOOKUP($A36,SXS_Transit_input!$A$28:$W$49,MATCH(SXS_Transit_temp!L$28,SXS_Transit_input!$B$27:$W$27,0)+1,FALSE)),0,VLOOKUP($A36,SXS_Transit_input!$A$28:$W$49,MATCH(SXS_Transit_temp!L$28,SXS_Transit_input!$B$27:$W$27,0)+1,FALSE))+IF(ISNA(VLOOKUP($A36,SXS_Transit_input!$A$71:$L$81,MATCH(SXS_Transit_temp!L$28,SXS_Transit_input!$B$70:$L$70,0)+1,FALSE)),0,VLOOKUP($A36,SXS_Transit_input!$A$71:$L$81,MATCH(SXS_Transit_temp!L$28,SXS_Transit_input!$B$70:$L$70,0)+1,FALSE))</f>
        <v>0</v>
      </c>
      <c r="M36">
        <f>IF(ISNA(VLOOKUP($A36,SXS_Transit_input!$A$28:$W$49,MATCH(SXS_Transit_temp!M$28,SXS_Transit_input!$B$27:$W$27,0)+1,FALSE)),0,VLOOKUP($A36,SXS_Transit_input!$A$28:$W$49,MATCH(SXS_Transit_temp!M$28,SXS_Transit_input!$B$27:$W$27,0)+1,FALSE))+IF(ISNA(VLOOKUP($A36,SXS_Transit_input!$A$71:$L$81,MATCH(SXS_Transit_temp!M$28,SXS_Transit_input!$B$70:$L$70,0)+1,FALSE)),0,VLOOKUP($A36,SXS_Transit_input!$A$71:$L$81,MATCH(SXS_Transit_temp!M$28,SXS_Transit_input!$B$70:$L$70,0)+1,FALSE))</f>
        <v>0</v>
      </c>
      <c r="N36">
        <f>IF(ISNA(VLOOKUP($A36,SXS_Transit_input!$A$28:$W$49,MATCH(SXS_Transit_temp!N$28,SXS_Transit_input!$B$27:$W$27,0)+1,FALSE)),0,VLOOKUP($A36,SXS_Transit_input!$A$28:$W$49,MATCH(SXS_Transit_temp!N$28,SXS_Transit_input!$B$27:$W$27,0)+1,FALSE))+IF(ISNA(VLOOKUP($A36,SXS_Transit_input!$A$71:$L$81,MATCH(SXS_Transit_temp!N$28,SXS_Transit_input!$B$70:$L$70,0)+1,FALSE)),0,VLOOKUP($A36,SXS_Transit_input!$A$71:$L$81,MATCH(SXS_Transit_temp!N$28,SXS_Transit_input!$B$70:$L$70,0)+1,FALSE))</f>
        <v>0</v>
      </c>
      <c r="O36">
        <f>IF(ISNA(VLOOKUP($A36,SXS_Transit_input!$A$28:$W$49,MATCH(SXS_Transit_temp!O$28,SXS_Transit_input!$B$27:$W$27,0)+1,FALSE)),0,VLOOKUP($A36,SXS_Transit_input!$A$28:$W$49,MATCH(SXS_Transit_temp!O$28,SXS_Transit_input!$B$27:$W$27,0)+1,FALSE))+IF(ISNA(VLOOKUP($A36,SXS_Transit_input!$A$71:$L$81,MATCH(SXS_Transit_temp!O$28,SXS_Transit_input!$B$70:$L$70,0)+1,FALSE)),0,VLOOKUP($A36,SXS_Transit_input!$A$71:$L$81,MATCH(SXS_Transit_temp!O$28,SXS_Transit_input!$B$70:$L$70,0)+1,FALSE))</f>
        <v>0</v>
      </c>
      <c r="P36">
        <f>IF(ISNA(VLOOKUP($A36,SXS_Transit_input!$A$28:$W$49,MATCH(SXS_Transit_temp!P$28,SXS_Transit_input!$B$27:$W$27,0)+1,FALSE)),0,VLOOKUP($A36,SXS_Transit_input!$A$28:$W$49,MATCH(SXS_Transit_temp!P$28,SXS_Transit_input!$B$27:$W$27,0)+1,FALSE))+IF(ISNA(VLOOKUP($A36,SXS_Transit_input!$A$71:$L$81,MATCH(SXS_Transit_temp!P$28,SXS_Transit_input!$B$70:$L$70,0)+1,FALSE)),0,VLOOKUP($A36,SXS_Transit_input!$A$71:$L$81,MATCH(SXS_Transit_temp!P$28,SXS_Transit_input!$B$70:$L$70,0)+1,FALSE))</f>
        <v>88.624219999999994</v>
      </c>
      <c r="Q36">
        <f>IF(ISNA(VLOOKUP($A36,SXS_Transit_input!$A$28:$W$49,MATCH(SXS_Transit_temp!Q$28,SXS_Transit_input!$B$27:$W$27,0)+1,FALSE)),0,VLOOKUP($A36,SXS_Transit_input!$A$28:$W$49,MATCH(SXS_Transit_temp!Q$28,SXS_Transit_input!$B$27:$W$27,0)+1,FALSE))+IF(ISNA(VLOOKUP($A36,SXS_Transit_input!$A$71:$L$81,MATCH(SXS_Transit_temp!Q$28,SXS_Transit_input!$B$70:$L$70,0)+1,FALSE)),0,VLOOKUP($A36,SXS_Transit_input!$A$71:$L$81,MATCH(SXS_Transit_temp!Q$28,SXS_Transit_input!$B$70:$L$70,0)+1,FALSE))</f>
        <v>0</v>
      </c>
      <c r="R36">
        <f>IF(ISNA(VLOOKUP($A36,SXS_Transit_input!$A$28:$W$49,MATCH(SXS_Transit_temp!R$28,SXS_Transit_input!$B$27:$W$27,0)+1,FALSE)),0,VLOOKUP($A36,SXS_Transit_input!$A$28:$W$49,MATCH(SXS_Transit_temp!R$28,SXS_Transit_input!$B$27:$W$27,0)+1,FALSE))+IF(ISNA(VLOOKUP($A36,SXS_Transit_input!$A$71:$L$81,MATCH(SXS_Transit_temp!R$28,SXS_Transit_input!$B$70:$L$70,0)+1,FALSE)),0,VLOOKUP($A36,SXS_Transit_input!$A$71:$L$81,MATCH(SXS_Transit_temp!R$28,SXS_Transit_input!$B$70:$L$70,0)+1,FALSE))</f>
        <v>0</v>
      </c>
      <c r="S36">
        <f>IF(ISNA(VLOOKUP($A36,SXS_Transit_input!$A$28:$W$49,MATCH(SXS_Transit_temp!S$28,SXS_Transit_input!$B$27:$W$27,0)+1,FALSE)),0,VLOOKUP($A36,SXS_Transit_input!$A$28:$W$49,MATCH(SXS_Transit_temp!S$28,SXS_Transit_input!$B$27:$W$27,0)+1,FALSE))+IF(ISNA(VLOOKUP($A36,SXS_Transit_input!$A$71:$L$81,MATCH(SXS_Transit_temp!S$28,SXS_Transit_input!$B$70:$L$70,0)+1,FALSE)),0,VLOOKUP($A36,SXS_Transit_input!$A$71:$L$81,MATCH(SXS_Transit_temp!S$28,SXS_Transit_input!$B$70:$L$70,0)+1,FALSE))</f>
        <v>36.317729999999997</v>
      </c>
      <c r="T36">
        <f>IF(ISNA(VLOOKUP($A36,SXS_Transit_input!$A$28:$W$49,MATCH(SXS_Transit_temp!T$28,SXS_Transit_input!$B$27:$W$27,0)+1,FALSE)),0,VLOOKUP($A36,SXS_Transit_input!$A$28:$W$49,MATCH(SXS_Transit_temp!T$28,SXS_Transit_input!$B$27:$W$27,0)+1,FALSE))+IF(ISNA(VLOOKUP($A36,SXS_Transit_input!$A$71:$L$81,MATCH(SXS_Transit_temp!T$28,SXS_Transit_input!$B$70:$L$70,0)+1,FALSE)),0,VLOOKUP($A36,SXS_Transit_input!$A$71:$L$81,MATCH(SXS_Transit_temp!T$28,SXS_Transit_input!$B$70:$L$70,0)+1,FALSE))</f>
        <v>0</v>
      </c>
      <c r="U36">
        <f>IF(ISNA(VLOOKUP($A36,SXS_Transit_input!$A$28:$W$49,MATCH(SXS_Transit_temp!U$28,SXS_Transit_input!$B$27:$W$27,0)+1,FALSE)),0,VLOOKUP($A36,SXS_Transit_input!$A$28:$W$49,MATCH(SXS_Transit_temp!U$28,SXS_Transit_input!$B$27:$W$27,0)+1,FALSE))+IF(ISNA(VLOOKUP($A36,SXS_Transit_input!$A$71:$L$81,MATCH(SXS_Transit_temp!U$28,SXS_Transit_input!$B$70:$L$70,0)+1,FALSE)),0,VLOOKUP($A36,SXS_Transit_input!$A$71:$L$81,MATCH(SXS_Transit_temp!U$28,SXS_Transit_input!$B$70:$L$70,0)+1,FALSE))</f>
        <v>0</v>
      </c>
      <c r="V36">
        <f>IF(ISNA(VLOOKUP($A36,SXS_Transit_input!$A$28:$W$49,MATCH(SXS_Transit_temp!V$28,SXS_Transit_input!$B$27:$W$27,0)+1,FALSE)),0,VLOOKUP($A36,SXS_Transit_input!$A$28:$W$49,MATCH(SXS_Transit_temp!V$28,SXS_Transit_input!$B$27:$W$27,0)+1,FALSE))+IF(ISNA(VLOOKUP($A36,SXS_Transit_input!$A$71:$L$81,MATCH(SXS_Transit_temp!V$28,SXS_Transit_input!$B$70:$L$70,0)+1,FALSE)),0,VLOOKUP($A36,SXS_Transit_input!$A$71:$L$81,MATCH(SXS_Transit_temp!V$28,SXS_Transit_input!$B$70:$L$70,0)+1,FALSE))</f>
        <v>0</v>
      </c>
      <c r="W36">
        <f>IF(ISNA(VLOOKUP($A36,SXS_Transit_input!$A$28:$W$49,MATCH(SXS_Transit_temp!W$28,SXS_Transit_input!$B$27:$W$27,0)+1,FALSE)),0,VLOOKUP($A36,SXS_Transit_input!$A$28:$W$49,MATCH(SXS_Transit_temp!W$28,SXS_Transit_input!$B$27:$W$27,0)+1,FALSE))+IF(ISNA(VLOOKUP($A36,SXS_Transit_input!$A$71:$L$81,MATCH(SXS_Transit_temp!W$28,SXS_Transit_input!$B$70:$L$70,0)+1,FALSE)),0,VLOOKUP($A36,SXS_Transit_input!$A$71:$L$81,MATCH(SXS_Transit_temp!W$28,SXS_Transit_input!$B$70:$L$70,0)+1,FALSE))</f>
        <v>0</v>
      </c>
      <c r="X36">
        <f>IF(ISNA(VLOOKUP($A36,SXS_Transit_input!$A$28:$W$49,MATCH(SXS_Transit_temp!X$28,SXS_Transit_input!$B$27:$W$27,0)+1,FALSE)),0,VLOOKUP($A36,SXS_Transit_input!$A$28:$W$49,MATCH(SXS_Transit_temp!X$28,SXS_Transit_input!$B$27:$W$27,0)+1,FALSE))+IF(ISNA(VLOOKUP($A36,SXS_Transit_input!$A$71:$L$81,MATCH(SXS_Transit_temp!X$28,SXS_Transit_input!$B$70:$L$70,0)+1,FALSE)),0,VLOOKUP($A36,SXS_Transit_input!$A$71:$L$81,MATCH(SXS_Transit_temp!X$28,SXS_Transit_input!$B$70:$L$70,0)+1,FALSE))</f>
        <v>0</v>
      </c>
      <c r="Y36">
        <f>IF(ISNA(VLOOKUP($A36,SXS_Transit_input!$A$28:$W$49,MATCH(SXS_Transit_temp!Y$28,SXS_Transit_input!$B$27:$W$27,0)+1,FALSE)),0,VLOOKUP($A36,SXS_Transit_input!$A$28:$W$49,MATCH(SXS_Transit_temp!Y$28,SXS_Transit_input!$B$27:$W$27,0)+1,FALSE))+IF(ISNA(VLOOKUP($A36,SXS_Transit_input!$A$71:$L$81,MATCH(SXS_Transit_temp!Y$28,SXS_Transit_input!$B$70:$L$70,0)+1,FALSE)),0,VLOOKUP($A36,SXS_Transit_input!$A$71:$L$81,MATCH(SXS_Transit_temp!Y$28,SXS_Transit_input!$B$70:$L$70,0)+1,FALSE))</f>
        <v>142.92786000000001</v>
      </c>
      <c r="Z36">
        <f>IF(ISNA(VLOOKUP($A36,SXS_Transit_input!$A$28:$W$49,MATCH(SXS_Transit_temp!Z$28,SXS_Transit_input!$B$27:$W$27,0)+1,FALSE)),0,VLOOKUP($A36,SXS_Transit_input!$A$28:$W$49,MATCH(SXS_Transit_temp!Z$28,SXS_Transit_input!$B$27:$W$27,0)+1,FALSE))+IF(ISNA(VLOOKUP($A36,SXS_Transit_input!$A$71:$L$81,MATCH(SXS_Transit_temp!Z$28,SXS_Transit_input!$B$70:$L$70,0)+1,FALSE)),0,VLOOKUP($A36,SXS_Transit_input!$A$71:$L$81,MATCH(SXS_Transit_temp!Z$28,SXS_Transit_input!$B$70:$L$70,0)+1,FALSE))</f>
        <v>0</v>
      </c>
      <c r="AA36">
        <v>8</v>
      </c>
      <c r="AB36" s="22">
        <f>IF(ISNA(VLOOKUP($AA36,SXS_Transit_input!$Y$28:$AU$48,MATCH(SXS_Transit_temp!AB$28,SXS_Transit_input!$Y$27:$AT$27,0)+1,FALSE)),0,VLOOKUP($AA36,SXS_Transit_input!$Y$28:$AU$48,MATCH(SXS_Transit_temp!AB$28,SXS_Transit_input!$Y$27:$AT$27,0)+1,FALSE))+IF(ISNA(VLOOKUP($AA36,SXS_Transit_input!$Y$70:$AM$81,MATCH(SXS_Transit_temp!AB$28,SXS_Transit_input!$Y$69:$AL$69,0)+1,FALSE)),0,VLOOKUP($AA36,SXS_Transit_input!$Y$70:$AM$81,MATCH(SXS_Transit_temp!AB$28,SXS_Transit_input!$Y$69:$AL$69,0)+1,FALSE))</f>
        <v>1689</v>
      </c>
      <c r="AC36" s="23">
        <f>IF(ISNA(VLOOKUP($AA36,SXS_Transit_input!$Y$28:$AU$48,MATCH(SXS_Transit_temp!AC$28,SXS_Transit_input!$Y$27:$AT$27,0)+1,FALSE)),0,VLOOKUP($AA36,SXS_Transit_input!$Y$28:$AU$48,MATCH(SXS_Transit_temp!AC$28,SXS_Transit_input!$Y$27:$AT$27,0)+1,FALSE))+IF(ISNA(VLOOKUP($AA36,SXS_Transit_input!$Y$70:$AM$81,MATCH(SXS_Transit_temp!AC$28,SXS_Transit_input!$Y$69:$AL$69,0)+1,FALSE)),0,VLOOKUP($AA36,SXS_Transit_input!$Y$70:$AM$81,MATCH(SXS_Transit_temp!AC$28,SXS_Transit_input!$Y$69:$AL$69,0)+1,FALSE))</f>
        <v>150</v>
      </c>
      <c r="AD36" s="23">
        <f>IF(ISNA(VLOOKUP($AA36,SXS_Transit_input!$Y$28:$AU$48,MATCH(SXS_Transit_temp!AD$28,SXS_Transit_input!$Y$27:$AT$27,0)+1,FALSE)),0,VLOOKUP($AA36,SXS_Transit_input!$Y$28:$AU$48,MATCH(SXS_Transit_temp!AD$28,SXS_Transit_input!$Y$27:$AT$27,0)+1,FALSE))+IF(ISNA(VLOOKUP($AA36,SXS_Transit_input!$Y$70:$AM$81,MATCH(SXS_Transit_temp!AD$28,SXS_Transit_input!$Y$69:$AL$69,0)+1,FALSE)),0,VLOOKUP($AA36,SXS_Transit_input!$Y$70:$AM$81,MATCH(SXS_Transit_temp!AD$28,SXS_Transit_input!$Y$69:$AL$69,0)+1,FALSE))</f>
        <v>51</v>
      </c>
      <c r="AE36" s="23">
        <f>IF(ISNA(VLOOKUP($AA36,SXS_Transit_input!$Y$28:$AU$48,MATCH(SXS_Transit_temp!AE$28,SXS_Transit_input!$Y$27:$AT$27,0)+1,FALSE)),0,VLOOKUP($AA36,SXS_Transit_input!$Y$28:$AU$48,MATCH(SXS_Transit_temp!AE$28,SXS_Transit_input!$Y$27:$AT$27,0)+1,FALSE))+IF(ISNA(VLOOKUP($AA36,SXS_Transit_input!$Y$70:$AM$81,MATCH(SXS_Transit_temp!AE$28,SXS_Transit_input!$Y$69:$AL$69,0)+1,FALSE)),0,VLOOKUP($AA36,SXS_Transit_input!$Y$70:$AM$81,MATCH(SXS_Transit_temp!AE$28,SXS_Transit_input!$Y$69:$AL$69,0)+1,FALSE))</f>
        <v>26</v>
      </c>
      <c r="AF36" s="23">
        <f>IF(ISNA(VLOOKUP($AA36,SXS_Transit_input!$Y$28:$AU$48,MATCH(SXS_Transit_temp!AF$28,SXS_Transit_input!$Y$27:$AT$27,0)+1,FALSE)),0,VLOOKUP($AA36,SXS_Transit_input!$Y$28:$AU$48,MATCH(SXS_Transit_temp!AF$28,SXS_Transit_input!$Y$27:$AT$27,0)+1,FALSE))+IF(ISNA(VLOOKUP($AA36,SXS_Transit_input!$Y$70:$AM$81,MATCH(SXS_Transit_temp!AF$28,SXS_Transit_input!$Y$69:$AL$69,0)+1,FALSE)),0,VLOOKUP($AA36,SXS_Transit_input!$Y$70:$AM$81,MATCH(SXS_Transit_temp!AF$28,SXS_Transit_input!$Y$69:$AL$69,0)+1,FALSE))</f>
        <v>39</v>
      </c>
      <c r="AG36" s="23">
        <f>IF(ISNA(VLOOKUP($AA36,SXS_Transit_input!$Y$28:$AU$48,MATCH(SXS_Transit_temp!AG$28,SXS_Transit_input!$Y$27:$AT$27,0)+1,FALSE)),0,VLOOKUP($AA36,SXS_Transit_input!$Y$28:$AU$48,MATCH(SXS_Transit_temp!AG$28,SXS_Transit_input!$Y$27:$AT$27,0)+1,FALSE))+IF(ISNA(VLOOKUP($AA36,SXS_Transit_input!$Y$70:$AM$81,MATCH(SXS_Transit_temp!AG$28,SXS_Transit_input!$Y$69:$AL$69,0)+1,FALSE)),0,VLOOKUP($AA36,SXS_Transit_input!$Y$70:$AM$81,MATCH(SXS_Transit_temp!AG$28,SXS_Transit_input!$Y$69:$AL$69,0)+1,FALSE))</f>
        <v>34</v>
      </c>
      <c r="AH36" s="23">
        <f>IF(ISNA(VLOOKUP($AA36,SXS_Transit_input!$Y$28:$AU$48,MATCH(SXS_Transit_temp!AH$28,SXS_Transit_input!$Y$27:$AT$27,0)+1,FALSE)),0,VLOOKUP($AA36,SXS_Transit_input!$Y$28:$AU$48,MATCH(SXS_Transit_temp!AH$28,SXS_Transit_input!$Y$27:$AT$27,0)+1,FALSE))+IF(ISNA(VLOOKUP($AA36,SXS_Transit_input!$Y$70:$AM$81,MATCH(SXS_Transit_temp!AH$28,SXS_Transit_input!$Y$69:$AL$69,0)+1,FALSE)),0,VLOOKUP($AA36,SXS_Transit_input!$Y$70:$AM$81,MATCH(SXS_Transit_temp!AH$28,SXS_Transit_input!$Y$69:$AL$69,0)+1,FALSE))</f>
        <v>402</v>
      </c>
      <c r="AI36" s="23">
        <f>IF(ISNA(VLOOKUP($AA36,SXS_Transit_input!$Y$28:$AU$48,MATCH(SXS_Transit_temp!AI$28,SXS_Transit_input!$Y$27:$AT$27,0)+1,FALSE)),0,VLOOKUP($AA36,SXS_Transit_input!$Y$28:$AU$48,MATCH(SXS_Transit_temp!AI$28,SXS_Transit_input!$Y$27:$AT$27,0)+1,FALSE))+IF(ISNA(VLOOKUP($AA36,SXS_Transit_input!$Y$70:$AM$81,MATCH(SXS_Transit_temp!AI$28,SXS_Transit_input!$Y$69:$AL$69,0)+1,FALSE)),0,VLOOKUP($AA36,SXS_Transit_input!$Y$70:$AM$81,MATCH(SXS_Transit_temp!AI$28,SXS_Transit_input!$Y$69:$AL$69,0)+1,FALSE))</f>
        <v>1048</v>
      </c>
      <c r="AJ36" s="23">
        <f>IF(ISNA(VLOOKUP($AA36,SXS_Transit_input!$Y$28:$AU$48,MATCH(SXS_Transit_temp!AJ$28,SXS_Transit_input!$Y$27:$AT$27,0)+1,FALSE)),0,VLOOKUP($AA36,SXS_Transit_input!$Y$28:$AU$48,MATCH(SXS_Transit_temp!AJ$28,SXS_Transit_input!$Y$27:$AT$27,0)+1,FALSE))+IF(ISNA(VLOOKUP($AA36,SXS_Transit_input!$Y$70:$AM$81,MATCH(SXS_Transit_temp!AJ$28,SXS_Transit_input!$Y$69:$AL$69,0)+1,FALSE)),0,VLOOKUP($AA36,SXS_Transit_input!$Y$70:$AM$81,MATCH(SXS_Transit_temp!AJ$28,SXS_Transit_input!$Y$69:$AL$69,0)+1,FALSE))</f>
        <v>1</v>
      </c>
      <c r="AK36" s="23">
        <f>IF(ISNA(VLOOKUP($AA36,SXS_Transit_input!$Y$28:$AU$48,MATCH(SXS_Transit_temp!AK$28,SXS_Transit_input!$Y$27:$AT$27,0)+1,FALSE)),0,VLOOKUP($AA36,SXS_Transit_input!$Y$28:$AU$48,MATCH(SXS_Transit_temp!AK$28,SXS_Transit_input!$Y$27:$AT$27,0)+1,FALSE))+IF(ISNA(VLOOKUP($AA36,SXS_Transit_input!$Y$70:$AM$81,MATCH(SXS_Transit_temp!AK$28,SXS_Transit_input!$Y$69:$AL$69,0)+1,FALSE)),0,VLOOKUP($AA36,SXS_Transit_input!$Y$70:$AM$81,MATCH(SXS_Transit_temp!AK$28,SXS_Transit_input!$Y$69:$AL$69,0)+1,FALSE))</f>
        <v>0</v>
      </c>
      <c r="AL36" s="23">
        <f>IF(ISNA(VLOOKUP($AA36,SXS_Transit_input!$Y$28:$AU$48,MATCH(SXS_Transit_temp!AL$28,SXS_Transit_input!$Y$27:$AT$27,0)+1,FALSE)),0,VLOOKUP($AA36,SXS_Transit_input!$Y$28:$AU$48,MATCH(SXS_Transit_temp!AL$28,SXS_Transit_input!$Y$27:$AT$27,0)+1,FALSE))+IF(ISNA(VLOOKUP($AA36,SXS_Transit_input!$Y$70:$AM$81,MATCH(SXS_Transit_temp!AL$28,SXS_Transit_input!$Y$69:$AL$69,0)+1,FALSE)),0,VLOOKUP($AA36,SXS_Transit_input!$Y$70:$AM$81,MATCH(SXS_Transit_temp!AL$28,SXS_Transit_input!$Y$69:$AL$69,0)+1,FALSE))</f>
        <v>0</v>
      </c>
      <c r="AM36" s="23">
        <f>IF(ISNA(VLOOKUP($AA36,SXS_Transit_input!$Y$28:$AU$48,MATCH(SXS_Transit_temp!AM$28,SXS_Transit_input!$Y$27:$AT$27,0)+1,FALSE)),0,VLOOKUP($AA36,SXS_Transit_input!$Y$28:$AU$48,MATCH(SXS_Transit_temp!AM$28,SXS_Transit_input!$Y$27:$AT$27,0)+1,FALSE))+IF(ISNA(VLOOKUP($AA36,SXS_Transit_input!$Y$70:$AM$81,MATCH(SXS_Transit_temp!AM$28,SXS_Transit_input!$Y$69:$AL$69,0)+1,FALSE)),0,VLOOKUP($AA36,SXS_Transit_input!$Y$70:$AM$81,MATCH(SXS_Transit_temp!AM$28,SXS_Transit_input!$Y$69:$AL$69,0)+1,FALSE))</f>
        <v>0</v>
      </c>
      <c r="AN36" s="23">
        <f>IF(ISNA(VLOOKUP($AA36,SXS_Transit_input!$Y$28:$AU$48,MATCH(SXS_Transit_temp!AN$28,SXS_Transit_input!$Y$27:$AT$27,0)+1,FALSE)),0,VLOOKUP($AA36,SXS_Transit_input!$Y$28:$AU$48,MATCH(SXS_Transit_temp!AN$28,SXS_Transit_input!$Y$27:$AT$27,0)+1,FALSE))+IF(ISNA(VLOOKUP($AA36,SXS_Transit_input!$Y$70:$AM$81,MATCH(SXS_Transit_temp!AN$28,SXS_Transit_input!$Y$69:$AL$69,0)+1,FALSE)),0,VLOOKUP($AA36,SXS_Transit_input!$Y$70:$AM$81,MATCH(SXS_Transit_temp!AN$28,SXS_Transit_input!$Y$69:$AL$69,0)+1,FALSE))</f>
        <v>0</v>
      </c>
      <c r="AO36" s="23">
        <f>IF(ISNA(VLOOKUP($AA36,SXS_Transit_input!$Y$28:$AU$48,MATCH(SXS_Transit_temp!AO$28,SXS_Transit_input!$Y$27:$AT$27,0)+1,FALSE)),0,VLOOKUP($AA36,SXS_Transit_input!$Y$28:$AU$48,MATCH(SXS_Transit_temp!AO$28,SXS_Transit_input!$Y$27:$AT$27,0)+1,FALSE))+IF(ISNA(VLOOKUP($AA36,SXS_Transit_input!$Y$70:$AM$81,MATCH(SXS_Transit_temp!AO$28,SXS_Transit_input!$Y$69:$AL$69,0)+1,FALSE)),0,VLOOKUP($AA36,SXS_Transit_input!$Y$70:$AM$81,MATCH(SXS_Transit_temp!AO$28,SXS_Transit_input!$Y$69:$AL$69,0)+1,FALSE))</f>
        <v>3</v>
      </c>
      <c r="AP36" s="23">
        <f>IF(ISNA(VLOOKUP($AA36,SXS_Transit_input!$Y$28:$AU$48,MATCH(SXS_Transit_temp!AP$28,SXS_Transit_input!$Y$27:$AT$27,0)+1,FALSE)),0,VLOOKUP($AA36,SXS_Transit_input!$Y$28:$AU$48,MATCH(SXS_Transit_temp!AP$28,SXS_Transit_input!$Y$27:$AT$27,0)+1,FALSE))+IF(ISNA(VLOOKUP($AA36,SXS_Transit_input!$Y$70:$AM$81,MATCH(SXS_Transit_temp!AP$28,SXS_Transit_input!$Y$69:$AL$69,0)+1,FALSE)),0,VLOOKUP($AA36,SXS_Transit_input!$Y$70:$AM$81,MATCH(SXS_Transit_temp!AP$28,SXS_Transit_input!$Y$69:$AL$69,0)+1,FALSE))</f>
        <v>1</v>
      </c>
      <c r="AQ36" s="23">
        <f>IF(ISNA(VLOOKUP($AA36,SXS_Transit_input!$Y$28:$AU$48,MATCH(SXS_Transit_temp!AQ$28,SXS_Transit_input!$Y$27:$AT$27,0)+1,FALSE)),0,VLOOKUP($AA36,SXS_Transit_input!$Y$28:$AU$48,MATCH(SXS_Transit_temp!AQ$28,SXS_Transit_input!$Y$27:$AT$27,0)+1,FALSE))+IF(ISNA(VLOOKUP($AA36,SXS_Transit_input!$Y$70:$AM$81,MATCH(SXS_Transit_temp!AQ$28,SXS_Transit_input!$Y$69:$AL$69,0)+1,FALSE)),0,VLOOKUP($AA36,SXS_Transit_input!$Y$70:$AM$81,MATCH(SXS_Transit_temp!AQ$28,SXS_Transit_input!$Y$69:$AL$69,0)+1,FALSE))</f>
        <v>0</v>
      </c>
      <c r="AR36" s="23">
        <f>IF(ISNA(VLOOKUP($AA36,SXS_Transit_input!$Y$28:$AU$48,MATCH(SXS_Transit_temp!AR$28,SXS_Transit_input!$Y$27:$AT$27,0)+1,FALSE)),0,VLOOKUP($AA36,SXS_Transit_input!$Y$28:$AU$48,MATCH(SXS_Transit_temp!AR$28,SXS_Transit_input!$Y$27:$AT$27,0)+1,FALSE))+IF(ISNA(VLOOKUP($AA36,SXS_Transit_input!$Y$70:$AM$81,MATCH(SXS_Transit_temp!AR$28,SXS_Transit_input!$Y$69:$AL$69,0)+1,FALSE)),0,VLOOKUP($AA36,SXS_Transit_input!$Y$70:$AM$81,MATCH(SXS_Transit_temp!AR$28,SXS_Transit_input!$Y$69:$AL$69,0)+1,FALSE))</f>
        <v>0</v>
      </c>
      <c r="AS36" s="23">
        <f>IF(ISNA(VLOOKUP($AA36,SXS_Transit_input!$Y$28:$AU$48,MATCH(SXS_Transit_temp!AS$28,SXS_Transit_input!$Y$27:$AT$27,0)+1,FALSE)),0,VLOOKUP($AA36,SXS_Transit_input!$Y$28:$AU$48,MATCH(SXS_Transit_temp!AS$28,SXS_Transit_input!$Y$27:$AT$27,0)+1,FALSE))+IF(ISNA(VLOOKUP($AA36,SXS_Transit_input!$Y$70:$AM$81,MATCH(SXS_Transit_temp!AS$28,SXS_Transit_input!$Y$69:$AL$69,0)+1,FALSE)),0,VLOOKUP($AA36,SXS_Transit_input!$Y$70:$AM$81,MATCH(SXS_Transit_temp!AS$28,SXS_Transit_input!$Y$69:$AL$69,0)+1,FALSE))</f>
        <v>0</v>
      </c>
      <c r="AT36" s="23">
        <f>IF(ISNA(VLOOKUP($AA36,SXS_Transit_input!$Y$28:$AU$48,MATCH(SXS_Transit_temp!AT$28,SXS_Transit_input!$Y$27:$AT$27,0)+1,FALSE)),0,VLOOKUP($AA36,SXS_Transit_input!$Y$28:$AU$48,MATCH(SXS_Transit_temp!AT$28,SXS_Transit_input!$Y$27:$AT$27,0)+1,FALSE))+IF(ISNA(VLOOKUP($AA36,SXS_Transit_input!$Y$70:$AM$81,MATCH(SXS_Transit_temp!AT$28,SXS_Transit_input!$Y$69:$AL$69,0)+1,FALSE)),0,VLOOKUP($AA36,SXS_Transit_input!$Y$70:$AM$81,MATCH(SXS_Transit_temp!AT$28,SXS_Transit_input!$Y$69:$AL$69,0)+1,FALSE))</f>
        <v>0</v>
      </c>
      <c r="AU36" s="23">
        <f>IF(ISNA(VLOOKUP($AA36,SXS_Transit_input!$Y$28:$AU$48,MATCH(SXS_Transit_temp!AU$28,SXS_Transit_input!$Y$27:$AT$27,0)+1,FALSE)),0,VLOOKUP($AA36,SXS_Transit_input!$Y$28:$AU$48,MATCH(SXS_Transit_temp!AU$28,SXS_Transit_input!$Y$27:$AT$27,0)+1,FALSE))+IF(ISNA(VLOOKUP($AA36,SXS_Transit_input!$Y$70:$AM$81,MATCH(SXS_Transit_temp!AU$28,SXS_Transit_input!$Y$69:$AL$69,0)+1,FALSE)),0,VLOOKUP($AA36,SXS_Transit_input!$Y$70:$AM$81,MATCH(SXS_Transit_temp!AU$28,SXS_Transit_input!$Y$69:$AL$69,0)+1,FALSE))</f>
        <v>0</v>
      </c>
      <c r="AV36" s="23">
        <f>IF(ISNA(VLOOKUP($AA36,SXS_Transit_input!$Y$28:$AU$48,MATCH(SXS_Transit_temp!AV$28,SXS_Transit_input!$Y$27:$AT$27,0)+1,FALSE)),0,VLOOKUP($AA36,SXS_Transit_input!$Y$28:$AU$48,MATCH(SXS_Transit_temp!AV$28,SXS_Transit_input!$Y$27:$AT$27,0)+1,FALSE))+IF(ISNA(VLOOKUP($AA36,SXS_Transit_input!$Y$70:$AM$81,MATCH(SXS_Transit_temp!AV$28,SXS_Transit_input!$Y$69:$AL$69,0)+1,FALSE)),0,VLOOKUP($AA36,SXS_Transit_input!$Y$70:$AM$81,MATCH(SXS_Transit_temp!AV$28,SXS_Transit_input!$Y$69:$AL$69,0)+1,FALSE))</f>
        <v>1</v>
      </c>
      <c r="AW36" s="23">
        <f>IF(ISNA(VLOOKUP($AA36,SXS_Transit_input!$Y$28:$AU$48,MATCH(SXS_Transit_temp!AW$28,SXS_Transit_input!$Y$27:$AT$27,0)+1,FALSE)),0,VLOOKUP($AA36,SXS_Transit_input!$Y$28:$AU$48,MATCH(SXS_Transit_temp!AW$28,SXS_Transit_input!$Y$27:$AT$27,0)+1,FALSE))+IF(ISNA(VLOOKUP($AA36,SXS_Transit_input!$Y$70:$AM$81,MATCH(SXS_Transit_temp!AW$28,SXS_Transit_input!$Y$69:$AL$69,0)+1,FALSE)),0,VLOOKUP($AA36,SXS_Transit_input!$Y$70:$AM$81,MATCH(SXS_Transit_temp!AW$28,SXS_Transit_input!$Y$69:$AL$69,0)+1,FALSE))</f>
        <v>0</v>
      </c>
      <c r="AX36" s="23">
        <f>IF(ISNA(VLOOKUP($AA36,SXS_Transit_input!$Y$28:$AU$48,MATCH(SXS_Transit_temp!AX$28,SXS_Transit_input!$Y$27:$AT$27,0)+1,FALSE)),0,VLOOKUP($AA36,SXS_Transit_input!$Y$28:$AU$48,MATCH(SXS_Transit_temp!AX$28,SXS_Transit_input!$Y$27:$AT$27,0)+1,FALSE))+IF(ISNA(VLOOKUP($AA36,SXS_Transit_input!$Y$70:$AM$81,MATCH(SXS_Transit_temp!AX$28,SXS_Transit_input!$Y$69:$AL$69,0)+1,FALSE)),0,VLOOKUP($AA36,SXS_Transit_input!$Y$70:$AM$81,MATCH(SXS_Transit_temp!AX$28,SXS_Transit_input!$Y$69:$AL$69,0)+1,FALSE))</f>
        <v>0</v>
      </c>
      <c r="AY36" s="23">
        <f>IF(ISNA(VLOOKUP($AA36,SXS_Transit_input!$Y$28:$AU$48,MATCH(SXS_Transit_temp!AY$28,SXS_Transit_input!$Y$27:$AT$27,0)+1,FALSE)),0,VLOOKUP($AA36,SXS_Transit_input!$Y$28:$AU$48,MATCH(SXS_Transit_temp!AY$28,SXS_Transit_input!$Y$27:$AT$27,0)+1,FALSE))+IF(ISNA(VLOOKUP($AA36,SXS_Transit_input!$Y$70:$AM$81,MATCH(SXS_Transit_temp!AY$28,SXS_Transit_input!$Y$69:$AL$69,0)+1,FALSE)),0,VLOOKUP($AA36,SXS_Transit_input!$Y$70:$AM$81,MATCH(SXS_Transit_temp!AY$28,SXS_Transit_input!$Y$69:$AL$69,0)+1,FALSE))</f>
        <v>1</v>
      </c>
      <c r="AZ36" s="24">
        <f>IF(ISNA(VLOOKUP($AA36,SXS_Transit_input!$Y$28:$AU$48,MATCH(SXS_Transit_temp!AZ$28,SXS_Transit_input!$Y$27:$AT$27,0)+1,FALSE)),0,VLOOKUP($AA36,SXS_Transit_input!$Y$28:$AU$48,MATCH(SXS_Transit_temp!AZ$28,SXS_Transit_input!$Y$27:$AT$27,0)+1,FALSE))+IF(ISNA(VLOOKUP($AA36,SXS_Transit_input!$Y$70:$AM$81,MATCH(SXS_Transit_temp!AZ$28,SXS_Transit_input!$Y$69:$AL$69,0)+1,FALSE)),0,VLOOKUP($AA36,SXS_Transit_input!$Y$70:$AM$81,MATCH(SXS_Transit_temp!AZ$28,SXS_Transit_input!$Y$69:$AL$69,0)+1,FALSE))</f>
        <v>0</v>
      </c>
    </row>
    <row r="37" spans="1:52" x14ac:dyDescent="0.25">
      <c r="A37">
        <v>9</v>
      </c>
      <c r="B37">
        <f>IF(ISNA(VLOOKUP($A37,SXS_Transit_input!$A$28:$W$49,MATCH(SXS_Transit_temp!B$28,SXS_Transit_input!$B$27:$W$27,0)+1,FALSE)),0,VLOOKUP($A37,SXS_Transit_input!$A$28:$W$49,MATCH(SXS_Transit_temp!B$28,SXS_Transit_input!$B$27:$W$27,0)+1,FALSE))+IF(ISNA(VLOOKUP($A37,SXS_Transit_input!$A$71:$L$81,MATCH(SXS_Transit_temp!B$28,SXS_Transit_input!$B$70:$L$70,0)+1,FALSE)),0,VLOOKUP($A37,SXS_Transit_input!$A$71:$L$81,MATCH(SXS_Transit_temp!B$28,SXS_Transit_input!$B$70:$L$70,0)+1,FALSE))</f>
        <v>2113.95253</v>
      </c>
      <c r="C37">
        <f>IF(ISNA(VLOOKUP($A37,SXS_Transit_input!$A$28:$W$49,MATCH(SXS_Transit_temp!C$28,SXS_Transit_input!$B$27:$W$27,0)+1,FALSE)),0,VLOOKUP($A37,SXS_Transit_input!$A$28:$W$49,MATCH(SXS_Transit_temp!C$28,SXS_Transit_input!$B$27:$W$27,0)+1,FALSE))+IF(ISNA(VLOOKUP($A37,SXS_Transit_input!$A$71:$L$81,MATCH(SXS_Transit_temp!C$28,SXS_Transit_input!$B$70:$L$70,0)+1,FALSE)),0,VLOOKUP($A37,SXS_Transit_input!$A$71:$L$81,MATCH(SXS_Transit_temp!C$28,SXS_Transit_input!$B$70:$L$70,0)+1,FALSE))</f>
        <v>209.00414000000001</v>
      </c>
      <c r="D37">
        <f>IF(ISNA(VLOOKUP($A37,SXS_Transit_input!$A$28:$W$49,MATCH(SXS_Transit_temp!D$28,SXS_Transit_input!$B$27:$W$27,0)+1,FALSE)),0,VLOOKUP($A37,SXS_Transit_input!$A$28:$W$49,MATCH(SXS_Transit_temp!D$28,SXS_Transit_input!$B$27:$W$27,0)+1,FALSE))+IF(ISNA(VLOOKUP($A37,SXS_Transit_input!$A$71:$L$81,MATCH(SXS_Transit_temp!D$28,SXS_Transit_input!$B$70:$L$70,0)+1,FALSE)),0,VLOOKUP($A37,SXS_Transit_input!$A$71:$L$81,MATCH(SXS_Transit_temp!D$28,SXS_Transit_input!$B$70:$L$70,0)+1,FALSE))</f>
        <v>0</v>
      </c>
      <c r="E37">
        <f>IF(ISNA(VLOOKUP($A37,SXS_Transit_input!$A$28:$W$49,MATCH(SXS_Transit_temp!E$28,SXS_Transit_input!$B$27:$W$27,0)+1,FALSE)),0,VLOOKUP($A37,SXS_Transit_input!$A$28:$W$49,MATCH(SXS_Transit_temp!E$28,SXS_Transit_input!$B$27:$W$27,0)+1,FALSE))+IF(ISNA(VLOOKUP($A37,SXS_Transit_input!$A$71:$L$81,MATCH(SXS_Transit_temp!E$28,SXS_Transit_input!$B$70:$L$70,0)+1,FALSE)),0,VLOOKUP($A37,SXS_Transit_input!$A$71:$L$81,MATCH(SXS_Transit_temp!E$28,SXS_Transit_input!$B$70:$L$70,0)+1,FALSE))</f>
        <v>0</v>
      </c>
      <c r="F37">
        <f>IF(ISNA(VLOOKUP($A37,SXS_Transit_input!$A$28:$W$49,MATCH(SXS_Transit_temp!F$28,SXS_Transit_input!$B$27:$W$27,0)+1,FALSE)),0,VLOOKUP($A37,SXS_Transit_input!$A$28:$W$49,MATCH(SXS_Transit_temp!F$28,SXS_Transit_input!$B$27:$W$27,0)+1,FALSE))+IF(ISNA(VLOOKUP($A37,SXS_Transit_input!$A$71:$L$81,MATCH(SXS_Transit_temp!F$28,SXS_Transit_input!$B$70:$L$70,0)+1,FALSE)),0,VLOOKUP($A37,SXS_Transit_input!$A$71:$L$81,MATCH(SXS_Transit_temp!F$28,SXS_Transit_input!$B$70:$L$70,0)+1,FALSE))</f>
        <v>0</v>
      </c>
      <c r="G37">
        <f>IF(ISNA(VLOOKUP($A37,SXS_Transit_input!$A$28:$W$49,MATCH(SXS_Transit_temp!G$28,SXS_Transit_input!$B$27:$W$27,0)+1,FALSE)),0,VLOOKUP($A37,SXS_Transit_input!$A$28:$W$49,MATCH(SXS_Transit_temp!G$28,SXS_Transit_input!$B$27:$W$27,0)+1,FALSE))+IF(ISNA(VLOOKUP($A37,SXS_Transit_input!$A$71:$L$81,MATCH(SXS_Transit_temp!G$28,SXS_Transit_input!$B$70:$L$70,0)+1,FALSE)),0,VLOOKUP($A37,SXS_Transit_input!$A$71:$L$81,MATCH(SXS_Transit_temp!G$28,SXS_Transit_input!$B$70:$L$70,0)+1,FALSE))</f>
        <v>0</v>
      </c>
      <c r="H37">
        <f>IF(ISNA(VLOOKUP($A37,SXS_Transit_input!$A$28:$W$49,MATCH(SXS_Transit_temp!H$28,SXS_Transit_input!$B$27:$W$27,0)+1,FALSE)),0,VLOOKUP($A37,SXS_Transit_input!$A$28:$W$49,MATCH(SXS_Transit_temp!H$28,SXS_Transit_input!$B$27:$W$27,0)+1,FALSE))+IF(ISNA(VLOOKUP($A37,SXS_Transit_input!$A$71:$L$81,MATCH(SXS_Transit_temp!H$28,SXS_Transit_input!$B$70:$L$70,0)+1,FALSE)),0,VLOOKUP($A37,SXS_Transit_input!$A$71:$L$81,MATCH(SXS_Transit_temp!H$28,SXS_Transit_input!$B$70:$L$70,0)+1,FALSE))</f>
        <v>198.07945000000001</v>
      </c>
      <c r="I37">
        <f>IF(ISNA(VLOOKUP($A37,SXS_Transit_input!$A$28:$W$49,MATCH(SXS_Transit_temp!I$28,SXS_Transit_input!$B$27:$W$27,0)+1,FALSE)),0,VLOOKUP($A37,SXS_Transit_input!$A$28:$W$49,MATCH(SXS_Transit_temp!I$28,SXS_Transit_input!$B$27:$W$27,0)+1,FALSE))+IF(ISNA(VLOOKUP($A37,SXS_Transit_input!$A$71:$L$81,MATCH(SXS_Transit_temp!I$28,SXS_Transit_input!$B$70:$L$70,0)+1,FALSE)),0,VLOOKUP($A37,SXS_Transit_input!$A$71:$L$81,MATCH(SXS_Transit_temp!I$28,SXS_Transit_input!$B$70:$L$70,0)+1,FALSE))</f>
        <v>0</v>
      </c>
      <c r="J37">
        <f>IF(ISNA(VLOOKUP($A37,SXS_Transit_input!$A$28:$W$49,MATCH(SXS_Transit_temp!J$28,SXS_Transit_input!$B$27:$W$27,0)+1,FALSE)),0,VLOOKUP($A37,SXS_Transit_input!$A$28:$W$49,MATCH(SXS_Transit_temp!J$28,SXS_Transit_input!$B$27:$W$27,0)+1,FALSE))+IF(ISNA(VLOOKUP($A37,SXS_Transit_input!$A$71:$L$81,MATCH(SXS_Transit_temp!J$28,SXS_Transit_input!$B$70:$L$70,0)+1,FALSE)),0,VLOOKUP($A37,SXS_Transit_input!$A$71:$L$81,MATCH(SXS_Transit_temp!J$28,SXS_Transit_input!$B$70:$L$70,0)+1,FALSE))</f>
        <v>248.52853999999999</v>
      </c>
      <c r="K37">
        <f>IF(ISNA(VLOOKUP($A37,SXS_Transit_input!$A$28:$W$49,MATCH(SXS_Transit_temp!K$28,SXS_Transit_input!$B$27:$W$27,0)+1,FALSE)),0,VLOOKUP($A37,SXS_Transit_input!$A$28:$W$49,MATCH(SXS_Transit_temp!K$28,SXS_Transit_input!$B$27:$W$27,0)+1,FALSE))+IF(ISNA(VLOOKUP($A37,SXS_Transit_input!$A$71:$L$81,MATCH(SXS_Transit_temp!K$28,SXS_Transit_input!$B$70:$L$70,0)+1,FALSE)),0,VLOOKUP($A37,SXS_Transit_input!$A$71:$L$81,MATCH(SXS_Transit_temp!K$28,SXS_Transit_input!$B$70:$L$70,0)+1,FALSE))</f>
        <v>17.819379999999999</v>
      </c>
      <c r="L37">
        <f>IF(ISNA(VLOOKUP($A37,SXS_Transit_input!$A$28:$W$49,MATCH(SXS_Transit_temp!L$28,SXS_Transit_input!$B$27:$W$27,0)+1,FALSE)),0,VLOOKUP($A37,SXS_Transit_input!$A$28:$W$49,MATCH(SXS_Transit_temp!L$28,SXS_Transit_input!$B$27:$W$27,0)+1,FALSE))+IF(ISNA(VLOOKUP($A37,SXS_Transit_input!$A$71:$L$81,MATCH(SXS_Transit_temp!L$28,SXS_Transit_input!$B$70:$L$70,0)+1,FALSE)),0,VLOOKUP($A37,SXS_Transit_input!$A$71:$L$81,MATCH(SXS_Transit_temp!L$28,SXS_Transit_input!$B$70:$L$70,0)+1,FALSE))</f>
        <v>0</v>
      </c>
      <c r="M37">
        <f>IF(ISNA(VLOOKUP($A37,SXS_Transit_input!$A$28:$W$49,MATCH(SXS_Transit_temp!M$28,SXS_Transit_input!$B$27:$W$27,0)+1,FALSE)),0,VLOOKUP($A37,SXS_Transit_input!$A$28:$W$49,MATCH(SXS_Transit_temp!M$28,SXS_Transit_input!$B$27:$W$27,0)+1,FALSE))+IF(ISNA(VLOOKUP($A37,SXS_Transit_input!$A$71:$L$81,MATCH(SXS_Transit_temp!M$28,SXS_Transit_input!$B$70:$L$70,0)+1,FALSE)),0,VLOOKUP($A37,SXS_Transit_input!$A$71:$L$81,MATCH(SXS_Transit_temp!M$28,SXS_Transit_input!$B$70:$L$70,0)+1,FALSE))</f>
        <v>0</v>
      </c>
      <c r="N37">
        <f>IF(ISNA(VLOOKUP($A37,SXS_Transit_input!$A$28:$W$49,MATCH(SXS_Transit_temp!N$28,SXS_Transit_input!$B$27:$W$27,0)+1,FALSE)),0,VLOOKUP($A37,SXS_Transit_input!$A$28:$W$49,MATCH(SXS_Transit_temp!N$28,SXS_Transit_input!$B$27:$W$27,0)+1,FALSE))+IF(ISNA(VLOOKUP($A37,SXS_Transit_input!$A$71:$L$81,MATCH(SXS_Transit_temp!N$28,SXS_Transit_input!$B$70:$L$70,0)+1,FALSE)),0,VLOOKUP($A37,SXS_Transit_input!$A$71:$L$81,MATCH(SXS_Transit_temp!N$28,SXS_Transit_input!$B$70:$L$70,0)+1,FALSE))</f>
        <v>0</v>
      </c>
      <c r="O37">
        <f>IF(ISNA(VLOOKUP($A37,SXS_Transit_input!$A$28:$W$49,MATCH(SXS_Transit_temp!O$28,SXS_Transit_input!$B$27:$W$27,0)+1,FALSE)),0,VLOOKUP($A37,SXS_Transit_input!$A$28:$W$49,MATCH(SXS_Transit_temp!O$28,SXS_Transit_input!$B$27:$W$27,0)+1,FALSE))+IF(ISNA(VLOOKUP($A37,SXS_Transit_input!$A$71:$L$81,MATCH(SXS_Transit_temp!O$28,SXS_Transit_input!$B$70:$L$70,0)+1,FALSE)),0,VLOOKUP($A37,SXS_Transit_input!$A$71:$L$81,MATCH(SXS_Transit_temp!O$28,SXS_Transit_input!$B$70:$L$70,0)+1,FALSE))</f>
        <v>0</v>
      </c>
      <c r="P37">
        <f>IF(ISNA(VLOOKUP($A37,SXS_Transit_input!$A$28:$W$49,MATCH(SXS_Transit_temp!P$28,SXS_Transit_input!$B$27:$W$27,0)+1,FALSE)),0,VLOOKUP($A37,SXS_Transit_input!$A$28:$W$49,MATCH(SXS_Transit_temp!P$28,SXS_Transit_input!$B$27:$W$27,0)+1,FALSE))+IF(ISNA(VLOOKUP($A37,SXS_Transit_input!$A$71:$L$81,MATCH(SXS_Transit_temp!P$28,SXS_Transit_input!$B$70:$L$70,0)+1,FALSE)),0,VLOOKUP($A37,SXS_Transit_input!$A$71:$L$81,MATCH(SXS_Transit_temp!P$28,SXS_Transit_input!$B$70:$L$70,0)+1,FALSE))</f>
        <v>0</v>
      </c>
      <c r="Q37">
        <f>IF(ISNA(VLOOKUP($A37,SXS_Transit_input!$A$28:$W$49,MATCH(SXS_Transit_temp!Q$28,SXS_Transit_input!$B$27:$W$27,0)+1,FALSE)),0,VLOOKUP($A37,SXS_Transit_input!$A$28:$W$49,MATCH(SXS_Transit_temp!Q$28,SXS_Transit_input!$B$27:$W$27,0)+1,FALSE))+IF(ISNA(VLOOKUP($A37,SXS_Transit_input!$A$71:$L$81,MATCH(SXS_Transit_temp!Q$28,SXS_Transit_input!$B$70:$L$70,0)+1,FALSE)),0,VLOOKUP($A37,SXS_Transit_input!$A$71:$L$81,MATCH(SXS_Transit_temp!Q$28,SXS_Transit_input!$B$70:$L$70,0)+1,FALSE))</f>
        <v>0</v>
      </c>
      <c r="R37">
        <f>IF(ISNA(VLOOKUP($A37,SXS_Transit_input!$A$28:$W$49,MATCH(SXS_Transit_temp!R$28,SXS_Transit_input!$B$27:$W$27,0)+1,FALSE)),0,VLOOKUP($A37,SXS_Transit_input!$A$28:$W$49,MATCH(SXS_Transit_temp!R$28,SXS_Transit_input!$B$27:$W$27,0)+1,FALSE))+IF(ISNA(VLOOKUP($A37,SXS_Transit_input!$A$71:$L$81,MATCH(SXS_Transit_temp!R$28,SXS_Transit_input!$B$70:$L$70,0)+1,FALSE)),0,VLOOKUP($A37,SXS_Transit_input!$A$71:$L$81,MATCH(SXS_Transit_temp!R$28,SXS_Transit_input!$B$70:$L$70,0)+1,FALSE))</f>
        <v>0</v>
      </c>
      <c r="S37">
        <f>IF(ISNA(VLOOKUP($A37,SXS_Transit_input!$A$28:$W$49,MATCH(SXS_Transit_temp!S$28,SXS_Transit_input!$B$27:$W$27,0)+1,FALSE)),0,VLOOKUP($A37,SXS_Transit_input!$A$28:$W$49,MATCH(SXS_Transit_temp!S$28,SXS_Transit_input!$B$27:$W$27,0)+1,FALSE))+IF(ISNA(VLOOKUP($A37,SXS_Transit_input!$A$71:$L$81,MATCH(SXS_Transit_temp!S$28,SXS_Transit_input!$B$70:$L$70,0)+1,FALSE)),0,VLOOKUP($A37,SXS_Transit_input!$A$71:$L$81,MATCH(SXS_Transit_temp!S$28,SXS_Transit_input!$B$70:$L$70,0)+1,FALSE))</f>
        <v>0</v>
      </c>
      <c r="T37">
        <f>IF(ISNA(VLOOKUP($A37,SXS_Transit_input!$A$28:$W$49,MATCH(SXS_Transit_temp!T$28,SXS_Transit_input!$B$27:$W$27,0)+1,FALSE)),0,VLOOKUP($A37,SXS_Transit_input!$A$28:$W$49,MATCH(SXS_Transit_temp!T$28,SXS_Transit_input!$B$27:$W$27,0)+1,FALSE))+IF(ISNA(VLOOKUP($A37,SXS_Transit_input!$A$71:$L$81,MATCH(SXS_Transit_temp!T$28,SXS_Transit_input!$B$70:$L$70,0)+1,FALSE)),0,VLOOKUP($A37,SXS_Transit_input!$A$71:$L$81,MATCH(SXS_Transit_temp!T$28,SXS_Transit_input!$B$70:$L$70,0)+1,FALSE))</f>
        <v>0</v>
      </c>
      <c r="U37">
        <f>IF(ISNA(VLOOKUP($A37,SXS_Transit_input!$A$28:$W$49,MATCH(SXS_Transit_temp!U$28,SXS_Transit_input!$B$27:$W$27,0)+1,FALSE)),0,VLOOKUP($A37,SXS_Transit_input!$A$28:$W$49,MATCH(SXS_Transit_temp!U$28,SXS_Transit_input!$B$27:$W$27,0)+1,FALSE))+IF(ISNA(VLOOKUP($A37,SXS_Transit_input!$A$71:$L$81,MATCH(SXS_Transit_temp!U$28,SXS_Transit_input!$B$70:$L$70,0)+1,FALSE)),0,VLOOKUP($A37,SXS_Transit_input!$A$71:$L$81,MATCH(SXS_Transit_temp!U$28,SXS_Transit_input!$B$70:$L$70,0)+1,FALSE))</f>
        <v>58.410069999999997</v>
      </c>
      <c r="V37">
        <f>IF(ISNA(VLOOKUP($A37,SXS_Transit_input!$A$28:$W$49,MATCH(SXS_Transit_temp!V$28,SXS_Transit_input!$B$27:$W$27,0)+1,FALSE)),0,VLOOKUP($A37,SXS_Transit_input!$A$28:$W$49,MATCH(SXS_Transit_temp!V$28,SXS_Transit_input!$B$27:$W$27,0)+1,FALSE))+IF(ISNA(VLOOKUP($A37,SXS_Transit_input!$A$71:$L$81,MATCH(SXS_Transit_temp!V$28,SXS_Transit_input!$B$70:$L$70,0)+1,FALSE)),0,VLOOKUP($A37,SXS_Transit_input!$A$71:$L$81,MATCH(SXS_Transit_temp!V$28,SXS_Transit_input!$B$70:$L$70,0)+1,FALSE))</f>
        <v>0</v>
      </c>
      <c r="W37">
        <f>IF(ISNA(VLOOKUP($A37,SXS_Transit_input!$A$28:$W$49,MATCH(SXS_Transit_temp!W$28,SXS_Transit_input!$B$27:$W$27,0)+1,FALSE)),0,VLOOKUP($A37,SXS_Transit_input!$A$28:$W$49,MATCH(SXS_Transit_temp!W$28,SXS_Transit_input!$B$27:$W$27,0)+1,FALSE))+IF(ISNA(VLOOKUP($A37,SXS_Transit_input!$A$71:$L$81,MATCH(SXS_Transit_temp!W$28,SXS_Transit_input!$B$70:$L$70,0)+1,FALSE)),0,VLOOKUP($A37,SXS_Transit_input!$A$71:$L$81,MATCH(SXS_Transit_temp!W$28,SXS_Transit_input!$B$70:$L$70,0)+1,FALSE))</f>
        <v>0</v>
      </c>
      <c r="X37">
        <f>IF(ISNA(VLOOKUP($A37,SXS_Transit_input!$A$28:$W$49,MATCH(SXS_Transit_temp!X$28,SXS_Transit_input!$B$27:$W$27,0)+1,FALSE)),0,VLOOKUP($A37,SXS_Transit_input!$A$28:$W$49,MATCH(SXS_Transit_temp!X$28,SXS_Transit_input!$B$27:$W$27,0)+1,FALSE))+IF(ISNA(VLOOKUP($A37,SXS_Transit_input!$A$71:$L$81,MATCH(SXS_Transit_temp!X$28,SXS_Transit_input!$B$70:$L$70,0)+1,FALSE)),0,VLOOKUP($A37,SXS_Transit_input!$A$71:$L$81,MATCH(SXS_Transit_temp!X$28,SXS_Transit_input!$B$70:$L$70,0)+1,FALSE))</f>
        <v>0</v>
      </c>
      <c r="Y37">
        <f>IF(ISNA(VLOOKUP($A37,SXS_Transit_input!$A$28:$W$49,MATCH(SXS_Transit_temp!Y$28,SXS_Transit_input!$B$27:$W$27,0)+1,FALSE)),0,VLOOKUP($A37,SXS_Transit_input!$A$28:$W$49,MATCH(SXS_Transit_temp!Y$28,SXS_Transit_input!$B$27:$W$27,0)+1,FALSE))+IF(ISNA(VLOOKUP($A37,SXS_Transit_input!$A$71:$L$81,MATCH(SXS_Transit_temp!Y$28,SXS_Transit_input!$B$70:$L$70,0)+1,FALSE)),0,VLOOKUP($A37,SXS_Transit_input!$A$71:$L$81,MATCH(SXS_Transit_temp!Y$28,SXS_Transit_input!$B$70:$L$70,0)+1,FALSE))</f>
        <v>0</v>
      </c>
      <c r="Z37">
        <f>IF(ISNA(VLOOKUP($A37,SXS_Transit_input!$A$28:$W$49,MATCH(SXS_Transit_temp!Z$28,SXS_Transit_input!$B$27:$W$27,0)+1,FALSE)),0,VLOOKUP($A37,SXS_Transit_input!$A$28:$W$49,MATCH(SXS_Transit_temp!Z$28,SXS_Transit_input!$B$27:$W$27,0)+1,FALSE))+IF(ISNA(VLOOKUP($A37,SXS_Transit_input!$A$71:$L$81,MATCH(SXS_Transit_temp!Z$28,SXS_Transit_input!$B$70:$L$70,0)+1,FALSE)),0,VLOOKUP($A37,SXS_Transit_input!$A$71:$L$81,MATCH(SXS_Transit_temp!Z$28,SXS_Transit_input!$B$70:$L$70,0)+1,FALSE))</f>
        <v>0</v>
      </c>
      <c r="AA37">
        <v>9</v>
      </c>
      <c r="AB37" s="22">
        <f>IF(ISNA(VLOOKUP($AA37,SXS_Transit_input!$Y$28:$AU$48,MATCH(SXS_Transit_temp!AB$28,SXS_Transit_input!$Y$27:$AT$27,0)+1,FALSE)),0,VLOOKUP($AA37,SXS_Transit_input!$Y$28:$AU$48,MATCH(SXS_Transit_temp!AB$28,SXS_Transit_input!$Y$27:$AT$27,0)+1,FALSE))+IF(ISNA(VLOOKUP($AA37,SXS_Transit_input!$Y$70:$AM$81,MATCH(SXS_Transit_temp!AB$28,SXS_Transit_input!$Y$69:$AL$69,0)+1,FALSE)),0,VLOOKUP($AA37,SXS_Transit_input!$Y$70:$AM$81,MATCH(SXS_Transit_temp!AB$28,SXS_Transit_input!$Y$69:$AL$69,0)+1,FALSE))</f>
        <v>14</v>
      </c>
      <c r="AC37" s="23">
        <f>IF(ISNA(VLOOKUP($AA37,SXS_Transit_input!$Y$28:$AU$48,MATCH(SXS_Transit_temp!AC$28,SXS_Transit_input!$Y$27:$AT$27,0)+1,FALSE)),0,VLOOKUP($AA37,SXS_Transit_input!$Y$28:$AU$48,MATCH(SXS_Transit_temp!AC$28,SXS_Transit_input!$Y$27:$AT$27,0)+1,FALSE))+IF(ISNA(VLOOKUP($AA37,SXS_Transit_input!$Y$70:$AM$81,MATCH(SXS_Transit_temp!AC$28,SXS_Transit_input!$Y$69:$AL$69,0)+1,FALSE)),0,VLOOKUP($AA37,SXS_Transit_input!$Y$70:$AM$81,MATCH(SXS_Transit_temp!AC$28,SXS_Transit_input!$Y$69:$AL$69,0)+1,FALSE))</f>
        <v>79</v>
      </c>
      <c r="AD37" s="23">
        <f>IF(ISNA(VLOOKUP($AA37,SXS_Transit_input!$Y$28:$AU$48,MATCH(SXS_Transit_temp!AD$28,SXS_Transit_input!$Y$27:$AT$27,0)+1,FALSE)),0,VLOOKUP($AA37,SXS_Transit_input!$Y$28:$AU$48,MATCH(SXS_Transit_temp!AD$28,SXS_Transit_input!$Y$27:$AT$27,0)+1,FALSE))+IF(ISNA(VLOOKUP($AA37,SXS_Transit_input!$Y$70:$AM$81,MATCH(SXS_Transit_temp!AD$28,SXS_Transit_input!$Y$69:$AL$69,0)+1,FALSE)),0,VLOOKUP($AA37,SXS_Transit_input!$Y$70:$AM$81,MATCH(SXS_Transit_temp!AD$28,SXS_Transit_input!$Y$69:$AL$69,0)+1,FALSE))</f>
        <v>19</v>
      </c>
      <c r="AE37" s="23">
        <f>IF(ISNA(VLOOKUP($AA37,SXS_Transit_input!$Y$28:$AU$48,MATCH(SXS_Transit_temp!AE$28,SXS_Transit_input!$Y$27:$AT$27,0)+1,FALSE)),0,VLOOKUP($AA37,SXS_Transit_input!$Y$28:$AU$48,MATCH(SXS_Transit_temp!AE$28,SXS_Transit_input!$Y$27:$AT$27,0)+1,FALSE))+IF(ISNA(VLOOKUP($AA37,SXS_Transit_input!$Y$70:$AM$81,MATCH(SXS_Transit_temp!AE$28,SXS_Transit_input!$Y$69:$AL$69,0)+1,FALSE)),0,VLOOKUP($AA37,SXS_Transit_input!$Y$70:$AM$81,MATCH(SXS_Transit_temp!AE$28,SXS_Transit_input!$Y$69:$AL$69,0)+1,FALSE))</f>
        <v>5</v>
      </c>
      <c r="AF37" s="23">
        <f>IF(ISNA(VLOOKUP($AA37,SXS_Transit_input!$Y$28:$AU$48,MATCH(SXS_Transit_temp!AF$28,SXS_Transit_input!$Y$27:$AT$27,0)+1,FALSE)),0,VLOOKUP($AA37,SXS_Transit_input!$Y$28:$AU$48,MATCH(SXS_Transit_temp!AF$28,SXS_Transit_input!$Y$27:$AT$27,0)+1,FALSE))+IF(ISNA(VLOOKUP($AA37,SXS_Transit_input!$Y$70:$AM$81,MATCH(SXS_Transit_temp!AF$28,SXS_Transit_input!$Y$69:$AL$69,0)+1,FALSE)),0,VLOOKUP($AA37,SXS_Transit_input!$Y$70:$AM$81,MATCH(SXS_Transit_temp!AF$28,SXS_Transit_input!$Y$69:$AL$69,0)+1,FALSE))</f>
        <v>1</v>
      </c>
      <c r="AG37" s="23">
        <f>IF(ISNA(VLOOKUP($AA37,SXS_Transit_input!$Y$28:$AU$48,MATCH(SXS_Transit_temp!AG$28,SXS_Transit_input!$Y$27:$AT$27,0)+1,FALSE)),0,VLOOKUP($AA37,SXS_Transit_input!$Y$28:$AU$48,MATCH(SXS_Transit_temp!AG$28,SXS_Transit_input!$Y$27:$AT$27,0)+1,FALSE))+IF(ISNA(VLOOKUP($AA37,SXS_Transit_input!$Y$70:$AM$81,MATCH(SXS_Transit_temp!AG$28,SXS_Transit_input!$Y$69:$AL$69,0)+1,FALSE)),0,VLOOKUP($AA37,SXS_Transit_input!$Y$70:$AM$81,MATCH(SXS_Transit_temp!AG$28,SXS_Transit_input!$Y$69:$AL$69,0)+1,FALSE))</f>
        <v>0</v>
      </c>
      <c r="AH37" s="23">
        <f>IF(ISNA(VLOOKUP($AA37,SXS_Transit_input!$Y$28:$AU$48,MATCH(SXS_Transit_temp!AH$28,SXS_Transit_input!$Y$27:$AT$27,0)+1,FALSE)),0,VLOOKUP($AA37,SXS_Transit_input!$Y$28:$AU$48,MATCH(SXS_Transit_temp!AH$28,SXS_Transit_input!$Y$27:$AT$27,0)+1,FALSE))+IF(ISNA(VLOOKUP($AA37,SXS_Transit_input!$Y$70:$AM$81,MATCH(SXS_Transit_temp!AH$28,SXS_Transit_input!$Y$69:$AL$69,0)+1,FALSE)),0,VLOOKUP($AA37,SXS_Transit_input!$Y$70:$AM$81,MATCH(SXS_Transit_temp!AH$28,SXS_Transit_input!$Y$69:$AL$69,0)+1,FALSE))</f>
        <v>0</v>
      </c>
      <c r="AI37" s="23">
        <f>IF(ISNA(VLOOKUP($AA37,SXS_Transit_input!$Y$28:$AU$48,MATCH(SXS_Transit_temp!AI$28,SXS_Transit_input!$Y$27:$AT$27,0)+1,FALSE)),0,VLOOKUP($AA37,SXS_Transit_input!$Y$28:$AU$48,MATCH(SXS_Transit_temp!AI$28,SXS_Transit_input!$Y$27:$AT$27,0)+1,FALSE))+IF(ISNA(VLOOKUP($AA37,SXS_Transit_input!$Y$70:$AM$81,MATCH(SXS_Transit_temp!AI$28,SXS_Transit_input!$Y$69:$AL$69,0)+1,FALSE)),0,VLOOKUP($AA37,SXS_Transit_input!$Y$70:$AM$81,MATCH(SXS_Transit_temp!AI$28,SXS_Transit_input!$Y$69:$AL$69,0)+1,FALSE))</f>
        <v>2</v>
      </c>
      <c r="AJ37" s="23">
        <f>IF(ISNA(VLOOKUP($AA37,SXS_Transit_input!$Y$28:$AU$48,MATCH(SXS_Transit_temp!AJ$28,SXS_Transit_input!$Y$27:$AT$27,0)+1,FALSE)),0,VLOOKUP($AA37,SXS_Transit_input!$Y$28:$AU$48,MATCH(SXS_Transit_temp!AJ$28,SXS_Transit_input!$Y$27:$AT$27,0)+1,FALSE))+IF(ISNA(VLOOKUP($AA37,SXS_Transit_input!$Y$70:$AM$81,MATCH(SXS_Transit_temp!AJ$28,SXS_Transit_input!$Y$69:$AL$69,0)+1,FALSE)),0,VLOOKUP($AA37,SXS_Transit_input!$Y$70:$AM$81,MATCH(SXS_Transit_temp!AJ$28,SXS_Transit_input!$Y$69:$AL$69,0)+1,FALSE))</f>
        <v>9</v>
      </c>
      <c r="AK37" s="23">
        <f>IF(ISNA(VLOOKUP($AA37,SXS_Transit_input!$Y$28:$AU$48,MATCH(SXS_Transit_temp!AK$28,SXS_Transit_input!$Y$27:$AT$27,0)+1,FALSE)),0,VLOOKUP($AA37,SXS_Transit_input!$Y$28:$AU$48,MATCH(SXS_Transit_temp!AK$28,SXS_Transit_input!$Y$27:$AT$27,0)+1,FALSE))+IF(ISNA(VLOOKUP($AA37,SXS_Transit_input!$Y$70:$AM$81,MATCH(SXS_Transit_temp!AK$28,SXS_Transit_input!$Y$69:$AL$69,0)+1,FALSE)),0,VLOOKUP($AA37,SXS_Transit_input!$Y$70:$AM$81,MATCH(SXS_Transit_temp!AK$28,SXS_Transit_input!$Y$69:$AL$69,0)+1,FALSE))</f>
        <v>1</v>
      </c>
      <c r="AL37" s="23">
        <f>IF(ISNA(VLOOKUP($AA37,SXS_Transit_input!$Y$28:$AU$48,MATCH(SXS_Transit_temp!AL$28,SXS_Transit_input!$Y$27:$AT$27,0)+1,FALSE)),0,VLOOKUP($AA37,SXS_Transit_input!$Y$28:$AU$48,MATCH(SXS_Transit_temp!AL$28,SXS_Transit_input!$Y$27:$AT$27,0)+1,FALSE))+IF(ISNA(VLOOKUP($AA37,SXS_Transit_input!$Y$70:$AM$81,MATCH(SXS_Transit_temp!AL$28,SXS_Transit_input!$Y$69:$AL$69,0)+1,FALSE)),0,VLOOKUP($AA37,SXS_Transit_input!$Y$70:$AM$81,MATCH(SXS_Transit_temp!AL$28,SXS_Transit_input!$Y$69:$AL$69,0)+1,FALSE))</f>
        <v>0</v>
      </c>
      <c r="AM37" s="23">
        <f>IF(ISNA(VLOOKUP($AA37,SXS_Transit_input!$Y$28:$AU$48,MATCH(SXS_Transit_temp!AM$28,SXS_Transit_input!$Y$27:$AT$27,0)+1,FALSE)),0,VLOOKUP($AA37,SXS_Transit_input!$Y$28:$AU$48,MATCH(SXS_Transit_temp!AM$28,SXS_Transit_input!$Y$27:$AT$27,0)+1,FALSE))+IF(ISNA(VLOOKUP($AA37,SXS_Transit_input!$Y$70:$AM$81,MATCH(SXS_Transit_temp!AM$28,SXS_Transit_input!$Y$69:$AL$69,0)+1,FALSE)),0,VLOOKUP($AA37,SXS_Transit_input!$Y$70:$AM$81,MATCH(SXS_Transit_temp!AM$28,SXS_Transit_input!$Y$69:$AL$69,0)+1,FALSE))</f>
        <v>0</v>
      </c>
      <c r="AN37" s="23">
        <f>IF(ISNA(VLOOKUP($AA37,SXS_Transit_input!$Y$28:$AU$48,MATCH(SXS_Transit_temp!AN$28,SXS_Transit_input!$Y$27:$AT$27,0)+1,FALSE)),0,VLOOKUP($AA37,SXS_Transit_input!$Y$28:$AU$48,MATCH(SXS_Transit_temp!AN$28,SXS_Transit_input!$Y$27:$AT$27,0)+1,FALSE))+IF(ISNA(VLOOKUP($AA37,SXS_Transit_input!$Y$70:$AM$81,MATCH(SXS_Transit_temp!AN$28,SXS_Transit_input!$Y$69:$AL$69,0)+1,FALSE)),0,VLOOKUP($AA37,SXS_Transit_input!$Y$70:$AM$81,MATCH(SXS_Transit_temp!AN$28,SXS_Transit_input!$Y$69:$AL$69,0)+1,FALSE))</f>
        <v>0</v>
      </c>
      <c r="AO37" s="23">
        <f>IF(ISNA(VLOOKUP($AA37,SXS_Transit_input!$Y$28:$AU$48,MATCH(SXS_Transit_temp!AO$28,SXS_Transit_input!$Y$27:$AT$27,0)+1,FALSE)),0,VLOOKUP($AA37,SXS_Transit_input!$Y$28:$AU$48,MATCH(SXS_Transit_temp!AO$28,SXS_Transit_input!$Y$27:$AT$27,0)+1,FALSE))+IF(ISNA(VLOOKUP($AA37,SXS_Transit_input!$Y$70:$AM$81,MATCH(SXS_Transit_temp!AO$28,SXS_Transit_input!$Y$69:$AL$69,0)+1,FALSE)),0,VLOOKUP($AA37,SXS_Transit_input!$Y$70:$AM$81,MATCH(SXS_Transit_temp!AO$28,SXS_Transit_input!$Y$69:$AL$69,0)+1,FALSE))</f>
        <v>0</v>
      </c>
      <c r="AP37" s="23">
        <f>IF(ISNA(VLOOKUP($AA37,SXS_Transit_input!$Y$28:$AU$48,MATCH(SXS_Transit_temp!AP$28,SXS_Transit_input!$Y$27:$AT$27,0)+1,FALSE)),0,VLOOKUP($AA37,SXS_Transit_input!$Y$28:$AU$48,MATCH(SXS_Transit_temp!AP$28,SXS_Transit_input!$Y$27:$AT$27,0)+1,FALSE))+IF(ISNA(VLOOKUP($AA37,SXS_Transit_input!$Y$70:$AM$81,MATCH(SXS_Transit_temp!AP$28,SXS_Transit_input!$Y$69:$AL$69,0)+1,FALSE)),0,VLOOKUP($AA37,SXS_Transit_input!$Y$70:$AM$81,MATCH(SXS_Transit_temp!AP$28,SXS_Transit_input!$Y$69:$AL$69,0)+1,FALSE))</f>
        <v>0</v>
      </c>
      <c r="AQ37" s="23">
        <f>IF(ISNA(VLOOKUP($AA37,SXS_Transit_input!$Y$28:$AU$48,MATCH(SXS_Transit_temp!AQ$28,SXS_Transit_input!$Y$27:$AT$27,0)+1,FALSE)),0,VLOOKUP($AA37,SXS_Transit_input!$Y$28:$AU$48,MATCH(SXS_Transit_temp!AQ$28,SXS_Transit_input!$Y$27:$AT$27,0)+1,FALSE))+IF(ISNA(VLOOKUP($AA37,SXS_Transit_input!$Y$70:$AM$81,MATCH(SXS_Transit_temp!AQ$28,SXS_Transit_input!$Y$69:$AL$69,0)+1,FALSE)),0,VLOOKUP($AA37,SXS_Transit_input!$Y$70:$AM$81,MATCH(SXS_Transit_temp!AQ$28,SXS_Transit_input!$Y$69:$AL$69,0)+1,FALSE))</f>
        <v>0</v>
      </c>
      <c r="AR37" s="23">
        <f>IF(ISNA(VLOOKUP($AA37,SXS_Transit_input!$Y$28:$AU$48,MATCH(SXS_Transit_temp!AR$28,SXS_Transit_input!$Y$27:$AT$27,0)+1,FALSE)),0,VLOOKUP($AA37,SXS_Transit_input!$Y$28:$AU$48,MATCH(SXS_Transit_temp!AR$28,SXS_Transit_input!$Y$27:$AT$27,0)+1,FALSE))+IF(ISNA(VLOOKUP($AA37,SXS_Transit_input!$Y$70:$AM$81,MATCH(SXS_Transit_temp!AR$28,SXS_Transit_input!$Y$69:$AL$69,0)+1,FALSE)),0,VLOOKUP($AA37,SXS_Transit_input!$Y$70:$AM$81,MATCH(SXS_Transit_temp!AR$28,SXS_Transit_input!$Y$69:$AL$69,0)+1,FALSE))</f>
        <v>0</v>
      </c>
      <c r="AS37" s="23">
        <f>IF(ISNA(VLOOKUP($AA37,SXS_Transit_input!$Y$28:$AU$48,MATCH(SXS_Transit_temp!AS$28,SXS_Transit_input!$Y$27:$AT$27,0)+1,FALSE)),0,VLOOKUP($AA37,SXS_Transit_input!$Y$28:$AU$48,MATCH(SXS_Transit_temp!AS$28,SXS_Transit_input!$Y$27:$AT$27,0)+1,FALSE))+IF(ISNA(VLOOKUP($AA37,SXS_Transit_input!$Y$70:$AM$81,MATCH(SXS_Transit_temp!AS$28,SXS_Transit_input!$Y$69:$AL$69,0)+1,FALSE)),0,VLOOKUP($AA37,SXS_Transit_input!$Y$70:$AM$81,MATCH(SXS_Transit_temp!AS$28,SXS_Transit_input!$Y$69:$AL$69,0)+1,FALSE))</f>
        <v>0</v>
      </c>
      <c r="AT37" s="23">
        <f>IF(ISNA(VLOOKUP($AA37,SXS_Transit_input!$Y$28:$AU$48,MATCH(SXS_Transit_temp!AT$28,SXS_Transit_input!$Y$27:$AT$27,0)+1,FALSE)),0,VLOOKUP($AA37,SXS_Transit_input!$Y$28:$AU$48,MATCH(SXS_Transit_temp!AT$28,SXS_Transit_input!$Y$27:$AT$27,0)+1,FALSE))+IF(ISNA(VLOOKUP($AA37,SXS_Transit_input!$Y$70:$AM$81,MATCH(SXS_Transit_temp!AT$28,SXS_Transit_input!$Y$69:$AL$69,0)+1,FALSE)),0,VLOOKUP($AA37,SXS_Transit_input!$Y$70:$AM$81,MATCH(SXS_Transit_temp!AT$28,SXS_Transit_input!$Y$69:$AL$69,0)+1,FALSE))</f>
        <v>0</v>
      </c>
      <c r="AU37" s="23">
        <f>IF(ISNA(VLOOKUP($AA37,SXS_Transit_input!$Y$28:$AU$48,MATCH(SXS_Transit_temp!AU$28,SXS_Transit_input!$Y$27:$AT$27,0)+1,FALSE)),0,VLOOKUP($AA37,SXS_Transit_input!$Y$28:$AU$48,MATCH(SXS_Transit_temp!AU$28,SXS_Transit_input!$Y$27:$AT$27,0)+1,FALSE))+IF(ISNA(VLOOKUP($AA37,SXS_Transit_input!$Y$70:$AM$81,MATCH(SXS_Transit_temp!AU$28,SXS_Transit_input!$Y$69:$AL$69,0)+1,FALSE)),0,VLOOKUP($AA37,SXS_Transit_input!$Y$70:$AM$81,MATCH(SXS_Transit_temp!AU$28,SXS_Transit_input!$Y$69:$AL$69,0)+1,FALSE))</f>
        <v>0</v>
      </c>
      <c r="AV37" s="23">
        <f>IF(ISNA(VLOOKUP($AA37,SXS_Transit_input!$Y$28:$AU$48,MATCH(SXS_Transit_temp!AV$28,SXS_Transit_input!$Y$27:$AT$27,0)+1,FALSE)),0,VLOOKUP($AA37,SXS_Transit_input!$Y$28:$AU$48,MATCH(SXS_Transit_temp!AV$28,SXS_Transit_input!$Y$27:$AT$27,0)+1,FALSE))+IF(ISNA(VLOOKUP($AA37,SXS_Transit_input!$Y$70:$AM$81,MATCH(SXS_Transit_temp!AV$28,SXS_Transit_input!$Y$69:$AL$69,0)+1,FALSE)),0,VLOOKUP($AA37,SXS_Transit_input!$Y$70:$AM$81,MATCH(SXS_Transit_temp!AV$28,SXS_Transit_input!$Y$69:$AL$69,0)+1,FALSE))</f>
        <v>1</v>
      </c>
      <c r="AW37" s="23">
        <f>IF(ISNA(VLOOKUP($AA37,SXS_Transit_input!$Y$28:$AU$48,MATCH(SXS_Transit_temp!AW$28,SXS_Transit_input!$Y$27:$AT$27,0)+1,FALSE)),0,VLOOKUP($AA37,SXS_Transit_input!$Y$28:$AU$48,MATCH(SXS_Transit_temp!AW$28,SXS_Transit_input!$Y$27:$AT$27,0)+1,FALSE))+IF(ISNA(VLOOKUP($AA37,SXS_Transit_input!$Y$70:$AM$81,MATCH(SXS_Transit_temp!AW$28,SXS_Transit_input!$Y$69:$AL$69,0)+1,FALSE)),0,VLOOKUP($AA37,SXS_Transit_input!$Y$70:$AM$81,MATCH(SXS_Transit_temp!AW$28,SXS_Transit_input!$Y$69:$AL$69,0)+1,FALSE))</f>
        <v>0</v>
      </c>
      <c r="AX37" s="23">
        <f>IF(ISNA(VLOOKUP($AA37,SXS_Transit_input!$Y$28:$AU$48,MATCH(SXS_Transit_temp!AX$28,SXS_Transit_input!$Y$27:$AT$27,0)+1,FALSE)),0,VLOOKUP($AA37,SXS_Transit_input!$Y$28:$AU$48,MATCH(SXS_Transit_temp!AX$28,SXS_Transit_input!$Y$27:$AT$27,0)+1,FALSE))+IF(ISNA(VLOOKUP($AA37,SXS_Transit_input!$Y$70:$AM$81,MATCH(SXS_Transit_temp!AX$28,SXS_Transit_input!$Y$69:$AL$69,0)+1,FALSE)),0,VLOOKUP($AA37,SXS_Transit_input!$Y$70:$AM$81,MATCH(SXS_Transit_temp!AX$28,SXS_Transit_input!$Y$69:$AL$69,0)+1,FALSE))</f>
        <v>0</v>
      </c>
      <c r="AY37" s="23">
        <f>IF(ISNA(VLOOKUP($AA37,SXS_Transit_input!$Y$28:$AU$48,MATCH(SXS_Transit_temp!AY$28,SXS_Transit_input!$Y$27:$AT$27,0)+1,FALSE)),0,VLOOKUP($AA37,SXS_Transit_input!$Y$28:$AU$48,MATCH(SXS_Transit_temp!AY$28,SXS_Transit_input!$Y$27:$AT$27,0)+1,FALSE))+IF(ISNA(VLOOKUP($AA37,SXS_Transit_input!$Y$70:$AM$81,MATCH(SXS_Transit_temp!AY$28,SXS_Transit_input!$Y$69:$AL$69,0)+1,FALSE)),0,VLOOKUP($AA37,SXS_Transit_input!$Y$70:$AM$81,MATCH(SXS_Transit_temp!AY$28,SXS_Transit_input!$Y$69:$AL$69,0)+1,FALSE))</f>
        <v>0</v>
      </c>
      <c r="AZ37" s="24">
        <f>IF(ISNA(VLOOKUP($AA37,SXS_Transit_input!$Y$28:$AU$48,MATCH(SXS_Transit_temp!AZ$28,SXS_Transit_input!$Y$27:$AT$27,0)+1,FALSE)),0,VLOOKUP($AA37,SXS_Transit_input!$Y$28:$AU$48,MATCH(SXS_Transit_temp!AZ$28,SXS_Transit_input!$Y$27:$AT$27,0)+1,FALSE))+IF(ISNA(VLOOKUP($AA37,SXS_Transit_input!$Y$70:$AM$81,MATCH(SXS_Transit_temp!AZ$28,SXS_Transit_input!$Y$69:$AL$69,0)+1,FALSE)),0,VLOOKUP($AA37,SXS_Transit_input!$Y$70:$AM$81,MATCH(SXS_Transit_temp!AZ$28,SXS_Transit_input!$Y$69:$AL$69,0)+1,FALSE))</f>
        <v>0</v>
      </c>
    </row>
    <row r="38" spans="1:52" x14ac:dyDescent="0.25">
      <c r="A38">
        <v>10</v>
      </c>
      <c r="B38">
        <f>IF(ISNA(VLOOKUP($A38,SXS_Transit_input!$A$28:$W$49,MATCH(SXS_Transit_temp!B$28,SXS_Transit_input!$B$27:$W$27,0)+1,FALSE)),0,VLOOKUP($A38,SXS_Transit_input!$A$28:$W$49,MATCH(SXS_Transit_temp!B$28,SXS_Transit_input!$B$27:$W$27,0)+1,FALSE))+IF(ISNA(VLOOKUP($A38,SXS_Transit_input!$A$71:$L$81,MATCH(SXS_Transit_temp!B$28,SXS_Transit_input!$B$70:$L$70,0)+1,FALSE)),0,VLOOKUP($A38,SXS_Transit_input!$A$71:$L$81,MATCH(SXS_Transit_temp!B$28,SXS_Transit_input!$B$70:$L$70,0)+1,FALSE))</f>
        <v>2599.0194299999998</v>
      </c>
      <c r="C38">
        <f>IF(ISNA(VLOOKUP($A38,SXS_Transit_input!$A$28:$W$49,MATCH(SXS_Transit_temp!C$28,SXS_Transit_input!$B$27:$W$27,0)+1,FALSE)),0,VLOOKUP($A38,SXS_Transit_input!$A$28:$W$49,MATCH(SXS_Transit_temp!C$28,SXS_Transit_input!$B$27:$W$27,0)+1,FALSE))+IF(ISNA(VLOOKUP($A38,SXS_Transit_input!$A$71:$L$81,MATCH(SXS_Transit_temp!C$28,SXS_Transit_input!$B$70:$L$70,0)+1,FALSE)),0,VLOOKUP($A38,SXS_Transit_input!$A$71:$L$81,MATCH(SXS_Transit_temp!C$28,SXS_Transit_input!$B$70:$L$70,0)+1,FALSE))</f>
        <v>0</v>
      </c>
      <c r="D38">
        <f>IF(ISNA(VLOOKUP($A38,SXS_Transit_input!$A$28:$W$49,MATCH(SXS_Transit_temp!D$28,SXS_Transit_input!$B$27:$W$27,0)+1,FALSE)),0,VLOOKUP($A38,SXS_Transit_input!$A$28:$W$49,MATCH(SXS_Transit_temp!D$28,SXS_Transit_input!$B$27:$W$27,0)+1,FALSE))+IF(ISNA(VLOOKUP($A38,SXS_Transit_input!$A$71:$L$81,MATCH(SXS_Transit_temp!D$28,SXS_Transit_input!$B$70:$L$70,0)+1,FALSE)),0,VLOOKUP($A38,SXS_Transit_input!$A$71:$L$81,MATCH(SXS_Transit_temp!D$28,SXS_Transit_input!$B$70:$L$70,0)+1,FALSE))</f>
        <v>0</v>
      </c>
      <c r="E38">
        <f>IF(ISNA(VLOOKUP($A38,SXS_Transit_input!$A$28:$W$49,MATCH(SXS_Transit_temp!E$28,SXS_Transit_input!$B$27:$W$27,0)+1,FALSE)),0,VLOOKUP($A38,SXS_Transit_input!$A$28:$W$49,MATCH(SXS_Transit_temp!E$28,SXS_Transit_input!$B$27:$W$27,0)+1,FALSE))+IF(ISNA(VLOOKUP($A38,SXS_Transit_input!$A$71:$L$81,MATCH(SXS_Transit_temp!E$28,SXS_Transit_input!$B$70:$L$70,0)+1,FALSE)),0,VLOOKUP($A38,SXS_Transit_input!$A$71:$L$81,MATCH(SXS_Transit_temp!E$28,SXS_Transit_input!$B$70:$L$70,0)+1,FALSE))</f>
        <v>0</v>
      </c>
      <c r="F38">
        <f>IF(ISNA(VLOOKUP($A38,SXS_Transit_input!$A$28:$W$49,MATCH(SXS_Transit_temp!F$28,SXS_Transit_input!$B$27:$W$27,0)+1,FALSE)),0,VLOOKUP($A38,SXS_Transit_input!$A$28:$W$49,MATCH(SXS_Transit_temp!F$28,SXS_Transit_input!$B$27:$W$27,0)+1,FALSE))+IF(ISNA(VLOOKUP($A38,SXS_Transit_input!$A$71:$L$81,MATCH(SXS_Transit_temp!F$28,SXS_Transit_input!$B$70:$L$70,0)+1,FALSE)),0,VLOOKUP($A38,SXS_Transit_input!$A$71:$L$81,MATCH(SXS_Transit_temp!F$28,SXS_Transit_input!$B$70:$L$70,0)+1,FALSE))</f>
        <v>0</v>
      </c>
      <c r="G38">
        <f>IF(ISNA(VLOOKUP($A38,SXS_Transit_input!$A$28:$W$49,MATCH(SXS_Transit_temp!G$28,SXS_Transit_input!$B$27:$W$27,0)+1,FALSE)),0,VLOOKUP($A38,SXS_Transit_input!$A$28:$W$49,MATCH(SXS_Transit_temp!G$28,SXS_Transit_input!$B$27:$W$27,0)+1,FALSE))+IF(ISNA(VLOOKUP($A38,SXS_Transit_input!$A$71:$L$81,MATCH(SXS_Transit_temp!G$28,SXS_Transit_input!$B$70:$L$70,0)+1,FALSE)),0,VLOOKUP($A38,SXS_Transit_input!$A$71:$L$81,MATCH(SXS_Transit_temp!G$28,SXS_Transit_input!$B$70:$L$70,0)+1,FALSE))</f>
        <v>1726.00279</v>
      </c>
      <c r="H38">
        <f>IF(ISNA(VLOOKUP($A38,SXS_Transit_input!$A$28:$W$49,MATCH(SXS_Transit_temp!H$28,SXS_Transit_input!$B$27:$W$27,0)+1,FALSE)),0,VLOOKUP($A38,SXS_Transit_input!$A$28:$W$49,MATCH(SXS_Transit_temp!H$28,SXS_Transit_input!$B$27:$W$27,0)+1,FALSE))+IF(ISNA(VLOOKUP($A38,SXS_Transit_input!$A$71:$L$81,MATCH(SXS_Transit_temp!H$28,SXS_Transit_input!$B$70:$L$70,0)+1,FALSE)),0,VLOOKUP($A38,SXS_Transit_input!$A$71:$L$81,MATCH(SXS_Transit_temp!H$28,SXS_Transit_input!$B$70:$L$70,0)+1,FALSE))</f>
        <v>739.66630999999995</v>
      </c>
      <c r="I38">
        <f>IF(ISNA(VLOOKUP($A38,SXS_Transit_input!$A$28:$W$49,MATCH(SXS_Transit_temp!I$28,SXS_Transit_input!$B$27:$W$27,0)+1,FALSE)),0,VLOOKUP($A38,SXS_Transit_input!$A$28:$W$49,MATCH(SXS_Transit_temp!I$28,SXS_Transit_input!$B$27:$W$27,0)+1,FALSE))+IF(ISNA(VLOOKUP($A38,SXS_Transit_input!$A$71:$L$81,MATCH(SXS_Transit_temp!I$28,SXS_Transit_input!$B$70:$L$70,0)+1,FALSE)),0,VLOOKUP($A38,SXS_Transit_input!$A$71:$L$81,MATCH(SXS_Transit_temp!I$28,SXS_Transit_input!$B$70:$L$70,0)+1,FALSE))</f>
        <v>0</v>
      </c>
      <c r="J38">
        <f>IF(ISNA(VLOOKUP($A38,SXS_Transit_input!$A$28:$W$49,MATCH(SXS_Transit_temp!J$28,SXS_Transit_input!$B$27:$W$27,0)+1,FALSE)),0,VLOOKUP($A38,SXS_Transit_input!$A$28:$W$49,MATCH(SXS_Transit_temp!J$28,SXS_Transit_input!$B$27:$W$27,0)+1,FALSE))+IF(ISNA(VLOOKUP($A38,SXS_Transit_input!$A$71:$L$81,MATCH(SXS_Transit_temp!J$28,SXS_Transit_input!$B$70:$L$70,0)+1,FALSE)),0,VLOOKUP($A38,SXS_Transit_input!$A$71:$L$81,MATCH(SXS_Transit_temp!J$28,SXS_Transit_input!$B$70:$L$70,0)+1,FALSE))</f>
        <v>0</v>
      </c>
      <c r="K38">
        <f>IF(ISNA(VLOOKUP($A38,SXS_Transit_input!$A$28:$W$49,MATCH(SXS_Transit_temp!K$28,SXS_Transit_input!$B$27:$W$27,0)+1,FALSE)),0,VLOOKUP($A38,SXS_Transit_input!$A$28:$W$49,MATCH(SXS_Transit_temp!K$28,SXS_Transit_input!$B$27:$W$27,0)+1,FALSE))+IF(ISNA(VLOOKUP($A38,SXS_Transit_input!$A$71:$L$81,MATCH(SXS_Transit_temp!K$28,SXS_Transit_input!$B$70:$L$70,0)+1,FALSE)),0,VLOOKUP($A38,SXS_Transit_input!$A$71:$L$81,MATCH(SXS_Transit_temp!K$28,SXS_Transit_input!$B$70:$L$70,0)+1,FALSE))</f>
        <v>217.72524000000001</v>
      </c>
      <c r="L38">
        <f>IF(ISNA(VLOOKUP($A38,SXS_Transit_input!$A$28:$W$49,MATCH(SXS_Transit_temp!L$28,SXS_Transit_input!$B$27:$W$27,0)+1,FALSE)),0,VLOOKUP($A38,SXS_Transit_input!$A$28:$W$49,MATCH(SXS_Transit_temp!L$28,SXS_Transit_input!$B$27:$W$27,0)+1,FALSE))+IF(ISNA(VLOOKUP($A38,SXS_Transit_input!$A$71:$L$81,MATCH(SXS_Transit_temp!L$28,SXS_Transit_input!$B$70:$L$70,0)+1,FALSE)),0,VLOOKUP($A38,SXS_Transit_input!$A$71:$L$81,MATCH(SXS_Transit_temp!L$28,SXS_Transit_input!$B$70:$L$70,0)+1,FALSE))</f>
        <v>0</v>
      </c>
      <c r="M38">
        <f>IF(ISNA(VLOOKUP($A38,SXS_Transit_input!$A$28:$W$49,MATCH(SXS_Transit_temp!M$28,SXS_Transit_input!$B$27:$W$27,0)+1,FALSE)),0,VLOOKUP($A38,SXS_Transit_input!$A$28:$W$49,MATCH(SXS_Transit_temp!M$28,SXS_Transit_input!$B$27:$W$27,0)+1,FALSE))+IF(ISNA(VLOOKUP($A38,SXS_Transit_input!$A$71:$L$81,MATCH(SXS_Transit_temp!M$28,SXS_Transit_input!$B$70:$L$70,0)+1,FALSE)),0,VLOOKUP($A38,SXS_Transit_input!$A$71:$L$81,MATCH(SXS_Transit_temp!M$28,SXS_Transit_input!$B$70:$L$70,0)+1,FALSE))</f>
        <v>0</v>
      </c>
      <c r="N38">
        <f>IF(ISNA(VLOOKUP($A38,SXS_Transit_input!$A$28:$W$49,MATCH(SXS_Transit_temp!N$28,SXS_Transit_input!$B$27:$W$27,0)+1,FALSE)),0,VLOOKUP($A38,SXS_Transit_input!$A$28:$W$49,MATCH(SXS_Transit_temp!N$28,SXS_Transit_input!$B$27:$W$27,0)+1,FALSE))+IF(ISNA(VLOOKUP($A38,SXS_Transit_input!$A$71:$L$81,MATCH(SXS_Transit_temp!N$28,SXS_Transit_input!$B$70:$L$70,0)+1,FALSE)),0,VLOOKUP($A38,SXS_Transit_input!$A$71:$L$81,MATCH(SXS_Transit_temp!N$28,SXS_Transit_input!$B$70:$L$70,0)+1,FALSE))</f>
        <v>0</v>
      </c>
      <c r="O38">
        <f>IF(ISNA(VLOOKUP($A38,SXS_Transit_input!$A$28:$W$49,MATCH(SXS_Transit_temp!O$28,SXS_Transit_input!$B$27:$W$27,0)+1,FALSE)),0,VLOOKUP($A38,SXS_Transit_input!$A$28:$W$49,MATCH(SXS_Transit_temp!O$28,SXS_Transit_input!$B$27:$W$27,0)+1,FALSE))+IF(ISNA(VLOOKUP($A38,SXS_Transit_input!$A$71:$L$81,MATCH(SXS_Transit_temp!O$28,SXS_Transit_input!$B$70:$L$70,0)+1,FALSE)),0,VLOOKUP($A38,SXS_Transit_input!$A$71:$L$81,MATCH(SXS_Transit_temp!O$28,SXS_Transit_input!$B$70:$L$70,0)+1,FALSE))</f>
        <v>0</v>
      </c>
      <c r="P38">
        <f>IF(ISNA(VLOOKUP($A38,SXS_Transit_input!$A$28:$W$49,MATCH(SXS_Transit_temp!P$28,SXS_Transit_input!$B$27:$W$27,0)+1,FALSE)),0,VLOOKUP($A38,SXS_Transit_input!$A$28:$W$49,MATCH(SXS_Transit_temp!P$28,SXS_Transit_input!$B$27:$W$27,0)+1,FALSE))+IF(ISNA(VLOOKUP($A38,SXS_Transit_input!$A$71:$L$81,MATCH(SXS_Transit_temp!P$28,SXS_Transit_input!$B$70:$L$70,0)+1,FALSE)),0,VLOOKUP($A38,SXS_Transit_input!$A$71:$L$81,MATCH(SXS_Transit_temp!P$28,SXS_Transit_input!$B$70:$L$70,0)+1,FALSE))</f>
        <v>0</v>
      </c>
      <c r="Q38">
        <f>IF(ISNA(VLOOKUP($A38,SXS_Transit_input!$A$28:$W$49,MATCH(SXS_Transit_temp!Q$28,SXS_Transit_input!$B$27:$W$27,0)+1,FALSE)),0,VLOOKUP($A38,SXS_Transit_input!$A$28:$W$49,MATCH(SXS_Transit_temp!Q$28,SXS_Transit_input!$B$27:$W$27,0)+1,FALSE))+IF(ISNA(VLOOKUP($A38,SXS_Transit_input!$A$71:$L$81,MATCH(SXS_Transit_temp!Q$28,SXS_Transit_input!$B$70:$L$70,0)+1,FALSE)),0,VLOOKUP($A38,SXS_Transit_input!$A$71:$L$81,MATCH(SXS_Transit_temp!Q$28,SXS_Transit_input!$B$70:$L$70,0)+1,FALSE))</f>
        <v>0</v>
      </c>
      <c r="R38">
        <f>IF(ISNA(VLOOKUP($A38,SXS_Transit_input!$A$28:$W$49,MATCH(SXS_Transit_temp!R$28,SXS_Transit_input!$B$27:$W$27,0)+1,FALSE)),0,VLOOKUP($A38,SXS_Transit_input!$A$28:$W$49,MATCH(SXS_Transit_temp!R$28,SXS_Transit_input!$B$27:$W$27,0)+1,FALSE))+IF(ISNA(VLOOKUP($A38,SXS_Transit_input!$A$71:$L$81,MATCH(SXS_Transit_temp!R$28,SXS_Transit_input!$B$70:$L$70,0)+1,FALSE)),0,VLOOKUP($A38,SXS_Transit_input!$A$71:$L$81,MATCH(SXS_Transit_temp!R$28,SXS_Transit_input!$B$70:$L$70,0)+1,FALSE))</f>
        <v>0</v>
      </c>
      <c r="S38">
        <f>IF(ISNA(VLOOKUP($A38,SXS_Transit_input!$A$28:$W$49,MATCH(SXS_Transit_temp!S$28,SXS_Transit_input!$B$27:$W$27,0)+1,FALSE)),0,VLOOKUP($A38,SXS_Transit_input!$A$28:$W$49,MATCH(SXS_Transit_temp!S$28,SXS_Transit_input!$B$27:$W$27,0)+1,FALSE))+IF(ISNA(VLOOKUP($A38,SXS_Transit_input!$A$71:$L$81,MATCH(SXS_Transit_temp!S$28,SXS_Transit_input!$B$70:$L$70,0)+1,FALSE)),0,VLOOKUP($A38,SXS_Transit_input!$A$71:$L$81,MATCH(SXS_Transit_temp!S$28,SXS_Transit_input!$B$70:$L$70,0)+1,FALSE))</f>
        <v>0</v>
      </c>
      <c r="T38">
        <f>IF(ISNA(VLOOKUP($A38,SXS_Transit_input!$A$28:$W$49,MATCH(SXS_Transit_temp!T$28,SXS_Transit_input!$B$27:$W$27,0)+1,FALSE)),0,VLOOKUP($A38,SXS_Transit_input!$A$28:$W$49,MATCH(SXS_Transit_temp!T$28,SXS_Transit_input!$B$27:$W$27,0)+1,FALSE))+IF(ISNA(VLOOKUP($A38,SXS_Transit_input!$A$71:$L$81,MATCH(SXS_Transit_temp!T$28,SXS_Transit_input!$B$70:$L$70,0)+1,FALSE)),0,VLOOKUP($A38,SXS_Transit_input!$A$71:$L$81,MATCH(SXS_Transit_temp!T$28,SXS_Transit_input!$B$70:$L$70,0)+1,FALSE))</f>
        <v>0</v>
      </c>
      <c r="U38">
        <f>IF(ISNA(VLOOKUP($A38,SXS_Transit_input!$A$28:$W$49,MATCH(SXS_Transit_temp!U$28,SXS_Transit_input!$B$27:$W$27,0)+1,FALSE)),0,VLOOKUP($A38,SXS_Transit_input!$A$28:$W$49,MATCH(SXS_Transit_temp!U$28,SXS_Transit_input!$B$27:$W$27,0)+1,FALSE))+IF(ISNA(VLOOKUP($A38,SXS_Transit_input!$A$71:$L$81,MATCH(SXS_Transit_temp!U$28,SXS_Transit_input!$B$70:$L$70,0)+1,FALSE)),0,VLOOKUP($A38,SXS_Transit_input!$A$71:$L$81,MATCH(SXS_Transit_temp!U$28,SXS_Transit_input!$B$70:$L$70,0)+1,FALSE))</f>
        <v>138.10592</v>
      </c>
      <c r="V38">
        <f>IF(ISNA(VLOOKUP($A38,SXS_Transit_input!$A$28:$W$49,MATCH(SXS_Transit_temp!V$28,SXS_Transit_input!$B$27:$W$27,0)+1,FALSE)),0,VLOOKUP($A38,SXS_Transit_input!$A$28:$W$49,MATCH(SXS_Transit_temp!V$28,SXS_Transit_input!$B$27:$W$27,0)+1,FALSE))+IF(ISNA(VLOOKUP($A38,SXS_Transit_input!$A$71:$L$81,MATCH(SXS_Transit_temp!V$28,SXS_Transit_input!$B$70:$L$70,0)+1,FALSE)),0,VLOOKUP($A38,SXS_Transit_input!$A$71:$L$81,MATCH(SXS_Transit_temp!V$28,SXS_Transit_input!$B$70:$L$70,0)+1,FALSE))</f>
        <v>0</v>
      </c>
      <c r="W38">
        <f>IF(ISNA(VLOOKUP($A38,SXS_Transit_input!$A$28:$W$49,MATCH(SXS_Transit_temp!W$28,SXS_Transit_input!$B$27:$W$27,0)+1,FALSE)),0,VLOOKUP($A38,SXS_Transit_input!$A$28:$W$49,MATCH(SXS_Transit_temp!W$28,SXS_Transit_input!$B$27:$W$27,0)+1,FALSE))+IF(ISNA(VLOOKUP($A38,SXS_Transit_input!$A$71:$L$81,MATCH(SXS_Transit_temp!W$28,SXS_Transit_input!$B$70:$L$70,0)+1,FALSE)),0,VLOOKUP($A38,SXS_Transit_input!$A$71:$L$81,MATCH(SXS_Transit_temp!W$28,SXS_Transit_input!$B$70:$L$70,0)+1,FALSE))</f>
        <v>0</v>
      </c>
      <c r="X38">
        <f>IF(ISNA(VLOOKUP($A38,SXS_Transit_input!$A$28:$W$49,MATCH(SXS_Transit_temp!X$28,SXS_Transit_input!$B$27:$W$27,0)+1,FALSE)),0,VLOOKUP($A38,SXS_Transit_input!$A$28:$W$49,MATCH(SXS_Transit_temp!X$28,SXS_Transit_input!$B$27:$W$27,0)+1,FALSE))+IF(ISNA(VLOOKUP($A38,SXS_Transit_input!$A$71:$L$81,MATCH(SXS_Transit_temp!X$28,SXS_Transit_input!$B$70:$L$70,0)+1,FALSE)),0,VLOOKUP($A38,SXS_Transit_input!$A$71:$L$81,MATCH(SXS_Transit_temp!X$28,SXS_Transit_input!$B$70:$L$70,0)+1,FALSE))</f>
        <v>0</v>
      </c>
      <c r="Y38">
        <f>IF(ISNA(VLOOKUP($A38,SXS_Transit_input!$A$28:$W$49,MATCH(SXS_Transit_temp!Y$28,SXS_Transit_input!$B$27:$W$27,0)+1,FALSE)),0,VLOOKUP($A38,SXS_Transit_input!$A$28:$W$49,MATCH(SXS_Transit_temp!Y$28,SXS_Transit_input!$B$27:$W$27,0)+1,FALSE))+IF(ISNA(VLOOKUP($A38,SXS_Transit_input!$A$71:$L$81,MATCH(SXS_Transit_temp!Y$28,SXS_Transit_input!$B$70:$L$70,0)+1,FALSE)),0,VLOOKUP($A38,SXS_Transit_input!$A$71:$L$81,MATCH(SXS_Transit_temp!Y$28,SXS_Transit_input!$B$70:$L$70,0)+1,FALSE))</f>
        <v>0</v>
      </c>
      <c r="Z38">
        <f>IF(ISNA(VLOOKUP($A38,SXS_Transit_input!$A$28:$W$49,MATCH(SXS_Transit_temp!Z$28,SXS_Transit_input!$B$27:$W$27,0)+1,FALSE)),0,VLOOKUP($A38,SXS_Transit_input!$A$28:$W$49,MATCH(SXS_Transit_temp!Z$28,SXS_Transit_input!$B$27:$W$27,0)+1,FALSE))+IF(ISNA(VLOOKUP($A38,SXS_Transit_input!$A$71:$L$81,MATCH(SXS_Transit_temp!Z$28,SXS_Transit_input!$B$70:$L$70,0)+1,FALSE)),0,VLOOKUP($A38,SXS_Transit_input!$A$71:$L$81,MATCH(SXS_Transit_temp!Z$28,SXS_Transit_input!$B$70:$L$70,0)+1,FALSE))</f>
        <v>0</v>
      </c>
      <c r="AA38">
        <v>10</v>
      </c>
      <c r="AB38" s="22">
        <f>IF(ISNA(VLOOKUP($AA38,SXS_Transit_input!$Y$28:$AU$48,MATCH(SXS_Transit_temp!AB$28,SXS_Transit_input!$Y$27:$AT$27,0)+1,FALSE)),0,VLOOKUP($AA38,SXS_Transit_input!$Y$28:$AU$48,MATCH(SXS_Transit_temp!AB$28,SXS_Transit_input!$Y$27:$AT$27,0)+1,FALSE))+IF(ISNA(VLOOKUP($AA38,SXS_Transit_input!$Y$70:$AM$81,MATCH(SXS_Transit_temp!AB$28,SXS_Transit_input!$Y$69:$AL$69,0)+1,FALSE)),0,VLOOKUP($AA38,SXS_Transit_input!$Y$70:$AM$81,MATCH(SXS_Transit_temp!AB$28,SXS_Transit_input!$Y$69:$AL$69,0)+1,FALSE))</f>
        <v>2</v>
      </c>
      <c r="AC38" s="23">
        <f>IF(ISNA(VLOOKUP($AA38,SXS_Transit_input!$Y$28:$AU$48,MATCH(SXS_Transit_temp!AC$28,SXS_Transit_input!$Y$27:$AT$27,0)+1,FALSE)),0,VLOOKUP($AA38,SXS_Transit_input!$Y$28:$AU$48,MATCH(SXS_Transit_temp!AC$28,SXS_Transit_input!$Y$27:$AT$27,0)+1,FALSE))+IF(ISNA(VLOOKUP($AA38,SXS_Transit_input!$Y$70:$AM$81,MATCH(SXS_Transit_temp!AC$28,SXS_Transit_input!$Y$69:$AL$69,0)+1,FALSE)),0,VLOOKUP($AA38,SXS_Transit_input!$Y$70:$AM$81,MATCH(SXS_Transit_temp!AC$28,SXS_Transit_input!$Y$69:$AL$69,0)+1,FALSE))</f>
        <v>4</v>
      </c>
      <c r="AD38" s="23">
        <f>IF(ISNA(VLOOKUP($AA38,SXS_Transit_input!$Y$28:$AU$48,MATCH(SXS_Transit_temp!AD$28,SXS_Transit_input!$Y$27:$AT$27,0)+1,FALSE)),0,VLOOKUP($AA38,SXS_Transit_input!$Y$28:$AU$48,MATCH(SXS_Transit_temp!AD$28,SXS_Transit_input!$Y$27:$AT$27,0)+1,FALSE))+IF(ISNA(VLOOKUP($AA38,SXS_Transit_input!$Y$70:$AM$81,MATCH(SXS_Transit_temp!AD$28,SXS_Transit_input!$Y$69:$AL$69,0)+1,FALSE)),0,VLOOKUP($AA38,SXS_Transit_input!$Y$70:$AM$81,MATCH(SXS_Transit_temp!AD$28,SXS_Transit_input!$Y$69:$AL$69,0)+1,FALSE))</f>
        <v>13</v>
      </c>
      <c r="AE38" s="23">
        <f>IF(ISNA(VLOOKUP($AA38,SXS_Transit_input!$Y$28:$AU$48,MATCH(SXS_Transit_temp!AE$28,SXS_Transit_input!$Y$27:$AT$27,0)+1,FALSE)),0,VLOOKUP($AA38,SXS_Transit_input!$Y$28:$AU$48,MATCH(SXS_Transit_temp!AE$28,SXS_Transit_input!$Y$27:$AT$27,0)+1,FALSE))+IF(ISNA(VLOOKUP($AA38,SXS_Transit_input!$Y$70:$AM$81,MATCH(SXS_Transit_temp!AE$28,SXS_Transit_input!$Y$69:$AL$69,0)+1,FALSE)),0,VLOOKUP($AA38,SXS_Transit_input!$Y$70:$AM$81,MATCH(SXS_Transit_temp!AE$28,SXS_Transit_input!$Y$69:$AL$69,0)+1,FALSE))</f>
        <v>0</v>
      </c>
      <c r="AF38" s="23">
        <f>IF(ISNA(VLOOKUP($AA38,SXS_Transit_input!$Y$28:$AU$48,MATCH(SXS_Transit_temp!AF$28,SXS_Transit_input!$Y$27:$AT$27,0)+1,FALSE)),0,VLOOKUP($AA38,SXS_Transit_input!$Y$28:$AU$48,MATCH(SXS_Transit_temp!AF$28,SXS_Transit_input!$Y$27:$AT$27,0)+1,FALSE))+IF(ISNA(VLOOKUP($AA38,SXS_Transit_input!$Y$70:$AM$81,MATCH(SXS_Transit_temp!AF$28,SXS_Transit_input!$Y$69:$AL$69,0)+1,FALSE)),0,VLOOKUP($AA38,SXS_Transit_input!$Y$70:$AM$81,MATCH(SXS_Transit_temp!AF$28,SXS_Transit_input!$Y$69:$AL$69,0)+1,FALSE))</f>
        <v>0</v>
      </c>
      <c r="AG38" s="23">
        <f>IF(ISNA(VLOOKUP($AA38,SXS_Transit_input!$Y$28:$AU$48,MATCH(SXS_Transit_temp!AG$28,SXS_Transit_input!$Y$27:$AT$27,0)+1,FALSE)),0,VLOOKUP($AA38,SXS_Transit_input!$Y$28:$AU$48,MATCH(SXS_Transit_temp!AG$28,SXS_Transit_input!$Y$27:$AT$27,0)+1,FALSE))+IF(ISNA(VLOOKUP($AA38,SXS_Transit_input!$Y$70:$AM$81,MATCH(SXS_Transit_temp!AG$28,SXS_Transit_input!$Y$69:$AL$69,0)+1,FALSE)),0,VLOOKUP($AA38,SXS_Transit_input!$Y$70:$AM$81,MATCH(SXS_Transit_temp!AG$28,SXS_Transit_input!$Y$69:$AL$69,0)+1,FALSE))</f>
        <v>0</v>
      </c>
      <c r="AH38" s="23">
        <f>IF(ISNA(VLOOKUP($AA38,SXS_Transit_input!$Y$28:$AU$48,MATCH(SXS_Transit_temp!AH$28,SXS_Transit_input!$Y$27:$AT$27,0)+1,FALSE)),0,VLOOKUP($AA38,SXS_Transit_input!$Y$28:$AU$48,MATCH(SXS_Transit_temp!AH$28,SXS_Transit_input!$Y$27:$AT$27,0)+1,FALSE))+IF(ISNA(VLOOKUP($AA38,SXS_Transit_input!$Y$70:$AM$81,MATCH(SXS_Transit_temp!AH$28,SXS_Transit_input!$Y$69:$AL$69,0)+1,FALSE)),0,VLOOKUP($AA38,SXS_Transit_input!$Y$70:$AM$81,MATCH(SXS_Transit_temp!AH$28,SXS_Transit_input!$Y$69:$AL$69,0)+1,FALSE))</f>
        <v>0</v>
      </c>
      <c r="AI38" s="23">
        <f>IF(ISNA(VLOOKUP($AA38,SXS_Transit_input!$Y$28:$AU$48,MATCH(SXS_Transit_temp!AI$28,SXS_Transit_input!$Y$27:$AT$27,0)+1,FALSE)),0,VLOOKUP($AA38,SXS_Transit_input!$Y$28:$AU$48,MATCH(SXS_Transit_temp!AI$28,SXS_Transit_input!$Y$27:$AT$27,0)+1,FALSE))+IF(ISNA(VLOOKUP($AA38,SXS_Transit_input!$Y$70:$AM$81,MATCH(SXS_Transit_temp!AI$28,SXS_Transit_input!$Y$69:$AL$69,0)+1,FALSE)),0,VLOOKUP($AA38,SXS_Transit_input!$Y$70:$AM$81,MATCH(SXS_Transit_temp!AI$28,SXS_Transit_input!$Y$69:$AL$69,0)+1,FALSE))</f>
        <v>0</v>
      </c>
      <c r="AJ38" s="23">
        <f>IF(ISNA(VLOOKUP($AA38,SXS_Transit_input!$Y$28:$AU$48,MATCH(SXS_Transit_temp!AJ$28,SXS_Transit_input!$Y$27:$AT$27,0)+1,FALSE)),0,VLOOKUP($AA38,SXS_Transit_input!$Y$28:$AU$48,MATCH(SXS_Transit_temp!AJ$28,SXS_Transit_input!$Y$27:$AT$27,0)+1,FALSE))+IF(ISNA(VLOOKUP($AA38,SXS_Transit_input!$Y$70:$AM$81,MATCH(SXS_Transit_temp!AJ$28,SXS_Transit_input!$Y$69:$AL$69,0)+1,FALSE)),0,VLOOKUP($AA38,SXS_Transit_input!$Y$70:$AM$81,MATCH(SXS_Transit_temp!AJ$28,SXS_Transit_input!$Y$69:$AL$69,0)+1,FALSE))</f>
        <v>0</v>
      </c>
      <c r="AK38" s="23">
        <f>IF(ISNA(VLOOKUP($AA38,SXS_Transit_input!$Y$28:$AU$48,MATCH(SXS_Transit_temp!AK$28,SXS_Transit_input!$Y$27:$AT$27,0)+1,FALSE)),0,VLOOKUP($AA38,SXS_Transit_input!$Y$28:$AU$48,MATCH(SXS_Transit_temp!AK$28,SXS_Transit_input!$Y$27:$AT$27,0)+1,FALSE))+IF(ISNA(VLOOKUP($AA38,SXS_Transit_input!$Y$70:$AM$81,MATCH(SXS_Transit_temp!AK$28,SXS_Transit_input!$Y$69:$AL$69,0)+1,FALSE)),0,VLOOKUP($AA38,SXS_Transit_input!$Y$70:$AM$81,MATCH(SXS_Transit_temp!AK$28,SXS_Transit_input!$Y$69:$AL$69,0)+1,FALSE))</f>
        <v>0</v>
      </c>
      <c r="AL38" s="23">
        <f>IF(ISNA(VLOOKUP($AA38,SXS_Transit_input!$Y$28:$AU$48,MATCH(SXS_Transit_temp!AL$28,SXS_Transit_input!$Y$27:$AT$27,0)+1,FALSE)),0,VLOOKUP($AA38,SXS_Transit_input!$Y$28:$AU$48,MATCH(SXS_Transit_temp!AL$28,SXS_Transit_input!$Y$27:$AT$27,0)+1,FALSE))+IF(ISNA(VLOOKUP($AA38,SXS_Transit_input!$Y$70:$AM$81,MATCH(SXS_Transit_temp!AL$28,SXS_Transit_input!$Y$69:$AL$69,0)+1,FALSE)),0,VLOOKUP($AA38,SXS_Transit_input!$Y$70:$AM$81,MATCH(SXS_Transit_temp!AL$28,SXS_Transit_input!$Y$69:$AL$69,0)+1,FALSE))</f>
        <v>0</v>
      </c>
      <c r="AM38" s="23">
        <f>IF(ISNA(VLOOKUP($AA38,SXS_Transit_input!$Y$28:$AU$48,MATCH(SXS_Transit_temp!AM$28,SXS_Transit_input!$Y$27:$AT$27,0)+1,FALSE)),0,VLOOKUP($AA38,SXS_Transit_input!$Y$28:$AU$48,MATCH(SXS_Transit_temp!AM$28,SXS_Transit_input!$Y$27:$AT$27,0)+1,FALSE))+IF(ISNA(VLOOKUP($AA38,SXS_Transit_input!$Y$70:$AM$81,MATCH(SXS_Transit_temp!AM$28,SXS_Transit_input!$Y$69:$AL$69,0)+1,FALSE)),0,VLOOKUP($AA38,SXS_Transit_input!$Y$70:$AM$81,MATCH(SXS_Transit_temp!AM$28,SXS_Transit_input!$Y$69:$AL$69,0)+1,FALSE))</f>
        <v>0</v>
      </c>
      <c r="AN38" s="23">
        <f>IF(ISNA(VLOOKUP($AA38,SXS_Transit_input!$Y$28:$AU$48,MATCH(SXS_Transit_temp!AN$28,SXS_Transit_input!$Y$27:$AT$27,0)+1,FALSE)),0,VLOOKUP($AA38,SXS_Transit_input!$Y$28:$AU$48,MATCH(SXS_Transit_temp!AN$28,SXS_Transit_input!$Y$27:$AT$27,0)+1,FALSE))+IF(ISNA(VLOOKUP($AA38,SXS_Transit_input!$Y$70:$AM$81,MATCH(SXS_Transit_temp!AN$28,SXS_Transit_input!$Y$69:$AL$69,0)+1,FALSE)),0,VLOOKUP($AA38,SXS_Transit_input!$Y$70:$AM$81,MATCH(SXS_Transit_temp!AN$28,SXS_Transit_input!$Y$69:$AL$69,0)+1,FALSE))</f>
        <v>0</v>
      </c>
      <c r="AO38" s="23">
        <f>IF(ISNA(VLOOKUP($AA38,SXS_Transit_input!$Y$28:$AU$48,MATCH(SXS_Transit_temp!AO$28,SXS_Transit_input!$Y$27:$AT$27,0)+1,FALSE)),0,VLOOKUP($AA38,SXS_Transit_input!$Y$28:$AU$48,MATCH(SXS_Transit_temp!AO$28,SXS_Transit_input!$Y$27:$AT$27,0)+1,FALSE))+IF(ISNA(VLOOKUP($AA38,SXS_Transit_input!$Y$70:$AM$81,MATCH(SXS_Transit_temp!AO$28,SXS_Transit_input!$Y$69:$AL$69,0)+1,FALSE)),0,VLOOKUP($AA38,SXS_Transit_input!$Y$70:$AM$81,MATCH(SXS_Transit_temp!AO$28,SXS_Transit_input!$Y$69:$AL$69,0)+1,FALSE))</f>
        <v>0</v>
      </c>
      <c r="AP38" s="23">
        <f>IF(ISNA(VLOOKUP($AA38,SXS_Transit_input!$Y$28:$AU$48,MATCH(SXS_Transit_temp!AP$28,SXS_Transit_input!$Y$27:$AT$27,0)+1,FALSE)),0,VLOOKUP($AA38,SXS_Transit_input!$Y$28:$AU$48,MATCH(SXS_Transit_temp!AP$28,SXS_Transit_input!$Y$27:$AT$27,0)+1,FALSE))+IF(ISNA(VLOOKUP($AA38,SXS_Transit_input!$Y$70:$AM$81,MATCH(SXS_Transit_temp!AP$28,SXS_Transit_input!$Y$69:$AL$69,0)+1,FALSE)),0,VLOOKUP($AA38,SXS_Transit_input!$Y$70:$AM$81,MATCH(SXS_Transit_temp!AP$28,SXS_Transit_input!$Y$69:$AL$69,0)+1,FALSE))</f>
        <v>0</v>
      </c>
      <c r="AQ38" s="23">
        <f>IF(ISNA(VLOOKUP($AA38,SXS_Transit_input!$Y$28:$AU$48,MATCH(SXS_Transit_temp!AQ$28,SXS_Transit_input!$Y$27:$AT$27,0)+1,FALSE)),0,VLOOKUP($AA38,SXS_Transit_input!$Y$28:$AU$48,MATCH(SXS_Transit_temp!AQ$28,SXS_Transit_input!$Y$27:$AT$27,0)+1,FALSE))+IF(ISNA(VLOOKUP($AA38,SXS_Transit_input!$Y$70:$AM$81,MATCH(SXS_Transit_temp!AQ$28,SXS_Transit_input!$Y$69:$AL$69,0)+1,FALSE)),0,VLOOKUP($AA38,SXS_Transit_input!$Y$70:$AM$81,MATCH(SXS_Transit_temp!AQ$28,SXS_Transit_input!$Y$69:$AL$69,0)+1,FALSE))</f>
        <v>0</v>
      </c>
      <c r="AR38" s="23">
        <f>IF(ISNA(VLOOKUP($AA38,SXS_Transit_input!$Y$28:$AU$48,MATCH(SXS_Transit_temp!AR$28,SXS_Transit_input!$Y$27:$AT$27,0)+1,FALSE)),0,VLOOKUP($AA38,SXS_Transit_input!$Y$28:$AU$48,MATCH(SXS_Transit_temp!AR$28,SXS_Transit_input!$Y$27:$AT$27,0)+1,FALSE))+IF(ISNA(VLOOKUP($AA38,SXS_Transit_input!$Y$70:$AM$81,MATCH(SXS_Transit_temp!AR$28,SXS_Transit_input!$Y$69:$AL$69,0)+1,FALSE)),0,VLOOKUP($AA38,SXS_Transit_input!$Y$70:$AM$81,MATCH(SXS_Transit_temp!AR$28,SXS_Transit_input!$Y$69:$AL$69,0)+1,FALSE))</f>
        <v>0</v>
      </c>
      <c r="AS38" s="23">
        <f>IF(ISNA(VLOOKUP($AA38,SXS_Transit_input!$Y$28:$AU$48,MATCH(SXS_Transit_temp!AS$28,SXS_Transit_input!$Y$27:$AT$27,0)+1,FALSE)),0,VLOOKUP($AA38,SXS_Transit_input!$Y$28:$AU$48,MATCH(SXS_Transit_temp!AS$28,SXS_Transit_input!$Y$27:$AT$27,0)+1,FALSE))+IF(ISNA(VLOOKUP($AA38,SXS_Transit_input!$Y$70:$AM$81,MATCH(SXS_Transit_temp!AS$28,SXS_Transit_input!$Y$69:$AL$69,0)+1,FALSE)),0,VLOOKUP($AA38,SXS_Transit_input!$Y$70:$AM$81,MATCH(SXS_Transit_temp!AS$28,SXS_Transit_input!$Y$69:$AL$69,0)+1,FALSE))</f>
        <v>0</v>
      </c>
      <c r="AT38" s="23">
        <f>IF(ISNA(VLOOKUP($AA38,SXS_Transit_input!$Y$28:$AU$48,MATCH(SXS_Transit_temp!AT$28,SXS_Transit_input!$Y$27:$AT$27,0)+1,FALSE)),0,VLOOKUP($AA38,SXS_Transit_input!$Y$28:$AU$48,MATCH(SXS_Transit_temp!AT$28,SXS_Transit_input!$Y$27:$AT$27,0)+1,FALSE))+IF(ISNA(VLOOKUP($AA38,SXS_Transit_input!$Y$70:$AM$81,MATCH(SXS_Transit_temp!AT$28,SXS_Transit_input!$Y$69:$AL$69,0)+1,FALSE)),0,VLOOKUP($AA38,SXS_Transit_input!$Y$70:$AM$81,MATCH(SXS_Transit_temp!AT$28,SXS_Transit_input!$Y$69:$AL$69,0)+1,FALSE))</f>
        <v>0</v>
      </c>
      <c r="AU38" s="23">
        <f>IF(ISNA(VLOOKUP($AA38,SXS_Transit_input!$Y$28:$AU$48,MATCH(SXS_Transit_temp!AU$28,SXS_Transit_input!$Y$27:$AT$27,0)+1,FALSE)),0,VLOOKUP($AA38,SXS_Transit_input!$Y$28:$AU$48,MATCH(SXS_Transit_temp!AU$28,SXS_Transit_input!$Y$27:$AT$27,0)+1,FALSE))+IF(ISNA(VLOOKUP($AA38,SXS_Transit_input!$Y$70:$AM$81,MATCH(SXS_Transit_temp!AU$28,SXS_Transit_input!$Y$69:$AL$69,0)+1,FALSE)),0,VLOOKUP($AA38,SXS_Transit_input!$Y$70:$AM$81,MATCH(SXS_Transit_temp!AU$28,SXS_Transit_input!$Y$69:$AL$69,0)+1,FALSE))</f>
        <v>0</v>
      </c>
      <c r="AV38" s="23">
        <f>IF(ISNA(VLOOKUP($AA38,SXS_Transit_input!$Y$28:$AU$48,MATCH(SXS_Transit_temp!AV$28,SXS_Transit_input!$Y$27:$AT$27,0)+1,FALSE)),0,VLOOKUP($AA38,SXS_Transit_input!$Y$28:$AU$48,MATCH(SXS_Transit_temp!AV$28,SXS_Transit_input!$Y$27:$AT$27,0)+1,FALSE))+IF(ISNA(VLOOKUP($AA38,SXS_Transit_input!$Y$70:$AM$81,MATCH(SXS_Transit_temp!AV$28,SXS_Transit_input!$Y$69:$AL$69,0)+1,FALSE)),0,VLOOKUP($AA38,SXS_Transit_input!$Y$70:$AM$81,MATCH(SXS_Transit_temp!AV$28,SXS_Transit_input!$Y$69:$AL$69,0)+1,FALSE))</f>
        <v>0</v>
      </c>
      <c r="AW38" s="23">
        <f>IF(ISNA(VLOOKUP($AA38,SXS_Transit_input!$Y$28:$AU$48,MATCH(SXS_Transit_temp!AW$28,SXS_Transit_input!$Y$27:$AT$27,0)+1,FALSE)),0,VLOOKUP($AA38,SXS_Transit_input!$Y$28:$AU$48,MATCH(SXS_Transit_temp!AW$28,SXS_Transit_input!$Y$27:$AT$27,0)+1,FALSE))+IF(ISNA(VLOOKUP($AA38,SXS_Transit_input!$Y$70:$AM$81,MATCH(SXS_Transit_temp!AW$28,SXS_Transit_input!$Y$69:$AL$69,0)+1,FALSE)),0,VLOOKUP($AA38,SXS_Transit_input!$Y$70:$AM$81,MATCH(SXS_Transit_temp!AW$28,SXS_Transit_input!$Y$69:$AL$69,0)+1,FALSE))</f>
        <v>0</v>
      </c>
      <c r="AX38" s="23">
        <f>IF(ISNA(VLOOKUP($AA38,SXS_Transit_input!$Y$28:$AU$48,MATCH(SXS_Transit_temp!AX$28,SXS_Transit_input!$Y$27:$AT$27,0)+1,FALSE)),0,VLOOKUP($AA38,SXS_Transit_input!$Y$28:$AU$48,MATCH(SXS_Transit_temp!AX$28,SXS_Transit_input!$Y$27:$AT$27,0)+1,FALSE))+IF(ISNA(VLOOKUP($AA38,SXS_Transit_input!$Y$70:$AM$81,MATCH(SXS_Transit_temp!AX$28,SXS_Transit_input!$Y$69:$AL$69,0)+1,FALSE)),0,VLOOKUP($AA38,SXS_Transit_input!$Y$70:$AM$81,MATCH(SXS_Transit_temp!AX$28,SXS_Transit_input!$Y$69:$AL$69,0)+1,FALSE))</f>
        <v>0</v>
      </c>
      <c r="AY38" s="23">
        <f>IF(ISNA(VLOOKUP($AA38,SXS_Transit_input!$Y$28:$AU$48,MATCH(SXS_Transit_temp!AY$28,SXS_Transit_input!$Y$27:$AT$27,0)+1,FALSE)),0,VLOOKUP($AA38,SXS_Transit_input!$Y$28:$AU$48,MATCH(SXS_Transit_temp!AY$28,SXS_Transit_input!$Y$27:$AT$27,0)+1,FALSE))+IF(ISNA(VLOOKUP($AA38,SXS_Transit_input!$Y$70:$AM$81,MATCH(SXS_Transit_temp!AY$28,SXS_Transit_input!$Y$69:$AL$69,0)+1,FALSE)),0,VLOOKUP($AA38,SXS_Transit_input!$Y$70:$AM$81,MATCH(SXS_Transit_temp!AY$28,SXS_Transit_input!$Y$69:$AL$69,0)+1,FALSE))</f>
        <v>0</v>
      </c>
      <c r="AZ38" s="24">
        <f>IF(ISNA(VLOOKUP($AA38,SXS_Transit_input!$Y$28:$AU$48,MATCH(SXS_Transit_temp!AZ$28,SXS_Transit_input!$Y$27:$AT$27,0)+1,FALSE)),0,VLOOKUP($AA38,SXS_Transit_input!$Y$28:$AU$48,MATCH(SXS_Transit_temp!AZ$28,SXS_Transit_input!$Y$27:$AT$27,0)+1,FALSE))+IF(ISNA(VLOOKUP($AA38,SXS_Transit_input!$Y$70:$AM$81,MATCH(SXS_Transit_temp!AZ$28,SXS_Transit_input!$Y$69:$AL$69,0)+1,FALSE)),0,VLOOKUP($AA38,SXS_Transit_input!$Y$70:$AM$81,MATCH(SXS_Transit_temp!AZ$28,SXS_Transit_input!$Y$69:$AL$69,0)+1,FALSE))</f>
        <v>0</v>
      </c>
    </row>
    <row r="39" spans="1:52" x14ac:dyDescent="0.25">
      <c r="A39">
        <v>11</v>
      </c>
      <c r="B39">
        <f>IF(ISNA(VLOOKUP($A39,SXS_Transit_input!$A$28:$W$49,MATCH(SXS_Transit_temp!B$28,SXS_Transit_input!$B$27:$W$27,0)+1,FALSE)),0,VLOOKUP($A39,SXS_Transit_input!$A$28:$W$49,MATCH(SXS_Transit_temp!B$28,SXS_Transit_input!$B$27:$W$27,0)+1,FALSE))+IF(ISNA(VLOOKUP($A39,SXS_Transit_input!$A$71:$L$81,MATCH(SXS_Transit_temp!B$28,SXS_Transit_input!$B$70:$L$70,0)+1,FALSE)),0,VLOOKUP($A39,SXS_Transit_input!$A$71:$L$81,MATCH(SXS_Transit_temp!B$28,SXS_Transit_input!$B$70:$L$70,0)+1,FALSE))</f>
        <v>2151.2342699999999</v>
      </c>
      <c r="C39">
        <f>IF(ISNA(VLOOKUP($A39,SXS_Transit_input!$A$28:$W$49,MATCH(SXS_Transit_temp!C$28,SXS_Transit_input!$B$27:$W$27,0)+1,FALSE)),0,VLOOKUP($A39,SXS_Transit_input!$A$28:$W$49,MATCH(SXS_Transit_temp!C$28,SXS_Transit_input!$B$27:$W$27,0)+1,FALSE))+IF(ISNA(VLOOKUP($A39,SXS_Transit_input!$A$71:$L$81,MATCH(SXS_Transit_temp!C$28,SXS_Transit_input!$B$70:$L$70,0)+1,FALSE)),0,VLOOKUP($A39,SXS_Transit_input!$A$71:$L$81,MATCH(SXS_Transit_temp!C$28,SXS_Transit_input!$B$70:$L$70,0)+1,FALSE))</f>
        <v>0</v>
      </c>
      <c r="D39">
        <f>IF(ISNA(VLOOKUP($A39,SXS_Transit_input!$A$28:$W$49,MATCH(SXS_Transit_temp!D$28,SXS_Transit_input!$B$27:$W$27,0)+1,FALSE)),0,VLOOKUP($A39,SXS_Transit_input!$A$28:$W$49,MATCH(SXS_Transit_temp!D$28,SXS_Transit_input!$B$27:$W$27,0)+1,FALSE))+IF(ISNA(VLOOKUP($A39,SXS_Transit_input!$A$71:$L$81,MATCH(SXS_Transit_temp!D$28,SXS_Transit_input!$B$70:$L$70,0)+1,FALSE)),0,VLOOKUP($A39,SXS_Transit_input!$A$71:$L$81,MATCH(SXS_Transit_temp!D$28,SXS_Transit_input!$B$70:$L$70,0)+1,FALSE))</f>
        <v>0</v>
      </c>
      <c r="E39">
        <f>IF(ISNA(VLOOKUP($A39,SXS_Transit_input!$A$28:$W$49,MATCH(SXS_Transit_temp!E$28,SXS_Transit_input!$B$27:$W$27,0)+1,FALSE)),0,VLOOKUP($A39,SXS_Transit_input!$A$28:$W$49,MATCH(SXS_Transit_temp!E$28,SXS_Transit_input!$B$27:$W$27,0)+1,FALSE))+IF(ISNA(VLOOKUP($A39,SXS_Transit_input!$A$71:$L$81,MATCH(SXS_Transit_temp!E$28,SXS_Transit_input!$B$70:$L$70,0)+1,FALSE)),0,VLOOKUP($A39,SXS_Transit_input!$A$71:$L$81,MATCH(SXS_Transit_temp!E$28,SXS_Transit_input!$B$70:$L$70,0)+1,FALSE))</f>
        <v>0</v>
      </c>
      <c r="F39">
        <f>IF(ISNA(VLOOKUP($A39,SXS_Transit_input!$A$28:$W$49,MATCH(SXS_Transit_temp!F$28,SXS_Transit_input!$B$27:$W$27,0)+1,FALSE)),0,VLOOKUP($A39,SXS_Transit_input!$A$28:$W$49,MATCH(SXS_Transit_temp!F$28,SXS_Transit_input!$B$27:$W$27,0)+1,FALSE))+IF(ISNA(VLOOKUP($A39,SXS_Transit_input!$A$71:$L$81,MATCH(SXS_Transit_temp!F$28,SXS_Transit_input!$B$70:$L$70,0)+1,FALSE)),0,VLOOKUP($A39,SXS_Transit_input!$A$71:$L$81,MATCH(SXS_Transit_temp!F$28,SXS_Transit_input!$B$70:$L$70,0)+1,FALSE))</f>
        <v>0</v>
      </c>
      <c r="G39">
        <f>IF(ISNA(VLOOKUP($A39,SXS_Transit_input!$A$28:$W$49,MATCH(SXS_Transit_temp!G$28,SXS_Transit_input!$B$27:$W$27,0)+1,FALSE)),0,VLOOKUP($A39,SXS_Transit_input!$A$28:$W$49,MATCH(SXS_Transit_temp!G$28,SXS_Transit_input!$B$27:$W$27,0)+1,FALSE))+IF(ISNA(VLOOKUP($A39,SXS_Transit_input!$A$71:$L$81,MATCH(SXS_Transit_temp!G$28,SXS_Transit_input!$B$70:$L$70,0)+1,FALSE)),0,VLOOKUP($A39,SXS_Transit_input!$A$71:$L$81,MATCH(SXS_Transit_temp!G$28,SXS_Transit_input!$B$70:$L$70,0)+1,FALSE))</f>
        <v>0</v>
      </c>
      <c r="H39">
        <f>IF(ISNA(VLOOKUP($A39,SXS_Transit_input!$A$28:$W$49,MATCH(SXS_Transit_temp!H$28,SXS_Transit_input!$B$27:$W$27,0)+1,FALSE)),0,VLOOKUP($A39,SXS_Transit_input!$A$28:$W$49,MATCH(SXS_Transit_temp!H$28,SXS_Transit_input!$B$27:$W$27,0)+1,FALSE))+IF(ISNA(VLOOKUP($A39,SXS_Transit_input!$A$71:$L$81,MATCH(SXS_Transit_temp!H$28,SXS_Transit_input!$B$70:$L$70,0)+1,FALSE)),0,VLOOKUP($A39,SXS_Transit_input!$A$71:$L$81,MATCH(SXS_Transit_temp!H$28,SXS_Transit_input!$B$70:$L$70,0)+1,FALSE))</f>
        <v>0</v>
      </c>
      <c r="I39">
        <f>IF(ISNA(VLOOKUP($A39,SXS_Transit_input!$A$28:$W$49,MATCH(SXS_Transit_temp!I$28,SXS_Transit_input!$B$27:$W$27,0)+1,FALSE)),0,VLOOKUP($A39,SXS_Transit_input!$A$28:$W$49,MATCH(SXS_Transit_temp!I$28,SXS_Transit_input!$B$27:$W$27,0)+1,FALSE))+IF(ISNA(VLOOKUP($A39,SXS_Transit_input!$A$71:$L$81,MATCH(SXS_Transit_temp!I$28,SXS_Transit_input!$B$70:$L$70,0)+1,FALSE)),0,VLOOKUP($A39,SXS_Transit_input!$A$71:$L$81,MATCH(SXS_Transit_temp!I$28,SXS_Transit_input!$B$70:$L$70,0)+1,FALSE))</f>
        <v>0</v>
      </c>
      <c r="J39">
        <f>IF(ISNA(VLOOKUP($A39,SXS_Transit_input!$A$28:$W$49,MATCH(SXS_Transit_temp!J$28,SXS_Transit_input!$B$27:$W$27,0)+1,FALSE)),0,VLOOKUP($A39,SXS_Transit_input!$A$28:$W$49,MATCH(SXS_Transit_temp!J$28,SXS_Transit_input!$B$27:$W$27,0)+1,FALSE))+IF(ISNA(VLOOKUP($A39,SXS_Transit_input!$A$71:$L$81,MATCH(SXS_Transit_temp!J$28,SXS_Transit_input!$B$70:$L$70,0)+1,FALSE)),0,VLOOKUP($A39,SXS_Transit_input!$A$71:$L$81,MATCH(SXS_Transit_temp!J$28,SXS_Transit_input!$B$70:$L$70,0)+1,FALSE))</f>
        <v>0</v>
      </c>
      <c r="K39">
        <f>IF(ISNA(VLOOKUP($A39,SXS_Transit_input!$A$28:$W$49,MATCH(SXS_Transit_temp!K$28,SXS_Transit_input!$B$27:$W$27,0)+1,FALSE)),0,VLOOKUP($A39,SXS_Transit_input!$A$28:$W$49,MATCH(SXS_Transit_temp!K$28,SXS_Transit_input!$B$27:$W$27,0)+1,FALSE))+IF(ISNA(VLOOKUP($A39,SXS_Transit_input!$A$71:$L$81,MATCH(SXS_Transit_temp!K$28,SXS_Transit_input!$B$70:$L$70,0)+1,FALSE)),0,VLOOKUP($A39,SXS_Transit_input!$A$71:$L$81,MATCH(SXS_Transit_temp!K$28,SXS_Transit_input!$B$70:$L$70,0)+1,FALSE))</f>
        <v>0</v>
      </c>
      <c r="L39">
        <f>IF(ISNA(VLOOKUP($A39,SXS_Transit_input!$A$28:$W$49,MATCH(SXS_Transit_temp!L$28,SXS_Transit_input!$B$27:$W$27,0)+1,FALSE)),0,VLOOKUP($A39,SXS_Transit_input!$A$28:$W$49,MATCH(SXS_Transit_temp!L$28,SXS_Transit_input!$B$27:$W$27,0)+1,FALSE))+IF(ISNA(VLOOKUP($A39,SXS_Transit_input!$A$71:$L$81,MATCH(SXS_Transit_temp!L$28,SXS_Transit_input!$B$70:$L$70,0)+1,FALSE)),0,VLOOKUP($A39,SXS_Transit_input!$A$71:$L$81,MATCH(SXS_Transit_temp!L$28,SXS_Transit_input!$B$70:$L$70,0)+1,FALSE))</f>
        <v>52.289610000000003</v>
      </c>
      <c r="M39">
        <f>IF(ISNA(VLOOKUP($A39,SXS_Transit_input!$A$28:$W$49,MATCH(SXS_Transit_temp!M$28,SXS_Transit_input!$B$27:$W$27,0)+1,FALSE)),0,VLOOKUP($A39,SXS_Transit_input!$A$28:$W$49,MATCH(SXS_Transit_temp!M$28,SXS_Transit_input!$B$27:$W$27,0)+1,FALSE))+IF(ISNA(VLOOKUP($A39,SXS_Transit_input!$A$71:$L$81,MATCH(SXS_Transit_temp!M$28,SXS_Transit_input!$B$70:$L$70,0)+1,FALSE)),0,VLOOKUP($A39,SXS_Transit_input!$A$71:$L$81,MATCH(SXS_Transit_temp!M$28,SXS_Transit_input!$B$70:$L$70,0)+1,FALSE))</f>
        <v>34.875660000000003</v>
      </c>
      <c r="N39">
        <f>IF(ISNA(VLOOKUP($A39,SXS_Transit_input!$A$28:$W$49,MATCH(SXS_Transit_temp!N$28,SXS_Transit_input!$B$27:$W$27,0)+1,FALSE)),0,VLOOKUP($A39,SXS_Transit_input!$A$28:$W$49,MATCH(SXS_Transit_temp!N$28,SXS_Transit_input!$B$27:$W$27,0)+1,FALSE))+IF(ISNA(VLOOKUP($A39,SXS_Transit_input!$A$71:$L$81,MATCH(SXS_Transit_temp!N$28,SXS_Transit_input!$B$70:$L$70,0)+1,FALSE)),0,VLOOKUP($A39,SXS_Transit_input!$A$71:$L$81,MATCH(SXS_Transit_temp!N$28,SXS_Transit_input!$B$70:$L$70,0)+1,FALSE))</f>
        <v>229.75550000000001</v>
      </c>
      <c r="O39">
        <f>IF(ISNA(VLOOKUP($A39,SXS_Transit_input!$A$28:$W$49,MATCH(SXS_Transit_temp!O$28,SXS_Transit_input!$B$27:$W$27,0)+1,FALSE)),0,VLOOKUP($A39,SXS_Transit_input!$A$28:$W$49,MATCH(SXS_Transit_temp!O$28,SXS_Transit_input!$B$27:$W$27,0)+1,FALSE))+IF(ISNA(VLOOKUP($A39,SXS_Transit_input!$A$71:$L$81,MATCH(SXS_Transit_temp!O$28,SXS_Transit_input!$B$70:$L$70,0)+1,FALSE)),0,VLOOKUP($A39,SXS_Transit_input!$A$71:$L$81,MATCH(SXS_Transit_temp!O$28,SXS_Transit_input!$B$70:$L$70,0)+1,FALSE))</f>
        <v>0</v>
      </c>
      <c r="P39">
        <f>IF(ISNA(VLOOKUP($A39,SXS_Transit_input!$A$28:$W$49,MATCH(SXS_Transit_temp!P$28,SXS_Transit_input!$B$27:$W$27,0)+1,FALSE)),0,VLOOKUP($A39,SXS_Transit_input!$A$28:$W$49,MATCH(SXS_Transit_temp!P$28,SXS_Transit_input!$B$27:$W$27,0)+1,FALSE))+IF(ISNA(VLOOKUP($A39,SXS_Transit_input!$A$71:$L$81,MATCH(SXS_Transit_temp!P$28,SXS_Transit_input!$B$70:$L$70,0)+1,FALSE)),0,VLOOKUP($A39,SXS_Transit_input!$A$71:$L$81,MATCH(SXS_Transit_temp!P$28,SXS_Transit_input!$B$70:$L$70,0)+1,FALSE))</f>
        <v>0</v>
      </c>
      <c r="Q39">
        <f>IF(ISNA(VLOOKUP($A39,SXS_Transit_input!$A$28:$W$49,MATCH(SXS_Transit_temp!Q$28,SXS_Transit_input!$B$27:$W$27,0)+1,FALSE)),0,VLOOKUP($A39,SXS_Transit_input!$A$28:$W$49,MATCH(SXS_Transit_temp!Q$28,SXS_Transit_input!$B$27:$W$27,0)+1,FALSE))+IF(ISNA(VLOOKUP($A39,SXS_Transit_input!$A$71:$L$81,MATCH(SXS_Transit_temp!Q$28,SXS_Transit_input!$B$70:$L$70,0)+1,FALSE)),0,VLOOKUP($A39,SXS_Transit_input!$A$71:$L$81,MATCH(SXS_Transit_temp!Q$28,SXS_Transit_input!$B$70:$L$70,0)+1,FALSE))</f>
        <v>0</v>
      </c>
      <c r="R39">
        <f>IF(ISNA(VLOOKUP($A39,SXS_Transit_input!$A$28:$W$49,MATCH(SXS_Transit_temp!R$28,SXS_Transit_input!$B$27:$W$27,0)+1,FALSE)),0,VLOOKUP($A39,SXS_Transit_input!$A$28:$W$49,MATCH(SXS_Transit_temp!R$28,SXS_Transit_input!$B$27:$W$27,0)+1,FALSE))+IF(ISNA(VLOOKUP($A39,SXS_Transit_input!$A$71:$L$81,MATCH(SXS_Transit_temp!R$28,SXS_Transit_input!$B$70:$L$70,0)+1,FALSE)),0,VLOOKUP($A39,SXS_Transit_input!$A$71:$L$81,MATCH(SXS_Transit_temp!R$28,SXS_Transit_input!$B$70:$L$70,0)+1,FALSE))</f>
        <v>0</v>
      </c>
      <c r="S39">
        <f>IF(ISNA(VLOOKUP($A39,SXS_Transit_input!$A$28:$W$49,MATCH(SXS_Transit_temp!S$28,SXS_Transit_input!$B$27:$W$27,0)+1,FALSE)),0,VLOOKUP($A39,SXS_Transit_input!$A$28:$W$49,MATCH(SXS_Transit_temp!S$28,SXS_Transit_input!$B$27:$W$27,0)+1,FALSE))+IF(ISNA(VLOOKUP($A39,SXS_Transit_input!$A$71:$L$81,MATCH(SXS_Transit_temp!S$28,SXS_Transit_input!$B$70:$L$70,0)+1,FALSE)),0,VLOOKUP($A39,SXS_Transit_input!$A$71:$L$81,MATCH(SXS_Transit_temp!S$28,SXS_Transit_input!$B$70:$L$70,0)+1,FALSE))</f>
        <v>0</v>
      </c>
      <c r="T39">
        <f>IF(ISNA(VLOOKUP($A39,SXS_Transit_input!$A$28:$W$49,MATCH(SXS_Transit_temp!T$28,SXS_Transit_input!$B$27:$W$27,0)+1,FALSE)),0,VLOOKUP($A39,SXS_Transit_input!$A$28:$W$49,MATCH(SXS_Transit_temp!T$28,SXS_Transit_input!$B$27:$W$27,0)+1,FALSE))+IF(ISNA(VLOOKUP($A39,SXS_Transit_input!$A$71:$L$81,MATCH(SXS_Transit_temp!T$28,SXS_Transit_input!$B$70:$L$70,0)+1,FALSE)),0,VLOOKUP($A39,SXS_Transit_input!$A$71:$L$81,MATCH(SXS_Transit_temp!T$28,SXS_Transit_input!$B$70:$L$70,0)+1,FALSE))</f>
        <v>0</v>
      </c>
      <c r="U39">
        <f>IF(ISNA(VLOOKUP($A39,SXS_Transit_input!$A$28:$W$49,MATCH(SXS_Transit_temp!U$28,SXS_Transit_input!$B$27:$W$27,0)+1,FALSE)),0,VLOOKUP($A39,SXS_Transit_input!$A$28:$W$49,MATCH(SXS_Transit_temp!U$28,SXS_Transit_input!$B$27:$W$27,0)+1,FALSE))+IF(ISNA(VLOOKUP($A39,SXS_Transit_input!$A$71:$L$81,MATCH(SXS_Transit_temp!U$28,SXS_Transit_input!$B$70:$L$70,0)+1,FALSE)),0,VLOOKUP($A39,SXS_Transit_input!$A$71:$L$81,MATCH(SXS_Transit_temp!U$28,SXS_Transit_input!$B$70:$L$70,0)+1,FALSE))</f>
        <v>0</v>
      </c>
      <c r="V39">
        <f>IF(ISNA(VLOOKUP($A39,SXS_Transit_input!$A$28:$W$49,MATCH(SXS_Transit_temp!V$28,SXS_Transit_input!$B$27:$W$27,0)+1,FALSE)),0,VLOOKUP($A39,SXS_Transit_input!$A$28:$W$49,MATCH(SXS_Transit_temp!V$28,SXS_Transit_input!$B$27:$W$27,0)+1,FALSE))+IF(ISNA(VLOOKUP($A39,SXS_Transit_input!$A$71:$L$81,MATCH(SXS_Transit_temp!V$28,SXS_Transit_input!$B$70:$L$70,0)+1,FALSE)),0,VLOOKUP($A39,SXS_Transit_input!$A$71:$L$81,MATCH(SXS_Transit_temp!V$28,SXS_Transit_input!$B$70:$L$70,0)+1,FALSE))</f>
        <v>0</v>
      </c>
      <c r="W39">
        <f>IF(ISNA(VLOOKUP($A39,SXS_Transit_input!$A$28:$W$49,MATCH(SXS_Transit_temp!W$28,SXS_Transit_input!$B$27:$W$27,0)+1,FALSE)),0,VLOOKUP($A39,SXS_Transit_input!$A$28:$W$49,MATCH(SXS_Transit_temp!W$28,SXS_Transit_input!$B$27:$W$27,0)+1,FALSE))+IF(ISNA(VLOOKUP($A39,SXS_Transit_input!$A$71:$L$81,MATCH(SXS_Transit_temp!W$28,SXS_Transit_input!$B$70:$L$70,0)+1,FALSE)),0,VLOOKUP($A39,SXS_Transit_input!$A$71:$L$81,MATCH(SXS_Transit_temp!W$28,SXS_Transit_input!$B$70:$L$70,0)+1,FALSE))</f>
        <v>0</v>
      </c>
      <c r="X39">
        <f>IF(ISNA(VLOOKUP($A39,SXS_Transit_input!$A$28:$W$49,MATCH(SXS_Transit_temp!X$28,SXS_Transit_input!$B$27:$W$27,0)+1,FALSE)),0,VLOOKUP($A39,SXS_Transit_input!$A$28:$W$49,MATCH(SXS_Transit_temp!X$28,SXS_Transit_input!$B$27:$W$27,0)+1,FALSE))+IF(ISNA(VLOOKUP($A39,SXS_Transit_input!$A$71:$L$81,MATCH(SXS_Transit_temp!X$28,SXS_Transit_input!$B$70:$L$70,0)+1,FALSE)),0,VLOOKUP($A39,SXS_Transit_input!$A$71:$L$81,MATCH(SXS_Transit_temp!X$28,SXS_Transit_input!$B$70:$L$70,0)+1,FALSE))</f>
        <v>0</v>
      </c>
      <c r="Y39">
        <f>IF(ISNA(VLOOKUP($A39,SXS_Transit_input!$A$28:$W$49,MATCH(SXS_Transit_temp!Y$28,SXS_Transit_input!$B$27:$W$27,0)+1,FALSE)),0,VLOOKUP($A39,SXS_Transit_input!$A$28:$W$49,MATCH(SXS_Transit_temp!Y$28,SXS_Transit_input!$B$27:$W$27,0)+1,FALSE))+IF(ISNA(VLOOKUP($A39,SXS_Transit_input!$A$71:$L$81,MATCH(SXS_Transit_temp!Y$28,SXS_Transit_input!$B$70:$L$70,0)+1,FALSE)),0,VLOOKUP($A39,SXS_Transit_input!$A$71:$L$81,MATCH(SXS_Transit_temp!Y$28,SXS_Transit_input!$B$70:$L$70,0)+1,FALSE))</f>
        <v>0</v>
      </c>
      <c r="Z39">
        <f>IF(ISNA(VLOOKUP($A39,SXS_Transit_input!$A$28:$W$49,MATCH(SXS_Transit_temp!Z$28,SXS_Transit_input!$B$27:$W$27,0)+1,FALSE)),0,VLOOKUP($A39,SXS_Transit_input!$A$28:$W$49,MATCH(SXS_Transit_temp!Z$28,SXS_Transit_input!$B$27:$W$27,0)+1,FALSE))+IF(ISNA(VLOOKUP($A39,SXS_Transit_input!$A$71:$L$81,MATCH(SXS_Transit_temp!Z$28,SXS_Transit_input!$B$70:$L$70,0)+1,FALSE)),0,VLOOKUP($A39,SXS_Transit_input!$A$71:$L$81,MATCH(SXS_Transit_temp!Z$28,SXS_Transit_input!$B$70:$L$70,0)+1,FALSE))</f>
        <v>0</v>
      </c>
      <c r="AA39">
        <v>11</v>
      </c>
      <c r="AB39" s="22">
        <f>IF(ISNA(VLOOKUP($AA39,SXS_Transit_input!$Y$28:$AU$48,MATCH(SXS_Transit_temp!AB$28,SXS_Transit_input!$Y$27:$AT$27,0)+1,FALSE)),0,VLOOKUP($AA39,SXS_Transit_input!$Y$28:$AU$48,MATCH(SXS_Transit_temp!AB$28,SXS_Transit_input!$Y$27:$AT$27,0)+1,FALSE))+IF(ISNA(VLOOKUP($AA39,SXS_Transit_input!$Y$70:$AM$81,MATCH(SXS_Transit_temp!AB$28,SXS_Transit_input!$Y$69:$AL$69,0)+1,FALSE)),0,VLOOKUP($AA39,SXS_Transit_input!$Y$70:$AM$81,MATCH(SXS_Transit_temp!AB$28,SXS_Transit_input!$Y$69:$AL$69,0)+1,FALSE))</f>
        <v>2</v>
      </c>
      <c r="AC39" s="23">
        <f>IF(ISNA(VLOOKUP($AA39,SXS_Transit_input!$Y$28:$AU$48,MATCH(SXS_Transit_temp!AC$28,SXS_Transit_input!$Y$27:$AT$27,0)+1,FALSE)),0,VLOOKUP($AA39,SXS_Transit_input!$Y$28:$AU$48,MATCH(SXS_Transit_temp!AC$28,SXS_Transit_input!$Y$27:$AT$27,0)+1,FALSE))+IF(ISNA(VLOOKUP($AA39,SXS_Transit_input!$Y$70:$AM$81,MATCH(SXS_Transit_temp!AC$28,SXS_Transit_input!$Y$69:$AL$69,0)+1,FALSE)),0,VLOOKUP($AA39,SXS_Transit_input!$Y$70:$AM$81,MATCH(SXS_Transit_temp!AC$28,SXS_Transit_input!$Y$69:$AL$69,0)+1,FALSE))</f>
        <v>4</v>
      </c>
      <c r="AD39" s="23">
        <f>IF(ISNA(VLOOKUP($AA39,SXS_Transit_input!$Y$28:$AU$48,MATCH(SXS_Transit_temp!AD$28,SXS_Transit_input!$Y$27:$AT$27,0)+1,FALSE)),0,VLOOKUP($AA39,SXS_Transit_input!$Y$28:$AU$48,MATCH(SXS_Transit_temp!AD$28,SXS_Transit_input!$Y$27:$AT$27,0)+1,FALSE))+IF(ISNA(VLOOKUP($AA39,SXS_Transit_input!$Y$70:$AM$81,MATCH(SXS_Transit_temp!AD$28,SXS_Transit_input!$Y$69:$AL$69,0)+1,FALSE)),0,VLOOKUP($AA39,SXS_Transit_input!$Y$70:$AM$81,MATCH(SXS_Transit_temp!AD$28,SXS_Transit_input!$Y$69:$AL$69,0)+1,FALSE))</f>
        <v>6</v>
      </c>
      <c r="AE39" s="23">
        <f>IF(ISNA(VLOOKUP($AA39,SXS_Transit_input!$Y$28:$AU$48,MATCH(SXS_Transit_temp!AE$28,SXS_Transit_input!$Y$27:$AT$27,0)+1,FALSE)),0,VLOOKUP($AA39,SXS_Transit_input!$Y$28:$AU$48,MATCH(SXS_Transit_temp!AE$28,SXS_Transit_input!$Y$27:$AT$27,0)+1,FALSE))+IF(ISNA(VLOOKUP($AA39,SXS_Transit_input!$Y$70:$AM$81,MATCH(SXS_Transit_temp!AE$28,SXS_Transit_input!$Y$69:$AL$69,0)+1,FALSE)),0,VLOOKUP($AA39,SXS_Transit_input!$Y$70:$AM$81,MATCH(SXS_Transit_temp!AE$28,SXS_Transit_input!$Y$69:$AL$69,0)+1,FALSE))</f>
        <v>6</v>
      </c>
      <c r="AF39" s="23">
        <f>IF(ISNA(VLOOKUP($AA39,SXS_Transit_input!$Y$28:$AU$48,MATCH(SXS_Transit_temp!AF$28,SXS_Transit_input!$Y$27:$AT$27,0)+1,FALSE)),0,VLOOKUP($AA39,SXS_Transit_input!$Y$28:$AU$48,MATCH(SXS_Transit_temp!AF$28,SXS_Transit_input!$Y$27:$AT$27,0)+1,FALSE))+IF(ISNA(VLOOKUP($AA39,SXS_Transit_input!$Y$70:$AM$81,MATCH(SXS_Transit_temp!AF$28,SXS_Transit_input!$Y$69:$AL$69,0)+1,FALSE)),0,VLOOKUP($AA39,SXS_Transit_input!$Y$70:$AM$81,MATCH(SXS_Transit_temp!AF$28,SXS_Transit_input!$Y$69:$AL$69,0)+1,FALSE))</f>
        <v>1</v>
      </c>
      <c r="AG39" s="23">
        <f>IF(ISNA(VLOOKUP($AA39,SXS_Transit_input!$Y$28:$AU$48,MATCH(SXS_Transit_temp!AG$28,SXS_Transit_input!$Y$27:$AT$27,0)+1,FALSE)),0,VLOOKUP($AA39,SXS_Transit_input!$Y$28:$AU$48,MATCH(SXS_Transit_temp!AG$28,SXS_Transit_input!$Y$27:$AT$27,0)+1,FALSE))+IF(ISNA(VLOOKUP($AA39,SXS_Transit_input!$Y$70:$AM$81,MATCH(SXS_Transit_temp!AG$28,SXS_Transit_input!$Y$69:$AL$69,0)+1,FALSE)),0,VLOOKUP($AA39,SXS_Transit_input!$Y$70:$AM$81,MATCH(SXS_Transit_temp!AG$28,SXS_Transit_input!$Y$69:$AL$69,0)+1,FALSE))</f>
        <v>0</v>
      </c>
      <c r="AH39" s="23">
        <f>IF(ISNA(VLOOKUP($AA39,SXS_Transit_input!$Y$28:$AU$48,MATCH(SXS_Transit_temp!AH$28,SXS_Transit_input!$Y$27:$AT$27,0)+1,FALSE)),0,VLOOKUP($AA39,SXS_Transit_input!$Y$28:$AU$48,MATCH(SXS_Transit_temp!AH$28,SXS_Transit_input!$Y$27:$AT$27,0)+1,FALSE))+IF(ISNA(VLOOKUP($AA39,SXS_Transit_input!$Y$70:$AM$81,MATCH(SXS_Transit_temp!AH$28,SXS_Transit_input!$Y$69:$AL$69,0)+1,FALSE)),0,VLOOKUP($AA39,SXS_Transit_input!$Y$70:$AM$81,MATCH(SXS_Transit_temp!AH$28,SXS_Transit_input!$Y$69:$AL$69,0)+1,FALSE))</f>
        <v>0</v>
      </c>
      <c r="AI39" s="23">
        <f>IF(ISNA(VLOOKUP($AA39,SXS_Transit_input!$Y$28:$AU$48,MATCH(SXS_Transit_temp!AI$28,SXS_Transit_input!$Y$27:$AT$27,0)+1,FALSE)),0,VLOOKUP($AA39,SXS_Transit_input!$Y$28:$AU$48,MATCH(SXS_Transit_temp!AI$28,SXS_Transit_input!$Y$27:$AT$27,0)+1,FALSE))+IF(ISNA(VLOOKUP($AA39,SXS_Transit_input!$Y$70:$AM$81,MATCH(SXS_Transit_temp!AI$28,SXS_Transit_input!$Y$69:$AL$69,0)+1,FALSE)),0,VLOOKUP($AA39,SXS_Transit_input!$Y$70:$AM$81,MATCH(SXS_Transit_temp!AI$28,SXS_Transit_input!$Y$69:$AL$69,0)+1,FALSE))</f>
        <v>0</v>
      </c>
      <c r="AJ39" s="23">
        <f>IF(ISNA(VLOOKUP($AA39,SXS_Transit_input!$Y$28:$AU$48,MATCH(SXS_Transit_temp!AJ$28,SXS_Transit_input!$Y$27:$AT$27,0)+1,FALSE)),0,VLOOKUP($AA39,SXS_Transit_input!$Y$28:$AU$48,MATCH(SXS_Transit_temp!AJ$28,SXS_Transit_input!$Y$27:$AT$27,0)+1,FALSE))+IF(ISNA(VLOOKUP($AA39,SXS_Transit_input!$Y$70:$AM$81,MATCH(SXS_Transit_temp!AJ$28,SXS_Transit_input!$Y$69:$AL$69,0)+1,FALSE)),0,VLOOKUP($AA39,SXS_Transit_input!$Y$70:$AM$81,MATCH(SXS_Transit_temp!AJ$28,SXS_Transit_input!$Y$69:$AL$69,0)+1,FALSE))</f>
        <v>0</v>
      </c>
      <c r="AK39" s="23">
        <f>IF(ISNA(VLOOKUP($AA39,SXS_Transit_input!$Y$28:$AU$48,MATCH(SXS_Transit_temp!AK$28,SXS_Transit_input!$Y$27:$AT$27,0)+1,FALSE)),0,VLOOKUP($AA39,SXS_Transit_input!$Y$28:$AU$48,MATCH(SXS_Transit_temp!AK$28,SXS_Transit_input!$Y$27:$AT$27,0)+1,FALSE))+IF(ISNA(VLOOKUP($AA39,SXS_Transit_input!$Y$70:$AM$81,MATCH(SXS_Transit_temp!AK$28,SXS_Transit_input!$Y$69:$AL$69,0)+1,FALSE)),0,VLOOKUP($AA39,SXS_Transit_input!$Y$70:$AM$81,MATCH(SXS_Transit_temp!AK$28,SXS_Transit_input!$Y$69:$AL$69,0)+1,FALSE))</f>
        <v>0</v>
      </c>
      <c r="AL39" s="23">
        <f>IF(ISNA(VLOOKUP($AA39,SXS_Transit_input!$Y$28:$AU$48,MATCH(SXS_Transit_temp!AL$28,SXS_Transit_input!$Y$27:$AT$27,0)+1,FALSE)),0,VLOOKUP($AA39,SXS_Transit_input!$Y$28:$AU$48,MATCH(SXS_Transit_temp!AL$28,SXS_Transit_input!$Y$27:$AT$27,0)+1,FALSE))+IF(ISNA(VLOOKUP($AA39,SXS_Transit_input!$Y$70:$AM$81,MATCH(SXS_Transit_temp!AL$28,SXS_Transit_input!$Y$69:$AL$69,0)+1,FALSE)),0,VLOOKUP($AA39,SXS_Transit_input!$Y$70:$AM$81,MATCH(SXS_Transit_temp!AL$28,SXS_Transit_input!$Y$69:$AL$69,0)+1,FALSE))</f>
        <v>1</v>
      </c>
      <c r="AM39" s="23">
        <f>IF(ISNA(VLOOKUP($AA39,SXS_Transit_input!$Y$28:$AU$48,MATCH(SXS_Transit_temp!AM$28,SXS_Transit_input!$Y$27:$AT$27,0)+1,FALSE)),0,VLOOKUP($AA39,SXS_Transit_input!$Y$28:$AU$48,MATCH(SXS_Transit_temp!AM$28,SXS_Transit_input!$Y$27:$AT$27,0)+1,FALSE))+IF(ISNA(VLOOKUP($AA39,SXS_Transit_input!$Y$70:$AM$81,MATCH(SXS_Transit_temp!AM$28,SXS_Transit_input!$Y$69:$AL$69,0)+1,FALSE)),0,VLOOKUP($AA39,SXS_Transit_input!$Y$70:$AM$81,MATCH(SXS_Transit_temp!AM$28,SXS_Transit_input!$Y$69:$AL$69,0)+1,FALSE))</f>
        <v>0</v>
      </c>
      <c r="AN39" s="23">
        <f>IF(ISNA(VLOOKUP($AA39,SXS_Transit_input!$Y$28:$AU$48,MATCH(SXS_Transit_temp!AN$28,SXS_Transit_input!$Y$27:$AT$27,0)+1,FALSE)),0,VLOOKUP($AA39,SXS_Transit_input!$Y$28:$AU$48,MATCH(SXS_Transit_temp!AN$28,SXS_Transit_input!$Y$27:$AT$27,0)+1,FALSE))+IF(ISNA(VLOOKUP($AA39,SXS_Transit_input!$Y$70:$AM$81,MATCH(SXS_Transit_temp!AN$28,SXS_Transit_input!$Y$69:$AL$69,0)+1,FALSE)),0,VLOOKUP($AA39,SXS_Transit_input!$Y$70:$AM$81,MATCH(SXS_Transit_temp!AN$28,SXS_Transit_input!$Y$69:$AL$69,0)+1,FALSE))</f>
        <v>0</v>
      </c>
      <c r="AO39" s="23">
        <f>IF(ISNA(VLOOKUP($AA39,SXS_Transit_input!$Y$28:$AU$48,MATCH(SXS_Transit_temp!AO$28,SXS_Transit_input!$Y$27:$AT$27,0)+1,FALSE)),0,VLOOKUP($AA39,SXS_Transit_input!$Y$28:$AU$48,MATCH(SXS_Transit_temp!AO$28,SXS_Transit_input!$Y$27:$AT$27,0)+1,FALSE))+IF(ISNA(VLOOKUP($AA39,SXS_Transit_input!$Y$70:$AM$81,MATCH(SXS_Transit_temp!AO$28,SXS_Transit_input!$Y$69:$AL$69,0)+1,FALSE)),0,VLOOKUP($AA39,SXS_Transit_input!$Y$70:$AM$81,MATCH(SXS_Transit_temp!AO$28,SXS_Transit_input!$Y$69:$AL$69,0)+1,FALSE))</f>
        <v>0</v>
      </c>
      <c r="AP39" s="23">
        <f>IF(ISNA(VLOOKUP($AA39,SXS_Transit_input!$Y$28:$AU$48,MATCH(SXS_Transit_temp!AP$28,SXS_Transit_input!$Y$27:$AT$27,0)+1,FALSE)),0,VLOOKUP($AA39,SXS_Transit_input!$Y$28:$AU$48,MATCH(SXS_Transit_temp!AP$28,SXS_Transit_input!$Y$27:$AT$27,0)+1,FALSE))+IF(ISNA(VLOOKUP($AA39,SXS_Transit_input!$Y$70:$AM$81,MATCH(SXS_Transit_temp!AP$28,SXS_Transit_input!$Y$69:$AL$69,0)+1,FALSE)),0,VLOOKUP($AA39,SXS_Transit_input!$Y$70:$AM$81,MATCH(SXS_Transit_temp!AP$28,SXS_Transit_input!$Y$69:$AL$69,0)+1,FALSE))</f>
        <v>0</v>
      </c>
      <c r="AQ39" s="23">
        <f>IF(ISNA(VLOOKUP($AA39,SXS_Transit_input!$Y$28:$AU$48,MATCH(SXS_Transit_temp!AQ$28,SXS_Transit_input!$Y$27:$AT$27,0)+1,FALSE)),0,VLOOKUP($AA39,SXS_Transit_input!$Y$28:$AU$48,MATCH(SXS_Transit_temp!AQ$28,SXS_Transit_input!$Y$27:$AT$27,0)+1,FALSE))+IF(ISNA(VLOOKUP($AA39,SXS_Transit_input!$Y$70:$AM$81,MATCH(SXS_Transit_temp!AQ$28,SXS_Transit_input!$Y$69:$AL$69,0)+1,FALSE)),0,VLOOKUP($AA39,SXS_Transit_input!$Y$70:$AM$81,MATCH(SXS_Transit_temp!AQ$28,SXS_Transit_input!$Y$69:$AL$69,0)+1,FALSE))</f>
        <v>0</v>
      </c>
      <c r="AR39" s="23">
        <f>IF(ISNA(VLOOKUP($AA39,SXS_Transit_input!$Y$28:$AU$48,MATCH(SXS_Transit_temp!AR$28,SXS_Transit_input!$Y$27:$AT$27,0)+1,FALSE)),0,VLOOKUP($AA39,SXS_Transit_input!$Y$28:$AU$48,MATCH(SXS_Transit_temp!AR$28,SXS_Transit_input!$Y$27:$AT$27,0)+1,FALSE))+IF(ISNA(VLOOKUP($AA39,SXS_Transit_input!$Y$70:$AM$81,MATCH(SXS_Transit_temp!AR$28,SXS_Transit_input!$Y$69:$AL$69,0)+1,FALSE)),0,VLOOKUP($AA39,SXS_Transit_input!$Y$70:$AM$81,MATCH(SXS_Transit_temp!AR$28,SXS_Transit_input!$Y$69:$AL$69,0)+1,FALSE))</f>
        <v>0</v>
      </c>
      <c r="AS39" s="23">
        <f>IF(ISNA(VLOOKUP($AA39,SXS_Transit_input!$Y$28:$AU$48,MATCH(SXS_Transit_temp!AS$28,SXS_Transit_input!$Y$27:$AT$27,0)+1,FALSE)),0,VLOOKUP($AA39,SXS_Transit_input!$Y$28:$AU$48,MATCH(SXS_Transit_temp!AS$28,SXS_Transit_input!$Y$27:$AT$27,0)+1,FALSE))+IF(ISNA(VLOOKUP($AA39,SXS_Transit_input!$Y$70:$AM$81,MATCH(SXS_Transit_temp!AS$28,SXS_Transit_input!$Y$69:$AL$69,0)+1,FALSE)),0,VLOOKUP($AA39,SXS_Transit_input!$Y$70:$AM$81,MATCH(SXS_Transit_temp!AS$28,SXS_Transit_input!$Y$69:$AL$69,0)+1,FALSE))</f>
        <v>0</v>
      </c>
      <c r="AT39" s="23">
        <f>IF(ISNA(VLOOKUP($AA39,SXS_Transit_input!$Y$28:$AU$48,MATCH(SXS_Transit_temp!AT$28,SXS_Transit_input!$Y$27:$AT$27,0)+1,FALSE)),0,VLOOKUP($AA39,SXS_Transit_input!$Y$28:$AU$48,MATCH(SXS_Transit_temp!AT$28,SXS_Transit_input!$Y$27:$AT$27,0)+1,FALSE))+IF(ISNA(VLOOKUP($AA39,SXS_Transit_input!$Y$70:$AM$81,MATCH(SXS_Transit_temp!AT$28,SXS_Transit_input!$Y$69:$AL$69,0)+1,FALSE)),0,VLOOKUP($AA39,SXS_Transit_input!$Y$70:$AM$81,MATCH(SXS_Transit_temp!AT$28,SXS_Transit_input!$Y$69:$AL$69,0)+1,FALSE))</f>
        <v>0</v>
      </c>
      <c r="AU39" s="23">
        <f>IF(ISNA(VLOOKUP($AA39,SXS_Transit_input!$Y$28:$AU$48,MATCH(SXS_Transit_temp!AU$28,SXS_Transit_input!$Y$27:$AT$27,0)+1,FALSE)),0,VLOOKUP($AA39,SXS_Transit_input!$Y$28:$AU$48,MATCH(SXS_Transit_temp!AU$28,SXS_Transit_input!$Y$27:$AT$27,0)+1,FALSE))+IF(ISNA(VLOOKUP($AA39,SXS_Transit_input!$Y$70:$AM$81,MATCH(SXS_Transit_temp!AU$28,SXS_Transit_input!$Y$69:$AL$69,0)+1,FALSE)),0,VLOOKUP($AA39,SXS_Transit_input!$Y$70:$AM$81,MATCH(SXS_Transit_temp!AU$28,SXS_Transit_input!$Y$69:$AL$69,0)+1,FALSE))</f>
        <v>0</v>
      </c>
      <c r="AV39" s="23">
        <f>IF(ISNA(VLOOKUP($AA39,SXS_Transit_input!$Y$28:$AU$48,MATCH(SXS_Transit_temp!AV$28,SXS_Transit_input!$Y$27:$AT$27,0)+1,FALSE)),0,VLOOKUP($AA39,SXS_Transit_input!$Y$28:$AU$48,MATCH(SXS_Transit_temp!AV$28,SXS_Transit_input!$Y$27:$AT$27,0)+1,FALSE))+IF(ISNA(VLOOKUP($AA39,SXS_Transit_input!$Y$70:$AM$81,MATCH(SXS_Transit_temp!AV$28,SXS_Transit_input!$Y$69:$AL$69,0)+1,FALSE)),0,VLOOKUP($AA39,SXS_Transit_input!$Y$70:$AM$81,MATCH(SXS_Transit_temp!AV$28,SXS_Transit_input!$Y$69:$AL$69,0)+1,FALSE))</f>
        <v>0</v>
      </c>
      <c r="AW39" s="23">
        <f>IF(ISNA(VLOOKUP($AA39,SXS_Transit_input!$Y$28:$AU$48,MATCH(SXS_Transit_temp!AW$28,SXS_Transit_input!$Y$27:$AT$27,0)+1,FALSE)),0,VLOOKUP($AA39,SXS_Transit_input!$Y$28:$AU$48,MATCH(SXS_Transit_temp!AW$28,SXS_Transit_input!$Y$27:$AT$27,0)+1,FALSE))+IF(ISNA(VLOOKUP($AA39,SXS_Transit_input!$Y$70:$AM$81,MATCH(SXS_Transit_temp!AW$28,SXS_Transit_input!$Y$69:$AL$69,0)+1,FALSE)),0,VLOOKUP($AA39,SXS_Transit_input!$Y$70:$AM$81,MATCH(SXS_Transit_temp!AW$28,SXS_Transit_input!$Y$69:$AL$69,0)+1,FALSE))</f>
        <v>0</v>
      </c>
      <c r="AX39" s="23">
        <f>IF(ISNA(VLOOKUP($AA39,SXS_Transit_input!$Y$28:$AU$48,MATCH(SXS_Transit_temp!AX$28,SXS_Transit_input!$Y$27:$AT$27,0)+1,FALSE)),0,VLOOKUP($AA39,SXS_Transit_input!$Y$28:$AU$48,MATCH(SXS_Transit_temp!AX$28,SXS_Transit_input!$Y$27:$AT$27,0)+1,FALSE))+IF(ISNA(VLOOKUP($AA39,SXS_Transit_input!$Y$70:$AM$81,MATCH(SXS_Transit_temp!AX$28,SXS_Transit_input!$Y$69:$AL$69,0)+1,FALSE)),0,VLOOKUP($AA39,SXS_Transit_input!$Y$70:$AM$81,MATCH(SXS_Transit_temp!AX$28,SXS_Transit_input!$Y$69:$AL$69,0)+1,FALSE))</f>
        <v>0</v>
      </c>
      <c r="AY39" s="23">
        <f>IF(ISNA(VLOOKUP($AA39,SXS_Transit_input!$Y$28:$AU$48,MATCH(SXS_Transit_temp!AY$28,SXS_Transit_input!$Y$27:$AT$27,0)+1,FALSE)),0,VLOOKUP($AA39,SXS_Transit_input!$Y$28:$AU$48,MATCH(SXS_Transit_temp!AY$28,SXS_Transit_input!$Y$27:$AT$27,0)+1,FALSE))+IF(ISNA(VLOOKUP($AA39,SXS_Transit_input!$Y$70:$AM$81,MATCH(SXS_Transit_temp!AY$28,SXS_Transit_input!$Y$69:$AL$69,0)+1,FALSE)),0,VLOOKUP($AA39,SXS_Transit_input!$Y$70:$AM$81,MATCH(SXS_Transit_temp!AY$28,SXS_Transit_input!$Y$69:$AL$69,0)+1,FALSE))</f>
        <v>0</v>
      </c>
      <c r="AZ39" s="24">
        <f>IF(ISNA(VLOOKUP($AA39,SXS_Transit_input!$Y$28:$AU$48,MATCH(SXS_Transit_temp!AZ$28,SXS_Transit_input!$Y$27:$AT$27,0)+1,FALSE)),0,VLOOKUP($AA39,SXS_Transit_input!$Y$28:$AU$48,MATCH(SXS_Transit_temp!AZ$28,SXS_Transit_input!$Y$27:$AT$27,0)+1,FALSE))+IF(ISNA(VLOOKUP($AA39,SXS_Transit_input!$Y$70:$AM$81,MATCH(SXS_Transit_temp!AZ$28,SXS_Transit_input!$Y$69:$AL$69,0)+1,FALSE)),0,VLOOKUP($AA39,SXS_Transit_input!$Y$70:$AM$81,MATCH(SXS_Transit_temp!AZ$28,SXS_Transit_input!$Y$69:$AL$69,0)+1,FALSE))</f>
        <v>0</v>
      </c>
    </row>
    <row r="40" spans="1:52" x14ac:dyDescent="0.25">
      <c r="A40">
        <v>12</v>
      </c>
      <c r="B40">
        <f>IF(ISNA(VLOOKUP($A40,SXS_Transit_input!$A$28:$W$49,MATCH(SXS_Transit_temp!B$28,SXS_Transit_input!$B$27:$W$27,0)+1,FALSE)),0,VLOOKUP($A40,SXS_Transit_input!$A$28:$W$49,MATCH(SXS_Transit_temp!B$28,SXS_Transit_input!$B$27:$W$27,0)+1,FALSE))+IF(ISNA(VLOOKUP($A40,SXS_Transit_input!$A$71:$L$81,MATCH(SXS_Transit_temp!B$28,SXS_Transit_input!$B$70:$L$70,0)+1,FALSE)),0,VLOOKUP($A40,SXS_Transit_input!$A$71:$L$81,MATCH(SXS_Transit_temp!B$28,SXS_Transit_input!$B$70:$L$70,0)+1,FALSE))</f>
        <v>2018.82447</v>
      </c>
      <c r="C40">
        <f>IF(ISNA(VLOOKUP($A40,SXS_Transit_input!$A$28:$W$49,MATCH(SXS_Transit_temp!C$28,SXS_Transit_input!$B$27:$W$27,0)+1,FALSE)),0,VLOOKUP($A40,SXS_Transit_input!$A$28:$W$49,MATCH(SXS_Transit_temp!C$28,SXS_Transit_input!$B$27:$W$27,0)+1,FALSE))+IF(ISNA(VLOOKUP($A40,SXS_Transit_input!$A$71:$L$81,MATCH(SXS_Transit_temp!C$28,SXS_Transit_input!$B$70:$L$70,0)+1,FALSE)),0,VLOOKUP($A40,SXS_Transit_input!$A$71:$L$81,MATCH(SXS_Transit_temp!C$28,SXS_Transit_input!$B$70:$L$70,0)+1,FALSE))</f>
        <v>378.34109000000001</v>
      </c>
      <c r="D40">
        <f>IF(ISNA(VLOOKUP($A40,SXS_Transit_input!$A$28:$W$49,MATCH(SXS_Transit_temp!D$28,SXS_Transit_input!$B$27:$W$27,0)+1,FALSE)),0,VLOOKUP($A40,SXS_Transit_input!$A$28:$W$49,MATCH(SXS_Transit_temp!D$28,SXS_Transit_input!$B$27:$W$27,0)+1,FALSE))+IF(ISNA(VLOOKUP($A40,SXS_Transit_input!$A$71:$L$81,MATCH(SXS_Transit_temp!D$28,SXS_Transit_input!$B$70:$L$70,0)+1,FALSE)),0,VLOOKUP($A40,SXS_Transit_input!$A$71:$L$81,MATCH(SXS_Transit_temp!D$28,SXS_Transit_input!$B$70:$L$70,0)+1,FALSE))</f>
        <v>0</v>
      </c>
      <c r="E40">
        <f>IF(ISNA(VLOOKUP($A40,SXS_Transit_input!$A$28:$W$49,MATCH(SXS_Transit_temp!E$28,SXS_Transit_input!$B$27:$W$27,0)+1,FALSE)),0,VLOOKUP($A40,SXS_Transit_input!$A$28:$W$49,MATCH(SXS_Transit_temp!E$28,SXS_Transit_input!$B$27:$W$27,0)+1,FALSE))+IF(ISNA(VLOOKUP($A40,SXS_Transit_input!$A$71:$L$81,MATCH(SXS_Transit_temp!E$28,SXS_Transit_input!$B$70:$L$70,0)+1,FALSE)),0,VLOOKUP($A40,SXS_Transit_input!$A$71:$L$81,MATCH(SXS_Transit_temp!E$28,SXS_Transit_input!$B$70:$L$70,0)+1,FALSE))</f>
        <v>0</v>
      </c>
      <c r="F40">
        <f>IF(ISNA(VLOOKUP($A40,SXS_Transit_input!$A$28:$W$49,MATCH(SXS_Transit_temp!F$28,SXS_Transit_input!$B$27:$W$27,0)+1,FALSE)),0,VLOOKUP($A40,SXS_Transit_input!$A$28:$W$49,MATCH(SXS_Transit_temp!F$28,SXS_Transit_input!$B$27:$W$27,0)+1,FALSE))+IF(ISNA(VLOOKUP($A40,SXS_Transit_input!$A$71:$L$81,MATCH(SXS_Transit_temp!F$28,SXS_Transit_input!$B$70:$L$70,0)+1,FALSE)),0,VLOOKUP($A40,SXS_Transit_input!$A$71:$L$81,MATCH(SXS_Transit_temp!F$28,SXS_Transit_input!$B$70:$L$70,0)+1,FALSE))</f>
        <v>215.38507000000001</v>
      </c>
      <c r="G40">
        <f>IF(ISNA(VLOOKUP($A40,SXS_Transit_input!$A$28:$W$49,MATCH(SXS_Transit_temp!G$28,SXS_Transit_input!$B$27:$W$27,0)+1,FALSE)),0,VLOOKUP($A40,SXS_Transit_input!$A$28:$W$49,MATCH(SXS_Transit_temp!G$28,SXS_Transit_input!$B$27:$W$27,0)+1,FALSE))+IF(ISNA(VLOOKUP($A40,SXS_Transit_input!$A$71:$L$81,MATCH(SXS_Transit_temp!G$28,SXS_Transit_input!$B$70:$L$70,0)+1,FALSE)),0,VLOOKUP($A40,SXS_Transit_input!$A$71:$L$81,MATCH(SXS_Transit_temp!G$28,SXS_Transit_input!$B$70:$L$70,0)+1,FALSE))</f>
        <v>0</v>
      </c>
      <c r="H40">
        <f>IF(ISNA(VLOOKUP($A40,SXS_Transit_input!$A$28:$W$49,MATCH(SXS_Transit_temp!H$28,SXS_Transit_input!$B$27:$W$27,0)+1,FALSE)),0,VLOOKUP($A40,SXS_Transit_input!$A$28:$W$49,MATCH(SXS_Transit_temp!H$28,SXS_Transit_input!$B$27:$W$27,0)+1,FALSE))+IF(ISNA(VLOOKUP($A40,SXS_Transit_input!$A$71:$L$81,MATCH(SXS_Transit_temp!H$28,SXS_Transit_input!$B$70:$L$70,0)+1,FALSE)),0,VLOOKUP($A40,SXS_Transit_input!$A$71:$L$81,MATCH(SXS_Transit_temp!H$28,SXS_Transit_input!$B$70:$L$70,0)+1,FALSE))</f>
        <v>0</v>
      </c>
      <c r="I40">
        <f>IF(ISNA(VLOOKUP($A40,SXS_Transit_input!$A$28:$W$49,MATCH(SXS_Transit_temp!I$28,SXS_Transit_input!$B$27:$W$27,0)+1,FALSE)),0,VLOOKUP($A40,SXS_Transit_input!$A$28:$W$49,MATCH(SXS_Transit_temp!I$28,SXS_Transit_input!$B$27:$W$27,0)+1,FALSE))+IF(ISNA(VLOOKUP($A40,SXS_Transit_input!$A$71:$L$81,MATCH(SXS_Transit_temp!I$28,SXS_Transit_input!$B$70:$L$70,0)+1,FALSE)),0,VLOOKUP($A40,SXS_Transit_input!$A$71:$L$81,MATCH(SXS_Transit_temp!I$28,SXS_Transit_input!$B$70:$L$70,0)+1,FALSE))</f>
        <v>0</v>
      </c>
      <c r="J40">
        <f>IF(ISNA(VLOOKUP($A40,SXS_Transit_input!$A$28:$W$49,MATCH(SXS_Transit_temp!J$28,SXS_Transit_input!$B$27:$W$27,0)+1,FALSE)),0,VLOOKUP($A40,SXS_Transit_input!$A$28:$W$49,MATCH(SXS_Transit_temp!J$28,SXS_Transit_input!$B$27:$W$27,0)+1,FALSE))+IF(ISNA(VLOOKUP($A40,SXS_Transit_input!$A$71:$L$81,MATCH(SXS_Transit_temp!J$28,SXS_Transit_input!$B$70:$L$70,0)+1,FALSE)),0,VLOOKUP($A40,SXS_Transit_input!$A$71:$L$81,MATCH(SXS_Transit_temp!J$28,SXS_Transit_input!$B$70:$L$70,0)+1,FALSE))</f>
        <v>0</v>
      </c>
      <c r="K40">
        <f>IF(ISNA(VLOOKUP($A40,SXS_Transit_input!$A$28:$W$49,MATCH(SXS_Transit_temp!K$28,SXS_Transit_input!$B$27:$W$27,0)+1,FALSE)),0,VLOOKUP($A40,SXS_Transit_input!$A$28:$W$49,MATCH(SXS_Transit_temp!K$28,SXS_Transit_input!$B$27:$W$27,0)+1,FALSE))+IF(ISNA(VLOOKUP($A40,SXS_Transit_input!$A$71:$L$81,MATCH(SXS_Transit_temp!K$28,SXS_Transit_input!$B$70:$L$70,0)+1,FALSE)),0,VLOOKUP($A40,SXS_Transit_input!$A$71:$L$81,MATCH(SXS_Transit_temp!K$28,SXS_Transit_input!$B$70:$L$70,0)+1,FALSE))</f>
        <v>0</v>
      </c>
      <c r="L40">
        <f>IF(ISNA(VLOOKUP($A40,SXS_Transit_input!$A$28:$W$49,MATCH(SXS_Transit_temp!L$28,SXS_Transit_input!$B$27:$W$27,0)+1,FALSE)),0,VLOOKUP($A40,SXS_Transit_input!$A$28:$W$49,MATCH(SXS_Transit_temp!L$28,SXS_Transit_input!$B$27:$W$27,0)+1,FALSE))+IF(ISNA(VLOOKUP($A40,SXS_Transit_input!$A$71:$L$81,MATCH(SXS_Transit_temp!L$28,SXS_Transit_input!$B$70:$L$70,0)+1,FALSE)),0,VLOOKUP($A40,SXS_Transit_input!$A$71:$L$81,MATCH(SXS_Transit_temp!L$28,SXS_Transit_input!$B$70:$L$70,0)+1,FALSE))</f>
        <v>0</v>
      </c>
      <c r="M40">
        <f>IF(ISNA(VLOOKUP($A40,SXS_Transit_input!$A$28:$W$49,MATCH(SXS_Transit_temp!M$28,SXS_Transit_input!$B$27:$W$27,0)+1,FALSE)),0,VLOOKUP($A40,SXS_Transit_input!$A$28:$W$49,MATCH(SXS_Transit_temp!M$28,SXS_Transit_input!$B$27:$W$27,0)+1,FALSE))+IF(ISNA(VLOOKUP($A40,SXS_Transit_input!$A$71:$L$81,MATCH(SXS_Transit_temp!M$28,SXS_Transit_input!$B$70:$L$70,0)+1,FALSE)),0,VLOOKUP($A40,SXS_Transit_input!$A$71:$L$81,MATCH(SXS_Transit_temp!M$28,SXS_Transit_input!$B$70:$L$70,0)+1,FALSE))</f>
        <v>142.36975000000001</v>
      </c>
      <c r="N40">
        <f>IF(ISNA(VLOOKUP($A40,SXS_Transit_input!$A$28:$W$49,MATCH(SXS_Transit_temp!N$28,SXS_Transit_input!$B$27:$W$27,0)+1,FALSE)),0,VLOOKUP($A40,SXS_Transit_input!$A$28:$W$49,MATCH(SXS_Transit_temp!N$28,SXS_Transit_input!$B$27:$W$27,0)+1,FALSE))+IF(ISNA(VLOOKUP($A40,SXS_Transit_input!$A$71:$L$81,MATCH(SXS_Transit_temp!N$28,SXS_Transit_input!$B$70:$L$70,0)+1,FALSE)),0,VLOOKUP($A40,SXS_Transit_input!$A$71:$L$81,MATCH(SXS_Transit_temp!N$28,SXS_Transit_input!$B$70:$L$70,0)+1,FALSE))</f>
        <v>530.08164999999997</v>
      </c>
      <c r="O40">
        <f>IF(ISNA(VLOOKUP($A40,SXS_Transit_input!$A$28:$W$49,MATCH(SXS_Transit_temp!O$28,SXS_Transit_input!$B$27:$W$27,0)+1,FALSE)),0,VLOOKUP($A40,SXS_Transit_input!$A$28:$W$49,MATCH(SXS_Transit_temp!O$28,SXS_Transit_input!$B$27:$W$27,0)+1,FALSE))+IF(ISNA(VLOOKUP($A40,SXS_Transit_input!$A$71:$L$81,MATCH(SXS_Transit_temp!O$28,SXS_Transit_input!$B$70:$L$70,0)+1,FALSE)),0,VLOOKUP($A40,SXS_Transit_input!$A$71:$L$81,MATCH(SXS_Transit_temp!O$28,SXS_Transit_input!$B$70:$L$70,0)+1,FALSE))</f>
        <v>0</v>
      </c>
      <c r="P40">
        <f>IF(ISNA(VLOOKUP($A40,SXS_Transit_input!$A$28:$W$49,MATCH(SXS_Transit_temp!P$28,SXS_Transit_input!$B$27:$W$27,0)+1,FALSE)),0,VLOOKUP($A40,SXS_Transit_input!$A$28:$W$49,MATCH(SXS_Transit_temp!P$28,SXS_Transit_input!$B$27:$W$27,0)+1,FALSE))+IF(ISNA(VLOOKUP($A40,SXS_Transit_input!$A$71:$L$81,MATCH(SXS_Transit_temp!P$28,SXS_Transit_input!$B$70:$L$70,0)+1,FALSE)),0,VLOOKUP($A40,SXS_Transit_input!$A$71:$L$81,MATCH(SXS_Transit_temp!P$28,SXS_Transit_input!$B$70:$L$70,0)+1,FALSE))</f>
        <v>0</v>
      </c>
      <c r="Q40">
        <f>IF(ISNA(VLOOKUP($A40,SXS_Transit_input!$A$28:$W$49,MATCH(SXS_Transit_temp!Q$28,SXS_Transit_input!$B$27:$W$27,0)+1,FALSE)),0,VLOOKUP($A40,SXS_Transit_input!$A$28:$W$49,MATCH(SXS_Transit_temp!Q$28,SXS_Transit_input!$B$27:$W$27,0)+1,FALSE))+IF(ISNA(VLOOKUP($A40,SXS_Transit_input!$A$71:$L$81,MATCH(SXS_Transit_temp!Q$28,SXS_Transit_input!$B$70:$L$70,0)+1,FALSE)),0,VLOOKUP($A40,SXS_Transit_input!$A$71:$L$81,MATCH(SXS_Transit_temp!Q$28,SXS_Transit_input!$B$70:$L$70,0)+1,FALSE))</f>
        <v>0</v>
      </c>
      <c r="R40">
        <f>IF(ISNA(VLOOKUP($A40,SXS_Transit_input!$A$28:$W$49,MATCH(SXS_Transit_temp!R$28,SXS_Transit_input!$B$27:$W$27,0)+1,FALSE)),0,VLOOKUP($A40,SXS_Transit_input!$A$28:$W$49,MATCH(SXS_Transit_temp!R$28,SXS_Transit_input!$B$27:$W$27,0)+1,FALSE))+IF(ISNA(VLOOKUP($A40,SXS_Transit_input!$A$71:$L$81,MATCH(SXS_Transit_temp!R$28,SXS_Transit_input!$B$70:$L$70,0)+1,FALSE)),0,VLOOKUP($A40,SXS_Transit_input!$A$71:$L$81,MATCH(SXS_Transit_temp!R$28,SXS_Transit_input!$B$70:$L$70,0)+1,FALSE))</f>
        <v>0</v>
      </c>
      <c r="S40">
        <f>IF(ISNA(VLOOKUP($A40,SXS_Transit_input!$A$28:$W$49,MATCH(SXS_Transit_temp!S$28,SXS_Transit_input!$B$27:$W$27,0)+1,FALSE)),0,VLOOKUP($A40,SXS_Transit_input!$A$28:$W$49,MATCH(SXS_Transit_temp!S$28,SXS_Transit_input!$B$27:$W$27,0)+1,FALSE))+IF(ISNA(VLOOKUP($A40,SXS_Transit_input!$A$71:$L$81,MATCH(SXS_Transit_temp!S$28,SXS_Transit_input!$B$70:$L$70,0)+1,FALSE)),0,VLOOKUP($A40,SXS_Transit_input!$A$71:$L$81,MATCH(SXS_Transit_temp!S$28,SXS_Transit_input!$B$70:$L$70,0)+1,FALSE))</f>
        <v>0</v>
      </c>
      <c r="T40">
        <f>IF(ISNA(VLOOKUP($A40,SXS_Transit_input!$A$28:$W$49,MATCH(SXS_Transit_temp!T$28,SXS_Transit_input!$B$27:$W$27,0)+1,FALSE)),0,VLOOKUP($A40,SXS_Transit_input!$A$28:$W$49,MATCH(SXS_Transit_temp!T$28,SXS_Transit_input!$B$27:$W$27,0)+1,FALSE))+IF(ISNA(VLOOKUP($A40,SXS_Transit_input!$A$71:$L$81,MATCH(SXS_Transit_temp!T$28,SXS_Transit_input!$B$70:$L$70,0)+1,FALSE)),0,VLOOKUP($A40,SXS_Transit_input!$A$71:$L$81,MATCH(SXS_Transit_temp!T$28,SXS_Transit_input!$B$70:$L$70,0)+1,FALSE))</f>
        <v>0</v>
      </c>
      <c r="U40">
        <f>IF(ISNA(VLOOKUP($A40,SXS_Transit_input!$A$28:$W$49,MATCH(SXS_Transit_temp!U$28,SXS_Transit_input!$B$27:$W$27,0)+1,FALSE)),0,VLOOKUP($A40,SXS_Transit_input!$A$28:$W$49,MATCH(SXS_Transit_temp!U$28,SXS_Transit_input!$B$27:$W$27,0)+1,FALSE))+IF(ISNA(VLOOKUP($A40,SXS_Transit_input!$A$71:$L$81,MATCH(SXS_Transit_temp!U$28,SXS_Transit_input!$B$70:$L$70,0)+1,FALSE)),0,VLOOKUP($A40,SXS_Transit_input!$A$71:$L$81,MATCH(SXS_Transit_temp!U$28,SXS_Transit_input!$B$70:$L$70,0)+1,FALSE))</f>
        <v>0</v>
      </c>
      <c r="V40">
        <f>IF(ISNA(VLOOKUP($A40,SXS_Transit_input!$A$28:$W$49,MATCH(SXS_Transit_temp!V$28,SXS_Transit_input!$B$27:$W$27,0)+1,FALSE)),0,VLOOKUP($A40,SXS_Transit_input!$A$28:$W$49,MATCH(SXS_Transit_temp!V$28,SXS_Transit_input!$B$27:$W$27,0)+1,FALSE))+IF(ISNA(VLOOKUP($A40,SXS_Transit_input!$A$71:$L$81,MATCH(SXS_Transit_temp!V$28,SXS_Transit_input!$B$70:$L$70,0)+1,FALSE)),0,VLOOKUP($A40,SXS_Transit_input!$A$71:$L$81,MATCH(SXS_Transit_temp!V$28,SXS_Transit_input!$B$70:$L$70,0)+1,FALSE))</f>
        <v>0</v>
      </c>
      <c r="W40">
        <f>IF(ISNA(VLOOKUP($A40,SXS_Transit_input!$A$28:$W$49,MATCH(SXS_Transit_temp!W$28,SXS_Transit_input!$B$27:$W$27,0)+1,FALSE)),0,VLOOKUP($A40,SXS_Transit_input!$A$28:$W$49,MATCH(SXS_Transit_temp!W$28,SXS_Transit_input!$B$27:$W$27,0)+1,FALSE))+IF(ISNA(VLOOKUP($A40,SXS_Transit_input!$A$71:$L$81,MATCH(SXS_Transit_temp!W$28,SXS_Transit_input!$B$70:$L$70,0)+1,FALSE)),0,VLOOKUP($A40,SXS_Transit_input!$A$71:$L$81,MATCH(SXS_Transit_temp!W$28,SXS_Transit_input!$B$70:$L$70,0)+1,FALSE))</f>
        <v>0</v>
      </c>
      <c r="X40">
        <f>IF(ISNA(VLOOKUP($A40,SXS_Transit_input!$A$28:$W$49,MATCH(SXS_Transit_temp!X$28,SXS_Transit_input!$B$27:$W$27,0)+1,FALSE)),0,VLOOKUP($A40,SXS_Transit_input!$A$28:$W$49,MATCH(SXS_Transit_temp!X$28,SXS_Transit_input!$B$27:$W$27,0)+1,FALSE))+IF(ISNA(VLOOKUP($A40,SXS_Transit_input!$A$71:$L$81,MATCH(SXS_Transit_temp!X$28,SXS_Transit_input!$B$70:$L$70,0)+1,FALSE)),0,VLOOKUP($A40,SXS_Transit_input!$A$71:$L$81,MATCH(SXS_Transit_temp!X$28,SXS_Transit_input!$B$70:$L$70,0)+1,FALSE))</f>
        <v>308.32069999999999</v>
      </c>
      <c r="Y40">
        <f>IF(ISNA(VLOOKUP($A40,SXS_Transit_input!$A$28:$W$49,MATCH(SXS_Transit_temp!Y$28,SXS_Transit_input!$B$27:$W$27,0)+1,FALSE)),0,VLOOKUP($A40,SXS_Transit_input!$A$28:$W$49,MATCH(SXS_Transit_temp!Y$28,SXS_Transit_input!$B$27:$W$27,0)+1,FALSE))+IF(ISNA(VLOOKUP($A40,SXS_Transit_input!$A$71:$L$81,MATCH(SXS_Transit_temp!Y$28,SXS_Transit_input!$B$70:$L$70,0)+1,FALSE)),0,VLOOKUP($A40,SXS_Transit_input!$A$71:$L$81,MATCH(SXS_Transit_temp!Y$28,SXS_Transit_input!$B$70:$L$70,0)+1,FALSE))</f>
        <v>0</v>
      </c>
      <c r="Z40">
        <f>IF(ISNA(VLOOKUP($A40,SXS_Transit_input!$A$28:$W$49,MATCH(SXS_Transit_temp!Z$28,SXS_Transit_input!$B$27:$W$27,0)+1,FALSE)),0,VLOOKUP($A40,SXS_Transit_input!$A$28:$W$49,MATCH(SXS_Transit_temp!Z$28,SXS_Transit_input!$B$27:$W$27,0)+1,FALSE))+IF(ISNA(VLOOKUP($A40,SXS_Transit_input!$A$71:$L$81,MATCH(SXS_Transit_temp!Z$28,SXS_Transit_input!$B$70:$L$70,0)+1,FALSE)),0,VLOOKUP($A40,SXS_Transit_input!$A$71:$L$81,MATCH(SXS_Transit_temp!Z$28,SXS_Transit_input!$B$70:$L$70,0)+1,FALSE))</f>
        <v>34.28248</v>
      </c>
      <c r="AA40">
        <v>12</v>
      </c>
      <c r="AB40" s="22">
        <f>IF(ISNA(VLOOKUP($AA40,SXS_Transit_input!$Y$28:$AU$48,MATCH(SXS_Transit_temp!AB$28,SXS_Transit_input!$Y$27:$AT$27,0)+1,FALSE)),0,VLOOKUP($AA40,SXS_Transit_input!$Y$28:$AU$48,MATCH(SXS_Transit_temp!AB$28,SXS_Transit_input!$Y$27:$AT$27,0)+1,FALSE))+IF(ISNA(VLOOKUP($AA40,SXS_Transit_input!$Y$70:$AM$81,MATCH(SXS_Transit_temp!AB$28,SXS_Transit_input!$Y$69:$AL$69,0)+1,FALSE)),0,VLOOKUP($AA40,SXS_Transit_input!$Y$70:$AM$81,MATCH(SXS_Transit_temp!AB$28,SXS_Transit_input!$Y$69:$AL$69,0)+1,FALSE))</f>
        <v>3</v>
      </c>
      <c r="AC40" s="23">
        <f>IF(ISNA(VLOOKUP($AA40,SXS_Transit_input!$Y$28:$AU$48,MATCH(SXS_Transit_temp!AC$28,SXS_Transit_input!$Y$27:$AT$27,0)+1,FALSE)),0,VLOOKUP($AA40,SXS_Transit_input!$Y$28:$AU$48,MATCH(SXS_Transit_temp!AC$28,SXS_Transit_input!$Y$27:$AT$27,0)+1,FALSE))+IF(ISNA(VLOOKUP($AA40,SXS_Transit_input!$Y$70:$AM$81,MATCH(SXS_Transit_temp!AC$28,SXS_Transit_input!$Y$69:$AL$69,0)+1,FALSE)),0,VLOOKUP($AA40,SXS_Transit_input!$Y$70:$AM$81,MATCH(SXS_Transit_temp!AC$28,SXS_Transit_input!$Y$69:$AL$69,0)+1,FALSE))</f>
        <v>1</v>
      </c>
      <c r="AD40" s="23">
        <f>IF(ISNA(VLOOKUP($AA40,SXS_Transit_input!$Y$28:$AU$48,MATCH(SXS_Transit_temp!AD$28,SXS_Transit_input!$Y$27:$AT$27,0)+1,FALSE)),0,VLOOKUP($AA40,SXS_Transit_input!$Y$28:$AU$48,MATCH(SXS_Transit_temp!AD$28,SXS_Transit_input!$Y$27:$AT$27,0)+1,FALSE))+IF(ISNA(VLOOKUP($AA40,SXS_Transit_input!$Y$70:$AM$81,MATCH(SXS_Transit_temp!AD$28,SXS_Transit_input!$Y$69:$AL$69,0)+1,FALSE)),0,VLOOKUP($AA40,SXS_Transit_input!$Y$70:$AM$81,MATCH(SXS_Transit_temp!AD$28,SXS_Transit_input!$Y$69:$AL$69,0)+1,FALSE))</f>
        <v>1</v>
      </c>
      <c r="AE40" s="23">
        <f>IF(ISNA(VLOOKUP($AA40,SXS_Transit_input!$Y$28:$AU$48,MATCH(SXS_Transit_temp!AE$28,SXS_Transit_input!$Y$27:$AT$27,0)+1,FALSE)),0,VLOOKUP($AA40,SXS_Transit_input!$Y$28:$AU$48,MATCH(SXS_Transit_temp!AE$28,SXS_Transit_input!$Y$27:$AT$27,0)+1,FALSE))+IF(ISNA(VLOOKUP($AA40,SXS_Transit_input!$Y$70:$AM$81,MATCH(SXS_Transit_temp!AE$28,SXS_Transit_input!$Y$69:$AL$69,0)+1,FALSE)),0,VLOOKUP($AA40,SXS_Transit_input!$Y$70:$AM$81,MATCH(SXS_Transit_temp!AE$28,SXS_Transit_input!$Y$69:$AL$69,0)+1,FALSE))</f>
        <v>10</v>
      </c>
      <c r="AF40" s="23">
        <f>IF(ISNA(VLOOKUP($AA40,SXS_Transit_input!$Y$28:$AU$48,MATCH(SXS_Transit_temp!AF$28,SXS_Transit_input!$Y$27:$AT$27,0)+1,FALSE)),0,VLOOKUP($AA40,SXS_Transit_input!$Y$28:$AU$48,MATCH(SXS_Transit_temp!AF$28,SXS_Transit_input!$Y$27:$AT$27,0)+1,FALSE))+IF(ISNA(VLOOKUP($AA40,SXS_Transit_input!$Y$70:$AM$81,MATCH(SXS_Transit_temp!AF$28,SXS_Transit_input!$Y$69:$AL$69,0)+1,FALSE)),0,VLOOKUP($AA40,SXS_Transit_input!$Y$70:$AM$81,MATCH(SXS_Transit_temp!AF$28,SXS_Transit_input!$Y$69:$AL$69,0)+1,FALSE))</f>
        <v>3</v>
      </c>
      <c r="AG40" s="23">
        <f>IF(ISNA(VLOOKUP($AA40,SXS_Transit_input!$Y$28:$AU$48,MATCH(SXS_Transit_temp!AG$28,SXS_Transit_input!$Y$27:$AT$27,0)+1,FALSE)),0,VLOOKUP($AA40,SXS_Transit_input!$Y$28:$AU$48,MATCH(SXS_Transit_temp!AG$28,SXS_Transit_input!$Y$27:$AT$27,0)+1,FALSE))+IF(ISNA(VLOOKUP($AA40,SXS_Transit_input!$Y$70:$AM$81,MATCH(SXS_Transit_temp!AG$28,SXS_Transit_input!$Y$69:$AL$69,0)+1,FALSE)),0,VLOOKUP($AA40,SXS_Transit_input!$Y$70:$AM$81,MATCH(SXS_Transit_temp!AG$28,SXS_Transit_input!$Y$69:$AL$69,0)+1,FALSE))</f>
        <v>0</v>
      </c>
      <c r="AH40" s="23">
        <f>IF(ISNA(VLOOKUP($AA40,SXS_Transit_input!$Y$28:$AU$48,MATCH(SXS_Transit_temp!AH$28,SXS_Transit_input!$Y$27:$AT$27,0)+1,FALSE)),0,VLOOKUP($AA40,SXS_Transit_input!$Y$28:$AU$48,MATCH(SXS_Transit_temp!AH$28,SXS_Transit_input!$Y$27:$AT$27,0)+1,FALSE))+IF(ISNA(VLOOKUP($AA40,SXS_Transit_input!$Y$70:$AM$81,MATCH(SXS_Transit_temp!AH$28,SXS_Transit_input!$Y$69:$AL$69,0)+1,FALSE)),0,VLOOKUP($AA40,SXS_Transit_input!$Y$70:$AM$81,MATCH(SXS_Transit_temp!AH$28,SXS_Transit_input!$Y$69:$AL$69,0)+1,FALSE))</f>
        <v>2</v>
      </c>
      <c r="AI40" s="23">
        <f>IF(ISNA(VLOOKUP($AA40,SXS_Transit_input!$Y$28:$AU$48,MATCH(SXS_Transit_temp!AI$28,SXS_Transit_input!$Y$27:$AT$27,0)+1,FALSE)),0,VLOOKUP($AA40,SXS_Transit_input!$Y$28:$AU$48,MATCH(SXS_Transit_temp!AI$28,SXS_Transit_input!$Y$27:$AT$27,0)+1,FALSE))+IF(ISNA(VLOOKUP($AA40,SXS_Transit_input!$Y$70:$AM$81,MATCH(SXS_Transit_temp!AI$28,SXS_Transit_input!$Y$69:$AL$69,0)+1,FALSE)),0,VLOOKUP($AA40,SXS_Transit_input!$Y$70:$AM$81,MATCH(SXS_Transit_temp!AI$28,SXS_Transit_input!$Y$69:$AL$69,0)+1,FALSE))</f>
        <v>0</v>
      </c>
      <c r="AJ40" s="23">
        <f>IF(ISNA(VLOOKUP($AA40,SXS_Transit_input!$Y$28:$AU$48,MATCH(SXS_Transit_temp!AJ$28,SXS_Transit_input!$Y$27:$AT$27,0)+1,FALSE)),0,VLOOKUP($AA40,SXS_Transit_input!$Y$28:$AU$48,MATCH(SXS_Transit_temp!AJ$28,SXS_Transit_input!$Y$27:$AT$27,0)+1,FALSE))+IF(ISNA(VLOOKUP($AA40,SXS_Transit_input!$Y$70:$AM$81,MATCH(SXS_Transit_temp!AJ$28,SXS_Transit_input!$Y$69:$AL$69,0)+1,FALSE)),0,VLOOKUP($AA40,SXS_Transit_input!$Y$70:$AM$81,MATCH(SXS_Transit_temp!AJ$28,SXS_Transit_input!$Y$69:$AL$69,0)+1,FALSE))</f>
        <v>0</v>
      </c>
      <c r="AK40" s="23">
        <f>IF(ISNA(VLOOKUP($AA40,SXS_Transit_input!$Y$28:$AU$48,MATCH(SXS_Transit_temp!AK$28,SXS_Transit_input!$Y$27:$AT$27,0)+1,FALSE)),0,VLOOKUP($AA40,SXS_Transit_input!$Y$28:$AU$48,MATCH(SXS_Transit_temp!AK$28,SXS_Transit_input!$Y$27:$AT$27,0)+1,FALSE))+IF(ISNA(VLOOKUP($AA40,SXS_Transit_input!$Y$70:$AM$81,MATCH(SXS_Transit_temp!AK$28,SXS_Transit_input!$Y$69:$AL$69,0)+1,FALSE)),0,VLOOKUP($AA40,SXS_Transit_input!$Y$70:$AM$81,MATCH(SXS_Transit_temp!AK$28,SXS_Transit_input!$Y$69:$AL$69,0)+1,FALSE))</f>
        <v>0</v>
      </c>
      <c r="AL40" s="23">
        <f>IF(ISNA(VLOOKUP($AA40,SXS_Transit_input!$Y$28:$AU$48,MATCH(SXS_Transit_temp!AL$28,SXS_Transit_input!$Y$27:$AT$27,0)+1,FALSE)),0,VLOOKUP($AA40,SXS_Transit_input!$Y$28:$AU$48,MATCH(SXS_Transit_temp!AL$28,SXS_Transit_input!$Y$27:$AT$27,0)+1,FALSE))+IF(ISNA(VLOOKUP($AA40,SXS_Transit_input!$Y$70:$AM$81,MATCH(SXS_Transit_temp!AL$28,SXS_Transit_input!$Y$69:$AL$69,0)+1,FALSE)),0,VLOOKUP($AA40,SXS_Transit_input!$Y$70:$AM$81,MATCH(SXS_Transit_temp!AL$28,SXS_Transit_input!$Y$69:$AL$69,0)+1,FALSE))</f>
        <v>1</v>
      </c>
      <c r="AM40" s="23">
        <f>IF(ISNA(VLOOKUP($AA40,SXS_Transit_input!$Y$28:$AU$48,MATCH(SXS_Transit_temp!AM$28,SXS_Transit_input!$Y$27:$AT$27,0)+1,FALSE)),0,VLOOKUP($AA40,SXS_Transit_input!$Y$28:$AU$48,MATCH(SXS_Transit_temp!AM$28,SXS_Transit_input!$Y$27:$AT$27,0)+1,FALSE))+IF(ISNA(VLOOKUP($AA40,SXS_Transit_input!$Y$70:$AM$81,MATCH(SXS_Transit_temp!AM$28,SXS_Transit_input!$Y$69:$AL$69,0)+1,FALSE)),0,VLOOKUP($AA40,SXS_Transit_input!$Y$70:$AM$81,MATCH(SXS_Transit_temp!AM$28,SXS_Transit_input!$Y$69:$AL$69,0)+1,FALSE))</f>
        <v>0</v>
      </c>
      <c r="AN40" s="23">
        <f>IF(ISNA(VLOOKUP($AA40,SXS_Transit_input!$Y$28:$AU$48,MATCH(SXS_Transit_temp!AN$28,SXS_Transit_input!$Y$27:$AT$27,0)+1,FALSE)),0,VLOOKUP($AA40,SXS_Transit_input!$Y$28:$AU$48,MATCH(SXS_Transit_temp!AN$28,SXS_Transit_input!$Y$27:$AT$27,0)+1,FALSE))+IF(ISNA(VLOOKUP($AA40,SXS_Transit_input!$Y$70:$AM$81,MATCH(SXS_Transit_temp!AN$28,SXS_Transit_input!$Y$69:$AL$69,0)+1,FALSE)),0,VLOOKUP($AA40,SXS_Transit_input!$Y$70:$AM$81,MATCH(SXS_Transit_temp!AN$28,SXS_Transit_input!$Y$69:$AL$69,0)+1,FALSE))</f>
        <v>1</v>
      </c>
      <c r="AO40" s="23">
        <f>IF(ISNA(VLOOKUP($AA40,SXS_Transit_input!$Y$28:$AU$48,MATCH(SXS_Transit_temp!AO$28,SXS_Transit_input!$Y$27:$AT$27,0)+1,FALSE)),0,VLOOKUP($AA40,SXS_Transit_input!$Y$28:$AU$48,MATCH(SXS_Transit_temp!AO$28,SXS_Transit_input!$Y$27:$AT$27,0)+1,FALSE))+IF(ISNA(VLOOKUP($AA40,SXS_Transit_input!$Y$70:$AM$81,MATCH(SXS_Transit_temp!AO$28,SXS_Transit_input!$Y$69:$AL$69,0)+1,FALSE)),0,VLOOKUP($AA40,SXS_Transit_input!$Y$70:$AM$81,MATCH(SXS_Transit_temp!AO$28,SXS_Transit_input!$Y$69:$AL$69,0)+1,FALSE))</f>
        <v>0</v>
      </c>
      <c r="AP40" s="23">
        <f>IF(ISNA(VLOOKUP($AA40,SXS_Transit_input!$Y$28:$AU$48,MATCH(SXS_Transit_temp!AP$28,SXS_Transit_input!$Y$27:$AT$27,0)+1,FALSE)),0,VLOOKUP($AA40,SXS_Transit_input!$Y$28:$AU$48,MATCH(SXS_Transit_temp!AP$28,SXS_Transit_input!$Y$27:$AT$27,0)+1,FALSE))+IF(ISNA(VLOOKUP($AA40,SXS_Transit_input!$Y$70:$AM$81,MATCH(SXS_Transit_temp!AP$28,SXS_Transit_input!$Y$69:$AL$69,0)+1,FALSE)),0,VLOOKUP($AA40,SXS_Transit_input!$Y$70:$AM$81,MATCH(SXS_Transit_temp!AP$28,SXS_Transit_input!$Y$69:$AL$69,0)+1,FALSE))</f>
        <v>0</v>
      </c>
      <c r="AQ40" s="23">
        <f>IF(ISNA(VLOOKUP($AA40,SXS_Transit_input!$Y$28:$AU$48,MATCH(SXS_Transit_temp!AQ$28,SXS_Transit_input!$Y$27:$AT$27,0)+1,FALSE)),0,VLOOKUP($AA40,SXS_Transit_input!$Y$28:$AU$48,MATCH(SXS_Transit_temp!AQ$28,SXS_Transit_input!$Y$27:$AT$27,0)+1,FALSE))+IF(ISNA(VLOOKUP($AA40,SXS_Transit_input!$Y$70:$AM$81,MATCH(SXS_Transit_temp!AQ$28,SXS_Transit_input!$Y$69:$AL$69,0)+1,FALSE)),0,VLOOKUP($AA40,SXS_Transit_input!$Y$70:$AM$81,MATCH(SXS_Transit_temp!AQ$28,SXS_Transit_input!$Y$69:$AL$69,0)+1,FALSE))</f>
        <v>0</v>
      </c>
      <c r="AR40" s="23">
        <f>IF(ISNA(VLOOKUP($AA40,SXS_Transit_input!$Y$28:$AU$48,MATCH(SXS_Transit_temp!AR$28,SXS_Transit_input!$Y$27:$AT$27,0)+1,FALSE)),0,VLOOKUP($AA40,SXS_Transit_input!$Y$28:$AU$48,MATCH(SXS_Transit_temp!AR$28,SXS_Transit_input!$Y$27:$AT$27,0)+1,FALSE))+IF(ISNA(VLOOKUP($AA40,SXS_Transit_input!$Y$70:$AM$81,MATCH(SXS_Transit_temp!AR$28,SXS_Transit_input!$Y$69:$AL$69,0)+1,FALSE)),0,VLOOKUP($AA40,SXS_Transit_input!$Y$70:$AM$81,MATCH(SXS_Transit_temp!AR$28,SXS_Transit_input!$Y$69:$AL$69,0)+1,FALSE))</f>
        <v>0</v>
      </c>
      <c r="AS40" s="23">
        <f>IF(ISNA(VLOOKUP($AA40,SXS_Transit_input!$Y$28:$AU$48,MATCH(SXS_Transit_temp!AS$28,SXS_Transit_input!$Y$27:$AT$27,0)+1,FALSE)),0,VLOOKUP($AA40,SXS_Transit_input!$Y$28:$AU$48,MATCH(SXS_Transit_temp!AS$28,SXS_Transit_input!$Y$27:$AT$27,0)+1,FALSE))+IF(ISNA(VLOOKUP($AA40,SXS_Transit_input!$Y$70:$AM$81,MATCH(SXS_Transit_temp!AS$28,SXS_Transit_input!$Y$69:$AL$69,0)+1,FALSE)),0,VLOOKUP($AA40,SXS_Transit_input!$Y$70:$AM$81,MATCH(SXS_Transit_temp!AS$28,SXS_Transit_input!$Y$69:$AL$69,0)+1,FALSE))</f>
        <v>0</v>
      </c>
      <c r="AT40" s="23">
        <f>IF(ISNA(VLOOKUP($AA40,SXS_Transit_input!$Y$28:$AU$48,MATCH(SXS_Transit_temp!AT$28,SXS_Transit_input!$Y$27:$AT$27,0)+1,FALSE)),0,VLOOKUP($AA40,SXS_Transit_input!$Y$28:$AU$48,MATCH(SXS_Transit_temp!AT$28,SXS_Transit_input!$Y$27:$AT$27,0)+1,FALSE))+IF(ISNA(VLOOKUP($AA40,SXS_Transit_input!$Y$70:$AM$81,MATCH(SXS_Transit_temp!AT$28,SXS_Transit_input!$Y$69:$AL$69,0)+1,FALSE)),0,VLOOKUP($AA40,SXS_Transit_input!$Y$70:$AM$81,MATCH(SXS_Transit_temp!AT$28,SXS_Transit_input!$Y$69:$AL$69,0)+1,FALSE))</f>
        <v>0</v>
      </c>
      <c r="AU40" s="23">
        <f>IF(ISNA(VLOOKUP($AA40,SXS_Transit_input!$Y$28:$AU$48,MATCH(SXS_Transit_temp!AU$28,SXS_Transit_input!$Y$27:$AT$27,0)+1,FALSE)),0,VLOOKUP($AA40,SXS_Transit_input!$Y$28:$AU$48,MATCH(SXS_Transit_temp!AU$28,SXS_Transit_input!$Y$27:$AT$27,0)+1,FALSE))+IF(ISNA(VLOOKUP($AA40,SXS_Transit_input!$Y$70:$AM$81,MATCH(SXS_Transit_temp!AU$28,SXS_Transit_input!$Y$69:$AL$69,0)+1,FALSE)),0,VLOOKUP($AA40,SXS_Transit_input!$Y$70:$AM$81,MATCH(SXS_Transit_temp!AU$28,SXS_Transit_input!$Y$69:$AL$69,0)+1,FALSE))</f>
        <v>0</v>
      </c>
      <c r="AV40" s="23">
        <f>IF(ISNA(VLOOKUP($AA40,SXS_Transit_input!$Y$28:$AU$48,MATCH(SXS_Transit_temp!AV$28,SXS_Transit_input!$Y$27:$AT$27,0)+1,FALSE)),0,VLOOKUP($AA40,SXS_Transit_input!$Y$28:$AU$48,MATCH(SXS_Transit_temp!AV$28,SXS_Transit_input!$Y$27:$AT$27,0)+1,FALSE))+IF(ISNA(VLOOKUP($AA40,SXS_Transit_input!$Y$70:$AM$81,MATCH(SXS_Transit_temp!AV$28,SXS_Transit_input!$Y$69:$AL$69,0)+1,FALSE)),0,VLOOKUP($AA40,SXS_Transit_input!$Y$70:$AM$81,MATCH(SXS_Transit_temp!AV$28,SXS_Transit_input!$Y$69:$AL$69,0)+1,FALSE))</f>
        <v>0</v>
      </c>
      <c r="AW40" s="23">
        <f>IF(ISNA(VLOOKUP($AA40,SXS_Transit_input!$Y$28:$AU$48,MATCH(SXS_Transit_temp!AW$28,SXS_Transit_input!$Y$27:$AT$27,0)+1,FALSE)),0,VLOOKUP($AA40,SXS_Transit_input!$Y$28:$AU$48,MATCH(SXS_Transit_temp!AW$28,SXS_Transit_input!$Y$27:$AT$27,0)+1,FALSE))+IF(ISNA(VLOOKUP($AA40,SXS_Transit_input!$Y$70:$AM$81,MATCH(SXS_Transit_temp!AW$28,SXS_Transit_input!$Y$69:$AL$69,0)+1,FALSE)),0,VLOOKUP($AA40,SXS_Transit_input!$Y$70:$AM$81,MATCH(SXS_Transit_temp!AW$28,SXS_Transit_input!$Y$69:$AL$69,0)+1,FALSE))</f>
        <v>0</v>
      </c>
      <c r="AX40" s="23">
        <f>IF(ISNA(VLOOKUP($AA40,SXS_Transit_input!$Y$28:$AU$48,MATCH(SXS_Transit_temp!AX$28,SXS_Transit_input!$Y$27:$AT$27,0)+1,FALSE)),0,VLOOKUP($AA40,SXS_Transit_input!$Y$28:$AU$48,MATCH(SXS_Transit_temp!AX$28,SXS_Transit_input!$Y$27:$AT$27,0)+1,FALSE))+IF(ISNA(VLOOKUP($AA40,SXS_Transit_input!$Y$70:$AM$81,MATCH(SXS_Transit_temp!AX$28,SXS_Transit_input!$Y$69:$AL$69,0)+1,FALSE)),0,VLOOKUP($AA40,SXS_Transit_input!$Y$70:$AM$81,MATCH(SXS_Transit_temp!AX$28,SXS_Transit_input!$Y$69:$AL$69,0)+1,FALSE))</f>
        <v>0</v>
      </c>
      <c r="AY40" s="23">
        <f>IF(ISNA(VLOOKUP($AA40,SXS_Transit_input!$Y$28:$AU$48,MATCH(SXS_Transit_temp!AY$28,SXS_Transit_input!$Y$27:$AT$27,0)+1,FALSE)),0,VLOOKUP($AA40,SXS_Transit_input!$Y$28:$AU$48,MATCH(SXS_Transit_temp!AY$28,SXS_Transit_input!$Y$27:$AT$27,0)+1,FALSE))+IF(ISNA(VLOOKUP($AA40,SXS_Transit_input!$Y$70:$AM$81,MATCH(SXS_Transit_temp!AY$28,SXS_Transit_input!$Y$69:$AL$69,0)+1,FALSE)),0,VLOOKUP($AA40,SXS_Transit_input!$Y$70:$AM$81,MATCH(SXS_Transit_temp!AY$28,SXS_Transit_input!$Y$69:$AL$69,0)+1,FALSE))</f>
        <v>0</v>
      </c>
      <c r="AZ40" s="24">
        <f>IF(ISNA(VLOOKUP($AA40,SXS_Transit_input!$Y$28:$AU$48,MATCH(SXS_Transit_temp!AZ$28,SXS_Transit_input!$Y$27:$AT$27,0)+1,FALSE)),0,VLOOKUP($AA40,SXS_Transit_input!$Y$28:$AU$48,MATCH(SXS_Transit_temp!AZ$28,SXS_Transit_input!$Y$27:$AT$27,0)+1,FALSE))+IF(ISNA(VLOOKUP($AA40,SXS_Transit_input!$Y$70:$AM$81,MATCH(SXS_Transit_temp!AZ$28,SXS_Transit_input!$Y$69:$AL$69,0)+1,FALSE)),0,VLOOKUP($AA40,SXS_Transit_input!$Y$70:$AM$81,MATCH(SXS_Transit_temp!AZ$28,SXS_Transit_input!$Y$69:$AL$69,0)+1,FALSE))</f>
        <v>0</v>
      </c>
    </row>
    <row r="41" spans="1:52" x14ac:dyDescent="0.25">
      <c r="A41">
        <v>13</v>
      </c>
      <c r="B41">
        <f>IF(ISNA(VLOOKUP($A41,SXS_Transit_input!$A$28:$W$49,MATCH(SXS_Transit_temp!B$28,SXS_Transit_input!$B$27:$W$27,0)+1,FALSE)),0,VLOOKUP($A41,SXS_Transit_input!$A$28:$W$49,MATCH(SXS_Transit_temp!B$28,SXS_Transit_input!$B$27:$W$27,0)+1,FALSE))+IF(ISNA(VLOOKUP($A41,SXS_Transit_input!$A$71:$L$81,MATCH(SXS_Transit_temp!B$28,SXS_Transit_input!$B$70:$L$70,0)+1,FALSE)),0,VLOOKUP($A41,SXS_Transit_input!$A$71:$L$81,MATCH(SXS_Transit_temp!B$28,SXS_Transit_input!$B$70:$L$70,0)+1,FALSE))</f>
        <v>11169.93442</v>
      </c>
      <c r="C41">
        <f>IF(ISNA(VLOOKUP($A41,SXS_Transit_input!$A$28:$W$49,MATCH(SXS_Transit_temp!C$28,SXS_Transit_input!$B$27:$W$27,0)+1,FALSE)),0,VLOOKUP($A41,SXS_Transit_input!$A$28:$W$49,MATCH(SXS_Transit_temp!C$28,SXS_Transit_input!$B$27:$W$27,0)+1,FALSE))+IF(ISNA(VLOOKUP($A41,SXS_Transit_input!$A$71:$L$81,MATCH(SXS_Transit_temp!C$28,SXS_Transit_input!$B$70:$L$70,0)+1,FALSE)),0,VLOOKUP($A41,SXS_Transit_input!$A$71:$L$81,MATCH(SXS_Transit_temp!C$28,SXS_Transit_input!$B$70:$L$70,0)+1,FALSE))</f>
        <v>0</v>
      </c>
      <c r="D41">
        <f>IF(ISNA(VLOOKUP($A41,SXS_Transit_input!$A$28:$W$49,MATCH(SXS_Transit_temp!D$28,SXS_Transit_input!$B$27:$W$27,0)+1,FALSE)),0,VLOOKUP($A41,SXS_Transit_input!$A$28:$W$49,MATCH(SXS_Transit_temp!D$28,SXS_Transit_input!$B$27:$W$27,0)+1,FALSE))+IF(ISNA(VLOOKUP($A41,SXS_Transit_input!$A$71:$L$81,MATCH(SXS_Transit_temp!D$28,SXS_Transit_input!$B$70:$L$70,0)+1,FALSE)),0,VLOOKUP($A41,SXS_Transit_input!$A$71:$L$81,MATCH(SXS_Transit_temp!D$28,SXS_Transit_input!$B$70:$L$70,0)+1,FALSE))</f>
        <v>0</v>
      </c>
      <c r="E41">
        <f>IF(ISNA(VLOOKUP($A41,SXS_Transit_input!$A$28:$W$49,MATCH(SXS_Transit_temp!E$28,SXS_Transit_input!$B$27:$W$27,0)+1,FALSE)),0,VLOOKUP($A41,SXS_Transit_input!$A$28:$W$49,MATCH(SXS_Transit_temp!E$28,SXS_Transit_input!$B$27:$W$27,0)+1,FALSE))+IF(ISNA(VLOOKUP($A41,SXS_Transit_input!$A$71:$L$81,MATCH(SXS_Transit_temp!E$28,SXS_Transit_input!$B$70:$L$70,0)+1,FALSE)),0,VLOOKUP($A41,SXS_Transit_input!$A$71:$L$81,MATCH(SXS_Transit_temp!E$28,SXS_Transit_input!$B$70:$L$70,0)+1,FALSE))</f>
        <v>0</v>
      </c>
      <c r="F41">
        <f>IF(ISNA(VLOOKUP($A41,SXS_Transit_input!$A$28:$W$49,MATCH(SXS_Transit_temp!F$28,SXS_Transit_input!$B$27:$W$27,0)+1,FALSE)),0,VLOOKUP($A41,SXS_Transit_input!$A$28:$W$49,MATCH(SXS_Transit_temp!F$28,SXS_Transit_input!$B$27:$W$27,0)+1,FALSE))+IF(ISNA(VLOOKUP($A41,SXS_Transit_input!$A$71:$L$81,MATCH(SXS_Transit_temp!F$28,SXS_Transit_input!$B$70:$L$70,0)+1,FALSE)),0,VLOOKUP($A41,SXS_Transit_input!$A$71:$L$81,MATCH(SXS_Transit_temp!F$28,SXS_Transit_input!$B$70:$L$70,0)+1,FALSE))</f>
        <v>34.28248</v>
      </c>
      <c r="G41">
        <f>IF(ISNA(VLOOKUP($A41,SXS_Transit_input!$A$28:$W$49,MATCH(SXS_Transit_temp!G$28,SXS_Transit_input!$B$27:$W$27,0)+1,FALSE)),0,VLOOKUP($A41,SXS_Transit_input!$A$28:$W$49,MATCH(SXS_Transit_temp!G$28,SXS_Transit_input!$B$27:$W$27,0)+1,FALSE))+IF(ISNA(VLOOKUP($A41,SXS_Transit_input!$A$71:$L$81,MATCH(SXS_Transit_temp!G$28,SXS_Transit_input!$B$70:$L$70,0)+1,FALSE)),0,VLOOKUP($A41,SXS_Transit_input!$A$71:$L$81,MATCH(SXS_Transit_temp!G$28,SXS_Transit_input!$B$70:$L$70,0)+1,FALSE))</f>
        <v>0</v>
      </c>
      <c r="H41">
        <f>IF(ISNA(VLOOKUP($A41,SXS_Transit_input!$A$28:$W$49,MATCH(SXS_Transit_temp!H$28,SXS_Transit_input!$B$27:$W$27,0)+1,FALSE)),0,VLOOKUP($A41,SXS_Transit_input!$A$28:$W$49,MATCH(SXS_Transit_temp!H$28,SXS_Transit_input!$B$27:$W$27,0)+1,FALSE))+IF(ISNA(VLOOKUP($A41,SXS_Transit_input!$A$71:$L$81,MATCH(SXS_Transit_temp!H$28,SXS_Transit_input!$B$70:$L$70,0)+1,FALSE)),0,VLOOKUP($A41,SXS_Transit_input!$A$71:$L$81,MATCH(SXS_Transit_temp!H$28,SXS_Transit_input!$B$70:$L$70,0)+1,FALSE))</f>
        <v>0</v>
      </c>
      <c r="I41">
        <f>IF(ISNA(VLOOKUP($A41,SXS_Transit_input!$A$28:$W$49,MATCH(SXS_Transit_temp!I$28,SXS_Transit_input!$B$27:$W$27,0)+1,FALSE)),0,VLOOKUP($A41,SXS_Transit_input!$A$28:$W$49,MATCH(SXS_Transit_temp!I$28,SXS_Transit_input!$B$27:$W$27,0)+1,FALSE))+IF(ISNA(VLOOKUP($A41,SXS_Transit_input!$A$71:$L$81,MATCH(SXS_Transit_temp!I$28,SXS_Transit_input!$B$70:$L$70,0)+1,FALSE)),0,VLOOKUP($A41,SXS_Transit_input!$A$71:$L$81,MATCH(SXS_Transit_temp!I$28,SXS_Transit_input!$B$70:$L$70,0)+1,FALSE))</f>
        <v>0</v>
      </c>
      <c r="J41">
        <f>IF(ISNA(VLOOKUP($A41,SXS_Transit_input!$A$28:$W$49,MATCH(SXS_Transit_temp!J$28,SXS_Transit_input!$B$27:$W$27,0)+1,FALSE)),0,VLOOKUP($A41,SXS_Transit_input!$A$28:$W$49,MATCH(SXS_Transit_temp!J$28,SXS_Transit_input!$B$27:$W$27,0)+1,FALSE))+IF(ISNA(VLOOKUP($A41,SXS_Transit_input!$A$71:$L$81,MATCH(SXS_Transit_temp!J$28,SXS_Transit_input!$B$70:$L$70,0)+1,FALSE)),0,VLOOKUP($A41,SXS_Transit_input!$A$71:$L$81,MATCH(SXS_Transit_temp!J$28,SXS_Transit_input!$B$70:$L$70,0)+1,FALSE))</f>
        <v>0</v>
      </c>
      <c r="K41">
        <f>IF(ISNA(VLOOKUP($A41,SXS_Transit_input!$A$28:$W$49,MATCH(SXS_Transit_temp!K$28,SXS_Transit_input!$B$27:$W$27,0)+1,FALSE)),0,VLOOKUP($A41,SXS_Transit_input!$A$28:$W$49,MATCH(SXS_Transit_temp!K$28,SXS_Transit_input!$B$27:$W$27,0)+1,FALSE))+IF(ISNA(VLOOKUP($A41,SXS_Transit_input!$A$71:$L$81,MATCH(SXS_Transit_temp!K$28,SXS_Transit_input!$B$70:$L$70,0)+1,FALSE)),0,VLOOKUP($A41,SXS_Transit_input!$A$71:$L$81,MATCH(SXS_Transit_temp!K$28,SXS_Transit_input!$B$70:$L$70,0)+1,FALSE))</f>
        <v>0</v>
      </c>
      <c r="L41">
        <f>IF(ISNA(VLOOKUP($A41,SXS_Transit_input!$A$28:$W$49,MATCH(SXS_Transit_temp!L$28,SXS_Transit_input!$B$27:$W$27,0)+1,FALSE)),0,VLOOKUP($A41,SXS_Transit_input!$A$28:$W$49,MATCH(SXS_Transit_temp!L$28,SXS_Transit_input!$B$27:$W$27,0)+1,FALSE))+IF(ISNA(VLOOKUP($A41,SXS_Transit_input!$A$71:$L$81,MATCH(SXS_Transit_temp!L$28,SXS_Transit_input!$B$70:$L$70,0)+1,FALSE)),0,VLOOKUP($A41,SXS_Transit_input!$A$71:$L$81,MATCH(SXS_Transit_temp!L$28,SXS_Transit_input!$B$70:$L$70,0)+1,FALSE))</f>
        <v>117.88124000000001</v>
      </c>
      <c r="M41">
        <f>IF(ISNA(VLOOKUP($A41,SXS_Transit_input!$A$28:$W$49,MATCH(SXS_Transit_temp!M$28,SXS_Transit_input!$B$27:$W$27,0)+1,FALSE)),0,VLOOKUP($A41,SXS_Transit_input!$A$28:$W$49,MATCH(SXS_Transit_temp!M$28,SXS_Transit_input!$B$27:$W$27,0)+1,FALSE))+IF(ISNA(VLOOKUP($A41,SXS_Transit_input!$A$71:$L$81,MATCH(SXS_Transit_temp!M$28,SXS_Transit_input!$B$70:$L$70,0)+1,FALSE)),0,VLOOKUP($A41,SXS_Transit_input!$A$71:$L$81,MATCH(SXS_Transit_temp!M$28,SXS_Transit_input!$B$70:$L$70,0)+1,FALSE))</f>
        <v>183.27045000000001</v>
      </c>
      <c r="N41">
        <f>IF(ISNA(VLOOKUP($A41,SXS_Transit_input!$A$28:$W$49,MATCH(SXS_Transit_temp!N$28,SXS_Transit_input!$B$27:$W$27,0)+1,FALSE)),0,VLOOKUP($A41,SXS_Transit_input!$A$28:$W$49,MATCH(SXS_Transit_temp!N$28,SXS_Transit_input!$B$27:$W$27,0)+1,FALSE))+IF(ISNA(VLOOKUP($A41,SXS_Transit_input!$A$71:$L$81,MATCH(SXS_Transit_temp!N$28,SXS_Transit_input!$B$70:$L$70,0)+1,FALSE)),0,VLOOKUP($A41,SXS_Transit_input!$A$71:$L$81,MATCH(SXS_Transit_temp!N$28,SXS_Transit_input!$B$70:$L$70,0)+1,FALSE))</f>
        <v>271.40096999999997</v>
      </c>
      <c r="O41">
        <f>IF(ISNA(VLOOKUP($A41,SXS_Transit_input!$A$28:$W$49,MATCH(SXS_Transit_temp!O$28,SXS_Transit_input!$B$27:$W$27,0)+1,FALSE)),0,VLOOKUP($A41,SXS_Transit_input!$A$28:$W$49,MATCH(SXS_Transit_temp!O$28,SXS_Transit_input!$B$27:$W$27,0)+1,FALSE))+IF(ISNA(VLOOKUP($A41,SXS_Transit_input!$A$71:$L$81,MATCH(SXS_Transit_temp!O$28,SXS_Transit_input!$B$70:$L$70,0)+1,FALSE)),0,VLOOKUP($A41,SXS_Transit_input!$A$71:$L$81,MATCH(SXS_Transit_temp!O$28,SXS_Transit_input!$B$70:$L$70,0)+1,FALSE))</f>
        <v>143.37578999999999</v>
      </c>
      <c r="P41">
        <f>IF(ISNA(VLOOKUP($A41,SXS_Transit_input!$A$28:$W$49,MATCH(SXS_Transit_temp!P$28,SXS_Transit_input!$B$27:$W$27,0)+1,FALSE)),0,VLOOKUP($A41,SXS_Transit_input!$A$28:$W$49,MATCH(SXS_Transit_temp!P$28,SXS_Transit_input!$B$27:$W$27,0)+1,FALSE))+IF(ISNA(VLOOKUP($A41,SXS_Transit_input!$A$71:$L$81,MATCH(SXS_Transit_temp!P$28,SXS_Transit_input!$B$70:$L$70,0)+1,FALSE)),0,VLOOKUP($A41,SXS_Transit_input!$A$71:$L$81,MATCH(SXS_Transit_temp!P$28,SXS_Transit_input!$B$70:$L$70,0)+1,FALSE))</f>
        <v>0</v>
      </c>
      <c r="Q41">
        <f>IF(ISNA(VLOOKUP($A41,SXS_Transit_input!$A$28:$W$49,MATCH(SXS_Transit_temp!Q$28,SXS_Transit_input!$B$27:$W$27,0)+1,FALSE)),0,VLOOKUP($A41,SXS_Transit_input!$A$28:$W$49,MATCH(SXS_Transit_temp!Q$28,SXS_Transit_input!$B$27:$W$27,0)+1,FALSE))+IF(ISNA(VLOOKUP($A41,SXS_Transit_input!$A$71:$L$81,MATCH(SXS_Transit_temp!Q$28,SXS_Transit_input!$B$70:$L$70,0)+1,FALSE)),0,VLOOKUP($A41,SXS_Transit_input!$A$71:$L$81,MATCH(SXS_Transit_temp!Q$28,SXS_Transit_input!$B$70:$L$70,0)+1,FALSE))</f>
        <v>0</v>
      </c>
      <c r="R41">
        <f>IF(ISNA(VLOOKUP($A41,SXS_Transit_input!$A$28:$W$49,MATCH(SXS_Transit_temp!R$28,SXS_Transit_input!$B$27:$W$27,0)+1,FALSE)),0,VLOOKUP($A41,SXS_Transit_input!$A$28:$W$49,MATCH(SXS_Transit_temp!R$28,SXS_Transit_input!$B$27:$W$27,0)+1,FALSE))+IF(ISNA(VLOOKUP($A41,SXS_Transit_input!$A$71:$L$81,MATCH(SXS_Transit_temp!R$28,SXS_Transit_input!$B$70:$L$70,0)+1,FALSE)),0,VLOOKUP($A41,SXS_Transit_input!$A$71:$L$81,MATCH(SXS_Transit_temp!R$28,SXS_Transit_input!$B$70:$L$70,0)+1,FALSE))</f>
        <v>0</v>
      </c>
      <c r="S41">
        <f>IF(ISNA(VLOOKUP($A41,SXS_Transit_input!$A$28:$W$49,MATCH(SXS_Transit_temp!S$28,SXS_Transit_input!$B$27:$W$27,0)+1,FALSE)),0,VLOOKUP($A41,SXS_Transit_input!$A$28:$W$49,MATCH(SXS_Transit_temp!S$28,SXS_Transit_input!$B$27:$W$27,0)+1,FALSE))+IF(ISNA(VLOOKUP($A41,SXS_Transit_input!$A$71:$L$81,MATCH(SXS_Transit_temp!S$28,SXS_Transit_input!$B$70:$L$70,0)+1,FALSE)),0,VLOOKUP($A41,SXS_Transit_input!$A$71:$L$81,MATCH(SXS_Transit_temp!S$28,SXS_Transit_input!$B$70:$L$70,0)+1,FALSE))</f>
        <v>0</v>
      </c>
      <c r="T41">
        <f>IF(ISNA(VLOOKUP($A41,SXS_Transit_input!$A$28:$W$49,MATCH(SXS_Transit_temp!T$28,SXS_Transit_input!$B$27:$W$27,0)+1,FALSE)),0,VLOOKUP($A41,SXS_Transit_input!$A$28:$W$49,MATCH(SXS_Transit_temp!T$28,SXS_Transit_input!$B$27:$W$27,0)+1,FALSE))+IF(ISNA(VLOOKUP($A41,SXS_Transit_input!$A$71:$L$81,MATCH(SXS_Transit_temp!T$28,SXS_Transit_input!$B$70:$L$70,0)+1,FALSE)),0,VLOOKUP($A41,SXS_Transit_input!$A$71:$L$81,MATCH(SXS_Transit_temp!T$28,SXS_Transit_input!$B$70:$L$70,0)+1,FALSE))</f>
        <v>0</v>
      </c>
      <c r="U41">
        <f>IF(ISNA(VLOOKUP($A41,SXS_Transit_input!$A$28:$W$49,MATCH(SXS_Transit_temp!U$28,SXS_Transit_input!$B$27:$W$27,0)+1,FALSE)),0,VLOOKUP($A41,SXS_Transit_input!$A$28:$W$49,MATCH(SXS_Transit_temp!U$28,SXS_Transit_input!$B$27:$W$27,0)+1,FALSE))+IF(ISNA(VLOOKUP($A41,SXS_Transit_input!$A$71:$L$81,MATCH(SXS_Transit_temp!U$28,SXS_Transit_input!$B$70:$L$70,0)+1,FALSE)),0,VLOOKUP($A41,SXS_Transit_input!$A$71:$L$81,MATCH(SXS_Transit_temp!U$28,SXS_Transit_input!$B$70:$L$70,0)+1,FALSE))</f>
        <v>0</v>
      </c>
      <c r="V41">
        <f>IF(ISNA(VLOOKUP($A41,SXS_Transit_input!$A$28:$W$49,MATCH(SXS_Transit_temp!V$28,SXS_Transit_input!$B$27:$W$27,0)+1,FALSE)),0,VLOOKUP($A41,SXS_Transit_input!$A$28:$W$49,MATCH(SXS_Transit_temp!V$28,SXS_Transit_input!$B$27:$W$27,0)+1,FALSE))+IF(ISNA(VLOOKUP($A41,SXS_Transit_input!$A$71:$L$81,MATCH(SXS_Transit_temp!V$28,SXS_Transit_input!$B$70:$L$70,0)+1,FALSE)),0,VLOOKUP($A41,SXS_Transit_input!$A$71:$L$81,MATCH(SXS_Transit_temp!V$28,SXS_Transit_input!$B$70:$L$70,0)+1,FALSE))</f>
        <v>87.097200000000001</v>
      </c>
      <c r="W41">
        <f>IF(ISNA(VLOOKUP($A41,SXS_Transit_input!$A$28:$W$49,MATCH(SXS_Transit_temp!W$28,SXS_Transit_input!$B$27:$W$27,0)+1,FALSE)),0,VLOOKUP($A41,SXS_Transit_input!$A$28:$W$49,MATCH(SXS_Transit_temp!W$28,SXS_Transit_input!$B$27:$W$27,0)+1,FALSE))+IF(ISNA(VLOOKUP($A41,SXS_Transit_input!$A$71:$L$81,MATCH(SXS_Transit_temp!W$28,SXS_Transit_input!$B$70:$L$70,0)+1,FALSE)),0,VLOOKUP($A41,SXS_Transit_input!$A$71:$L$81,MATCH(SXS_Transit_temp!W$28,SXS_Transit_input!$B$70:$L$70,0)+1,FALSE))</f>
        <v>0</v>
      </c>
      <c r="X41">
        <f>IF(ISNA(VLOOKUP($A41,SXS_Transit_input!$A$28:$W$49,MATCH(SXS_Transit_temp!X$28,SXS_Transit_input!$B$27:$W$27,0)+1,FALSE)),0,VLOOKUP($A41,SXS_Transit_input!$A$28:$W$49,MATCH(SXS_Transit_temp!X$28,SXS_Transit_input!$B$27:$W$27,0)+1,FALSE))+IF(ISNA(VLOOKUP($A41,SXS_Transit_input!$A$71:$L$81,MATCH(SXS_Transit_temp!X$28,SXS_Transit_input!$B$70:$L$70,0)+1,FALSE)),0,VLOOKUP($A41,SXS_Transit_input!$A$71:$L$81,MATCH(SXS_Transit_temp!X$28,SXS_Transit_input!$B$70:$L$70,0)+1,FALSE))</f>
        <v>0</v>
      </c>
      <c r="Y41">
        <f>IF(ISNA(VLOOKUP($A41,SXS_Transit_input!$A$28:$W$49,MATCH(SXS_Transit_temp!Y$28,SXS_Transit_input!$B$27:$W$27,0)+1,FALSE)),0,VLOOKUP($A41,SXS_Transit_input!$A$28:$W$49,MATCH(SXS_Transit_temp!Y$28,SXS_Transit_input!$B$27:$W$27,0)+1,FALSE))+IF(ISNA(VLOOKUP($A41,SXS_Transit_input!$A$71:$L$81,MATCH(SXS_Transit_temp!Y$28,SXS_Transit_input!$B$70:$L$70,0)+1,FALSE)),0,VLOOKUP($A41,SXS_Transit_input!$A$71:$L$81,MATCH(SXS_Transit_temp!Y$28,SXS_Transit_input!$B$70:$L$70,0)+1,FALSE))</f>
        <v>285.85570999999999</v>
      </c>
      <c r="Z41">
        <f>IF(ISNA(VLOOKUP($A41,SXS_Transit_input!$A$28:$W$49,MATCH(SXS_Transit_temp!Z$28,SXS_Transit_input!$B$27:$W$27,0)+1,FALSE)),0,VLOOKUP($A41,SXS_Transit_input!$A$28:$W$49,MATCH(SXS_Transit_temp!Z$28,SXS_Transit_input!$B$27:$W$27,0)+1,FALSE))+IF(ISNA(VLOOKUP($A41,SXS_Transit_input!$A$71:$L$81,MATCH(SXS_Transit_temp!Z$28,SXS_Transit_input!$B$70:$L$70,0)+1,FALSE)),0,VLOOKUP($A41,SXS_Transit_input!$A$71:$L$81,MATCH(SXS_Transit_temp!Z$28,SXS_Transit_input!$B$70:$L$70,0)+1,FALSE))</f>
        <v>0</v>
      </c>
      <c r="AA41">
        <v>13</v>
      </c>
      <c r="AB41" s="22">
        <f>IF(ISNA(VLOOKUP($AA41,SXS_Transit_input!$Y$28:$AU$48,MATCH(SXS_Transit_temp!AB$28,SXS_Transit_input!$Y$27:$AT$27,0)+1,FALSE)),0,VLOOKUP($AA41,SXS_Transit_input!$Y$28:$AU$48,MATCH(SXS_Transit_temp!AB$28,SXS_Transit_input!$Y$27:$AT$27,0)+1,FALSE))+IF(ISNA(VLOOKUP($AA41,SXS_Transit_input!$Y$70:$AM$81,MATCH(SXS_Transit_temp!AB$28,SXS_Transit_input!$Y$69:$AL$69,0)+1,FALSE)),0,VLOOKUP($AA41,SXS_Transit_input!$Y$70:$AM$81,MATCH(SXS_Transit_temp!AB$28,SXS_Transit_input!$Y$69:$AL$69,0)+1,FALSE))</f>
        <v>2</v>
      </c>
      <c r="AC41" s="23">
        <f>IF(ISNA(VLOOKUP($AA41,SXS_Transit_input!$Y$28:$AU$48,MATCH(SXS_Transit_temp!AC$28,SXS_Transit_input!$Y$27:$AT$27,0)+1,FALSE)),0,VLOOKUP($AA41,SXS_Transit_input!$Y$28:$AU$48,MATCH(SXS_Transit_temp!AC$28,SXS_Transit_input!$Y$27:$AT$27,0)+1,FALSE))+IF(ISNA(VLOOKUP($AA41,SXS_Transit_input!$Y$70:$AM$81,MATCH(SXS_Transit_temp!AC$28,SXS_Transit_input!$Y$69:$AL$69,0)+1,FALSE)),0,VLOOKUP($AA41,SXS_Transit_input!$Y$70:$AM$81,MATCH(SXS_Transit_temp!AC$28,SXS_Transit_input!$Y$69:$AL$69,0)+1,FALSE))</f>
        <v>1</v>
      </c>
      <c r="AD41" s="23">
        <f>IF(ISNA(VLOOKUP($AA41,SXS_Transit_input!$Y$28:$AU$48,MATCH(SXS_Transit_temp!AD$28,SXS_Transit_input!$Y$27:$AT$27,0)+1,FALSE)),0,VLOOKUP($AA41,SXS_Transit_input!$Y$28:$AU$48,MATCH(SXS_Transit_temp!AD$28,SXS_Transit_input!$Y$27:$AT$27,0)+1,FALSE))+IF(ISNA(VLOOKUP($AA41,SXS_Transit_input!$Y$70:$AM$81,MATCH(SXS_Transit_temp!AD$28,SXS_Transit_input!$Y$69:$AL$69,0)+1,FALSE)),0,VLOOKUP($AA41,SXS_Transit_input!$Y$70:$AM$81,MATCH(SXS_Transit_temp!AD$28,SXS_Transit_input!$Y$69:$AL$69,0)+1,FALSE))</f>
        <v>2</v>
      </c>
      <c r="AE41" s="23">
        <f>IF(ISNA(VLOOKUP($AA41,SXS_Transit_input!$Y$28:$AU$48,MATCH(SXS_Transit_temp!AE$28,SXS_Transit_input!$Y$27:$AT$27,0)+1,FALSE)),0,VLOOKUP($AA41,SXS_Transit_input!$Y$28:$AU$48,MATCH(SXS_Transit_temp!AE$28,SXS_Transit_input!$Y$27:$AT$27,0)+1,FALSE))+IF(ISNA(VLOOKUP($AA41,SXS_Transit_input!$Y$70:$AM$81,MATCH(SXS_Transit_temp!AE$28,SXS_Transit_input!$Y$69:$AL$69,0)+1,FALSE)),0,VLOOKUP($AA41,SXS_Transit_input!$Y$70:$AM$81,MATCH(SXS_Transit_temp!AE$28,SXS_Transit_input!$Y$69:$AL$69,0)+1,FALSE))</f>
        <v>0</v>
      </c>
      <c r="AF41" s="23">
        <f>IF(ISNA(VLOOKUP($AA41,SXS_Transit_input!$Y$28:$AU$48,MATCH(SXS_Transit_temp!AF$28,SXS_Transit_input!$Y$27:$AT$27,0)+1,FALSE)),0,VLOOKUP($AA41,SXS_Transit_input!$Y$28:$AU$48,MATCH(SXS_Transit_temp!AF$28,SXS_Transit_input!$Y$27:$AT$27,0)+1,FALSE))+IF(ISNA(VLOOKUP($AA41,SXS_Transit_input!$Y$70:$AM$81,MATCH(SXS_Transit_temp!AF$28,SXS_Transit_input!$Y$69:$AL$69,0)+1,FALSE)),0,VLOOKUP($AA41,SXS_Transit_input!$Y$70:$AM$81,MATCH(SXS_Transit_temp!AF$28,SXS_Transit_input!$Y$69:$AL$69,0)+1,FALSE))</f>
        <v>2</v>
      </c>
      <c r="AG41" s="23">
        <f>IF(ISNA(VLOOKUP($AA41,SXS_Transit_input!$Y$28:$AU$48,MATCH(SXS_Transit_temp!AG$28,SXS_Transit_input!$Y$27:$AT$27,0)+1,FALSE)),0,VLOOKUP($AA41,SXS_Transit_input!$Y$28:$AU$48,MATCH(SXS_Transit_temp!AG$28,SXS_Transit_input!$Y$27:$AT$27,0)+1,FALSE))+IF(ISNA(VLOOKUP($AA41,SXS_Transit_input!$Y$70:$AM$81,MATCH(SXS_Transit_temp!AG$28,SXS_Transit_input!$Y$69:$AL$69,0)+1,FALSE)),0,VLOOKUP($AA41,SXS_Transit_input!$Y$70:$AM$81,MATCH(SXS_Transit_temp!AG$28,SXS_Transit_input!$Y$69:$AL$69,0)+1,FALSE))</f>
        <v>1</v>
      </c>
      <c r="AH41" s="23">
        <f>IF(ISNA(VLOOKUP($AA41,SXS_Transit_input!$Y$28:$AU$48,MATCH(SXS_Transit_temp!AH$28,SXS_Transit_input!$Y$27:$AT$27,0)+1,FALSE)),0,VLOOKUP($AA41,SXS_Transit_input!$Y$28:$AU$48,MATCH(SXS_Transit_temp!AH$28,SXS_Transit_input!$Y$27:$AT$27,0)+1,FALSE))+IF(ISNA(VLOOKUP($AA41,SXS_Transit_input!$Y$70:$AM$81,MATCH(SXS_Transit_temp!AH$28,SXS_Transit_input!$Y$69:$AL$69,0)+1,FALSE)),0,VLOOKUP($AA41,SXS_Transit_input!$Y$70:$AM$81,MATCH(SXS_Transit_temp!AH$28,SXS_Transit_input!$Y$69:$AL$69,0)+1,FALSE))</f>
        <v>2</v>
      </c>
      <c r="AI41" s="23">
        <f>IF(ISNA(VLOOKUP($AA41,SXS_Transit_input!$Y$28:$AU$48,MATCH(SXS_Transit_temp!AI$28,SXS_Transit_input!$Y$27:$AT$27,0)+1,FALSE)),0,VLOOKUP($AA41,SXS_Transit_input!$Y$28:$AU$48,MATCH(SXS_Transit_temp!AI$28,SXS_Transit_input!$Y$27:$AT$27,0)+1,FALSE))+IF(ISNA(VLOOKUP($AA41,SXS_Transit_input!$Y$70:$AM$81,MATCH(SXS_Transit_temp!AI$28,SXS_Transit_input!$Y$69:$AL$69,0)+1,FALSE)),0,VLOOKUP($AA41,SXS_Transit_input!$Y$70:$AM$81,MATCH(SXS_Transit_temp!AI$28,SXS_Transit_input!$Y$69:$AL$69,0)+1,FALSE))</f>
        <v>0</v>
      </c>
      <c r="AJ41" s="23">
        <f>IF(ISNA(VLOOKUP($AA41,SXS_Transit_input!$Y$28:$AU$48,MATCH(SXS_Transit_temp!AJ$28,SXS_Transit_input!$Y$27:$AT$27,0)+1,FALSE)),0,VLOOKUP($AA41,SXS_Transit_input!$Y$28:$AU$48,MATCH(SXS_Transit_temp!AJ$28,SXS_Transit_input!$Y$27:$AT$27,0)+1,FALSE))+IF(ISNA(VLOOKUP($AA41,SXS_Transit_input!$Y$70:$AM$81,MATCH(SXS_Transit_temp!AJ$28,SXS_Transit_input!$Y$69:$AL$69,0)+1,FALSE)),0,VLOOKUP($AA41,SXS_Transit_input!$Y$70:$AM$81,MATCH(SXS_Transit_temp!AJ$28,SXS_Transit_input!$Y$69:$AL$69,0)+1,FALSE))</f>
        <v>0</v>
      </c>
      <c r="AK41" s="23">
        <f>IF(ISNA(VLOOKUP($AA41,SXS_Transit_input!$Y$28:$AU$48,MATCH(SXS_Transit_temp!AK$28,SXS_Transit_input!$Y$27:$AT$27,0)+1,FALSE)),0,VLOOKUP($AA41,SXS_Transit_input!$Y$28:$AU$48,MATCH(SXS_Transit_temp!AK$28,SXS_Transit_input!$Y$27:$AT$27,0)+1,FALSE))+IF(ISNA(VLOOKUP($AA41,SXS_Transit_input!$Y$70:$AM$81,MATCH(SXS_Transit_temp!AK$28,SXS_Transit_input!$Y$69:$AL$69,0)+1,FALSE)),0,VLOOKUP($AA41,SXS_Transit_input!$Y$70:$AM$81,MATCH(SXS_Transit_temp!AK$28,SXS_Transit_input!$Y$69:$AL$69,0)+1,FALSE))</f>
        <v>0</v>
      </c>
      <c r="AL41" s="23">
        <f>IF(ISNA(VLOOKUP($AA41,SXS_Transit_input!$Y$28:$AU$48,MATCH(SXS_Transit_temp!AL$28,SXS_Transit_input!$Y$27:$AT$27,0)+1,FALSE)),0,VLOOKUP($AA41,SXS_Transit_input!$Y$28:$AU$48,MATCH(SXS_Transit_temp!AL$28,SXS_Transit_input!$Y$27:$AT$27,0)+1,FALSE))+IF(ISNA(VLOOKUP($AA41,SXS_Transit_input!$Y$70:$AM$81,MATCH(SXS_Transit_temp!AL$28,SXS_Transit_input!$Y$69:$AL$69,0)+1,FALSE)),0,VLOOKUP($AA41,SXS_Transit_input!$Y$70:$AM$81,MATCH(SXS_Transit_temp!AL$28,SXS_Transit_input!$Y$69:$AL$69,0)+1,FALSE))</f>
        <v>0</v>
      </c>
      <c r="AM41" s="23">
        <f>IF(ISNA(VLOOKUP($AA41,SXS_Transit_input!$Y$28:$AU$48,MATCH(SXS_Transit_temp!AM$28,SXS_Transit_input!$Y$27:$AT$27,0)+1,FALSE)),0,VLOOKUP($AA41,SXS_Transit_input!$Y$28:$AU$48,MATCH(SXS_Transit_temp!AM$28,SXS_Transit_input!$Y$27:$AT$27,0)+1,FALSE))+IF(ISNA(VLOOKUP($AA41,SXS_Transit_input!$Y$70:$AM$81,MATCH(SXS_Transit_temp!AM$28,SXS_Transit_input!$Y$69:$AL$69,0)+1,FALSE)),0,VLOOKUP($AA41,SXS_Transit_input!$Y$70:$AM$81,MATCH(SXS_Transit_temp!AM$28,SXS_Transit_input!$Y$69:$AL$69,0)+1,FALSE))</f>
        <v>0</v>
      </c>
      <c r="AN41" s="23">
        <f>IF(ISNA(VLOOKUP($AA41,SXS_Transit_input!$Y$28:$AU$48,MATCH(SXS_Transit_temp!AN$28,SXS_Transit_input!$Y$27:$AT$27,0)+1,FALSE)),0,VLOOKUP($AA41,SXS_Transit_input!$Y$28:$AU$48,MATCH(SXS_Transit_temp!AN$28,SXS_Transit_input!$Y$27:$AT$27,0)+1,FALSE))+IF(ISNA(VLOOKUP($AA41,SXS_Transit_input!$Y$70:$AM$81,MATCH(SXS_Transit_temp!AN$28,SXS_Transit_input!$Y$69:$AL$69,0)+1,FALSE)),0,VLOOKUP($AA41,SXS_Transit_input!$Y$70:$AM$81,MATCH(SXS_Transit_temp!AN$28,SXS_Transit_input!$Y$69:$AL$69,0)+1,FALSE))</f>
        <v>0</v>
      </c>
      <c r="AO41" s="23">
        <f>IF(ISNA(VLOOKUP($AA41,SXS_Transit_input!$Y$28:$AU$48,MATCH(SXS_Transit_temp!AO$28,SXS_Transit_input!$Y$27:$AT$27,0)+1,FALSE)),0,VLOOKUP($AA41,SXS_Transit_input!$Y$28:$AU$48,MATCH(SXS_Transit_temp!AO$28,SXS_Transit_input!$Y$27:$AT$27,0)+1,FALSE))+IF(ISNA(VLOOKUP($AA41,SXS_Transit_input!$Y$70:$AM$81,MATCH(SXS_Transit_temp!AO$28,SXS_Transit_input!$Y$69:$AL$69,0)+1,FALSE)),0,VLOOKUP($AA41,SXS_Transit_input!$Y$70:$AM$81,MATCH(SXS_Transit_temp!AO$28,SXS_Transit_input!$Y$69:$AL$69,0)+1,FALSE))</f>
        <v>0</v>
      </c>
      <c r="AP41" s="23">
        <f>IF(ISNA(VLOOKUP($AA41,SXS_Transit_input!$Y$28:$AU$48,MATCH(SXS_Transit_temp!AP$28,SXS_Transit_input!$Y$27:$AT$27,0)+1,FALSE)),0,VLOOKUP($AA41,SXS_Transit_input!$Y$28:$AU$48,MATCH(SXS_Transit_temp!AP$28,SXS_Transit_input!$Y$27:$AT$27,0)+1,FALSE))+IF(ISNA(VLOOKUP($AA41,SXS_Transit_input!$Y$70:$AM$81,MATCH(SXS_Transit_temp!AP$28,SXS_Transit_input!$Y$69:$AL$69,0)+1,FALSE)),0,VLOOKUP($AA41,SXS_Transit_input!$Y$70:$AM$81,MATCH(SXS_Transit_temp!AP$28,SXS_Transit_input!$Y$69:$AL$69,0)+1,FALSE))</f>
        <v>0</v>
      </c>
      <c r="AQ41" s="23">
        <f>IF(ISNA(VLOOKUP($AA41,SXS_Transit_input!$Y$28:$AU$48,MATCH(SXS_Transit_temp!AQ$28,SXS_Transit_input!$Y$27:$AT$27,0)+1,FALSE)),0,VLOOKUP($AA41,SXS_Transit_input!$Y$28:$AU$48,MATCH(SXS_Transit_temp!AQ$28,SXS_Transit_input!$Y$27:$AT$27,0)+1,FALSE))+IF(ISNA(VLOOKUP($AA41,SXS_Transit_input!$Y$70:$AM$81,MATCH(SXS_Transit_temp!AQ$28,SXS_Transit_input!$Y$69:$AL$69,0)+1,FALSE)),0,VLOOKUP($AA41,SXS_Transit_input!$Y$70:$AM$81,MATCH(SXS_Transit_temp!AQ$28,SXS_Transit_input!$Y$69:$AL$69,0)+1,FALSE))</f>
        <v>0</v>
      </c>
      <c r="AR41" s="23">
        <f>IF(ISNA(VLOOKUP($AA41,SXS_Transit_input!$Y$28:$AU$48,MATCH(SXS_Transit_temp!AR$28,SXS_Transit_input!$Y$27:$AT$27,0)+1,FALSE)),0,VLOOKUP($AA41,SXS_Transit_input!$Y$28:$AU$48,MATCH(SXS_Transit_temp!AR$28,SXS_Transit_input!$Y$27:$AT$27,0)+1,FALSE))+IF(ISNA(VLOOKUP($AA41,SXS_Transit_input!$Y$70:$AM$81,MATCH(SXS_Transit_temp!AR$28,SXS_Transit_input!$Y$69:$AL$69,0)+1,FALSE)),0,VLOOKUP($AA41,SXS_Transit_input!$Y$70:$AM$81,MATCH(SXS_Transit_temp!AR$28,SXS_Transit_input!$Y$69:$AL$69,0)+1,FALSE))</f>
        <v>0</v>
      </c>
      <c r="AS41" s="23">
        <f>IF(ISNA(VLOOKUP($AA41,SXS_Transit_input!$Y$28:$AU$48,MATCH(SXS_Transit_temp!AS$28,SXS_Transit_input!$Y$27:$AT$27,0)+1,FALSE)),0,VLOOKUP($AA41,SXS_Transit_input!$Y$28:$AU$48,MATCH(SXS_Transit_temp!AS$28,SXS_Transit_input!$Y$27:$AT$27,0)+1,FALSE))+IF(ISNA(VLOOKUP($AA41,SXS_Transit_input!$Y$70:$AM$81,MATCH(SXS_Transit_temp!AS$28,SXS_Transit_input!$Y$69:$AL$69,0)+1,FALSE)),0,VLOOKUP($AA41,SXS_Transit_input!$Y$70:$AM$81,MATCH(SXS_Transit_temp!AS$28,SXS_Transit_input!$Y$69:$AL$69,0)+1,FALSE))</f>
        <v>0</v>
      </c>
      <c r="AT41" s="23">
        <f>IF(ISNA(VLOOKUP($AA41,SXS_Transit_input!$Y$28:$AU$48,MATCH(SXS_Transit_temp!AT$28,SXS_Transit_input!$Y$27:$AT$27,0)+1,FALSE)),0,VLOOKUP($AA41,SXS_Transit_input!$Y$28:$AU$48,MATCH(SXS_Transit_temp!AT$28,SXS_Transit_input!$Y$27:$AT$27,0)+1,FALSE))+IF(ISNA(VLOOKUP($AA41,SXS_Transit_input!$Y$70:$AM$81,MATCH(SXS_Transit_temp!AT$28,SXS_Transit_input!$Y$69:$AL$69,0)+1,FALSE)),0,VLOOKUP($AA41,SXS_Transit_input!$Y$70:$AM$81,MATCH(SXS_Transit_temp!AT$28,SXS_Transit_input!$Y$69:$AL$69,0)+1,FALSE))</f>
        <v>0</v>
      </c>
      <c r="AU41" s="23">
        <f>IF(ISNA(VLOOKUP($AA41,SXS_Transit_input!$Y$28:$AU$48,MATCH(SXS_Transit_temp!AU$28,SXS_Transit_input!$Y$27:$AT$27,0)+1,FALSE)),0,VLOOKUP($AA41,SXS_Transit_input!$Y$28:$AU$48,MATCH(SXS_Transit_temp!AU$28,SXS_Transit_input!$Y$27:$AT$27,0)+1,FALSE))+IF(ISNA(VLOOKUP($AA41,SXS_Transit_input!$Y$70:$AM$81,MATCH(SXS_Transit_temp!AU$28,SXS_Transit_input!$Y$69:$AL$69,0)+1,FALSE)),0,VLOOKUP($AA41,SXS_Transit_input!$Y$70:$AM$81,MATCH(SXS_Transit_temp!AU$28,SXS_Transit_input!$Y$69:$AL$69,0)+1,FALSE))</f>
        <v>0</v>
      </c>
      <c r="AV41" s="23">
        <f>IF(ISNA(VLOOKUP($AA41,SXS_Transit_input!$Y$28:$AU$48,MATCH(SXS_Transit_temp!AV$28,SXS_Transit_input!$Y$27:$AT$27,0)+1,FALSE)),0,VLOOKUP($AA41,SXS_Transit_input!$Y$28:$AU$48,MATCH(SXS_Transit_temp!AV$28,SXS_Transit_input!$Y$27:$AT$27,0)+1,FALSE))+IF(ISNA(VLOOKUP($AA41,SXS_Transit_input!$Y$70:$AM$81,MATCH(SXS_Transit_temp!AV$28,SXS_Transit_input!$Y$69:$AL$69,0)+1,FALSE)),0,VLOOKUP($AA41,SXS_Transit_input!$Y$70:$AM$81,MATCH(SXS_Transit_temp!AV$28,SXS_Transit_input!$Y$69:$AL$69,0)+1,FALSE))</f>
        <v>0</v>
      </c>
      <c r="AW41" s="23">
        <f>IF(ISNA(VLOOKUP($AA41,SXS_Transit_input!$Y$28:$AU$48,MATCH(SXS_Transit_temp!AW$28,SXS_Transit_input!$Y$27:$AT$27,0)+1,FALSE)),0,VLOOKUP($AA41,SXS_Transit_input!$Y$28:$AU$48,MATCH(SXS_Transit_temp!AW$28,SXS_Transit_input!$Y$27:$AT$27,0)+1,FALSE))+IF(ISNA(VLOOKUP($AA41,SXS_Transit_input!$Y$70:$AM$81,MATCH(SXS_Transit_temp!AW$28,SXS_Transit_input!$Y$69:$AL$69,0)+1,FALSE)),0,VLOOKUP($AA41,SXS_Transit_input!$Y$70:$AM$81,MATCH(SXS_Transit_temp!AW$28,SXS_Transit_input!$Y$69:$AL$69,0)+1,FALSE))</f>
        <v>0</v>
      </c>
      <c r="AX41" s="23">
        <f>IF(ISNA(VLOOKUP($AA41,SXS_Transit_input!$Y$28:$AU$48,MATCH(SXS_Transit_temp!AX$28,SXS_Transit_input!$Y$27:$AT$27,0)+1,FALSE)),0,VLOOKUP($AA41,SXS_Transit_input!$Y$28:$AU$48,MATCH(SXS_Transit_temp!AX$28,SXS_Transit_input!$Y$27:$AT$27,0)+1,FALSE))+IF(ISNA(VLOOKUP($AA41,SXS_Transit_input!$Y$70:$AM$81,MATCH(SXS_Transit_temp!AX$28,SXS_Transit_input!$Y$69:$AL$69,0)+1,FALSE)),0,VLOOKUP($AA41,SXS_Transit_input!$Y$70:$AM$81,MATCH(SXS_Transit_temp!AX$28,SXS_Transit_input!$Y$69:$AL$69,0)+1,FALSE))</f>
        <v>0</v>
      </c>
      <c r="AY41" s="23">
        <f>IF(ISNA(VLOOKUP($AA41,SXS_Transit_input!$Y$28:$AU$48,MATCH(SXS_Transit_temp!AY$28,SXS_Transit_input!$Y$27:$AT$27,0)+1,FALSE)),0,VLOOKUP($AA41,SXS_Transit_input!$Y$28:$AU$48,MATCH(SXS_Transit_temp!AY$28,SXS_Transit_input!$Y$27:$AT$27,0)+1,FALSE))+IF(ISNA(VLOOKUP($AA41,SXS_Transit_input!$Y$70:$AM$81,MATCH(SXS_Transit_temp!AY$28,SXS_Transit_input!$Y$69:$AL$69,0)+1,FALSE)),0,VLOOKUP($AA41,SXS_Transit_input!$Y$70:$AM$81,MATCH(SXS_Transit_temp!AY$28,SXS_Transit_input!$Y$69:$AL$69,0)+1,FALSE))</f>
        <v>0</v>
      </c>
      <c r="AZ41" s="24">
        <f>IF(ISNA(VLOOKUP($AA41,SXS_Transit_input!$Y$28:$AU$48,MATCH(SXS_Transit_temp!AZ$28,SXS_Transit_input!$Y$27:$AT$27,0)+1,FALSE)),0,VLOOKUP($AA41,SXS_Transit_input!$Y$28:$AU$48,MATCH(SXS_Transit_temp!AZ$28,SXS_Transit_input!$Y$27:$AT$27,0)+1,FALSE))+IF(ISNA(VLOOKUP($AA41,SXS_Transit_input!$Y$70:$AM$81,MATCH(SXS_Transit_temp!AZ$28,SXS_Transit_input!$Y$69:$AL$69,0)+1,FALSE)),0,VLOOKUP($AA41,SXS_Transit_input!$Y$70:$AM$81,MATCH(SXS_Transit_temp!AZ$28,SXS_Transit_input!$Y$69:$AL$69,0)+1,FALSE))</f>
        <v>0</v>
      </c>
    </row>
    <row r="42" spans="1:52" x14ac:dyDescent="0.25">
      <c r="A42">
        <v>14</v>
      </c>
      <c r="B42">
        <f>IF(ISNA(VLOOKUP($A42,SXS_Transit_input!$A$28:$W$49,MATCH(SXS_Transit_temp!B$28,SXS_Transit_input!$B$27:$W$27,0)+1,FALSE)),0,VLOOKUP($A42,SXS_Transit_input!$A$28:$W$49,MATCH(SXS_Transit_temp!B$28,SXS_Transit_input!$B$27:$W$27,0)+1,FALSE))+IF(ISNA(VLOOKUP($A42,SXS_Transit_input!$A$71:$L$81,MATCH(SXS_Transit_temp!B$28,SXS_Transit_input!$B$70:$L$70,0)+1,FALSE)),0,VLOOKUP($A42,SXS_Transit_input!$A$71:$L$81,MATCH(SXS_Transit_temp!B$28,SXS_Transit_input!$B$70:$L$70,0)+1,FALSE))</f>
        <v>4399.7796500000004</v>
      </c>
      <c r="C42">
        <f>IF(ISNA(VLOOKUP($A42,SXS_Transit_input!$A$28:$W$49,MATCH(SXS_Transit_temp!C$28,SXS_Transit_input!$B$27:$W$27,0)+1,FALSE)),0,VLOOKUP($A42,SXS_Transit_input!$A$28:$W$49,MATCH(SXS_Transit_temp!C$28,SXS_Transit_input!$B$27:$W$27,0)+1,FALSE))+IF(ISNA(VLOOKUP($A42,SXS_Transit_input!$A$71:$L$81,MATCH(SXS_Transit_temp!C$28,SXS_Transit_input!$B$70:$L$70,0)+1,FALSE)),0,VLOOKUP($A42,SXS_Transit_input!$A$71:$L$81,MATCH(SXS_Transit_temp!C$28,SXS_Transit_input!$B$70:$L$70,0)+1,FALSE))</f>
        <v>0</v>
      </c>
      <c r="D42">
        <f>IF(ISNA(VLOOKUP($A42,SXS_Transit_input!$A$28:$W$49,MATCH(SXS_Transit_temp!D$28,SXS_Transit_input!$B$27:$W$27,0)+1,FALSE)),0,VLOOKUP($A42,SXS_Transit_input!$A$28:$W$49,MATCH(SXS_Transit_temp!D$28,SXS_Transit_input!$B$27:$W$27,0)+1,FALSE))+IF(ISNA(VLOOKUP($A42,SXS_Transit_input!$A$71:$L$81,MATCH(SXS_Transit_temp!D$28,SXS_Transit_input!$B$70:$L$70,0)+1,FALSE)),0,VLOOKUP($A42,SXS_Transit_input!$A$71:$L$81,MATCH(SXS_Transit_temp!D$28,SXS_Transit_input!$B$70:$L$70,0)+1,FALSE))</f>
        <v>0</v>
      </c>
      <c r="E42">
        <f>IF(ISNA(VLOOKUP($A42,SXS_Transit_input!$A$28:$W$49,MATCH(SXS_Transit_temp!E$28,SXS_Transit_input!$B$27:$W$27,0)+1,FALSE)),0,VLOOKUP($A42,SXS_Transit_input!$A$28:$W$49,MATCH(SXS_Transit_temp!E$28,SXS_Transit_input!$B$27:$W$27,0)+1,FALSE))+IF(ISNA(VLOOKUP($A42,SXS_Transit_input!$A$71:$L$81,MATCH(SXS_Transit_temp!E$28,SXS_Transit_input!$B$70:$L$70,0)+1,FALSE)),0,VLOOKUP($A42,SXS_Transit_input!$A$71:$L$81,MATCH(SXS_Transit_temp!E$28,SXS_Transit_input!$B$70:$L$70,0)+1,FALSE))</f>
        <v>83.996650000000002</v>
      </c>
      <c r="F42">
        <f>IF(ISNA(VLOOKUP($A42,SXS_Transit_input!$A$28:$W$49,MATCH(SXS_Transit_temp!F$28,SXS_Transit_input!$B$27:$W$27,0)+1,FALSE)),0,VLOOKUP($A42,SXS_Transit_input!$A$28:$W$49,MATCH(SXS_Transit_temp!F$28,SXS_Transit_input!$B$27:$W$27,0)+1,FALSE))+IF(ISNA(VLOOKUP($A42,SXS_Transit_input!$A$71:$L$81,MATCH(SXS_Transit_temp!F$28,SXS_Transit_input!$B$70:$L$70,0)+1,FALSE)),0,VLOOKUP($A42,SXS_Transit_input!$A$71:$L$81,MATCH(SXS_Transit_temp!F$28,SXS_Transit_input!$B$70:$L$70,0)+1,FALSE))</f>
        <v>0</v>
      </c>
      <c r="G42">
        <f>IF(ISNA(VLOOKUP($A42,SXS_Transit_input!$A$28:$W$49,MATCH(SXS_Transit_temp!G$28,SXS_Transit_input!$B$27:$W$27,0)+1,FALSE)),0,VLOOKUP($A42,SXS_Transit_input!$A$28:$W$49,MATCH(SXS_Transit_temp!G$28,SXS_Transit_input!$B$27:$W$27,0)+1,FALSE))+IF(ISNA(VLOOKUP($A42,SXS_Transit_input!$A$71:$L$81,MATCH(SXS_Transit_temp!G$28,SXS_Transit_input!$B$70:$L$70,0)+1,FALSE)),0,VLOOKUP($A42,SXS_Transit_input!$A$71:$L$81,MATCH(SXS_Transit_temp!G$28,SXS_Transit_input!$B$70:$L$70,0)+1,FALSE))</f>
        <v>344.59926000000002</v>
      </c>
      <c r="H42">
        <f>IF(ISNA(VLOOKUP($A42,SXS_Transit_input!$A$28:$W$49,MATCH(SXS_Transit_temp!H$28,SXS_Transit_input!$B$27:$W$27,0)+1,FALSE)),0,VLOOKUP($A42,SXS_Transit_input!$A$28:$W$49,MATCH(SXS_Transit_temp!H$28,SXS_Transit_input!$B$27:$W$27,0)+1,FALSE))+IF(ISNA(VLOOKUP($A42,SXS_Transit_input!$A$71:$L$81,MATCH(SXS_Transit_temp!H$28,SXS_Transit_input!$B$70:$L$70,0)+1,FALSE)),0,VLOOKUP($A42,SXS_Transit_input!$A$71:$L$81,MATCH(SXS_Transit_temp!H$28,SXS_Transit_input!$B$70:$L$70,0)+1,FALSE))</f>
        <v>0</v>
      </c>
      <c r="I42">
        <f>IF(ISNA(VLOOKUP($A42,SXS_Transit_input!$A$28:$W$49,MATCH(SXS_Transit_temp!I$28,SXS_Transit_input!$B$27:$W$27,0)+1,FALSE)),0,VLOOKUP($A42,SXS_Transit_input!$A$28:$W$49,MATCH(SXS_Transit_temp!I$28,SXS_Transit_input!$B$27:$W$27,0)+1,FALSE))+IF(ISNA(VLOOKUP($A42,SXS_Transit_input!$A$71:$L$81,MATCH(SXS_Transit_temp!I$28,SXS_Transit_input!$B$70:$L$70,0)+1,FALSE)),0,VLOOKUP($A42,SXS_Transit_input!$A$71:$L$81,MATCH(SXS_Transit_temp!I$28,SXS_Transit_input!$B$70:$L$70,0)+1,FALSE))</f>
        <v>17.819379999999999</v>
      </c>
      <c r="J42">
        <f>IF(ISNA(VLOOKUP($A42,SXS_Transit_input!$A$28:$W$49,MATCH(SXS_Transit_temp!J$28,SXS_Transit_input!$B$27:$W$27,0)+1,FALSE)),0,VLOOKUP($A42,SXS_Transit_input!$A$28:$W$49,MATCH(SXS_Transit_temp!J$28,SXS_Transit_input!$B$27:$W$27,0)+1,FALSE))+IF(ISNA(VLOOKUP($A42,SXS_Transit_input!$A$71:$L$81,MATCH(SXS_Transit_temp!J$28,SXS_Transit_input!$B$70:$L$70,0)+1,FALSE)),0,VLOOKUP($A42,SXS_Transit_input!$A$71:$L$81,MATCH(SXS_Transit_temp!J$28,SXS_Transit_input!$B$70:$L$70,0)+1,FALSE))</f>
        <v>0</v>
      </c>
      <c r="K42">
        <f>IF(ISNA(VLOOKUP($A42,SXS_Transit_input!$A$28:$W$49,MATCH(SXS_Transit_temp!K$28,SXS_Transit_input!$B$27:$W$27,0)+1,FALSE)),0,VLOOKUP($A42,SXS_Transit_input!$A$28:$W$49,MATCH(SXS_Transit_temp!K$28,SXS_Transit_input!$B$27:$W$27,0)+1,FALSE))+IF(ISNA(VLOOKUP($A42,SXS_Transit_input!$A$71:$L$81,MATCH(SXS_Transit_temp!K$28,SXS_Transit_input!$B$70:$L$70,0)+1,FALSE)),0,VLOOKUP($A42,SXS_Transit_input!$A$71:$L$81,MATCH(SXS_Transit_temp!K$28,SXS_Transit_input!$B$70:$L$70,0)+1,FALSE))</f>
        <v>0</v>
      </c>
      <c r="L42">
        <f>IF(ISNA(VLOOKUP($A42,SXS_Transit_input!$A$28:$W$49,MATCH(SXS_Transit_temp!L$28,SXS_Transit_input!$B$27:$W$27,0)+1,FALSE)),0,VLOOKUP($A42,SXS_Transit_input!$A$28:$W$49,MATCH(SXS_Transit_temp!L$28,SXS_Transit_input!$B$27:$W$27,0)+1,FALSE))+IF(ISNA(VLOOKUP($A42,SXS_Transit_input!$A$71:$L$81,MATCH(SXS_Transit_temp!L$28,SXS_Transit_input!$B$70:$L$70,0)+1,FALSE)),0,VLOOKUP($A42,SXS_Transit_input!$A$71:$L$81,MATCH(SXS_Transit_temp!L$28,SXS_Transit_input!$B$70:$L$70,0)+1,FALSE))</f>
        <v>0</v>
      </c>
      <c r="M42">
        <f>IF(ISNA(VLOOKUP($A42,SXS_Transit_input!$A$28:$W$49,MATCH(SXS_Transit_temp!M$28,SXS_Transit_input!$B$27:$W$27,0)+1,FALSE)),0,VLOOKUP($A42,SXS_Transit_input!$A$28:$W$49,MATCH(SXS_Transit_temp!M$28,SXS_Transit_input!$B$27:$W$27,0)+1,FALSE))+IF(ISNA(VLOOKUP($A42,SXS_Transit_input!$A$71:$L$81,MATCH(SXS_Transit_temp!M$28,SXS_Transit_input!$B$70:$L$70,0)+1,FALSE)),0,VLOOKUP($A42,SXS_Transit_input!$A$71:$L$81,MATCH(SXS_Transit_temp!M$28,SXS_Transit_input!$B$70:$L$70,0)+1,FALSE))</f>
        <v>0</v>
      </c>
      <c r="N42">
        <f>IF(ISNA(VLOOKUP($A42,SXS_Transit_input!$A$28:$W$49,MATCH(SXS_Transit_temp!N$28,SXS_Transit_input!$B$27:$W$27,0)+1,FALSE)),0,VLOOKUP($A42,SXS_Transit_input!$A$28:$W$49,MATCH(SXS_Transit_temp!N$28,SXS_Transit_input!$B$27:$W$27,0)+1,FALSE))+IF(ISNA(VLOOKUP($A42,SXS_Transit_input!$A$71:$L$81,MATCH(SXS_Transit_temp!N$28,SXS_Transit_input!$B$70:$L$70,0)+1,FALSE)),0,VLOOKUP($A42,SXS_Transit_input!$A$71:$L$81,MATCH(SXS_Transit_temp!N$28,SXS_Transit_input!$B$70:$L$70,0)+1,FALSE))</f>
        <v>44.190469999999998</v>
      </c>
      <c r="O42">
        <f>IF(ISNA(VLOOKUP($A42,SXS_Transit_input!$A$28:$W$49,MATCH(SXS_Transit_temp!O$28,SXS_Transit_input!$B$27:$W$27,0)+1,FALSE)),0,VLOOKUP($A42,SXS_Transit_input!$A$28:$W$49,MATCH(SXS_Transit_temp!O$28,SXS_Transit_input!$B$27:$W$27,0)+1,FALSE))+IF(ISNA(VLOOKUP($A42,SXS_Transit_input!$A$71:$L$81,MATCH(SXS_Transit_temp!O$28,SXS_Transit_input!$B$70:$L$70,0)+1,FALSE)),0,VLOOKUP($A42,SXS_Transit_input!$A$71:$L$81,MATCH(SXS_Transit_temp!O$28,SXS_Transit_input!$B$70:$L$70,0)+1,FALSE))</f>
        <v>0</v>
      </c>
      <c r="P42">
        <f>IF(ISNA(VLOOKUP($A42,SXS_Transit_input!$A$28:$W$49,MATCH(SXS_Transit_temp!P$28,SXS_Transit_input!$B$27:$W$27,0)+1,FALSE)),0,VLOOKUP($A42,SXS_Transit_input!$A$28:$W$49,MATCH(SXS_Transit_temp!P$28,SXS_Transit_input!$B$27:$W$27,0)+1,FALSE))+IF(ISNA(VLOOKUP($A42,SXS_Transit_input!$A$71:$L$81,MATCH(SXS_Transit_temp!P$28,SXS_Transit_input!$B$70:$L$70,0)+1,FALSE)),0,VLOOKUP($A42,SXS_Transit_input!$A$71:$L$81,MATCH(SXS_Transit_temp!P$28,SXS_Transit_input!$B$70:$L$70,0)+1,FALSE))</f>
        <v>0</v>
      </c>
      <c r="Q42">
        <f>IF(ISNA(VLOOKUP($A42,SXS_Transit_input!$A$28:$W$49,MATCH(SXS_Transit_temp!Q$28,SXS_Transit_input!$B$27:$W$27,0)+1,FALSE)),0,VLOOKUP($A42,SXS_Transit_input!$A$28:$W$49,MATCH(SXS_Transit_temp!Q$28,SXS_Transit_input!$B$27:$W$27,0)+1,FALSE))+IF(ISNA(VLOOKUP($A42,SXS_Transit_input!$A$71:$L$81,MATCH(SXS_Transit_temp!Q$28,SXS_Transit_input!$B$70:$L$70,0)+1,FALSE)),0,VLOOKUP($A42,SXS_Transit_input!$A$71:$L$81,MATCH(SXS_Transit_temp!Q$28,SXS_Transit_input!$B$70:$L$70,0)+1,FALSE))</f>
        <v>0</v>
      </c>
      <c r="R42">
        <f>IF(ISNA(VLOOKUP($A42,SXS_Transit_input!$A$28:$W$49,MATCH(SXS_Transit_temp!R$28,SXS_Transit_input!$B$27:$W$27,0)+1,FALSE)),0,VLOOKUP($A42,SXS_Transit_input!$A$28:$W$49,MATCH(SXS_Transit_temp!R$28,SXS_Transit_input!$B$27:$W$27,0)+1,FALSE))+IF(ISNA(VLOOKUP($A42,SXS_Transit_input!$A$71:$L$81,MATCH(SXS_Transit_temp!R$28,SXS_Transit_input!$B$70:$L$70,0)+1,FALSE)),0,VLOOKUP($A42,SXS_Transit_input!$A$71:$L$81,MATCH(SXS_Transit_temp!R$28,SXS_Transit_input!$B$70:$L$70,0)+1,FALSE))</f>
        <v>0</v>
      </c>
      <c r="S42">
        <f>IF(ISNA(VLOOKUP($A42,SXS_Transit_input!$A$28:$W$49,MATCH(SXS_Transit_temp!S$28,SXS_Transit_input!$B$27:$W$27,0)+1,FALSE)),0,VLOOKUP($A42,SXS_Transit_input!$A$28:$W$49,MATCH(SXS_Transit_temp!S$28,SXS_Transit_input!$B$27:$W$27,0)+1,FALSE))+IF(ISNA(VLOOKUP($A42,SXS_Transit_input!$A$71:$L$81,MATCH(SXS_Transit_temp!S$28,SXS_Transit_input!$B$70:$L$70,0)+1,FALSE)),0,VLOOKUP($A42,SXS_Transit_input!$A$71:$L$81,MATCH(SXS_Transit_temp!S$28,SXS_Transit_input!$B$70:$L$70,0)+1,FALSE))</f>
        <v>28.397030000000001</v>
      </c>
      <c r="T42">
        <f>IF(ISNA(VLOOKUP($A42,SXS_Transit_input!$A$28:$W$49,MATCH(SXS_Transit_temp!T$28,SXS_Transit_input!$B$27:$W$27,0)+1,FALSE)),0,VLOOKUP($A42,SXS_Transit_input!$A$28:$W$49,MATCH(SXS_Transit_temp!T$28,SXS_Transit_input!$B$27:$W$27,0)+1,FALSE))+IF(ISNA(VLOOKUP($A42,SXS_Transit_input!$A$71:$L$81,MATCH(SXS_Transit_temp!T$28,SXS_Transit_input!$B$70:$L$70,0)+1,FALSE)),0,VLOOKUP($A42,SXS_Transit_input!$A$71:$L$81,MATCH(SXS_Transit_temp!T$28,SXS_Transit_input!$B$70:$L$70,0)+1,FALSE))</f>
        <v>0</v>
      </c>
      <c r="U42">
        <f>IF(ISNA(VLOOKUP($A42,SXS_Transit_input!$A$28:$W$49,MATCH(SXS_Transit_temp!U$28,SXS_Transit_input!$B$27:$W$27,0)+1,FALSE)),0,VLOOKUP($A42,SXS_Transit_input!$A$28:$W$49,MATCH(SXS_Transit_temp!U$28,SXS_Transit_input!$B$27:$W$27,0)+1,FALSE))+IF(ISNA(VLOOKUP($A42,SXS_Transit_input!$A$71:$L$81,MATCH(SXS_Transit_temp!U$28,SXS_Transit_input!$B$70:$L$70,0)+1,FALSE)),0,VLOOKUP($A42,SXS_Transit_input!$A$71:$L$81,MATCH(SXS_Transit_temp!U$28,SXS_Transit_input!$B$70:$L$70,0)+1,FALSE))</f>
        <v>0</v>
      </c>
      <c r="V42">
        <f>IF(ISNA(VLOOKUP($A42,SXS_Transit_input!$A$28:$W$49,MATCH(SXS_Transit_temp!V$28,SXS_Transit_input!$B$27:$W$27,0)+1,FALSE)),0,VLOOKUP($A42,SXS_Transit_input!$A$28:$W$49,MATCH(SXS_Transit_temp!V$28,SXS_Transit_input!$B$27:$W$27,0)+1,FALSE))+IF(ISNA(VLOOKUP($A42,SXS_Transit_input!$A$71:$L$81,MATCH(SXS_Transit_temp!V$28,SXS_Transit_input!$B$70:$L$70,0)+1,FALSE)),0,VLOOKUP($A42,SXS_Transit_input!$A$71:$L$81,MATCH(SXS_Transit_temp!V$28,SXS_Transit_input!$B$70:$L$70,0)+1,FALSE))</f>
        <v>0</v>
      </c>
      <c r="W42">
        <f>IF(ISNA(VLOOKUP($A42,SXS_Transit_input!$A$28:$W$49,MATCH(SXS_Transit_temp!W$28,SXS_Transit_input!$B$27:$W$27,0)+1,FALSE)),0,VLOOKUP($A42,SXS_Transit_input!$A$28:$W$49,MATCH(SXS_Transit_temp!W$28,SXS_Transit_input!$B$27:$W$27,0)+1,FALSE))+IF(ISNA(VLOOKUP($A42,SXS_Transit_input!$A$71:$L$81,MATCH(SXS_Transit_temp!W$28,SXS_Transit_input!$B$70:$L$70,0)+1,FALSE)),0,VLOOKUP($A42,SXS_Transit_input!$A$71:$L$81,MATCH(SXS_Transit_temp!W$28,SXS_Transit_input!$B$70:$L$70,0)+1,FALSE))</f>
        <v>0</v>
      </c>
      <c r="X42">
        <f>IF(ISNA(VLOOKUP($A42,SXS_Transit_input!$A$28:$W$49,MATCH(SXS_Transit_temp!X$28,SXS_Transit_input!$B$27:$W$27,0)+1,FALSE)),0,VLOOKUP($A42,SXS_Transit_input!$A$28:$W$49,MATCH(SXS_Transit_temp!X$28,SXS_Transit_input!$B$27:$W$27,0)+1,FALSE))+IF(ISNA(VLOOKUP($A42,SXS_Transit_input!$A$71:$L$81,MATCH(SXS_Transit_temp!X$28,SXS_Transit_input!$B$70:$L$70,0)+1,FALSE)),0,VLOOKUP($A42,SXS_Transit_input!$A$71:$L$81,MATCH(SXS_Transit_temp!X$28,SXS_Transit_input!$B$70:$L$70,0)+1,FALSE))</f>
        <v>0</v>
      </c>
      <c r="Y42">
        <f>IF(ISNA(VLOOKUP($A42,SXS_Transit_input!$A$28:$W$49,MATCH(SXS_Transit_temp!Y$28,SXS_Transit_input!$B$27:$W$27,0)+1,FALSE)),0,VLOOKUP($A42,SXS_Transit_input!$A$28:$W$49,MATCH(SXS_Transit_temp!Y$28,SXS_Transit_input!$B$27:$W$27,0)+1,FALSE))+IF(ISNA(VLOOKUP($A42,SXS_Transit_input!$A$71:$L$81,MATCH(SXS_Transit_temp!Y$28,SXS_Transit_input!$B$70:$L$70,0)+1,FALSE)),0,VLOOKUP($A42,SXS_Transit_input!$A$71:$L$81,MATCH(SXS_Transit_temp!Y$28,SXS_Transit_input!$B$70:$L$70,0)+1,FALSE))</f>
        <v>0</v>
      </c>
      <c r="Z42">
        <f>IF(ISNA(VLOOKUP($A42,SXS_Transit_input!$A$28:$W$49,MATCH(SXS_Transit_temp!Z$28,SXS_Transit_input!$B$27:$W$27,0)+1,FALSE)),0,VLOOKUP($A42,SXS_Transit_input!$A$28:$W$49,MATCH(SXS_Transit_temp!Z$28,SXS_Transit_input!$B$27:$W$27,0)+1,FALSE))+IF(ISNA(VLOOKUP($A42,SXS_Transit_input!$A$71:$L$81,MATCH(SXS_Transit_temp!Z$28,SXS_Transit_input!$B$70:$L$70,0)+1,FALSE)),0,VLOOKUP($A42,SXS_Transit_input!$A$71:$L$81,MATCH(SXS_Transit_temp!Z$28,SXS_Transit_input!$B$70:$L$70,0)+1,FALSE))</f>
        <v>35.673409999999997</v>
      </c>
      <c r="AA42">
        <v>14</v>
      </c>
      <c r="AB42" s="22">
        <f>IF(ISNA(VLOOKUP($AA42,SXS_Transit_input!$Y$28:$AU$48,MATCH(SXS_Transit_temp!AB$28,SXS_Transit_input!$Y$27:$AT$27,0)+1,FALSE)),0,VLOOKUP($AA42,SXS_Transit_input!$Y$28:$AU$48,MATCH(SXS_Transit_temp!AB$28,SXS_Transit_input!$Y$27:$AT$27,0)+1,FALSE))+IF(ISNA(VLOOKUP($AA42,SXS_Transit_input!$Y$70:$AM$81,MATCH(SXS_Transit_temp!AB$28,SXS_Transit_input!$Y$69:$AL$69,0)+1,FALSE)),0,VLOOKUP($AA42,SXS_Transit_input!$Y$70:$AM$81,MATCH(SXS_Transit_temp!AB$28,SXS_Transit_input!$Y$69:$AL$69,0)+1,FALSE))</f>
        <v>1</v>
      </c>
      <c r="AC42" s="23">
        <f>IF(ISNA(VLOOKUP($AA42,SXS_Transit_input!$Y$28:$AU$48,MATCH(SXS_Transit_temp!AC$28,SXS_Transit_input!$Y$27:$AT$27,0)+1,FALSE)),0,VLOOKUP($AA42,SXS_Transit_input!$Y$28:$AU$48,MATCH(SXS_Transit_temp!AC$28,SXS_Transit_input!$Y$27:$AT$27,0)+1,FALSE))+IF(ISNA(VLOOKUP($AA42,SXS_Transit_input!$Y$70:$AM$81,MATCH(SXS_Transit_temp!AC$28,SXS_Transit_input!$Y$69:$AL$69,0)+1,FALSE)),0,VLOOKUP($AA42,SXS_Transit_input!$Y$70:$AM$81,MATCH(SXS_Transit_temp!AC$28,SXS_Transit_input!$Y$69:$AL$69,0)+1,FALSE))</f>
        <v>1</v>
      </c>
      <c r="AD42" s="23">
        <f>IF(ISNA(VLOOKUP($AA42,SXS_Transit_input!$Y$28:$AU$48,MATCH(SXS_Transit_temp!AD$28,SXS_Transit_input!$Y$27:$AT$27,0)+1,FALSE)),0,VLOOKUP($AA42,SXS_Transit_input!$Y$28:$AU$48,MATCH(SXS_Transit_temp!AD$28,SXS_Transit_input!$Y$27:$AT$27,0)+1,FALSE))+IF(ISNA(VLOOKUP($AA42,SXS_Transit_input!$Y$70:$AM$81,MATCH(SXS_Transit_temp!AD$28,SXS_Transit_input!$Y$69:$AL$69,0)+1,FALSE)),0,VLOOKUP($AA42,SXS_Transit_input!$Y$70:$AM$81,MATCH(SXS_Transit_temp!AD$28,SXS_Transit_input!$Y$69:$AL$69,0)+1,FALSE))</f>
        <v>1</v>
      </c>
      <c r="AE42" s="23">
        <f>IF(ISNA(VLOOKUP($AA42,SXS_Transit_input!$Y$28:$AU$48,MATCH(SXS_Transit_temp!AE$28,SXS_Transit_input!$Y$27:$AT$27,0)+1,FALSE)),0,VLOOKUP($AA42,SXS_Transit_input!$Y$28:$AU$48,MATCH(SXS_Transit_temp!AE$28,SXS_Transit_input!$Y$27:$AT$27,0)+1,FALSE))+IF(ISNA(VLOOKUP($AA42,SXS_Transit_input!$Y$70:$AM$81,MATCH(SXS_Transit_temp!AE$28,SXS_Transit_input!$Y$69:$AL$69,0)+1,FALSE)),0,VLOOKUP($AA42,SXS_Transit_input!$Y$70:$AM$81,MATCH(SXS_Transit_temp!AE$28,SXS_Transit_input!$Y$69:$AL$69,0)+1,FALSE))</f>
        <v>0</v>
      </c>
      <c r="AF42" s="23">
        <f>IF(ISNA(VLOOKUP($AA42,SXS_Transit_input!$Y$28:$AU$48,MATCH(SXS_Transit_temp!AF$28,SXS_Transit_input!$Y$27:$AT$27,0)+1,FALSE)),0,VLOOKUP($AA42,SXS_Transit_input!$Y$28:$AU$48,MATCH(SXS_Transit_temp!AF$28,SXS_Transit_input!$Y$27:$AT$27,0)+1,FALSE))+IF(ISNA(VLOOKUP($AA42,SXS_Transit_input!$Y$70:$AM$81,MATCH(SXS_Transit_temp!AF$28,SXS_Transit_input!$Y$69:$AL$69,0)+1,FALSE)),0,VLOOKUP($AA42,SXS_Transit_input!$Y$70:$AM$81,MATCH(SXS_Transit_temp!AF$28,SXS_Transit_input!$Y$69:$AL$69,0)+1,FALSE))</f>
        <v>1</v>
      </c>
      <c r="AG42" s="23">
        <f>IF(ISNA(VLOOKUP($AA42,SXS_Transit_input!$Y$28:$AU$48,MATCH(SXS_Transit_temp!AG$28,SXS_Transit_input!$Y$27:$AT$27,0)+1,FALSE)),0,VLOOKUP($AA42,SXS_Transit_input!$Y$28:$AU$48,MATCH(SXS_Transit_temp!AG$28,SXS_Transit_input!$Y$27:$AT$27,0)+1,FALSE))+IF(ISNA(VLOOKUP($AA42,SXS_Transit_input!$Y$70:$AM$81,MATCH(SXS_Transit_temp!AG$28,SXS_Transit_input!$Y$69:$AL$69,0)+1,FALSE)),0,VLOOKUP($AA42,SXS_Transit_input!$Y$70:$AM$81,MATCH(SXS_Transit_temp!AG$28,SXS_Transit_input!$Y$69:$AL$69,0)+1,FALSE))</f>
        <v>4</v>
      </c>
      <c r="AH42" s="23">
        <f>IF(ISNA(VLOOKUP($AA42,SXS_Transit_input!$Y$28:$AU$48,MATCH(SXS_Transit_temp!AH$28,SXS_Transit_input!$Y$27:$AT$27,0)+1,FALSE)),0,VLOOKUP($AA42,SXS_Transit_input!$Y$28:$AU$48,MATCH(SXS_Transit_temp!AH$28,SXS_Transit_input!$Y$27:$AT$27,0)+1,FALSE))+IF(ISNA(VLOOKUP($AA42,SXS_Transit_input!$Y$70:$AM$81,MATCH(SXS_Transit_temp!AH$28,SXS_Transit_input!$Y$69:$AL$69,0)+1,FALSE)),0,VLOOKUP($AA42,SXS_Transit_input!$Y$70:$AM$81,MATCH(SXS_Transit_temp!AH$28,SXS_Transit_input!$Y$69:$AL$69,0)+1,FALSE))</f>
        <v>21</v>
      </c>
      <c r="AI42" s="23">
        <f>IF(ISNA(VLOOKUP($AA42,SXS_Transit_input!$Y$28:$AU$48,MATCH(SXS_Transit_temp!AI$28,SXS_Transit_input!$Y$27:$AT$27,0)+1,FALSE)),0,VLOOKUP($AA42,SXS_Transit_input!$Y$28:$AU$48,MATCH(SXS_Transit_temp!AI$28,SXS_Transit_input!$Y$27:$AT$27,0)+1,FALSE))+IF(ISNA(VLOOKUP($AA42,SXS_Transit_input!$Y$70:$AM$81,MATCH(SXS_Transit_temp!AI$28,SXS_Transit_input!$Y$69:$AL$69,0)+1,FALSE)),0,VLOOKUP($AA42,SXS_Transit_input!$Y$70:$AM$81,MATCH(SXS_Transit_temp!AI$28,SXS_Transit_input!$Y$69:$AL$69,0)+1,FALSE))</f>
        <v>3</v>
      </c>
      <c r="AJ42" s="23">
        <f>IF(ISNA(VLOOKUP($AA42,SXS_Transit_input!$Y$28:$AU$48,MATCH(SXS_Transit_temp!AJ$28,SXS_Transit_input!$Y$27:$AT$27,0)+1,FALSE)),0,VLOOKUP($AA42,SXS_Transit_input!$Y$28:$AU$48,MATCH(SXS_Transit_temp!AJ$28,SXS_Transit_input!$Y$27:$AT$27,0)+1,FALSE))+IF(ISNA(VLOOKUP($AA42,SXS_Transit_input!$Y$70:$AM$81,MATCH(SXS_Transit_temp!AJ$28,SXS_Transit_input!$Y$69:$AL$69,0)+1,FALSE)),0,VLOOKUP($AA42,SXS_Transit_input!$Y$70:$AM$81,MATCH(SXS_Transit_temp!AJ$28,SXS_Transit_input!$Y$69:$AL$69,0)+1,FALSE))</f>
        <v>0</v>
      </c>
      <c r="AK42" s="23">
        <f>IF(ISNA(VLOOKUP($AA42,SXS_Transit_input!$Y$28:$AU$48,MATCH(SXS_Transit_temp!AK$28,SXS_Transit_input!$Y$27:$AT$27,0)+1,FALSE)),0,VLOOKUP($AA42,SXS_Transit_input!$Y$28:$AU$48,MATCH(SXS_Transit_temp!AK$28,SXS_Transit_input!$Y$27:$AT$27,0)+1,FALSE))+IF(ISNA(VLOOKUP($AA42,SXS_Transit_input!$Y$70:$AM$81,MATCH(SXS_Transit_temp!AK$28,SXS_Transit_input!$Y$69:$AL$69,0)+1,FALSE)),0,VLOOKUP($AA42,SXS_Transit_input!$Y$70:$AM$81,MATCH(SXS_Transit_temp!AK$28,SXS_Transit_input!$Y$69:$AL$69,0)+1,FALSE))</f>
        <v>0</v>
      </c>
      <c r="AL42" s="23">
        <f>IF(ISNA(VLOOKUP($AA42,SXS_Transit_input!$Y$28:$AU$48,MATCH(SXS_Transit_temp!AL$28,SXS_Transit_input!$Y$27:$AT$27,0)+1,FALSE)),0,VLOOKUP($AA42,SXS_Transit_input!$Y$28:$AU$48,MATCH(SXS_Transit_temp!AL$28,SXS_Transit_input!$Y$27:$AT$27,0)+1,FALSE))+IF(ISNA(VLOOKUP($AA42,SXS_Transit_input!$Y$70:$AM$81,MATCH(SXS_Transit_temp!AL$28,SXS_Transit_input!$Y$69:$AL$69,0)+1,FALSE)),0,VLOOKUP($AA42,SXS_Transit_input!$Y$70:$AM$81,MATCH(SXS_Transit_temp!AL$28,SXS_Transit_input!$Y$69:$AL$69,0)+1,FALSE))</f>
        <v>0</v>
      </c>
      <c r="AM42" s="23">
        <f>IF(ISNA(VLOOKUP($AA42,SXS_Transit_input!$Y$28:$AU$48,MATCH(SXS_Transit_temp!AM$28,SXS_Transit_input!$Y$27:$AT$27,0)+1,FALSE)),0,VLOOKUP($AA42,SXS_Transit_input!$Y$28:$AU$48,MATCH(SXS_Transit_temp!AM$28,SXS_Transit_input!$Y$27:$AT$27,0)+1,FALSE))+IF(ISNA(VLOOKUP($AA42,SXS_Transit_input!$Y$70:$AM$81,MATCH(SXS_Transit_temp!AM$28,SXS_Transit_input!$Y$69:$AL$69,0)+1,FALSE)),0,VLOOKUP($AA42,SXS_Transit_input!$Y$70:$AM$81,MATCH(SXS_Transit_temp!AM$28,SXS_Transit_input!$Y$69:$AL$69,0)+1,FALSE))</f>
        <v>0</v>
      </c>
      <c r="AN42" s="23">
        <f>IF(ISNA(VLOOKUP($AA42,SXS_Transit_input!$Y$28:$AU$48,MATCH(SXS_Transit_temp!AN$28,SXS_Transit_input!$Y$27:$AT$27,0)+1,FALSE)),0,VLOOKUP($AA42,SXS_Transit_input!$Y$28:$AU$48,MATCH(SXS_Transit_temp!AN$28,SXS_Transit_input!$Y$27:$AT$27,0)+1,FALSE))+IF(ISNA(VLOOKUP($AA42,SXS_Transit_input!$Y$70:$AM$81,MATCH(SXS_Transit_temp!AN$28,SXS_Transit_input!$Y$69:$AL$69,0)+1,FALSE)),0,VLOOKUP($AA42,SXS_Transit_input!$Y$70:$AM$81,MATCH(SXS_Transit_temp!AN$28,SXS_Transit_input!$Y$69:$AL$69,0)+1,FALSE))</f>
        <v>0</v>
      </c>
      <c r="AO42" s="23">
        <f>IF(ISNA(VLOOKUP($AA42,SXS_Transit_input!$Y$28:$AU$48,MATCH(SXS_Transit_temp!AO$28,SXS_Transit_input!$Y$27:$AT$27,0)+1,FALSE)),0,VLOOKUP($AA42,SXS_Transit_input!$Y$28:$AU$48,MATCH(SXS_Transit_temp!AO$28,SXS_Transit_input!$Y$27:$AT$27,0)+1,FALSE))+IF(ISNA(VLOOKUP($AA42,SXS_Transit_input!$Y$70:$AM$81,MATCH(SXS_Transit_temp!AO$28,SXS_Transit_input!$Y$69:$AL$69,0)+1,FALSE)),0,VLOOKUP($AA42,SXS_Transit_input!$Y$70:$AM$81,MATCH(SXS_Transit_temp!AO$28,SXS_Transit_input!$Y$69:$AL$69,0)+1,FALSE))</f>
        <v>1</v>
      </c>
      <c r="AP42" s="23">
        <f>IF(ISNA(VLOOKUP($AA42,SXS_Transit_input!$Y$28:$AU$48,MATCH(SXS_Transit_temp!AP$28,SXS_Transit_input!$Y$27:$AT$27,0)+1,FALSE)),0,VLOOKUP($AA42,SXS_Transit_input!$Y$28:$AU$48,MATCH(SXS_Transit_temp!AP$28,SXS_Transit_input!$Y$27:$AT$27,0)+1,FALSE))+IF(ISNA(VLOOKUP($AA42,SXS_Transit_input!$Y$70:$AM$81,MATCH(SXS_Transit_temp!AP$28,SXS_Transit_input!$Y$69:$AL$69,0)+1,FALSE)),0,VLOOKUP($AA42,SXS_Transit_input!$Y$70:$AM$81,MATCH(SXS_Transit_temp!AP$28,SXS_Transit_input!$Y$69:$AL$69,0)+1,FALSE))</f>
        <v>0</v>
      </c>
      <c r="AQ42" s="23">
        <f>IF(ISNA(VLOOKUP($AA42,SXS_Transit_input!$Y$28:$AU$48,MATCH(SXS_Transit_temp!AQ$28,SXS_Transit_input!$Y$27:$AT$27,0)+1,FALSE)),0,VLOOKUP($AA42,SXS_Transit_input!$Y$28:$AU$48,MATCH(SXS_Transit_temp!AQ$28,SXS_Transit_input!$Y$27:$AT$27,0)+1,FALSE))+IF(ISNA(VLOOKUP($AA42,SXS_Transit_input!$Y$70:$AM$81,MATCH(SXS_Transit_temp!AQ$28,SXS_Transit_input!$Y$69:$AL$69,0)+1,FALSE)),0,VLOOKUP($AA42,SXS_Transit_input!$Y$70:$AM$81,MATCH(SXS_Transit_temp!AQ$28,SXS_Transit_input!$Y$69:$AL$69,0)+1,FALSE))</f>
        <v>0</v>
      </c>
      <c r="AR42" s="23">
        <f>IF(ISNA(VLOOKUP($AA42,SXS_Transit_input!$Y$28:$AU$48,MATCH(SXS_Transit_temp!AR$28,SXS_Transit_input!$Y$27:$AT$27,0)+1,FALSE)),0,VLOOKUP($AA42,SXS_Transit_input!$Y$28:$AU$48,MATCH(SXS_Transit_temp!AR$28,SXS_Transit_input!$Y$27:$AT$27,0)+1,FALSE))+IF(ISNA(VLOOKUP($AA42,SXS_Transit_input!$Y$70:$AM$81,MATCH(SXS_Transit_temp!AR$28,SXS_Transit_input!$Y$69:$AL$69,0)+1,FALSE)),0,VLOOKUP($AA42,SXS_Transit_input!$Y$70:$AM$81,MATCH(SXS_Transit_temp!AR$28,SXS_Transit_input!$Y$69:$AL$69,0)+1,FALSE))</f>
        <v>0</v>
      </c>
      <c r="AS42" s="23">
        <f>IF(ISNA(VLOOKUP($AA42,SXS_Transit_input!$Y$28:$AU$48,MATCH(SXS_Transit_temp!AS$28,SXS_Transit_input!$Y$27:$AT$27,0)+1,FALSE)),0,VLOOKUP($AA42,SXS_Transit_input!$Y$28:$AU$48,MATCH(SXS_Transit_temp!AS$28,SXS_Transit_input!$Y$27:$AT$27,0)+1,FALSE))+IF(ISNA(VLOOKUP($AA42,SXS_Transit_input!$Y$70:$AM$81,MATCH(SXS_Transit_temp!AS$28,SXS_Transit_input!$Y$69:$AL$69,0)+1,FALSE)),0,VLOOKUP($AA42,SXS_Transit_input!$Y$70:$AM$81,MATCH(SXS_Transit_temp!AS$28,SXS_Transit_input!$Y$69:$AL$69,0)+1,FALSE))</f>
        <v>0</v>
      </c>
      <c r="AT42" s="23">
        <f>IF(ISNA(VLOOKUP($AA42,SXS_Transit_input!$Y$28:$AU$48,MATCH(SXS_Transit_temp!AT$28,SXS_Transit_input!$Y$27:$AT$27,0)+1,FALSE)),0,VLOOKUP($AA42,SXS_Transit_input!$Y$28:$AU$48,MATCH(SXS_Transit_temp!AT$28,SXS_Transit_input!$Y$27:$AT$27,0)+1,FALSE))+IF(ISNA(VLOOKUP($AA42,SXS_Transit_input!$Y$70:$AM$81,MATCH(SXS_Transit_temp!AT$28,SXS_Transit_input!$Y$69:$AL$69,0)+1,FALSE)),0,VLOOKUP($AA42,SXS_Transit_input!$Y$70:$AM$81,MATCH(SXS_Transit_temp!AT$28,SXS_Transit_input!$Y$69:$AL$69,0)+1,FALSE))</f>
        <v>0</v>
      </c>
      <c r="AU42" s="23">
        <f>IF(ISNA(VLOOKUP($AA42,SXS_Transit_input!$Y$28:$AU$48,MATCH(SXS_Transit_temp!AU$28,SXS_Transit_input!$Y$27:$AT$27,0)+1,FALSE)),0,VLOOKUP($AA42,SXS_Transit_input!$Y$28:$AU$48,MATCH(SXS_Transit_temp!AU$28,SXS_Transit_input!$Y$27:$AT$27,0)+1,FALSE))+IF(ISNA(VLOOKUP($AA42,SXS_Transit_input!$Y$70:$AM$81,MATCH(SXS_Transit_temp!AU$28,SXS_Transit_input!$Y$69:$AL$69,0)+1,FALSE)),0,VLOOKUP($AA42,SXS_Transit_input!$Y$70:$AM$81,MATCH(SXS_Transit_temp!AU$28,SXS_Transit_input!$Y$69:$AL$69,0)+1,FALSE))</f>
        <v>0</v>
      </c>
      <c r="AV42" s="23">
        <f>IF(ISNA(VLOOKUP($AA42,SXS_Transit_input!$Y$28:$AU$48,MATCH(SXS_Transit_temp!AV$28,SXS_Transit_input!$Y$27:$AT$27,0)+1,FALSE)),0,VLOOKUP($AA42,SXS_Transit_input!$Y$28:$AU$48,MATCH(SXS_Transit_temp!AV$28,SXS_Transit_input!$Y$27:$AT$27,0)+1,FALSE))+IF(ISNA(VLOOKUP($AA42,SXS_Transit_input!$Y$70:$AM$81,MATCH(SXS_Transit_temp!AV$28,SXS_Transit_input!$Y$69:$AL$69,0)+1,FALSE)),0,VLOOKUP($AA42,SXS_Transit_input!$Y$70:$AM$81,MATCH(SXS_Transit_temp!AV$28,SXS_Transit_input!$Y$69:$AL$69,0)+1,FALSE))</f>
        <v>0</v>
      </c>
      <c r="AW42" s="23">
        <f>IF(ISNA(VLOOKUP($AA42,SXS_Transit_input!$Y$28:$AU$48,MATCH(SXS_Transit_temp!AW$28,SXS_Transit_input!$Y$27:$AT$27,0)+1,FALSE)),0,VLOOKUP($AA42,SXS_Transit_input!$Y$28:$AU$48,MATCH(SXS_Transit_temp!AW$28,SXS_Transit_input!$Y$27:$AT$27,0)+1,FALSE))+IF(ISNA(VLOOKUP($AA42,SXS_Transit_input!$Y$70:$AM$81,MATCH(SXS_Transit_temp!AW$28,SXS_Transit_input!$Y$69:$AL$69,0)+1,FALSE)),0,VLOOKUP($AA42,SXS_Transit_input!$Y$70:$AM$81,MATCH(SXS_Transit_temp!AW$28,SXS_Transit_input!$Y$69:$AL$69,0)+1,FALSE))</f>
        <v>0</v>
      </c>
      <c r="AX42" s="23">
        <f>IF(ISNA(VLOOKUP($AA42,SXS_Transit_input!$Y$28:$AU$48,MATCH(SXS_Transit_temp!AX$28,SXS_Transit_input!$Y$27:$AT$27,0)+1,FALSE)),0,VLOOKUP($AA42,SXS_Transit_input!$Y$28:$AU$48,MATCH(SXS_Transit_temp!AX$28,SXS_Transit_input!$Y$27:$AT$27,0)+1,FALSE))+IF(ISNA(VLOOKUP($AA42,SXS_Transit_input!$Y$70:$AM$81,MATCH(SXS_Transit_temp!AX$28,SXS_Transit_input!$Y$69:$AL$69,0)+1,FALSE)),0,VLOOKUP($AA42,SXS_Transit_input!$Y$70:$AM$81,MATCH(SXS_Transit_temp!AX$28,SXS_Transit_input!$Y$69:$AL$69,0)+1,FALSE))</f>
        <v>0</v>
      </c>
      <c r="AY42" s="23">
        <f>IF(ISNA(VLOOKUP($AA42,SXS_Transit_input!$Y$28:$AU$48,MATCH(SXS_Transit_temp!AY$28,SXS_Transit_input!$Y$27:$AT$27,0)+1,FALSE)),0,VLOOKUP($AA42,SXS_Transit_input!$Y$28:$AU$48,MATCH(SXS_Transit_temp!AY$28,SXS_Transit_input!$Y$27:$AT$27,0)+1,FALSE))+IF(ISNA(VLOOKUP($AA42,SXS_Transit_input!$Y$70:$AM$81,MATCH(SXS_Transit_temp!AY$28,SXS_Transit_input!$Y$69:$AL$69,0)+1,FALSE)),0,VLOOKUP($AA42,SXS_Transit_input!$Y$70:$AM$81,MATCH(SXS_Transit_temp!AY$28,SXS_Transit_input!$Y$69:$AL$69,0)+1,FALSE))</f>
        <v>0</v>
      </c>
      <c r="AZ42" s="24">
        <f>IF(ISNA(VLOOKUP($AA42,SXS_Transit_input!$Y$28:$AU$48,MATCH(SXS_Transit_temp!AZ$28,SXS_Transit_input!$Y$27:$AT$27,0)+1,FALSE)),0,VLOOKUP($AA42,SXS_Transit_input!$Y$28:$AU$48,MATCH(SXS_Transit_temp!AZ$28,SXS_Transit_input!$Y$27:$AT$27,0)+1,FALSE))+IF(ISNA(VLOOKUP($AA42,SXS_Transit_input!$Y$70:$AM$81,MATCH(SXS_Transit_temp!AZ$28,SXS_Transit_input!$Y$69:$AL$69,0)+1,FALSE)),0,VLOOKUP($AA42,SXS_Transit_input!$Y$70:$AM$81,MATCH(SXS_Transit_temp!AZ$28,SXS_Transit_input!$Y$69:$AL$69,0)+1,FALSE))</f>
        <v>0</v>
      </c>
    </row>
    <row r="43" spans="1:52" x14ac:dyDescent="0.25">
      <c r="A43">
        <v>15</v>
      </c>
      <c r="B43">
        <f>IF(ISNA(VLOOKUP($A43,SXS_Transit_input!$A$28:$W$49,MATCH(SXS_Transit_temp!B$28,SXS_Transit_input!$B$27:$W$27,0)+1,FALSE)),0,VLOOKUP($A43,SXS_Transit_input!$A$28:$W$49,MATCH(SXS_Transit_temp!B$28,SXS_Transit_input!$B$27:$W$27,0)+1,FALSE))+IF(ISNA(VLOOKUP($A43,SXS_Transit_input!$A$71:$L$81,MATCH(SXS_Transit_temp!B$28,SXS_Transit_input!$B$70:$L$70,0)+1,FALSE)),0,VLOOKUP($A43,SXS_Transit_input!$A$71:$L$81,MATCH(SXS_Transit_temp!B$28,SXS_Transit_input!$B$70:$L$70,0)+1,FALSE))</f>
        <v>1425.9871499999999</v>
      </c>
      <c r="C43">
        <f>IF(ISNA(VLOOKUP($A43,SXS_Transit_input!$A$28:$W$49,MATCH(SXS_Transit_temp!C$28,SXS_Transit_input!$B$27:$W$27,0)+1,FALSE)),0,VLOOKUP($A43,SXS_Transit_input!$A$28:$W$49,MATCH(SXS_Transit_temp!C$28,SXS_Transit_input!$B$27:$W$27,0)+1,FALSE))+IF(ISNA(VLOOKUP($A43,SXS_Transit_input!$A$71:$L$81,MATCH(SXS_Transit_temp!C$28,SXS_Transit_input!$B$70:$L$70,0)+1,FALSE)),0,VLOOKUP($A43,SXS_Transit_input!$A$71:$L$81,MATCH(SXS_Transit_temp!C$28,SXS_Transit_input!$B$70:$L$70,0)+1,FALSE))</f>
        <v>0</v>
      </c>
      <c r="D43">
        <f>IF(ISNA(VLOOKUP($A43,SXS_Transit_input!$A$28:$W$49,MATCH(SXS_Transit_temp!D$28,SXS_Transit_input!$B$27:$W$27,0)+1,FALSE)),0,VLOOKUP($A43,SXS_Transit_input!$A$28:$W$49,MATCH(SXS_Transit_temp!D$28,SXS_Transit_input!$B$27:$W$27,0)+1,FALSE))+IF(ISNA(VLOOKUP($A43,SXS_Transit_input!$A$71:$L$81,MATCH(SXS_Transit_temp!D$28,SXS_Transit_input!$B$70:$L$70,0)+1,FALSE)),0,VLOOKUP($A43,SXS_Transit_input!$A$71:$L$81,MATCH(SXS_Transit_temp!D$28,SXS_Transit_input!$B$70:$L$70,0)+1,FALSE))</f>
        <v>0</v>
      </c>
      <c r="E43">
        <f>IF(ISNA(VLOOKUP($A43,SXS_Transit_input!$A$28:$W$49,MATCH(SXS_Transit_temp!E$28,SXS_Transit_input!$B$27:$W$27,0)+1,FALSE)),0,VLOOKUP($A43,SXS_Transit_input!$A$28:$W$49,MATCH(SXS_Transit_temp!E$28,SXS_Transit_input!$B$27:$W$27,0)+1,FALSE))+IF(ISNA(VLOOKUP($A43,SXS_Transit_input!$A$71:$L$81,MATCH(SXS_Transit_temp!E$28,SXS_Transit_input!$B$70:$L$70,0)+1,FALSE)),0,VLOOKUP($A43,SXS_Transit_input!$A$71:$L$81,MATCH(SXS_Transit_temp!E$28,SXS_Transit_input!$B$70:$L$70,0)+1,FALSE))</f>
        <v>0</v>
      </c>
      <c r="F43">
        <f>IF(ISNA(VLOOKUP($A43,SXS_Transit_input!$A$28:$W$49,MATCH(SXS_Transit_temp!F$28,SXS_Transit_input!$B$27:$W$27,0)+1,FALSE)),0,VLOOKUP($A43,SXS_Transit_input!$A$28:$W$49,MATCH(SXS_Transit_temp!F$28,SXS_Transit_input!$B$27:$W$27,0)+1,FALSE))+IF(ISNA(VLOOKUP($A43,SXS_Transit_input!$A$71:$L$81,MATCH(SXS_Transit_temp!F$28,SXS_Transit_input!$B$70:$L$70,0)+1,FALSE)),0,VLOOKUP($A43,SXS_Transit_input!$A$71:$L$81,MATCH(SXS_Transit_temp!F$28,SXS_Transit_input!$B$70:$L$70,0)+1,FALSE))</f>
        <v>0</v>
      </c>
      <c r="G43">
        <f>IF(ISNA(VLOOKUP($A43,SXS_Transit_input!$A$28:$W$49,MATCH(SXS_Transit_temp!G$28,SXS_Transit_input!$B$27:$W$27,0)+1,FALSE)),0,VLOOKUP($A43,SXS_Transit_input!$A$28:$W$49,MATCH(SXS_Transit_temp!G$28,SXS_Transit_input!$B$27:$W$27,0)+1,FALSE))+IF(ISNA(VLOOKUP($A43,SXS_Transit_input!$A$71:$L$81,MATCH(SXS_Transit_temp!G$28,SXS_Transit_input!$B$70:$L$70,0)+1,FALSE)),0,VLOOKUP($A43,SXS_Transit_input!$A$71:$L$81,MATCH(SXS_Transit_temp!G$28,SXS_Transit_input!$B$70:$L$70,0)+1,FALSE))</f>
        <v>0</v>
      </c>
      <c r="H43">
        <f>IF(ISNA(VLOOKUP($A43,SXS_Transit_input!$A$28:$W$49,MATCH(SXS_Transit_temp!H$28,SXS_Transit_input!$B$27:$W$27,0)+1,FALSE)),0,VLOOKUP($A43,SXS_Transit_input!$A$28:$W$49,MATCH(SXS_Transit_temp!H$28,SXS_Transit_input!$B$27:$W$27,0)+1,FALSE))+IF(ISNA(VLOOKUP($A43,SXS_Transit_input!$A$71:$L$81,MATCH(SXS_Transit_temp!H$28,SXS_Transit_input!$B$70:$L$70,0)+1,FALSE)),0,VLOOKUP($A43,SXS_Transit_input!$A$71:$L$81,MATCH(SXS_Transit_temp!H$28,SXS_Transit_input!$B$70:$L$70,0)+1,FALSE))</f>
        <v>44.210099999999997</v>
      </c>
      <c r="I43">
        <f>IF(ISNA(VLOOKUP($A43,SXS_Transit_input!$A$28:$W$49,MATCH(SXS_Transit_temp!I$28,SXS_Transit_input!$B$27:$W$27,0)+1,FALSE)),0,VLOOKUP($A43,SXS_Transit_input!$A$28:$W$49,MATCH(SXS_Transit_temp!I$28,SXS_Transit_input!$B$27:$W$27,0)+1,FALSE))+IF(ISNA(VLOOKUP($A43,SXS_Transit_input!$A$71:$L$81,MATCH(SXS_Transit_temp!I$28,SXS_Transit_input!$B$70:$L$70,0)+1,FALSE)),0,VLOOKUP($A43,SXS_Transit_input!$A$71:$L$81,MATCH(SXS_Transit_temp!I$28,SXS_Transit_input!$B$70:$L$70,0)+1,FALSE))</f>
        <v>0</v>
      </c>
      <c r="J43">
        <f>IF(ISNA(VLOOKUP($A43,SXS_Transit_input!$A$28:$W$49,MATCH(SXS_Transit_temp!J$28,SXS_Transit_input!$B$27:$W$27,0)+1,FALSE)),0,VLOOKUP($A43,SXS_Transit_input!$A$28:$W$49,MATCH(SXS_Transit_temp!J$28,SXS_Transit_input!$B$27:$W$27,0)+1,FALSE))+IF(ISNA(VLOOKUP($A43,SXS_Transit_input!$A$71:$L$81,MATCH(SXS_Transit_temp!J$28,SXS_Transit_input!$B$70:$L$70,0)+1,FALSE)),0,VLOOKUP($A43,SXS_Transit_input!$A$71:$L$81,MATCH(SXS_Transit_temp!J$28,SXS_Transit_input!$B$70:$L$70,0)+1,FALSE))</f>
        <v>0</v>
      </c>
      <c r="K43">
        <f>IF(ISNA(VLOOKUP($A43,SXS_Transit_input!$A$28:$W$49,MATCH(SXS_Transit_temp!K$28,SXS_Transit_input!$B$27:$W$27,0)+1,FALSE)),0,VLOOKUP($A43,SXS_Transit_input!$A$28:$W$49,MATCH(SXS_Transit_temp!K$28,SXS_Transit_input!$B$27:$W$27,0)+1,FALSE))+IF(ISNA(VLOOKUP($A43,SXS_Transit_input!$A$71:$L$81,MATCH(SXS_Transit_temp!K$28,SXS_Transit_input!$B$70:$L$70,0)+1,FALSE)),0,VLOOKUP($A43,SXS_Transit_input!$A$71:$L$81,MATCH(SXS_Transit_temp!K$28,SXS_Transit_input!$B$70:$L$70,0)+1,FALSE))</f>
        <v>0</v>
      </c>
      <c r="L43">
        <f>IF(ISNA(VLOOKUP($A43,SXS_Transit_input!$A$28:$W$49,MATCH(SXS_Transit_temp!L$28,SXS_Transit_input!$B$27:$W$27,0)+1,FALSE)),0,VLOOKUP($A43,SXS_Transit_input!$A$28:$W$49,MATCH(SXS_Transit_temp!L$28,SXS_Transit_input!$B$27:$W$27,0)+1,FALSE))+IF(ISNA(VLOOKUP($A43,SXS_Transit_input!$A$71:$L$81,MATCH(SXS_Transit_temp!L$28,SXS_Transit_input!$B$70:$L$70,0)+1,FALSE)),0,VLOOKUP($A43,SXS_Transit_input!$A$71:$L$81,MATCH(SXS_Transit_temp!L$28,SXS_Transit_input!$B$70:$L$70,0)+1,FALSE))</f>
        <v>0</v>
      </c>
      <c r="M43">
        <f>IF(ISNA(VLOOKUP($A43,SXS_Transit_input!$A$28:$W$49,MATCH(SXS_Transit_temp!M$28,SXS_Transit_input!$B$27:$W$27,0)+1,FALSE)),0,VLOOKUP($A43,SXS_Transit_input!$A$28:$W$49,MATCH(SXS_Transit_temp!M$28,SXS_Transit_input!$B$27:$W$27,0)+1,FALSE))+IF(ISNA(VLOOKUP($A43,SXS_Transit_input!$A$71:$L$81,MATCH(SXS_Transit_temp!M$28,SXS_Transit_input!$B$70:$L$70,0)+1,FALSE)),0,VLOOKUP($A43,SXS_Transit_input!$A$71:$L$81,MATCH(SXS_Transit_temp!M$28,SXS_Transit_input!$B$70:$L$70,0)+1,FALSE))</f>
        <v>0</v>
      </c>
      <c r="N43">
        <f>IF(ISNA(VLOOKUP($A43,SXS_Transit_input!$A$28:$W$49,MATCH(SXS_Transit_temp!N$28,SXS_Transit_input!$B$27:$W$27,0)+1,FALSE)),0,VLOOKUP($A43,SXS_Transit_input!$A$28:$W$49,MATCH(SXS_Transit_temp!N$28,SXS_Transit_input!$B$27:$W$27,0)+1,FALSE))+IF(ISNA(VLOOKUP($A43,SXS_Transit_input!$A$71:$L$81,MATCH(SXS_Transit_temp!N$28,SXS_Transit_input!$B$70:$L$70,0)+1,FALSE)),0,VLOOKUP($A43,SXS_Transit_input!$A$71:$L$81,MATCH(SXS_Transit_temp!N$28,SXS_Transit_input!$B$70:$L$70,0)+1,FALSE))</f>
        <v>0</v>
      </c>
      <c r="O43">
        <f>IF(ISNA(VLOOKUP($A43,SXS_Transit_input!$A$28:$W$49,MATCH(SXS_Transit_temp!O$28,SXS_Transit_input!$B$27:$W$27,0)+1,FALSE)),0,VLOOKUP($A43,SXS_Transit_input!$A$28:$W$49,MATCH(SXS_Transit_temp!O$28,SXS_Transit_input!$B$27:$W$27,0)+1,FALSE))+IF(ISNA(VLOOKUP($A43,SXS_Transit_input!$A$71:$L$81,MATCH(SXS_Transit_temp!O$28,SXS_Transit_input!$B$70:$L$70,0)+1,FALSE)),0,VLOOKUP($A43,SXS_Transit_input!$A$71:$L$81,MATCH(SXS_Transit_temp!O$28,SXS_Transit_input!$B$70:$L$70,0)+1,FALSE))</f>
        <v>0</v>
      </c>
      <c r="P43">
        <f>IF(ISNA(VLOOKUP($A43,SXS_Transit_input!$A$28:$W$49,MATCH(SXS_Transit_temp!P$28,SXS_Transit_input!$B$27:$W$27,0)+1,FALSE)),0,VLOOKUP($A43,SXS_Transit_input!$A$28:$W$49,MATCH(SXS_Transit_temp!P$28,SXS_Transit_input!$B$27:$W$27,0)+1,FALSE))+IF(ISNA(VLOOKUP($A43,SXS_Transit_input!$A$71:$L$81,MATCH(SXS_Transit_temp!P$28,SXS_Transit_input!$B$70:$L$70,0)+1,FALSE)),0,VLOOKUP($A43,SXS_Transit_input!$A$71:$L$81,MATCH(SXS_Transit_temp!P$28,SXS_Transit_input!$B$70:$L$70,0)+1,FALSE))</f>
        <v>178.73715999999999</v>
      </c>
      <c r="Q43">
        <f>IF(ISNA(VLOOKUP($A43,SXS_Transit_input!$A$28:$W$49,MATCH(SXS_Transit_temp!Q$28,SXS_Transit_input!$B$27:$W$27,0)+1,FALSE)),0,VLOOKUP($A43,SXS_Transit_input!$A$28:$W$49,MATCH(SXS_Transit_temp!Q$28,SXS_Transit_input!$B$27:$W$27,0)+1,FALSE))+IF(ISNA(VLOOKUP($A43,SXS_Transit_input!$A$71:$L$81,MATCH(SXS_Transit_temp!Q$28,SXS_Transit_input!$B$70:$L$70,0)+1,FALSE)),0,VLOOKUP($A43,SXS_Transit_input!$A$71:$L$81,MATCH(SXS_Transit_temp!Q$28,SXS_Transit_input!$B$70:$L$70,0)+1,FALSE))</f>
        <v>0</v>
      </c>
      <c r="R43">
        <f>IF(ISNA(VLOOKUP($A43,SXS_Transit_input!$A$28:$W$49,MATCH(SXS_Transit_temp!R$28,SXS_Transit_input!$B$27:$W$27,0)+1,FALSE)),0,VLOOKUP($A43,SXS_Transit_input!$A$28:$W$49,MATCH(SXS_Transit_temp!R$28,SXS_Transit_input!$B$27:$W$27,0)+1,FALSE))+IF(ISNA(VLOOKUP($A43,SXS_Transit_input!$A$71:$L$81,MATCH(SXS_Transit_temp!R$28,SXS_Transit_input!$B$70:$L$70,0)+1,FALSE)),0,VLOOKUP($A43,SXS_Transit_input!$A$71:$L$81,MATCH(SXS_Transit_temp!R$28,SXS_Transit_input!$B$70:$L$70,0)+1,FALSE))</f>
        <v>0</v>
      </c>
      <c r="S43">
        <f>IF(ISNA(VLOOKUP($A43,SXS_Transit_input!$A$28:$W$49,MATCH(SXS_Transit_temp!S$28,SXS_Transit_input!$B$27:$W$27,0)+1,FALSE)),0,VLOOKUP($A43,SXS_Transit_input!$A$28:$W$49,MATCH(SXS_Transit_temp!S$28,SXS_Transit_input!$B$27:$W$27,0)+1,FALSE))+IF(ISNA(VLOOKUP($A43,SXS_Transit_input!$A$71:$L$81,MATCH(SXS_Transit_temp!S$28,SXS_Transit_input!$B$70:$L$70,0)+1,FALSE)),0,VLOOKUP($A43,SXS_Transit_input!$A$71:$L$81,MATCH(SXS_Transit_temp!S$28,SXS_Transit_input!$B$70:$L$70,0)+1,FALSE))</f>
        <v>0</v>
      </c>
      <c r="T43">
        <f>IF(ISNA(VLOOKUP($A43,SXS_Transit_input!$A$28:$W$49,MATCH(SXS_Transit_temp!T$28,SXS_Transit_input!$B$27:$W$27,0)+1,FALSE)),0,VLOOKUP($A43,SXS_Transit_input!$A$28:$W$49,MATCH(SXS_Transit_temp!T$28,SXS_Transit_input!$B$27:$W$27,0)+1,FALSE))+IF(ISNA(VLOOKUP($A43,SXS_Transit_input!$A$71:$L$81,MATCH(SXS_Transit_temp!T$28,SXS_Transit_input!$B$70:$L$70,0)+1,FALSE)),0,VLOOKUP($A43,SXS_Transit_input!$A$71:$L$81,MATCH(SXS_Transit_temp!T$28,SXS_Transit_input!$B$70:$L$70,0)+1,FALSE))</f>
        <v>0</v>
      </c>
      <c r="U43">
        <f>IF(ISNA(VLOOKUP($A43,SXS_Transit_input!$A$28:$W$49,MATCH(SXS_Transit_temp!U$28,SXS_Transit_input!$B$27:$W$27,0)+1,FALSE)),0,VLOOKUP($A43,SXS_Transit_input!$A$28:$W$49,MATCH(SXS_Transit_temp!U$28,SXS_Transit_input!$B$27:$W$27,0)+1,FALSE))+IF(ISNA(VLOOKUP($A43,SXS_Transit_input!$A$71:$L$81,MATCH(SXS_Transit_temp!U$28,SXS_Transit_input!$B$70:$L$70,0)+1,FALSE)),0,VLOOKUP($A43,SXS_Transit_input!$A$71:$L$81,MATCH(SXS_Transit_temp!U$28,SXS_Transit_input!$B$70:$L$70,0)+1,FALSE))</f>
        <v>0</v>
      </c>
      <c r="V43">
        <f>IF(ISNA(VLOOKUP($A43,SXS_Transit_input!$A$28:$W$49,MATCH(SXS_Transit_temp!V$28,SXS_Transit_input!$B$27:$W$27,0)+1,FALSE)),0,VLOOKUP($A43,SXS_Transit_input!$A$28:$W$49,MATCH(SXS_Transit_temp!V$28,SXS_Transit_input!$B$27:$W$27,0)+1,FALSE))+IF(ISNA(VLOOKUP($A43,SXS_Transit_input!$A$71:$L$81,MATCH(SXS_Transit_temp!V$28,SXS_Transit_input!$B$70:$L$70,0)+1,FALSE)),0,VLOOKUP($A43,SXS_Transit_input!$A$71:$L$81,MATCH(SXS_Transit_temp!V$28,SXS_Transit_input!$B$70:$L$70,0)+1,FALSE))</f>
        <v>0</v>
      </c>
      <c r="W43">
        <f>IF(ISNA(VLOOKUP($A43,SXS_Transit_input!$A$28:$W$49,MATCH(SXS_Transit_temp!W$28,SXS_Transit_input!$B$27:$W$27,0)+1,FALSE)),0,VLOOKUP($A43,SXS_Transit_input!$A$28:$W$49,MATCH(SXS_Transit_temp!W$28,SXS_Transit_input!$B$27:$W$27,0)+1,FALSE))+IF(ISNA(VLOOKUP($A43,SXS_Transit_input!$A$71:$L$81,MATCH(SXS_Transit_temp!W$28,SXS_Transit_input!$B$70:$L$70,0)+1,FALSE)),0,VLOOKUP($A43,SXS_Transit_input!$A$71:$L$81,MATCH(SXS_Transit_temp!W$28,SXS_Transit_input!$B$70:$L$70,0)+1,FALSE))</f>
        <v>0</v>
      </c>
      <c r="X43">
        <f>IF(ISNA(VLOOKUP($A43,SXS_Transit_input!$A$28:$W$49,MATCH(SXS_Transit_temp!X$28,SXS_Transit_input!$B$27:$W$27,0)+1,FALSE)),0,VLOOKUP($A43,SXS_Transit_input!$A$28:$W$49,MATCH(SXS_Transit_temp!X$28,SXS_Transit_input!$B$27:$W$27,0)+1,FALSE))+IF(ISNA(VLOOKUP($A43,SXS_Transit_input!$A$71:$L$81,MATCH(SXS_Transit_temp!X$28,SXS_Transit_input!$B$70:$L$70,0)+1,FALSE)),0,VLOOKUP($A43,SXS_Transit_input!$A$71:$L$81,MATCH(SXS_Transit_temp!X$28,SXS_Transit_input!$B$70:$L$70,0)+1,FALSE))</f>
        <v>0</v>
      </c>
      <c r="Y43">
        <f>IF(ISNA(VLOOKUP($A43,SXS_Transit_input!$A$28:$W$49,MATCH(SXS_Transit_temp!Y$28,SXS_Transit_input!$B$27:$W$27,0)+1,FALSE)),0,VLOOKUP($A43,SXS_Transit_input!$A$28:$W$49,MATCH(SXS_Transit_temp!Y$28,SXS_Transit_input!$B$27:$W$27,0)+1,FALSE))+IF(ISNA(VLOOKUP($A43,SXS_Transit_input!$A$71:$L$81,MATCH(SXS_Transit_temp!Y$28,SXS_Transit_input!$B$70:$L$70,0)+1,FALSE)),0,VLOOKUP($A43,SXS_Transit_input!$A$71:$L$81,MATCH(SXS_Transit_temp!Y$28,SXS_Transit_input!$B$70:$L$70,0)+1,FALSE))</f>
        <v>0</v>
      </c>
      <c r="Z43">
        <f>IF(ISNA(VLOOKUP($A43,SXS_Transit_input!$A$28:$W$49,MATCH(SXS_Transit_temp!Z$28,SXS_Transit_input!$B$27:$W$27,0)+1,FALSE)),0,VLOOKUP($A43,SXS_Transit_input!$A$28:$W$49,MATCH(SXS_Transit_temp!Z$28,SXS_Transit_input!$B$27:$W$27,0)+1,FALSE))+IF(ISNA(VLOOKUP($A43,SXS_Transit_input!$A$71:$L$81,MATCH(SXS_Transit_temp!Z$28,SXS_Transit_input!$B$70:$L$70,0)+1,FALSE)),0,VLOOKUP($A43,SXS_Transit_input!$A$71:$L$81,MATCH(SXS_Transit_temp!Z$28,SXS_Transit_input!$B$70:$L$70,0)+1,FALSE))</f>
        <v>0</v>
      </c>
      <c r="AA43">
        <v>15</v>
      </c>
      <c r="AB43" s="22">
        <f>IF(ISNA(VLOOKUP($AA43,SXS_Transit_input!$Y$28:$AU$48,MATCH(SXS_Transit_temp!AB$28,SXS_Transit_input!$Y$27:$AT$27,0)+1,FALSE)),0,VLOOKUP($AA43,SXS_Transit_input!$Y$28:$AU$48,MATCH(SXS_Transit_temp!AB$28,SXS_Transit_input!$Y$27:$AT$27,0)+1,FALSE))+IF(ISNA(VLOOKUP($AA43,SXS_Transit_input!$Y$70:$AM$81,MATCH(SXS_Transit_temp!AB$28,SXS_Transit_input!$Y$69:$AL$69,0)+1,FALSE)),0,VLOOKUP($AA43,SXS_Transit_input!$Y$70:$AM$81,MATCH(SXS_Transit_temp!AB$28,SXS_Transit_input!$Y$69:$AL$69,0)+1,FALSE))</f>
        <v>0</v>
      </c>
      <c r="AC43" s="23">
        <f>IF(ISNA(VLOOKUP($AA43,SXS_Transit_input!$Y$28:$AU$48,MATCH(SXS_Transit_temp!AC$28,SXS_Transit_input!$Y$27:$AT$27,0)+1,FALSE)),0,VLOOKUP($AA43,SXS_Transit_input!$Y$28:$AU$48,MATCH(SXS_Transit_temp!AC$28,SXS_Transit_input!$Y$27:$AT$27,0)+1,FALSE))+IF(ISNA(VLOOKUP($AA43,SXS_Transit_input!$Y$70:$AM$81,MATCH(SXS_Transit_temp!AC$28,SXS_Transit_input!$Y$69:$AL$69,0)+1,FALSE)),0,VLOOKUP($AA43,SXS_Transit_input!$Y$70:$AM$81,MATCH(SXS_Transit_temp!AC$28,SXS_Transit_input!$Y$69:$AL$69,0)+1,FALSE))</f>
        <v>0</v>
      </c>
      <c r="AD43" s="23">
        <f>IF(ISNA(VLOOKUP($AA43,SXS_Transit_input!$Y$28:$AU$48,MATCH(SXS_Transit_temp!AD$28,SXS_Transit_input!$Y$27:$AT$27,0)+1,FALSE)),0,VLOOKUP($AA43,SXS_Transit_input!$Y$28:$AU$48,MATCH(SXS_Transit_temp!AD$28,SXS_Transit_input!$Y$27:$AT$27,0)+1,FALSE))+IF(ISNA(VLOOKUP($AA43,SXS_Transit_input!$Y$70:$AM$81,MATCH(SXS_Transit_temp!AD$28,SXS_Transit_input!$Y$69:$AL$69,0)+1,FALSE)),0,VLOOKUP($AA43,SXS_Transit_input!$Y$70:$AM$81,MATCH(SXS_Transit_temp!AD$28,SXS_Transit_input!$Y$69:$AL$69,0)+1,FALSE))</f>
        <v>0</v>
      </c>
      <c r="AE43" s="23">
        <f>IF(ISNA(VLOOKUP($AA43,SXS_Transit_input!$Y$28:$AU$48,MATCH(SXS_Transit_temp!AE$28,SXS_Transit_input!$Y$27:$AT$27,0)+1,FALSE)),0,VLOOKUP($AA43,SXS_Transit_input!$Y$28:$AU$48,MATCH(SXS_Transit_temp!AE$28,SXS_Transit_input!$Y$27:$AT$27,0)+1,FALSE))+IF(ISNA(VLOOKUP($AA43,SXS_Transit_input!$Y$70:$AM$81,MATCH(SXS_Transit_temp!AE$28,SXS_Transit_input!$Y$69:$AL$69,0)+1,FALSE)),0,VLOOKUP($AA43,SXS_Transit_input!$Y$70:$AM$81,MATCH(SXS_Transit_temp!AE$28,SXS_Transit_input!$Y$69:$AL$69,0)+1,FALSE))</f>
        <v>0</v>
      </c>
      <c r="AF43" s="23">
        <f>IF(ISNA(VLOOKUP($AA43,SXS_Transit_input!$Y$28:$AU$48,MATCH(SXS_Transit_temp!AF$28,SXS_Transit_input!$Y$27:$AT$27,0)+1,FALSE)),0,VLOOKUP($AA43,SXS_Transit_input!$Y$28:$AU$48,MATCH(SXS_Transit_temp!AF$28,SXS_Transit_input!$Y$27:$AT$27,0)+1,FALSE))+IF(ISNA(VLOOKUP($AA43,SXS_Transit_input!$Y$70:$AM$81,MATCH(SXS_Transit_temp!AF$28,SXS_Transit_input!$Y$69:$AL$69,0)+1,FALSE)),0,VLOOKUP($AA43,SXS_Transit_input!$Y$70:$AM$81,MATCH(SXS_Transit_temp!AF$28,SXS_Transit_input!$Y$69:$AL$69,0)+1,FALSE))</f>
        <v>0</v>
      </c>
      <c r="AG43" s="23">
        <f>IF(ISNA(VLOOKUP($AA43,SXS_Transit_input!$Y$28:$AU$48,MATCH(SXS_Transit_temp!AG$28,SXS_Transit_input!$Y$27:$AT$27,0)+1,FALSE)),0,VLOOKUP($AA43,SXS_Transit_input!$Y$28:$AU$48,MATCH(SXS_Transit_temp!AG$28,SXS_Transit_input!$Y$27:$AT$27,0)+1,FALSE))+IF(ISNA(VLOOKUP($AA43,SXS_Transit_input!$Y$70:$AM$81,MATCH(SXS_Transit_temp!AG$28,SXS_Transit_input!$Y$69:$AL$69,0)+1,FALSE)),0,VLOOKUP($AA43,SXS_Transit_input!$Y$70:$AM$81,MATCH(SXS_Transit_temp!AG$28,SXS_Transit_input!$Y$69:$AL$69,0)+1,FALSE))</f>
        <v>0</v>
      </c>
      <c r="AH43" s="23">
        <f>IF(ISNA(VLOOKUP($AA43,SXS_Transit_input!$Y$28:$AU$48,MATCH(SXS_Transit_temp!AH$28,SXS_Transit_input!$Y$27:$AT$27,0)+1,FALSE)),0,VLOOKUP($AA43,SXS_Transit_input!$Y$28:$AU$48,MATCH(SXS_Transit_temp!AH$28,SXS_Transit_input!$Y$27:$AT$27,0)+1,FALSE))+IF(ISNA(VLOOKUP($AA43,SXS_Transit_input!$Y$70:$AM$81,MATCH(SXS_Transit_temp!AH$28,SXS_Transit_input!$Y$69:$AL$69,0)+1,FALSE)),0,VLOOKUP($AA43,SXS_Transit_input!$Y$70:$AM$81,MATCH(SXS_Transit_temp!AH$28,SXS_Transit_input!$Y$69:$AL$69,0)+1,FALSE))</f>
        <v>0</v>
      </c>
      <c r="AI43" s="23">
        <f>IF(ISNA(VLOOKUP($AA43,SXS_Transit_input!$Y$28:$AU$48,MATCH(SXS_Transit_temp!AI$28,SXS_Transit_input!$Y$27:$AT$27,0)+1,FALSE)),0,VLOOKUP($AA43,SXS_Transit_input!$Y$28:$AU$48,MATCH(SXS_Transit_temp!AI$28,SXS_Transit_input!$Y$27:$AT$27,0)+1,FALSE))+IF(ISNA(VLOOKUP($AA43,SXS_Transit_input!$Y$70:$AM$81,MATCH(SXS_Transit_temp!AI$28,SXS_Transit_input!$Y$69:$AL$69,0)+1,FALSE)),0,VLOOKUP($AA43,SXS_Transit_input!$Y$70:$AM$81,MATCH(SXS_Transit_temp!AI$28,SXS_Transit_input!$Y$69:$AL$69,0)+1,FALSE))</f>
        <v>1</v>
      </c>
      <c r="AJ43" s="23">
        <f>IF(ISNA(VLOOKUP($AA43,SXS_Transit_input!$Y$28:$AU$48,MATCH(SXS_Transit_temp!AJ$28,SXS_Transit_input!$Y$27:$AT$27,0)+1,FALSE)),0,VLOOKUP($AA43,SXS_Transit_input!$Y$28:$AU$48,MATCH(SXS_Transit_temp!AJ$28,SXS_Transit_input!$Y$27:$AT$27,0)+1,FALSE))+IF(ISNA(VLOOKUP($AA43,SXS_Transit_input!$Y$70:$AM$81,MATCH(SXS_Transit_temp!AJ$28,SXS_Transit_input!$Y$69:$AL$69,0)+1,FALSE)),0,VLOOKUP($AA43,SXS_Transit_input!$Y$70:$AM$81,MATCH(SXS_Transit_temp!AJ$28,SXS_Transit_input!$Y$69:$AL$69,0)+1,FALSE))</f>
        <v>0</v>
      </c>
      <c r="AK43" s="23">
        <f>IF(ISNA(VLOOKUP($AA43,SXS_Transit_input!$Y$28:$AU$48,MATCH(SXS_Transit_temp!AK$28,SXS_Transit_input!$Y$27:$AT$27,0)+1,FALSE)),0,VLOOKUP($AA43,SXS_Transit_input!$Y$28:$AU$48,MATCH(SXS_Transit_temp!AK$28,SXS_Transit_input!$Y$27:$AT$27,0)+1,FALSE))+IF(ISNA(VLOOKUP($AA43,SXS_Transit_input!$Y$70:$AM$81,MATCH(SXS_Transit_temp!AK$28,SXS_Transit_input!$Y$69:$AL$69,0)+1,FALSE)),0,VLOOKUP($AA43,SXS_Transit_input!$Y$70:$AM$81,MATCH(SXS_Transit_temp!AK$28,SXS_Transit_input!$Y$69:$AL$69,0)+1,FALSE))</f>
        <v>0</v>
      </c>
      <c r="AL43" s="23">
        <f>IF(ISNA(VLOOKUP($AA43,SXS_Transit_input!$Y$28:$AU$48,MATCH(SXS_Transit_temp!AL$28,SXS_Transit_input!$Y$27:$AT$27,0)+1,FALSE)),0,VLOOKUP($AA43,SXS_Transit_input!$Y$28:$AU$48,MATCH(SXS_Transit_temp!AL$28,SXS_Transit_input!$Y$27:$AT$27,0)+1,FALSE))+IF(ISNA(VLOOKUP($AA43,SXS_Transit_input!$Y$70:$AM$81,MATCH(SXS_Transit_temp!AL$28,SXS_Transit_input!$Y$69:$AL$69,0)+1,FALSE)),0,VLOOKUP($AA43,SXS_Transit_input!$Y$70:$AM$81,MATCH(SXS_Transit_temp!AL$28,SXS_Transit_input!$Y$69:$AL$69,0)+1,FALSE))</f>
        <v>0</v>
      </c>
      <c r="AM43" s="23">
        <f>IF(ISNA(VLOOKUP($AA43,SXS_Transit_input!$Y$28:$AU$48,MATCH(SXS_Transit_temp!AM$28,SXS_Transit_input!$Y$27:$AT$27,0)+1,FALSE)),0,VLOOKUP($AA43,SXS_Transit_input!$Y$28:$AU$48,MATCH(SXS_Transit_temp!AM$28,SXS_Transit_input!$Y$27:$AT$27,0)+1,FALSE))+IF(ISNA(VLOOKUP($AA43,SXS_Transit_input!$Y$70:$AM$81,MATCH(SXS_Transit_temp!AM$28,SXS_Transit_input!$Y$69:$AL$69,0)+1,FALSE)),0,VLOOKUP($AA43,SXS_Transit_input!$Y$70:$AM$81,MATCH(SXS_Transit_temp!AM$28,SXS_Transit_input!$Y$69:$AL$69,0)+1,FALSE))</f>
        <v>0</v>
      </c>
      <c r="AN43" s="23">
        <f>IF(ISNA(VLOOKUP($AA43,SXS_Transit_input!$Y$28:$AU$48,MATCH(SXS_Transit_temp!AN$28,SXS_Transit_input!$Y$27:$AT$27,0)+1,FALSE)),0,VLOOKUP($AA43,SXS_Transit_input!$Y$28:$AU$48,MATCH(SXS_Transit_temp!AN$28,SXS_Transit_input!$Y$27:$AT$27,0)+1,FALSE))+IF(ISNA(VLOOKUP($AA43,SXS_Transit_input!$Y$70:$AM$81,MATCH(SXS_Transit_temp!AN$28,SXS_Transit_input!$Y$69:$AL$69,0)+1,FALSE)),0,VLOOKUP($AA43,SXS_Transit_input!$Y$70:$AM$81,MATCH(SXS_Transit_temp!AN$28,SXS_Transit_input!$Y$69:$AL$69,0)+1,FALSE))</f>
        <v>0</v>
      </c>
      <c r="AO43" s="23">
        <f>IF(ISNA(VLOOKUP($AA43,SXS_Transit_input!$Y$28:$AU$48,MATCH(SXS_Transit_temp!AO$28,SXS_Transit_input!$Y$27:$AT$27,0)+1,FALSE)),0,VLOOKUP($AA43,SXS_Transit_input!$Y$28:$AU$48,MATCH(SXS_Transit_temp!AO$28,SXS_Transit_input!$Y$27:$AT$27,0)+1,FALSE))+IF(ISNA(VLOOKUP($AA43,SXS_Transit_input!$Y$70:$AM$81,MATCH(SXS_Transit_temp!AO$28,SXS_Transit_input!$Y$69:$AL$69,0)+1,FALSE)),0,VLOOKUP($AA43,SXS_Transit_input!$Y$70:$AM$81,MATCH(SXS_Transit_temp!AO$28,SXS_Transit_input!$Y$69:$AL$69,0)+1,FALSE))</f>
        <v>0</v>
      </c>
      <c r="AP43" s="23">
        <f>IF(ISNA(VLOOKUP($AA43,SXS_Transit_input!$Y$28:$AU$48,MATCH(SXS_Transit_temp!AP$28,SXS_Transit_input!$Y$27:$AT$27,0)+1,FALSE)),0,VLOOKUP($AA43,SXS_Transit_input!$Y$28:$AU$48,MATCH(SXS_Transit_temp!AP$28,SXS_Transit_input!$Y$27:$AT$27,0)+1,FALSE))+IF(ISNA(VLOOKUP($AA43,SXS_Transit_input!$Y$70:$AM$81,MATCH(SXS_Transit_temp!AP$28,SXS_Transit_input!$Y$69:$AL$69,0)+1,FALSE)),0,VLOOKUP($AA43,SXS_Transit_input!$Y$70:$AM$81,MATCH(SXS_Transit_temp!AP$28,SXS_Transit_input!$Y$69:$AL$69,0)+1,FALSE))</f>
        <v>0</v>
      </c>
      <c r="AQ43" s="23">
        <f>IF(ISNA(VLOOKUP($AA43,SXS_Transit_input!$Y$28:$AU$48,MATCH(SXS_Transit_temp!AQ$28,SXS_Transit_input!$Y$27:$AT$27,0)+1,FALSE)),0,VLOOKUP($AA43,SXS_Transit_input!$Y$28:$AU$48,MATCH(SXS_Transit_temp!AQ$28,SXS_Transit_input!$Y$27:$AT$27,0)+1,FALSE))+IF(ISNA(VLOOKUP($AA43,SXS_Transit_input!$Y$70:$AM$81,MATCH(SXS_Transit_temp!AQ$28,SXS_Transit_input!$Y$69:$AL$69,0)+1,FALSE)),0,VLOOKUP($AA43,SXS_Transit_input!$Y$70:$AM$81,MATCH(SXS_Transit_temp!AQ$28,SXS_Transit_input!$Y$69:$AL$69,0)+1,FALSE))</f>
        <v>0</v>
      </c>
      <c r="AR43" s="23">
        <f>IF(ISNA(VLOOKUP($AA43,SXS_Transit_input!$Y$28:$AU$48,MATCH(SXS_Transit_temp!AR$28,SXS_Transit_input!$Y$27:$AT$27,0)+1,FALSE)),0,VLOOKUP($AA43,SXS_Transit_input!$Y$28:$AU$48,MATCH(SXS_Transit_temp!AR$28,SXS_Transit_input!$Y$27:$AT$27,0)+1,FALSE))+IF(ISNA(VLOOKUP($AA43,SXS_Transit_input!$Y$70:$AM$81,MATCH(SXS_Transit_temp!AR$28,SXS_Transit_input!$Y$69:$AL$69,0)+1,FALSE)),0,VLOOKUP($AA43,SXS_Transit_input!$Y$70:$AM$81,MATCH(SXS_Transit_temp!AR$28,SXS_Transit_input!$Y$69:$AL$69,0)+1,FALSE))</f>
        <v>0</v>
      </c>
      <c r="AS43" s="23">
        <f>IF(ISNA(VLOOKUP($AA43,SXS_Transit_input!$Y$28:$AU$48,MATCH(SXS_Transit_temp!AS$28,SXS_Transit_input!$Y$27:$AT$27,0)+1,FALSE)),0,VLOOKUP($AA43,SXS_Transit_input!$Y$28:$AU$48,MATCH(SXS_Transit_temp!AS$28,SXS_Transit_input!$Y$27:$AT$27,0)+1,FALSE))+IF(ISNA(VLOOKUP($AA43,SXS_Transit_input!$Y$70:$AM$81,MATCH(SXS_Transit_temp!AS$28,SXS_Transit_input!$Y$69:$AL$69,0)+1,FALSE)),0,VLOOKUP($AA43,SXS_Transit_input!$Y$70:$AM$81,MATCH(SXS_Transit_temp!AS$28,SXS_Transit_input!$Y$69:$AL$69,0)+1,FALSE))</f>
        <v>0</v>
      </c>
      <c r="AT43" s="23">
        <f>IF(ISNA(VLOOKUP($AA43,SXS_Transit_input!$Y$28:$AU$48,MATCH(SXS_Transit_temp!AT$28,SXS_Transit_input!$Y$27:$AT$27,0)+1,FALSE)),0,VLOOKUP($AA43,SXS_Transit_input!$Y$28:$AU$48,MATCH(SXS_Transit_temp!AT$28,SXS_Transit_input!$Y$27:$AT$27,0)+1,FALSE))+IF(ISNA(VLOOKUP($AA43,SXS_Transit_input!$Y$70:$AM$81,MATCH(SXS_Transit_temp!AT$28,SXS_Transit_input!$Y$69:$AL$69,0)+1,FALSE)),0,VLOOKUP($AA43,SXS_Transit_input!$Y$70:$AM$81,MATCH(SXS_Transit_temp!AT$28,SXS_Transit_input!$Y$69:$AL$69,0)+1,FALSE))</f>
        <v>0</v>
      </c>
      <c r="AU43" s="23">
        <f>IF(ISNA(VLOOKUP($AA43,SXS_Transit_input!$Y$28:$AU$48,MATCH(SXS_Transit_temp!AU$28,SXS_Transit_input!$Y$27:$AT$27,0)+1,FALSE)),0,VLOOKUP($AA43,SXS_Transit_input!$Y$28:$AU$48,MATCH(SXS_Transit_temp!AU$28,SXS_Transit_input!$Y$27:$AT$27,0)+1,FALSE))+IF(ISNA(VLOOKUP($AA43,SXS_Transit_input!$Y$70:$AM$81,MATCH(SXS_Transit_temp!AU$28,SXS_Transit_input!$Y$69:$AL$69,0)+1,FALSE)),0,VLOOKUP($AA43,SXS_Transit_input!$Y$70:$AM$81,MATCH(SXS_Transit_temp!AU$28,SXS_Transit_input!$Y$69:$AL$69,0)+1,FALSE))</f>
        <v>0</v>
      </c>
      <c r="AV43" s="23">
        <f>IF(ISNA(VLOOKUP($AA43,SXS_Transit_input!$Y$28:$AU$48,MATCH(SXS_Transit_temp!AV$28,SXS_Transit_input!$Y$27:$AT$27,0)+1,FALSE)),0,VLOOKUP($AA43,SXS_Transit_input!$Y$28:$AU$48,MATCH(SXS_Transit_temp!AV$28,SXS_Transit_input!$Y$27:$AT$27,0)+1,FALSE))+IF(ISNA(VLOOKUP($AA43,SXS_Transit_input!$Y$70:$AM$81,MATCH(SXS_Transit_temp!AV$28,SXS_Transit_input!$Y$69:$AL$69,0)+1,FALSE)),0,VLOOKUP($AA43,SXS_Transit_input!$Y$70:$AM$81,MATCH(SXS_Transit_temp!AV$28,SXS_Transit_input!$Y$69:$AL$69,0)+1,FALSE))</f>
        <v>0</v>
      </c>
      <c r="AW43" s="23">
        <f>IF(ISNA(VLOOKUP($AA43,SXS_Transit_input!$Y$28:$AU$48,MATCH(SXS_Transit_temp!AW$28,SXS_Transit_input!$Y$27:$AT$27,0)+1,FALSE)),0,VLOOKUP($AA43,SXS_Transit_input!$Y$28:$AU$48,MATCH(SXS_Transit_temp!AW$28,SXS_Transit_input!$Y$27:$AT$27,0)+1,FALSE))+IF(ISNA(VLOOKUP($AA43,SXS_Transit_input!$Y$70:$AM$81,MATCH(SXS_Transit_temp!AW$28,SXS_Transit_input!$Y$69:$AL$69,0)+1,FALSE)),0,VLOOKUP($AA43,SXS_Transit_input!$Y$70:$AM$81,MATCH(SXS_Transit_temp!AW$28,SXS_Transit_input!$Y$69:$AL$69,0)+1,FALSE))</f>
        <v>0</v>
      </c>
      <c r="AX43" s="23">
        <f>IF(ISNA(VLOOKUP($AA43,SXS_Transit_input!$Y$28:$AU$48,MATCH(SXS_Transit_temp!AX$28,SXS_Transit_input!$Y$27:$AT$27,0)+1,FALSE)),0,VLOOKUP($AA43,SXS_Transit_input!$Y$28:$AU$48,MATCH(SXS_Transit_temp!AX$28,SXS_Transit_input!$Y$27:$AT$27,0)+1,FALSE))+IF(ISNA(VLOOKUP($AA43,SXS_Transit_input!$Y$70:$AM$81,MATCH(SXS_Transit_temp!AX$28,SXS_Transit_input!$Y$69:$AL$69,0)+1,FALSE)),0,VLOOKUP($AA43,SXS_Transit_input!$Y$70:$AM$81,MATCH(SXS_Transit_temp!AX$28,SXS_Transit_input!$Y$69:$AL$69,0)+1,FALSE))</f>
        <v>0</v>
      </c>
      <c r="AY43" s="23">
        <f>IF(ISNA(VLOOKUP($AA43,SXS_Transit_input!$Y$28:$AU$48,MATCH(SXS_Transit_temp!AY$28,SXS_Transit_input!$Y$27:$AT$27,0)+1,FALSE)),0,VLOOKUP($AA43,SXS_Transit_input!$Y$28:$AU$48,MATCH(SXS_Transit_temp!AY$28,SXS_Transit_input!$Y$27:$AT$27,0)+1,FALSE))+IF(ISNA(VLOOKUP($AA43,SXS_Transit_input!$Y$70:$AM$81,MATCH(SXS_Transit_temp!AY$28,SXS_Transit_input!$Y$69:$AL$69,0)+1,FALSE)),0,VLOOKUP($AA43,SXS_Transit_input!$Y$70:$AM$81,MATCH(SXS_Transit_temp!AY$28,SXS_Transit_input!$Y$69:$AL$69,0)+1,FALSE))</f>
        <v>0</v>
      </c>
      <c r="AZ43" s="24">
        <f>IF(ISNA(VLOOKUP($AA43,SXS_Transit_input!$Y$28:$AU$48,MATCH(SXS_Transit_temp!AZ$28,SXS_Transit_input!$Y$27:$AT$27,0)+1,FALSE)),0,VLOOKUP($AA43,SXS_Transit_input!$Y$28:$AU$48,MATCH(SXS_Transit_temp!AZ$28,SXS_Transit_input!$Y$27:$AT$27,0)+1,FALSE))+IF(ISNA(VLOOKUP($AA43,SXS_Transit_input!$Y$70:$AM$81,MATCH(SXS_Transit_temp!AZ$28,SXS_Transit_input!$Y$69:$AL$69,0)+1,FALSE)),0,VLOOKUP($AA43,SXS_Transit_input!$Y$70:$AM$81,MATCH(SXS_Transit_temp!AZ$28,SXS_Transit_input!$Y$69:$AL$69,0)+1,FALSE))</f>
        <v>0</v>
      </c>
    </row>
    <row r="44" spans="1:52" x14ac:dyDescent="0.25">
      <c r="A44">
        <v>16</v>
      </c>
      <c r="B44">
        <f>IF(ISNA(VLOOKUP($A44,SXS_Transit_input!$A$28:$W$49,MATCH(SXS_Transit_temp!B$28,SXS_Transit_input!$B$27:$W$27,0)+1,FALSE)),0,VLOOKUP($A44,SXS_Transit_input!$A$28:$W$49,MATCH(SXS_Transit_temp!B$28,SXS_Transit_input!$B$27:$W$27,0)+1,FALSE))+IF(ISNA(VLOOKUP($A44,SXS_Transit_input!$A$71:$L$81,MATCH(SXS_Transit_temp!B$28,SXS_Transit_input!$B$70:$L$70,0)+1,FALSE)),0,VLOOKUP($A44,SXS_Transit_input!$A$71:$L$81,MATCH(SXS_Transit_temp!B$28,SXS_Transit_input!$B$70:$L$70,0)+1,FALSE))</f>
        <v>0</v>
      </c>
      <c r="C44">
        <f>IF(ISNA(VLOOKUP($A44,SXS_Transit_input!$A$28:$W$49,MATCH(SXS_Transit_temp!C$28,SXS_Transit_input!$B$27:$W$27,0)+1,FALSE)),0,VLOOKUP($A44,SXS_Transit_input!$A$28:$W$49,MATCH(SXS_Transit_temp!C$28,SXS_Transit_input!$B$27:$W$27,0)+1,FALSE))+IF(ISNA(VLOOKUP($A44,SXS_Transit_input!$A$71:$L$81,MATCH(SXS_Transit_temp!C$28,SXS_Transit_input!$B$70:$L$70,0)+1,FALSE)),0,VLOOKUP($A44,SXS_Transit_input!$A$71:$L$81,MATCH(SXS_Transit_temp!C$28,SXS_Transit_input!$B$70:$L$70,0)+1,FALSE))</f>
        <v>0</v>
      </c>
      <c r="D44">
        <f>IF(ISNA(VLOOKUP($A44,SXS_Transit_input!$A$28:$W$49,MATCH(SXS_Transit_temp!D$28,SXS_Transit_input!$B$27:$W$27,0)+1,FALSE)),0,VLOOKUP($A44,SXS_Transit_input!$A$28:$W$49,MATCH(SXS_Transit_temp!D$28,SXS_Transit_input!$B$27:$W$27,0)+1,FALSE))+IF(ISNA(VLOOKUP($A44,SXS_Transit_input!$A$71:$L$81,MATCH(SXS_Transit_temp!D$28,SXS_Transit_input!$B$70:$L$70,0)+1,FALSE)),0,VLOOKUP($A44,SXS_Transit_input!$A$71:$L$81,MATCH(SXS_Transit_temp!D$28,SXS_Transit_input!$B$70:$L$70,0)+1,FALSE))</f>
        <v>0</v>
      </c>
      <c r="E44">
        <f>IF(ISNA(VLOOKUP($A44,SXS_Transit_input!$A$28:$W$49,MATCH(SXS_Transit_temp!E$28,SXS_Transit_input!$B$27:$W$27,0)+1,FALSE)),0,VLOOKUP($A44,SXS_Transit_input!$A$28:$W$49,MATCH(SXS_Transit_temp!E$28,SXS_Transit_input!$B$27:$W$27,0)+1,FALSE))+IF(ISNA(VLOOKUP($A44,SXS_Transit_input!$A$71:$L$81,MATCH(SXS_Transit_temp!E$28,SXS_Transit_input!$B$70:$L$70,0)+1,FALSE)),0,VLOOKUP($A44,SXS_Transit_input!$A$71:$L$81,MATCH(SXS_Transit_temp!E$28,SXS_Transit_input!$B$70:$L$70,0)+1,FALSE))</f>
        <v>0</v>
      </c>
      <c r="F44">
        <f>IF(ISNA(VLOOKUP($A44,SXS_Transit_input!$A$28:$W$49,MATCH(SXS_Transit_temp!F$28,SXS_Transit_input!$B$27:$W$27,0)+1,FALSE)),0,VLOOKUP($A44,SXS_Transit_input!$A$28:$W$49,MATCH(SXS_Transit_temp!F$28,SXS_Transit_input!$B$27:$W$27,0)+1,FALSE))+IF(ISNA(VLOOKUP($A44,SXS_Transit_input!$A$71:$L$81,MATCH(SXS_Transit_temp!F$28,SXS_Transit_input!$B$70:$L$70,0)+1,FALSE)),0,VLOOKUP($A44,SXS_Transit_input!$A$71:$L$81,MATCH(SXS_Transit_temp!F$28,SXS_Transit_input!$B$70:$L$70,0)+1,FALSE))</f>
        <v>0</v>
      </c>
      <c r="G44">
        <f>IF(ISNA(VLOOKUP($A44,SXS_Transit_input!$A$28:$W$49,MATCH(SXS_Transit_temp!G$28,SXS_Transit_input!$B$27:$W$27,0)+1,FALSE)),0,VLOOKUP($A44,SXS_Transit_input!$A$28:$W$49,MATCH(SXS_Transit_temp!G$28,SXS_Transit_input!$B$27:$W$27,0)+1,FALSE))+IF(ISNA(VLOOKUP($A44,SXS_Transit_input!$A$71:$L$81,MATCH(SXS_Transit_temp!G$28,SXS_Transit_input!$B$70:$L$70,0)+1,FALSE)),0,VLOOKUP($A44,SXS_Transit_input!$A$71:$L$81,MATCH(SXS_Transit_temp!G$28,SXS_Transit_input!$B$70:$L$70,0)+1,FALSE))</f>
        <v>0</v>
      </c>
      <c r="H44">
        <f>IF(ISNA(VLOOKUP($A44,SXS_Transit_input!$A$28:$W$49,MATCH(SXS_Transit_temp!H$28,SXS_Transit_input!$B$27:$W$27,0)+1,FALSE)),0,VLOOKUP($A44,SXS_Transit_input!$A$28:$W$49,MATCH(SXS_Transit_temp!H$28,SXS_Transit_input!$B$27:$W$27,0)+1,FALSE))+IF(ISNA(VLOOKUP($A44,SXS_Transit_input!$A$71:$L$81,MATCH(SXS_Transit_temp!H$28,SXS_Transit_input!$B$70:$L$70,0)+1,FALSE)),0,VLOOKUP($A44,SXS_Transit_input!$A$71:$L$81,MATCH(SXS_Transit_temp!H$28,SXS_Transit_input!$B$70:$L$70,0)+1,FALSE))</f>
        <v>0</v>
      </c>
      <c r="I44">
        <f>IF(ISNA(VLOOKUP($A44,SXS_Transit_input!$A$28:$W$49,MATCH(SXS_Transit_temp!I$28,SXS_Transit_input!$B$27:$W$27,0)+1,FALSE)),0,VLOOKUP($A44,SXS_Transit_input!$A$28:$W$49,MATCH(SXS_Transit_temp!I$28,SXS_Transit_input!$B$27:$W$27,0)+1,FALSE))+IF(ISNA(VLOOKUP($A44,SXS_Transit_input!$A$71:$L$81,MATCH(SXS_Transit_temp!I$28,SXS_Transit_input!$B$70:$L$70,0)+1,FALSE)),0,VLOOKUP($A44,SXS_Transit_input!$A$71:$L$81,MATCH(SXS_Transit_temp!I$28,SXS_Transit_input!$B$70:$L$70,0)+1,FALSE))</f>
        <v>0</v>
      </c>
      <c r="J44">
        <f>IF(ISNA(VLOOKUP($A44,SXS_Transit_input!$A$28:$W$49,MATCH(SXS_Transit_temp!J$28,SXS_Transit_input!$B$27:$W$27,0)+1,FALSE)),0,VLOOKUP($A44,SXS_Transit_input!$A$28:$W$49,MATCH(SXS_Transit_temp!J$28,SXS_Transit_input!$B$27:$W$27,0)+1,FALSE))+IF(ISNA(VLOOKUP($A44,SXS_Transit_input!$A$71:$L$81,MATCH(SXS_Transit_temp!J$28,SXS_Transit_input!$B$70:$L$70,0)+1,FALSE)),0,VLOOKUP($A44,SXS_Transit_input!$A$71:$L$81,MATCH(SXS_Transit_temp!J$28,SXS_Transit_input!$B$70:$L$70,0)+1,FALSE))</f>
        <v>0</v>
      </c>
      <c r="K44">
        <f>IF(ISNA(VLOOKUP($A44,SXS_Transit_input!$A$28:$W$49,MATCH(SXS_Transit_temp!K$28,SXS_Transit_input!$B$27:$W$27,0)+1,FALSE)),0,VLOOKUP($A44,SXS_Transit_input!$A$28:$W$49,MATCH(SXS_Transit_temp!K$28,SXS_Transit_input!$B$27:$W$27,0)+1,FALSE))+IF(ISNA(VLOOKUP($A44,SXS_Transit_input!$A$71:$L$81,MATCH(SXS_Transit_temp!K$28,SXS_Transit_input!$B$70:$L$70,0)+1,FALSE)),0,VLOOKUP($A44,SXS_Transit_input!$A$71:$L$81,MATCH(SXS_Transit_temp!K$28,SXS_Transit_input!$B$70:$L$70,0)+1,FALSE))</f>
        <v>0</v>
      </c>
      <c r="L44">
        <f>IF(ISNA(VLOOKUP($A44,SXS_Transit_input!$A$28:$W$49,MATCH(SXS_Transit_temp!L$28,SXS_Transit_input!$B$27:$W$27,0)+1,FALSE)),0,VLOOKUP($A44,SXS_Transit_input!$A$28:$W$49,MATCH(SXS_Transit_temp!L$28,SXS_Transit_input!$B$27:$W$27,0)+1,FALSE))+IF(ISNA(VLOOKUP($A44,SXS_Transit_input!$A$71:$L$81,MATCH(SXS_Transit_temp!L$28,SXS_Transit_input!$B$70:$L$70,0)+1,FALSE)),0,VLOOKUP($A44,SXS_Transit_input!$A$71:$L$81,MATCH(SXS_Transit_temp!L$28,SXS_Transit_input!$B$70:$L$70,0)+1,FALSE))</f>
        <v>0</v>
      </c>
      <c r="M44">
        <f>IF(ISNA(VLOOKUP($A44,SXS_Transit_input!$A$28:$W$49,MATCH(SXS_Transit_temp!M$28,SXS_Transit_input!$B$27:$W$27,0)+1,FALSE)),0,VLOOKUP($A44,SXS_Transit_input!$A$28:$W$49,MATCH(SXS_Transit_temp!M$28,SXS_Transit_input!$B$27:$W$27,0)+1,FALSE))+IF(ISNA(VLOOKUP($A44,SXS_Transit_input!$A$71:$L$81,MATCH(SXS_Transit_temp!M$28,SXS_Transit_input!$B$70:$L$70,0)+1,FALSE)),0,VLOOKUP($A44,SXS_Transit_input!$A$71:$L$81,MATCH(SXS_Transit_temp!M$28,SXS_Transit_input!$B$70:$L$70,0)+1,FALSE))</f>
        <v>0</v>
      </c>
      <c r="N44">
        <f>IF(ISNA(VLOOKUP($A44,SXS_Transit_input!$A$28:$W$49,MATCH(SXS_Transit_temp!N$28,SXS_Transit_input!$B$27:$W$27,0)+1,FALSE)),0,VLOOKUP($A44,SXS_Transit_input!$A$28:$W$49,MATCH(SXS_Transit_temp!N$28,SXS_Transit_input!$B$27:$W$27,0)+1,FALSE))+IF(ISNA(VLOOKUP($A44,SXS_Transit_input!$A$71:$L$81,MATCH(SXS_Transit_temp!N$28,SXS_Transit_input!$B$70:$L$70,0)+1,FALSE)),0,VLOOKUP($A44,SXS_Transit_input!$A$71:$L$81,MATCH(SXS_Transit_temp!N$28,SXS_Transit_input!$B$70:$L$70,0)+1,FALSE))</f>
        <v>0</v>
      </c>
      <c r="O44">
        <f>IF(ISNA(VLOOKUP($A44,SXS_Transit_input!$A$28:$W$49,MATCH(SXS_Transit_temp!O$28,SXS_Transit_input!$B$27:$W$27,0)+1,FALSE)),0,VLOOKUP($A44,SXS_Transit_input!$A$28:$W$49,MATCH(SXS_Transit_temp!O$28,SXS_Transit_input!$B$27:$W$27,0)+1,FALSE))+IF(ISNA(VLOOKUP($A44,SXS_Transit_input!$A$71:$L$81,MATCH(SXS_Transit_temp!O$28,SXS_Transit_input!$B$70:$L$70,0)+1,FALSE)),0,VLOOKUP($A44,SXS_Transit_input!$A$71:$L$81,MATCH(SXS_Transit_temp!O$28,SXS_Transit_input!$B$70:$L$70,0)+1,FALSE))</f>
        <v>0</v>
      </c>
      <c r="P44">
        <f>IF(ISNA(VLOOKUP($A44,SXS_Transit_input!$A$28:$W$49,MATCH(SXS_Transit_temp!P$28,SXS_Transit_input!$B$27:$W$27,0)+1,FALSE)),0,VLOOKUP($A44,SXS_Transit_input!$A$28:$W$49,MATCH(SXS_Transit_temp!P$28,SXS_Transit_input!$B$27:$W$27,0)+1,FALSE))+IF(ISNA(VLOOKUP($A44,SXS_Transit_input!$A$71:$L$81,MATCH(SXS_Transit_temp!P$28,SXS_Transit_input!$B$70:$L$70,0)+1,FALSE)),0,VLOOKUP($A44,SXS_Transit_input!$A$71:$L$81,MATCH(SXS_Transit_temp!P$28,SXS_Transit_input!$B$70:$L$70,0)+1,FALSE))</f>
        <v>0</v>
      </c>
      <c r="Q44">
        <f>IF(ISNA(VLOOKUP($A44,SXS_Transit_input!$A$28:$W$49,MATCH(SXS_Transit_temp!Q$28,SXS_Transit_input!$B$27:$W$27,0)+1,FALSE)),0,VLOOKUP($A44,SXS_Transit_input!$A$28:$W$49,MATCH(SXS_Transit_temp!Q$28,SXS_Transit_input!$B$27:$W$27,0)+1,FALSE))+IF(ISNA(VLOOKUP($A44,SXS_Transit_input!$A$71:$L$81,MATCH(SXS_Transit_temp!Q$28,SXS_Transit_input!$B$70:$L$70,0)+1,FALSE)),0,VLOOKUP($A44,SXS_Transit_input!$A$71:$L$81,MATCH(SXS_Transit_temp!Q$28,SXS_Transit_input!$B$70:$L$70,0)+1,FALSE))</f>
        <v>0</v>
      </c>
      <c r="R44">
        <f>IF(ISNA(VLOOKUP($A44,SXS_Transit_input!$A$28:$W$49,MATCH(SXS_Transit_temp!R$28,SXS_Transit_input!$B$27:$W$27,0)+1,FALSE)),0,VLOOKUP($A44,SXS_Transit_input!$A$28:$W$49,MATCH(SXS_Transit_temp!R$28,SXS_Transit_input!$B$27:$W$27,0)+1,FALSE))+IF(ISNA(VLOOKUP($A44,SXS_Transit_input!$A$71:$L$81,MATCH(SXS_Transit_temp!R$28,SXS_Transit_input!$B$70:$L$70,0)+1,FALSE)),0,VLOOKUP($A44,SXS_Transit_input!$A$71:$L$81,MATCH(SXS_Transit_temp!R$28,SXS_Transit_input!$B$70:$L$70,0)+1,FALSE))</f>
        <v>0</v>
      </c>
      <c r="S44">
        <f>IF(ISNA(VLOOKUP($A44,SXS_Transit_input!$A$28:$W$49,MATCH(SXS_Transit_temp!S$28,SXS_Transit_input!$B$27:$W$27,0)+1,FALSE)),0,VLOOKUP($A44,SXS_Transit_input!$A$28:$W$49,MATCH(SXS_Transit_temp!S$28,SXS_Transit_input!$B$27:$W$27,0)+1,FALSE))+IF(ISNA(VLOOKUP($A44,SXS_Transit_input!$A$71:$L$81,MATCH(SXS_Transit_temp!S$28,SXS_Transit_input!$B$70:$L$70,0)+1,FALSE)),0,VLOOKUP($A44,SXS_Transit_input!$A$71:$L$81,MATCH(SXS_Transit_temp!S$28,SXS_Transit_input!$B$70:$L$70,0)+1,FALSE))</f>
        <v>0</v>
      </c>
      <c r="T44">
        <f>IF(ISNA(VLOOKUP($A44,SXS_Transit_input!$A$28:$W$49,MATCH(SXS_Transit_temp!T$28,SXS_Transit_input!$B$27:$W$27,0)+1,FALSE)),0,VLOOKUP($A44,SXS_Transit_input!$A$28:$W$49,MATCH(SXS_Transit_temp!T$28,SXS_Transit_input!$B$27:$W$27,0)+1,FALSE))+IF(ISNA(VLOOKUP($A44,SXS_Transit_input!$A$71:$L$81,MATCH(SXS_Transit_temp!T$28,SXS_Transit_input!$B$70:$L$70,0)+1,FALSE)),0,VLOOKUP($A44,SXS_Transit_input!$A$71:$L$81,MATCH(SXS_Transit_temp!T$28,SXS_Transit_input!$B$70:$L$70,0)+1,FALSE))</f>
        <v>0</v>
      </c>
      <c r="U44">
        <f>IF(ISNA(VLOOKUP($A44,SXS_Transit_input!$A$28:$W$49,MATCH(SXS_Transit_temp!U$28,SXS_Transit_input!$B$27:$W$27,0)+1,FALSE)),0,VLOOKUP($A44,SXS_Transit_input!$A$28:$W$49,MATCH(SXS_Transit_temp!U$28,SXS_Transit_input!$B$27:$W$27,0)+1,FALSE))+IF(ISNA(VLOOKUP($A44,SXS_Transit_input!$A$71:$L$81,MATCH(SXS_Transit_temp!U$28,SXS_Transit_input!$B$70:$L$70,0)+1,FALSE)),0,VLOOKUP($A44,SXS_Transit_input!$A$71:$L$81,MATCH(SXS_Transit_temp!U$28,SXS_Transit_input!$B$70:$L$70,0)+1,FALSE))</f>
        <v>0</v>
      </c>
      <c r="V44">
        <f>IF(ISNA(VLOOKUP($A44,SXS_Transit_input!$A$28:$W$49,MATCH(SXS_Transit_temp!V$28,SXS_Transit_input!$B$27:$W$27,0)+1,FALSE)),0,VLOOKUP($A44,SXS_Transit_input!$A$28:$W$49,MATCH(SXS_Transit_temp!V$28,SXS_Transit_input!$B$27:$W$27,0)+1,FALSE))+IF(ISNA(VLOOKUP($A44,SXS_Transit_input!$A$71:$L$81,MATCH(SXS_Transit_temp!V$28,SXS_Transit_input!$B$70:$L$70,0)+1,FALSE)),0,VLOOKUP($A44,SXS_Transit_input!$A$71:$L$81,MATCH(SXS_Transit_temp!V$28,SXS_Transit_input!$B$70:$L$70,0)+1,FALSE))</f>
        <v>0</v>
      </c>
      <c r="W44">
        <f>IF(ISNA(VLOOKUP($A44,SXS_Transit_input!$A$28:$W$49,MATCH(SXS_Transit_temp!W$28,SXS_Transit_input!$B$27:$W$27,0)+1,FALSE)),0,VLOOKUP($A44,SXS_Transit_input!$A$28:$W$49,MATCH(SXS_Transit_temp!W$28,SXS_Transit_input!$B$27:$W$27,0)+1,FALSE))+IF(ISNA(VLOOKUP($A44,SXS_Transit_input!$A$71:$L$81,MATCH(SXS_Transit_temp!W$28,SXS_Transit_input!$B$70:$L$70,0)+1,FALSE)),0,VLOOKUP($A44,SXS_Transit_input!$A$71:$L$81,MATCH(SXS_Transit_temp!W$28,SXS_Transit_input!$B$70:$L$70,0)+1,FALSE))</f>
        <v>0</v>
      </c>
      <c r="X44">
        <f>IF(ISNA(VLOOKUP($A44,SXS_Transit_input!$A$28:$W$49,MATCH(SXS_Transit_temp!X$28,SXS_Transit_input!$B$27:$W$27,0)+1,FALSE)),0,VLOOKUP($A44,SXS_Transit_input!$A$28:$W$49,MATCH(SXS_Transit_temp!X$28,SXS_Transit_input!$B$27:$W$27,0)+1,FALSE))+IF(ISNA(VLOOKUP($A44,SXS_Transit_input!$A$71:$L$81,MATCH(SXS_Transit_temp!X$28,SXS_Transit_input!$B$70:$L$70,0)+1,FALSE)),0,VLOOKUP($A44,SXS_Transit_input!$A$71:$L$81,MATCH(SXS_Transit_temp!X$28,SXS_Transit_input!$B$70:$L$70,0)+1,FALSE))</f>
        <v>0</v>
      </c>
      <c r="Y44">
        <f>IF(ISNA(VLOOKUP($A44,SXS_Transit_input!$A$28:$W$49,MATCH(SXS_Transit_temp!Y$28,SXS_Transit_input!$B$27:$W$27,0)+1,FALSE)),0,VLOOKUP($A44,SXS_Transit_input!$A$28:$W$49,MATCH(SXS_Transit_temp!Y$28,SXS_Transit_input!$B$27:$W$27,0)+1,FALSE))+IF(ISNA(VLOOKUP($A44,SXS_Transit_input!$A$71:$L$81,MATCH(SXS_Transit_temp!Y$28,SXS_Transit_input!$B$70:$L$70,0)+1,FALSE)),0,VLOOKUP($A44,SXS_Transit_input!$A$71:$L$81,MATCH(SXS_Transit_temp!Y$28,SXS_Transit_input!$B$70:$L$70,0)+1,FALSE))</f>
        <v>0</v>
      </c>
      <c r="Z44">
        <f>IF(ISNA(VLOOKUP($A44,SXS_Transit_input!$A$28:$W$49,MATCH(SXS_Transit_temp!Z$28,SXS_Transit_input!$B$27:$W$27,0)+1,FALSE)),0,VLOOKUP($A44,SXS_Transit_input!$A$28:$W$49,MATCH(SXS_Transit_temp!Z$28,SXS_Transit_input!$B$27:$W$27,0)+1,FALSE))+IF(ISNA(VLOOKUP($A44,SXS_Transit_input!$A$71:$L$81,MATCH(SXS_Transit_temp!Z$28,SXS_Transit_input!$B$70:$L$70,0)+1,FALSE)),0,VLOOKUP($A44,SXS_Transit_input!$A$71:$L$81,MATCH(SXS_Transit_temp!Z$28,SXS_Transit_input!$B$70:$L$70,0)+1,FALSE))</f>
        <v>0</v>
      </c>
      <c r="AA44">
        <v>16</v>
      </c>
      <c r="AB44" s="22">
        <f>IF(ISNA(VLOOKUP($AA44,SXS_Transit_input!$Y$28:$AU$48,MATCH(SXS_Transit_temp!AB$28,SXS_Transit_input!$Y$27:$AT$27,0)+1,FALSE)),0,VLOOKUP($AA44,SXS_Transit_input!$Y$28:$AU$48,MATCH(SXS_Transit_temp!AB$28,SXS_Transit_input!$Y$27:$AT$27,0)+1,FALSE))+IF(ISNA(VLOOKUP($AA44,SXS_Transit_input!$Y$70:$AM$81,MATCH(SXS_Transit_temp!AB$28,SXS_Transit_input!$Y$69:$AL$69,0)+1,FALSE)),0,VLOOKUP($AA44,SXS_Transit_input!$Y$70:$AM$81,MATCH(SXS_Transit_temp!AB$28,SXS_Transit_input!$Y$69:$AL$69,0)+1,FALSE))</f>
        <v>0</v>
      </c>
      <c r="AC44" s="23">
        <f>IF(ISNA(VLOOKUP($AA44,SXS_Transit_input!$Y$28:$AU$48,MATCH(SXS_Transit_temp!AC$28,SXS_Transit_input!$Y$27:$AT$27,0)+1,FALSE)),0,VLOOKUP($AA44,SXS_Transit_input!$Y$28:$AU$48,MATCH(SXS_Transit_temp!AC$28,SXS_Transit_input!$Y$27:$AT$27,0)+1,FALSE))+IF(ISNA(VLOOKUP($AA44,SXS_Transit_input!$Y$70:$AM$81,MATCH(SXS_Transit_temp!AC$28,SXS_Transit_input!$Y$69:$AL$69,0)+1,FALSE)),0,VLOOKUP($AA44,SXS_Transit_input!$Y$70:$AM$81,MATCH(SXS_Transit_temp!AC$28,SXS_Transit_input!$Y$69:$AL$69,0)+1,FALSE))</f>
        <v>0</v>
      </c>
      <c r="AD44" s="23">
        <f>IF(ISNA(VLOOKUP($AA44,SXS_Transit_input!$Y$28:$AU$48,MATCH(SXS_Transit_temp!AD$28,SXS_Transit_input!$Y$27:$AT$27,0)+1,FALSE)),0,VLOOKUP($AA44,SXS_Transit_input!$Y$28:$AU$48,MATCH(SXS_Transit_temp!AD$28,SXS_Transit_input!$Y$27:$AT$27,0)+1,FALSE))+IF(ISNA(VLOOKUP($AA44,SXS_Transit_input!$Y$70:$AM$81,MATCH(SXS_Transit_temp!AD$28,SXS_Transit_input!$Y$69:$AL$69,0)+1,FALSE)),0,VLOOKUP($AA44,SXS_Transit_input!$Y$70:$AM$81,MATCH(SXS_Transit_temp!AD$28,SXS_Transit_input!$Y$69:$AL$69,0)+1,FALSE))</f>
        <v>0</v>
      </c>
      <c r="AE44" s="23">
        <f>IF(ISNA(VLOOKUP($AA44,SXS_Transit_input!$Y$28:$AU$48,MATCH(SXS_Transit_temp!AE$28,SXS_Transit_input!$Y$27:$AT$27,0)+1,FALSE)),0,VLOOKUP($AA44,SXS_Transit_input!$Y$28:$AU$48,MATCH(SXS_Transit_temp!AE$28,SXS_Transit_input!$Y$27:$AT$27,0)+1,FALSE))+IF(ISNA(VLOOKUP($AA44,SXS_Transit_input!$Y$70:$AM$81,MATCH(SXS_Transit_temp!AE$28,SXS_Transit_input!$Y$69:$AL$69,0)+1,FALSE)),0,VLOOKUP($AA44,SXS_Transit_input!$Y$70:$AM$81,MATCH(SXS_Transit_temp!AE$28,SXS_Transit_input!$Y$69:$AL$69,0)+1,FALSE))</f>
        <v>0</v>
      </c>
      <c r="AF44" s="23">
        <f>IF(ISNA(VLOOKUP($AA44,SXS_Transit_input!$Y$28:$AU$48,MATCH(SXS_Transit_temp!AF$28,SXS_Transit_input!$Y$27:$AT$27,0)+1,FALSE)),0,VLOOKUP($AA44,SXS_Transit_input!$Y$28:$AU$48,MATCH(SXS_Transit_temp!AF$28,SXS_Transit_input!$Y$27:$AT$27,0)+1,FALSE))+IF(ISNA(VLOOKUP($AA44,SXS_Transit_input!$Y$70:$AM$81,MATCH(SXS_Transit_temp!AF$28,SXS_Transit_input!$Y$69:$AL$69,0)+1,FALSE)),0,VLOOKUP($AA44,SXS_Transit_input!$Y$70:$AM$81,MATCH(SXS_Transit_temp!AF$28,SXS_Transit_input!$Y$69:$AL$69,0)+1,FALSE))</f>
        <v>0</v>
      </c>
      <c r="AG44" s="23">
        <f>IF(ISNA(VLOOKUP($AA44,SXS_Transit_input!$Y$28:$AU$48,MATCH(SXS_Transit_temp!AG$28,SXS_Transit_input!$Y$27:$AT$27,0)+1,FALSE)),0,VLOOKUP($AA44,SXS_Transit_input!$Y$28:$AU$48,MATCH(SXS_Transit_temp!AG$28,SXS_Transit_input!$Y$27:$AT$27,0)+1,FALSE))+IF(ISNA(VLOOKUP($AA44,SXS_Transit_input!$Y$70:$AM$81,MATCH(SXS_Transit_temp!AG$28,SXS_Transit_input!$Y$69:$AL$69,0)+1,FALSE)),0,VLOOKUP($AA44,SXS_Transit_input!$Y$70:$AM$81,MATCH(SXS_Transit_temp!AG$28,SXS_Transit_input!$Y$69:$AL$69,0)+1,FALSE))</f>
        <v>0</v>
      </c>
      <c r="AH44" s="23">
        <f>IF(ISNA(VLOOKUP($AA44,SXS_Transit_input!$Y$28:$AU$48,MATCH(SXS_Transit_temp!AH$28,SXS_Transit_input!$Y$27:$AT$27,0)+1,FALSE)),0,VLOOKUP($AA44,SXS_Transit_input!$Y$28:$AU$48,MATCH(SXS_Transit_temp!AH$28,SXS_Transit_input!$Y$27:$AT$27,0)+1,FALSE))+IF(ISNA(VLOOKUP($AA44,SXS_Transit_input!$Y$70:$AM$81,MATCH(SXS_Transit_temp!AH$28,SXS_Transit_input!$Y$69:$AL$69,0)+1,FALSE)),0,VLOOKUP($AA44,SXS_Transit_input!$Y$70:$AM$81,MATCH(SXS_Transit_temp!AH$28,SXS_Transit_input!$Y$69:$AL$69,0)+1,FALSE))</f>
        <v>0</v>
      </c>
      <c r="AI44" s="23">
        <f>IF(ISNA(VLOOKUP($AA44,SXS_Transit_input!$Y$28:$AU$48,MATCH(SXS_Transit_temp!AI$28,SXS_Transit_input!$Y$27:$AT$27,0)+1,FALSE)),0,VLOOKUP($AA44,SXS_Transit_input!$Y$28:$AU$48,MATCH(SXS_Transit_temp!AI$28,SXS_Transit_input!$Y$27:$AT$27,0)+1,FALSE))+IF(ISNA(VLOOKUP($AA44,SXS_Transit_input!$Y$70:$AM$81,MATCH(SXS_Transit_temp!AI$28,SXS_Transit_input!$Y$69:$AL$69,0)+1,FALSE)),0,VLOOKUP($AA44,SXS_Transit_input!$Y$70:$AM$81,MATCH(SXS_Transit_temp!AI$28,SXS_Transit_input!$Y$69:$AL$69,0)+1,FALSE))</f>
        <v>0</v>
      </c>
      <c r="AJ44" s="23">
        <f>IF(ISNA(VLOOKUP($AA44,SXS_Transit_input!$Y$28:$AU$48,MATCH(SXS_Transit_temp!AJ$28,SXS_Transit_input!$Y$27:$AT$27,0)+1,FALSE)),0,VLOOKUP($AA44,SXS_Transit_input!$Y$28:$AU$48,MATCH(SXS_Transit_temp!AJ$28,SXS_Transit_input!$Y$27:$AT$27,0)+1,FALSE))+IF(ISNA(VLOOKUP($AA44,SXS_Transit_input!$Y$70:$AM$81,MATCH(SXS_Transit_temp!AJ$28,SXS_Transit_input!$Y$69:$AL$69,0)+1,FALSE)),0,VLOOKUP($AA44,SXS_Transit_input!$Y$70:$AM$81,MATCH(SXS_Transit_temp!AJ$28,SXS_Transit_input!$Y$69:$AL$69,0)+1,FALSE))</f>
        <v>0</v>
      </c>
      <c r="AK44" s="23">
        <f>IF(ISNA(VLOOKUP($AA44,SXS_Transit_input!$Y$28:$AU$48,MATCH(SXS_Transit_temp!AK$28,SXS_Transit_input!$Y$27:$AT$27,0)+1,FALSE)),0,VLOOKUP($AA44,SXS_Transit_input!$Y$28:$AU$48,MATCH(SXS_Transit_temp!AK$28,SXS_Transit_input!$Y$27:$AT$27,0)+1,FALSE))+IF(ISNA(VLOOKUP($AA44,SXS_Transit_input!$Y$70:$AM$81,MATCH(SXS_Transit_temp!AK$28,SXS_Transit_input!$Y$69:$AL$69,0)+1,FALSE)),0,VLOOKUP($AA44,SXS_Transit_input!$Y$70:$AM$81,MATCH(SXS_Transit_temp!AK$28,SXS_Transit_input!$Y$69:$AL$69,0)+1,FALSE))</f>
        <v>0</v>
      </c>
      <c r="AL44" s="23">
        <f>IF(ISNA(VLOOKUP($AA44,SXS_Transit_input!$Y$28:$AU$48,MATCH(SXS_Transit_temp!AL$28,SXS_Transit_input!$Y$27:$AT$27,0)+1,FALSE)),0,VLOOKUP($AA44,SXS_Transit_input!$Y$28:$AU$48,MATCH(SXS_Transit_temp!AL$28,SXS_Transit_input!$Y$27:$AT$27,0)+1,FALSE))+IF(ISNA(VLOOKUP($AA44,SXS_Transit_input!$Y$70:$AM$81,MATCH(SXS_Transit_temp!AL$28,SXS_Transit_input!$Y$69:$AL$69,0)+1,FALSE)),0,VLOOKUP($AA44,SXS_Transit_input!$Y$70:$AM$81,MATCH(SXS_Transit_temp!AL$28,SXS_Transit_input!$Y$69:$AL$69,0)+1,FALSE))</f>
        <v>0</v>
      </c>
      <c r="AM44" s="23">
        <f>IF(ISNA(VLOOKUP($AA44,SXS_Transit_input!$Y$28:$AU$48,MATCH(SXS_Transit_temp!AM$28,SXS_Transit_input!$Y$27:$AT$27,0)+1,FALSE)),0,VLOOKUP($AA44,SXS_Transit_input!$Y$28:$AU$48,MATCH(SXS_Transit_temp!AM$28,SXS_Transit_input!$Y$27:$AT$27,0)+1,FALSE))+IF(ISNA(VLOOKUP($AA44,SXS_Transit_input!$Y$70:$AM$81,MATCH(SXS_Transit_temp!AM$28,SXS_Transit_input!$Y$69:$AL$69,0)+1,FALSE)),0,VLOOKUP($AA44,SXS_Transit_input!$Y$70:$AM$81,MATCH(SXS_Transit_temp!AM$28,SXS_Transit_input!$Y$69:$AL$69,0)+1,FALSE))</f>
        <v>0</v>
      </c>
      <c r="AN44" s="23">
        <f>IF(ISNA(VLOOKUP($AA44,SXS_Transit_input!$Y$28:$AU$48,MATCH(SXS_Transit_temp!AN$28,SXS_Transit_input!$Y$27:$AT$27,0)+1,FALSE)),0,VLOOKUP($AA44,SXS_Transit_input!$Y$28:$AU$48,MATCH(SXS_Transit_temp!AN$28,SXS_Transit_input!$Y$27:$AT$27,0)+1,FALSE))+IF(ISNA(VLOOKUP($AA44,SXS_Transit_input!$Y$70:$AM$81,MATCH(SXS_Transit_temp!AN$28,SXS_Transit_input!$Y$69:$AL$69,0)+1,FALSE)),0,VLOOKUP($AA44,SXS_Transit_input!$Y$70:$AM$81,MATCH(SXS_Transit_temp!AN$28,SXS_Transit_input!$Y$69:$AL$69,0)+1,FALSE))</f>
        <v>0</v>
      </c>
      <c r="AO44" s="23">
        <f>IF(ISNA(VLOOKUP($AA44,SXS_Transit_input!$Y$28:$AU$48,MATCH(SXS_Transit_temp!AO$28,SXS_Transit_input!$Y$27:$AT$27,0)+1,FALSE)),0,VLOOKUP($AA44,SXS_Transit_input!$Y$28:$AU$48,MATCH(SXS_Transit_temp!AO$28,SXS_Transit_input!$Y$27:$AT$27,0)+1,FALSE))+IF(ISNA(VLOOKUP($AA44,SXS_Transit_input!$Y$70:$AM$81,MATCH(SXS_Transit_temp!AO$28,SXS_Transit_input!$Y$69:$AL$69,0)+1,FALSE)),0,VLOOKUP($AA44,SXS_Transit_input!$Y$70:$AM$81,MATCH(SXS_Transit_temp!AO$28,SXS_Transit_input!$Y$69:$AL$69,0)+1,FALSE))</f>
        <v>0</v>
      </c>
      <c r="AP44" s="23">
        <f>IF(ISNA(VLOOKUP($AA44,SXS_Transit_input!$Y$28:$AU$48,MATCH(SXS_Transit_temp!AP$28,SXS_Transit_input!$Y$27:$AT$27,0)+1,FALSE)),0,VLOOKUP($AA44,SXS_Transit_input!$Y$28:$AU$48,MATCH(SXS_Transit_temp!AP$28,SXS_Transit_input!$Y$27:$AT$27,0)+1,FALSE))+IF(ISNA(VLOOKUP($AA44,SXS_Transit_input!$Y$70:$AM$81,MATCH(SXS_Transit_temp!AP$28,SXS_Transit_input!$Y$69:$AL$69,0)+1,FALSE)),0,VLOOKUP($AA44,SXS_Transit_input!$Y$70:$AM$81,MATCH(SXS_Transit_temp!AP$28,SXS_Transit_input!$Y$69:$AL$69,0)+1,FALSE))</f>
        <v>0</v>
      </c>
      <c r="AQ44" s="23">
        <f>IF(ISNA(VLOOKUP($AA44,SXS_Transit_input!$Y$28:$AU$48,MATCH(SXS_Transit_temp!AQ$28,SXS_Transit_input!$Y$27:$AT$27,0)+1,FALSE)),0,VLOOKUP($AA44,SXS_Transit_input!$Y$28:$AU$48,MATCH(SXS_Transit_temp!AQ$28,SXS_Transit_input!$Y$27:$AT$27,0)+1,FALSE))+IF(ISNA(VLOOKUP($AA44,SXS_Transit_input!$Y$70:$AM$81,MATCH(SXS_Transit_temp!AQ$28,SXS_Transit_input!$Y$69:$AL$69,0)+1,FALSE)),0,VLOOKUP($AA44,SXS_Transit_input!$Y$70:$AM$81,MATCH(SXS_Transit_temp!AQ$28,SXS_Transit_input!$Y$69:$AL$69,0)+1,FALSE))</f>
        <v>0</v>
      </c>
      <c r="AR44" s="23">
        <f>IF(ISNA(VLOOKUP($AA44,SXS_Transit_input!$Y$28:$AU$48,MATCH(SXS_Transit_temp!AR$28,SXS_Transit_input!$Y$27:$AT$27,0)+1,FALSE)),0,VLOOKUP($AA44,SXS_Transit_input!$Y$28:$AU$48,MATCH(SXS_Transit_temp!AR$28,SXS_Transit_input!$Y$27:$AT$27,0)+1,FALSE))+IF(ISNA(VLOOKUP($AA44,SXS_Transit_input!$Y$70:$AM$81,MATCH(SXS_Transit_temp!AR$28,SXS_Transit_input!$Y$69:$AL$69,0)+1,FALSE)),0,VLOOKUP($AA44,SXS_Transit_input!$Y$70:$AM$81,MATCH(SXS_Transit_temp!AR$28,SXS_Transit_input!$Y$69:$AL$69,0)+1,FALSE))</f>
        <v>0</v>
      </c>
      <c r="AS44" s="23">
        <f>IF(ISNA(VLOOKUP($AA44,SXS_Transit_input!$Y$28:$AU$48,MATCH(SXS_Transit_temp!AS$28,SXS_Transit_input!$Y$27:$AT$27,0)+1,FALSE)),0,VLOOKUP($AA44,SXS_Transit_input!$Y$28:$AU$48,MATCH(SXS_Transit_temp!AS$28,SXS_Transit_input!$Y$27:$AT$27,0)+1,FALSE))+IF(ISNA(VLOOKUP($AA44,SXS_Transit_input!$Y$70:$AM$81,MATCH(SXS_Transit_temp!AS$28,SXS_Transit_input!$Y$69:$AL$69,0)+1,FALSE)),0,VLOOKUP($AA44,SXS_Transit_input!$Y$70:$AM$81,MATCH(SXS_Transit_temp!AS$28,SXS_Transit_input!$Y$69:$AL$69,0)+1,FALSE))</f>
        <v>0</v>
      </c>
      <c r="AT44" s="23">
        <f>IF(ISNA(VLOOKUP($AA44,SXS_Transit_input!$Y$28:$AU$48,MATCH(SXS_Transit_temp!AT$28,SXS_Transit_input!$Y$27:$AT$27,0)+1,FALSE)),0,VLOOKUP($AA44,SXS_Transit_input!$Y$28:$AU$48,MATCH(SXS_Transit_temp!AT$28,SXS_Transit_input!$Y$27:$AT$27,0)+1,FALSE))+IF(ISNA(VLOOKUP($AA44,SXS_Transit_input!$Y$70:$AM$81,MATCH(SXS_Transit_temp!AT$28,SXS_Transit_input!$Y$69:$AL$69,0)+1,FALSE)),0,VLOOKUP($AA44,SXS_Transit_input!$Y$70:$AM$81,MATCH(SXS_Transit_temp!AT$28,SXS_Transit_input!$Y$69:$AL$69,0)+1,FALSE))</f>
        <v>0</v>
      </c>
      <c r="AU44" s="23">
        <f>IF(ISNA(VLOOKUP($AA44,SXS_Transit_input!$Y$28:$AU$48,MATCH(SXS_Transit_temp!AU$28,SXS_Transit_input!$Y$27:$AT$27,0)+1,FALSE)),0,VLOOKUP($AA44,SXS_Transit_input!$Y$28:$AU$48,MATCH(SXS_Transit_temp!AU$28,SXS_Transit_input!$Y$27:$AT$27,0)+1,FALSE))+IF(ISNA(VLOOKUP($AA44,SXS_Transit_input!$Y$70:$AM$81,MATCH(SXS_Transit_temp!AU$28,SXS_Transit_input!$Y$69:$AL$69,0)+1,FALSE)),0,VLOOKUP($AA44,SXS_Transit_input!$Y$70:$AM$81,MATCH(SXS_Transit_temp!AU$28,SXS_Transit_input!$Y$69:$AL$69,0)+1,FALSE))</f>
        <v>0</v>
      </c>
      <c r="AV44" s="23">
        <f>IF(ISNA(VLOOKUP($AA44,SXS_Transit_input!$Y$28:$AU$48,MATCH(SXS_Transit_temp!AV$28,SXS_Transit_input!$Y$27:$AT$27,0)+1,FALSE)),0,VLOOKUP($AA44,SXS_Transit_input!$Y$28:$AU$48,MATCH(SXS_Transit_temp!AV$28,SXS_Transit_input!$Y$27:$AT$27,0)+1,FALSE))+IF(ISNA(VLOOKUP($AA44,SXS_Transit_input!$Y$70:$AM$81,MATCH(SXS_Transit_temp!AV$28,SXS_Transit_input!$Y$69:$AL$69,0)+1,FALSE)),0,VLOOKUP($AA44,SXS_Transit_input!$Y$70:$AM$81,MATCH(SXS_Transit_temp!AV$28,SXS_Transit_input!$Y$69:$AL$69,0)+1,FALSE))</f>
        <v>0</v>
      </c>
      <c r="AW44" s="23">
        <f>IF(ISNA(VLOOKUP($AA44,SXS_Transit_input!$Y$28:$AU$48,MATCH(SXS_Transit_temp!AW$28,SXS_Transit_input!$Y$27:$AT$27,0)+1,FALSE)),0,VLOOKUP($AA44,SXS_Transit_input!$Y$28:$AU$48,MATCH(SXS_Transit_temp!AW$28,SXS_Transit_input!$Y$27:$AT$27,0)+1,FALSE))+IF(ISNA(VLOOKUP($AA44,SXS_Transit_input!$Y$70:$AM$81,MATCH(SXS_Transit_temp!AW$28,SXS_Transit_input!$Y$69:$AL$69,0)+1,FALSE)),0,VLOOKUP($AA44,SXS_Transit_input!$Y$70:$AM$81,MATCH(SXS_Transit_temp!AW$28,SXS_Transit_input!$Y$69:$AL$69,0)+1,FALSE))</f>
        <v>0</v>
      </c>
      <c r="AX44" s="23">
        <f>IF(ISNA(VLOOKUP($AA44,SXS_Transit_input!$Y$28:$AU$48,MATCH(SXS_Transit_temp!AX$28,SXS_Transit_input!$Y$27:$AT$27,0)+1,FALSE)),0,VLOOKUP($AA44,SXS_Transit_input!$Y$28:$AU$48,MATCH(SXS_Transit_temp!AX$28,SXS_Transit_input!$Y$27:$AT$27,0)+1,FALSE))+IF(ISNA(VLOOKUP($AA44,SXS_Transit_input!$Y$70:$AM$81,MATCH(SXS_Transit_temp!AX$28,SXS_Transit_input!$Y$69:$AL$69,0)+1,FALSE)),0,VLOOKUP($AA44,SXS_Transit_input!$Y$70:$AM$81,MATCH(SXS_Transit_temp!AX$28,SXS_Transit_input!$Y$69:$AL$69,0)+1,FALSE))</f>
        <v>0</v>
      </c>
      <c r="AY44" s="23">
        <f>IF(ISNA(VLOOKUP($AA44,SXS_Transit_input!$Y$28:$AU$48,MATCH(SXS_Transit_temp!AY$28,SXS_Transit_input!$Y$27:$AT$27,0)+1,FALSE)),0,VLOOKUP($AA44,SXS_Transit_input!$Y$28:$AU$48,MATCH(SXS_Transit_temp!AY$28,SXS_Transit_input!$Y$27:$AT$27,0)+1,FALSE))+IF(ISNA(VLOOKUP($AA44,SXS_Transit_input!$Y$70:$AM$81,MATCH(SXS_Transit_temp!AY$28,SXS_Transit_input!$Y$69:$AL$69,0)+1,FALSE)),0,VLOOKUP($AA44,SXS_Transit_input!$Y$70:$AM$81,MATCH(SXS_Transit_temp!AY$28,SXS_Transit_input!$Y$69:$AL$69,0)+1,FALSE))</f>
        <v>0</v>
      </c>
      <c r="AZ44" s="24">
        <f>IF(ISNA(VLOOKUP($AA44,SXS_Transit_input!$Y$28:$AU$48,MATCH(SXS_Transit_temp!AZ$28,SXS_Transit_input!$Y$27:$AT$27,0)+1,FALSE)),0,VLOOKUP($AA44,SXS_Transit_input!$Y$28:$AU$48,MATCH(SXS_Transit_temp!AZ$28,SXS_Transit_input!$Y$27:$AT$27,0)+1,FALSE))+IF(ISNA(VLOOKUP($AA44,SXS_Transit_input!$Y$70:$AM$81,MATCH(SXS_Transit_temp!AZ$28,SXS_Transit_input!$Y$69:$AL$69,0)+1,FALSE)),0,VLOOKUP($AA44,SXS_Transit_input!$Y$70:$AM$81,MATCH(SXS_Transit_temp!AZ$28,SXS_Transit_input!$Y$69:$AL$69,0)+1,FALSE))</f>
        <v>0</v>
      </c>
    </row>
    <row r="45" spans="1:52" x14ac:dyDescent="0.25">
      <c r="A45">
        <v>17</v>
      </c>
      <c r="B45">
        <f>IF(ISNA(VLOOKUP($A45,SXS_Transit_input!$A$28:$W$49,MATCH(SXS_Transit_temp!B$28,SXS_Transit_input!$B$27:$W$27,0)+1,FALSE)),0,VLOOKUP($A45,SXS_Transit_input!$A$28:$W$49,MATCH(SXS_Transit_temp!B$28,SXS_Transit_input!$B$27:$W$27,0)+1,FALSE))+IF(ISNA(VLOOKUP($A45,SXS_Transit_input!$A$71:$L$81,MATCH(SXS_Transit_temp!B$28,SXS_Transit_input!$B$70:$L$70,0)+1,FALSE)),0,VLOOKUP($A45,SXS_Transit_input!$A$71:$L$81,MATCH(SXS_Transit_temp!B$28,SXS_Transit_input!$B$70:$L$70,0)+1,FALSE))</f>
        <v>0</v>
      </c>
      <c r="C45">
        <f>IF(ISNA(VLOOKUP($A45,SXS_Transit_input!$A$28:$W$49,MATCH(SXS_Transit_temp!C$28,SXS_Transit_input!$B$27:$W$27,0)+1,FALSE)),0,VLOOKUP($A45,SXS_Transit_input!$A$28:$W$49,MATCH(SXS_Transit_temp!C$28,SXS_Transit_input!$B$27:$W$27,0)+1,FALSE))+IF(ISNA(VLOOKUP($A45,SXS_Transit_input!$A$71:$L$81,MATCH(SXS_Transit_temp!C$28,SXS_Transit_input!$B$70:$L$70,0)+1,FALSE)),0,VLOOKUP($A45,SXS_Transit_input!$A$71:$L$81,MATCH(SXS_Transit_temp!C$28,SXS_Transit_input!$B$70:$L$70,0)+1,FALSE))</f>
        <v>0</v>
      </c>
      <c r="D45">
        <f>IF(ISNA(VLOOKUP($A45,SXS_Transit_input!$A$28:$W$49,MATCH(SXS_Transit_temp!D$28,SXS_Transit_input!$B$27:$W$27,0)+1,FALSE)),0,VLOOKUP($A45,SXS_Transit_input!$A$28:$W$49,MATCH(SXS_Transit_temp!D$28,SXS_Transit_input!$B$27:$W$27,0)+1,FALSE))+IF(ISNA(VLOOKUP($A45,SXS_Transit_input!$A$71:$L$81,MATCH(SXS_Transit_temp!D$28,SXS_Transit_input!$B$70:$L$70,0)+1,FALSE)),0,VLOOKUP($A45,SXS_Transit_input!$A$71:$L$81,MATCH(SXS_Transit_temp!D$28,SXS_Transit_input!$B$70:$L$70,0)+1,FALSE))</f>
        <v>0</v>
      </c>
      <c r="E45">
        <f>IF(ISNA(VLOOKUP($A45,SXS_Transit_input!$A$28:$W$49,MATCH(SXS_Transit_temp!E$28,SXS_Transit_input!$B$27:$W$27,0)+1,FALSE)),0,VLOOKUP($A45,SXS_Transit_input!$A$28:$W$49,MATCH(SXS_Transit_temp!E$28,SXS_Transit_input!$B$27:$W$27,0)+1,FALSE))+IF(ISNA(VLOOKUP($A45,SXS_Transit_input!$A$71:$L$81,MATCH(SXS_Transit_temp!E$28,SXS_Transit_input!$B$70:$L$70,0)+1,FALSE)),0,VLOOKUP($A45,SXS_Transit_input!$A$71:$L$81,MATCH(SXS_Transit_temp!E$28,SXS_Transit_input!$B$70:$L$70,0)+1,FALSE))</f>
        <v>0</v>
      </c>
      <c r="F45">
        <f>IF(ISNA(VLOOKUP($A45,SXS_Transit_input!$A$28:$W$49,MATCH(SXS_Transit_temp!F$28,SXS_Transit_input!$B$27:$W$27,0)+1,FALSE)),0,VLOOKUP($A45,SXS_Transit_input!$A$28:$W$49,MATCH(SXS_Transit_temp!F$28,SXS_Transit_input!$B$27:$W$27,0)+1,FALSE))+IF(ISNA(VLOOKUP($A45,SXS_Transit_input!$A$71:$L$81,MATCH(SXS_Transit_temp!F$28,SXS_Transit_input!$B$70:$L$70,0)+1,FALSE)),0,VLOOKUP($A45,SXS_Transit_input!$A$71:$L$81,MATCH(SXS_Transit_temp!F$28,SXS_Transit_input!$B$70:$L$70,0)+1,FALSE))</f>
        <v>0</v>
      </c>
      <c r="G45">
        <f>IF(ISNA(VLOOKUP($A45,SXS_Transit_input!$A$28:$W$49,MATCH(SXS_Transit_temp!G$28,SXS_Transit_input!$B$27:$W$27,0)+1,FALSE)),0,VLOOKUP($A45,SXS_Transit_input!$A$28:$W$49,MATCH(SXS_Transit_temp!G$28,SXS_Transit_input!$B$27:$W$27,0)+1,FALSE))+IF(ISNA(VLOOKUP($A45,SXS_Transit_input!$A$71:$L$81,MATCH(SXS_Transit_temp!G$28,SXS_Transit_input!$B$70:$L$70,0)+1,FALSE)),0,VLOOKUP($A45,SXS_Transit_input!$A$71:$L$81,MATCH(SXS_Transit_temp!G$28,SXS_Transit_input!$B$70:$L$70,0)+1,FALSE))</f>
        <v>0</v>
      </c>
      <c r="H45">
        <f>IF(ISNA(VLOOKUP($A45,SXS_Transit_input!$A$28:$W$49,MATCH(SXS_Transit_temp!H$28,SXS_Transit_input!$B$27:$W$27,0)+1,FALSE)),0,VLOOKUP($A45,SXS_Transit_input!$A$28:$W$49,MATCH(SXS_Transit_temp!H$28,SXS_Transit_input!$B$27:$W$27,0)+1,FALSE))+IF(ISNA(VLOOKUP($A45,SXS_Transit_input!$A$71:$L$81,MATCH(SXS_Transit_temp!H$28,SXS_Transit_input!$B$70:$L$70,0)+1,FALSE)),0,VLOOKUP($A45,SXS_Transit_input!$A$71:$L$81,MATCH(SXS_Transit_temp!H$28,SXS_Transit_input!$B$70:$L$70,0)+1,FALSE))</f>
        <v>0</v>
      </c>
      <c r="I45">
        <f>IF(ISNA(VLOOKUP($A45,SXS_Transit_input!$A$28:$W$49,MATCH(SXS_Transit_temp!I$28,SXS_Transit_input!$B$27:$W$27,0)+1,FALSE)),0,VLOOKUP($A45,SXS_Transit_input!$A$28:$W$49,MATCH(SXS_Transit_temp!I$28,SXS_Transit_input!$B$27:$W$27,0)+1,FALSE))+IF(ISNA(VLOOKUP($A45,SXS_Transit_input!$A$71:$L$81,MATCH(SXS_Transit_temp!I$28,SXS_Transit_input!$B$70:$L$70,0)+1,FALSE)),0,VLOOKUP($A45,SXS_Transit_input!$A$71:$L$81,MATCH(SXS_Transit_temp!I$28,SXS_Transit_input!$B$70:$L$70,0)+1,FALSE))</f>
        <v>0</v>
      </c>
      <c r="J45">
        <f>IF(ISNA(VLOOKUP($A45,SXS_Transit_input!$A$28:$W$49,MATCH(SXS_Transit_temp!J$28,SXS_Transit_input!$B$27:$W$27,0)+1,FALSE)),0,VLOOKUP($A45,SXS_Transit_input!$A$28:$W$49,MATCH(SXS_Transit_temp!J$28,SXS_Transit_input!$B$27:$W$27,0)+1,FALSE))+IF(ISNA(VLOOKUP($A45,SXS_Transit_input!$A$71:$L$81,MATCH(SXS_Transit_temp!J$28,SXS_Transit_input!$B$70:$L$70,0)+1,FALSE)),0,VLOOKUP($A45,SXS_Transit_input!$A$71:$L$81,MATCH(SXS_Transit_temp!J$28,SXS_Transit_input!$B$70:$L$70,0)+1,FALSE))</f>
        <v>0</v>
      </c>
      <c r="K45">
        <f>IF(ISNA(VLOOKUP($A45,SXS_Transit_input!$A$28:$W$49,MATCH(SXS_Transit_temp!K$28,SXS_Transit_input!$B$27:$W$27,0)+1,FALSE)),0,VLOOKUP($A45,SXS_Transit_input!$A$28:$W$49,MATCH(SXS_Transit_temp!K$28,SXS_Transit_input!$B$27:$W$27,0)+1,FALSE))+IF(ISNA(VLOOKUP($A45,SXS_Transit_input!$A$71:$L$81,MATCH(SXS_Transit_temp!K$28,SXS_Transit_input!$B$70:$L$70,0)+1,FALSE)),0,VLOOKUP($A45,SXS_Transit_input!$A$71:$L$81,MATCH(SXS_Transit_temp!K$28,SXS_Transit_input!$B$70:$L$70,0)+1,FALSE))</f>
        <v>0</v>
      </c>
      <c r="L45">
        <f>IF(ISNA(VLOOKUP($A45,SXS_Transit_input!$A$28:$W$49,MATCH(SXS_Transit_temp!L$28,SXS_Transit_input!$B$27:$W$27,0)+1,FALSE)),0,VLOOKUP($A45,SXS_Transit_input!$A$28:$W$49,MATCH(SXS_Transit_temp!L$28,SXS_Transit_input!$B$27:$W$27,0)+1,FALSE))+IF(ISNA(VLOOKUP($A45,SXS_Transit_input!$A$71:$L$81,MATCH(SXS_Transit_temp!L$28,SXS_Transit_input!$B$70:$L$70,0)+1,FALSE)),0,VLOOKUP($A45,SXS_Transit_input!$A$71:$L$81,MATCH(SXS_Transit_temp!L$28,SXS_Transit_input!$B$70:$L$70,0)+1,FALSE))</f>
        <v>0</v>
      </c>
      <c r="M45">
        <f>IF(ISNA(VLOOKUP($A45,SXS_Transit_input!$A$28:$W$49,MATCH(SXS_Transit_temp!M$28,SXS_Transit_input!$B$27:$W$27,0)+1,FALSE)),0,VLOOKUP($A45,SXS_Transit_input!$A$28:$W$49,MATCH(SXS_Transit_temp!M$28,SXS_Transit_input!$B$27:$W$27,0)+1,FALSE))+IF(ISNA(VLOOKUP($A45,SXS_Transit_input!$A$71:$L$81,MATCH(SXS_Transit_temp!M$28,SXS_Transit_input!$B$70:$L$70,0)+1,FALSE)),0,VLOOKUP($A45,SXS_Transit_input!$A$71:$L$81,MATCH(SXS_Transit_temp!M$28,SXS_Transit_input!$B$70:$L$70,0)+1,FALSE))</f>
        <v>0</v>
      </c>
      <c r="N45">
        <f>IF(ISNA(VLOOKUP($A45,SXS_Transit_input!$A$28:$W$49,MATCH(SXS_Transit_temp!N$28,SXS_Transit_input!$B$27:$W$27,0)+1,FALSE)),0,VLOOKUP($A45,SXS_Transit_input!$A$28:$W$49,MATCH(SXS_Transit_temp!N$28,SXS_Transit_input!$B$27:$W$27,0)+1,FALSE))+IF(ISNA(VLOOKUP($A45,SXS_Transit_input!$A$71:$L$81,MATCH(SXS_Transit_temp!N$28,SXS_Transit_input!$B$70:$L$70,0)+1,FALSE)),0,VLOOKUP($A45,SXS_Transit_input!$A$71:$L$81,MATCH(SXS_Transit_temp!N$28,SXS_Transit_input!$B$70:$L$70,0)+1,FALSE))</f>
        <v>0</v>
      </c>
      <c r="O45">
        <f>IF(ISNA(VLOOKUP($A45,SXS_Transit_input!$A$28:$W$49,MATCH(SXS_Transit_temp!O$28,SXS_Transit_input!$B$27:$W$27,0)+1,FALSE)),0,VLOOKUP($A45,SXS_Transit_input!$A$28:$W$49,MATCH(SXS_Transit_temp!O$28,SXS_Transit_input!$B$27:$W$27,0)+1,FALSE))+IF(ISNA(VLOOKUP($A45,SXS_Transit_input!$A$71:$L$81,MATCH(SXS_Transit_temp!O$28,SXS_Transit_input!$B$70:$L$70,0)+1,FALSE)),0,VLOOKUP($A45,SXS_Transit_input!$A$71:$L$81,MATCH(SXS_Transit_temp!O$28,SXS_Transit_input!$B$70:$L$70,0)+1,FALSE))</f>
        <v>0</v>
      </c>
      <c r="P45">
        <f>IF(ISNA(VLOOKUP($A45,SXS_Transit_input!$A$28:$W$49,MATCH(SXS_Transit_temp!P$28,SXS_Transit_input!$B$27:$W$27,0)+1,FALSE)),0,VLOOKUP($A45,SXS_Transit_input!$A$28:$W$49,MATCH(SXS_Transit_temp!P$28,SXS_Transit_input!$B$27:$W$27,0)+1,FALSE))+IF(ISNA(VLOOKUP($A45,SXS_Transit_input!$A$71:$L$81,MATCH(SXS_Transit_temp!P$28,SXS_Transit_input!$B$70:$L$70,0)+1,FALSE)),0,VLOOKUP($A45,SXS_Transit_input!$A$71:$L$81,MATCH(SXS_Transit_temp!P$28,SXS_Transit_input!$B$70:$L$70,0)+1,FALSE))</f>
        <v>0</v>
      </c>
      <c r="Q45">
        <f>IF(ISNA(VLOOKUP($A45,SXS_Transit_input!$A$28:$W$49,MATCH(SXS_Transit_temp!Q$28,SXS_Transit_input!$B$27:$W$27,0)+1,FALSE)),0,VLOOKUP($A45,SXS_Transit_input!$A$28:$W$49,MATCH(SXS_Transit_temp!Q$28,SXS_Transit_input!$B$27:$W$27,0)+1,FALSE))+IF(ISNA(VLOOKUP($A45,SXS_Transit_input!$A$71:$L$81,MATCH(SXS_Transit_temp!Q$28,SXS_Transit_input!$B$70:$L$70,0)+1,FALSE)),0,VLOOKUP($A45,SXS_Transit_input!$A$71:$L$81,MATCH(SXS_Transit_temp!Q$28,SXS_Transit_input!$B$70:$L$70,0)+1,FALSE))</f>
        <v>0</v>
      </c>
      <c r="R45">
        <f>IF(ISNA(VLOOKUP($A45,SXS_Transit_input!$A$28:$W$49,MATCH(SXS_Transit_temp!R$28,SXS_Transit_input!$B$27:$W$27,0)+1,FALSE)),0,VLOOKUP($A45,SXS_Transit_input!$A$28:$W$49,MATCH(SXS_Transit_temp!R$28,SXS_Transit_input!$B$27:$W$27,0)+1,FALSE))+IF(ISNA(VLOOKUP($A45,SXS_Transit_input!$A$71:$L$81,MATCH(SXS_Transit_temp!R$28,SXS_Transit_input!$B$70:$L$70,0)+1,FALSE)),0,VLOOKUP($A45,SXS_Transit_input!$A$71:$L$81,MATCH(SXS_Transit_temp!R$28,SXS_Transit_input!$B$70:$L$70,0)+1,FALSE))</f>
        <v>0</v>
      </c>
      <c r="S45">
        <f>IF(ISNA(VLOOKUP($A45,SXS_Transit_input!$A$28:$W$49,MATCH(SXS_Transit_temp!S$28,SXS_Transit_input!$B$27:$W$27,0)+1,FALSE)),0,VLOOKUP($A45,SXS_Transit_input!$A$28:$W$49,MATCH(SXS_Transit_temp!S$28,SXS_Transit_input!$B$27:$W$27,0)+1,FALSE))+IF(ISNA(VLOOKUP($A45,SXS_Transit_input!$A$71:$L$81,MATCH(SXS_Transit_temp!S$28,SXS_Transit_input!$B$70:$L$70,0)+1,FALSE)),0,VLOOKUP($A45,SXS_Transit_input!$A$71:$L$81,MATCH(SXS_Transit_temp!S$28,SXS_Transit_input!$B$70:$L$70,0)+1,FALSE))</f>
        <v>0</v>
      </c>
      <c r="T45">
        <f>IF(ISNA(VLOOKUP($A45,SXS_Transit_input!$A$28:$W$49,MATCH(SXS_Transit_temp!T$28,SXS_Transit_input!$B$27:$W$27,0)+1,FALSE)),0,VLOOKUP($A45,SXS_Transit_input!$A$28:$W$49,MATCH(SXS_Transit_temp!T$28,SXS_Transit_input!$B$27:$W$27,0)+1,FALSE))+IF(ISNA(VLOOKUP($A45,SXS_Transit_input!$A$71:$L$81,MATCH(SXS_Transit_temp!T$28,SXS_Transit_input!$B$70:$L$70,0)+1,FALSE)),0,VLOOKUP($A45,SXS_Transit_input!$A$71:$L$81,MATCH(SXS_Transit_temp!T$28,SXS_Transit_input!$B$70:$L$70,0)+1,FALSE))</f>
        <v>0</v>
      </c>
      <c r="U45">
        <f>IF(ISNA(VLOOKUP($A45,SXS_Transit_input!$A$28:$W$49,MATCH(SXS_Transit_temp!U$28,SXS_Transit_input!$B$27:$W$27,0)+1,FALSE)),0,VLOOKUP($A45,SXS_Transit_input!$A$28:$W$49,MATCH(SXS_Transit_temp!U$28,SXS_Transit_input!$B$27:$W$27,0)+1,FALSE))+IF(ISNA(VLOOKUP($A45,SXS_Transit_input!$A$71:$L$81,MATCH(SXS_Transit_temp!U$28,SXS_Transit_input!$B$70:$L$70,0)+1,FALSE)),0,VLOOKUP($A45,SXS_Transit_input!$A$71:$L$81,MATCH(SXS_Transit_temp!U$28,SXS_Transit_input!$B$70:$L$70,0)+1,FALSE))</f>
        <v>0</v>
      </c>
      <c r="V45">
        <f>IF(ISNA(VLOOKUP($A45,SXS_Transit_input!$A$28:$W$49,MATCH(SXS_Transit_temp!V$28,SXS_Transit_input!$B$27:$W$27,0)+1,FALSE)),0,VLOOKUP($A45,SXS_Transit_input!$A$28:$W$49,MATCH(SXS_Transit_temp!V$28,SXS_Transit_input!$B$27:$W$27,0)+1,FALSE))+IF(ISNA(VLOOKUP($A45,SXS_Transit_input!$A$71:$L$81,MATCH(SXS_Transit_temp!V$28,SXS_Transit_input!$B$70:$L$70,0)+1,FALSE)),0,VLOOKUP($A45,SXS_Transit_input!$A$71:$L$81,MATCH(SXS_Transit_temp!V$28,SXS_Transit_input!$B$70:$L$70,0)+1,FALSE))</f>
        <v>0</v>
      </c>
      <c r="W45">
        <f>IF(ISNA(VLOOKUP($A45,SXS_Transit_input!$A$28:$W$49,MATCH(SXS_Transit_temp!W$28,SXS_Transit_input!$B$27:$W$27,0)+1,FALSE)),0,VLOOKUP($A45,SXS_Transit_input!$A$28:$W$49,MATCH(SXS_Transit_temp!W$28,SXS_Transit_input!$B$27:$W$27,0)+1,FALSE))+IF(ISNA(VLOOKUP($A45,SXS_Transit_input!$A$71:$L$81,MATCH(SXS_Transit_temp!W$28,SXS_Transit_input!$B$70:$L$70,0)+1,FALSE)),0,VLOOKUP($A45,SXS_Transit_input!$A$71:$L$81,MATCH(SXS_Transit_temp!W$28,SXS_Transit_input!$B$70:$L$70,0)+1,FALSE))</f>
        <v>0</v>
      </c>
      <c r="X45">
        <f>IF(ISNA(VLOOKUP($A45,SXS_Transit_input!$A$28:$W$49,MATCH(SXS_Transit_temp!X$28,SXS_Transit_input!$B$27:$W$27,0)+1,FALSE)),0,VLOOKUP($A45,SXS_Transit_input!$A$28:$W$49,MATCH(SXS_Transit_temp!X$28,SXS_Transit_input!$B$27:$W$27,0)+1,FALSE))+IF(ISNA(VLOOKUP($A45,SXS_Transit_input!$A$71:$L$81,MATCH(SXS_Transit_temp!X$28,SXS_Transit_input!$B$70:$L$70,0)+1,FALSE)),0,VLOOKUP($A45,SXS_Transit_input!$A$71:$L$81,MATCH(SXS_Transit_temp!X$28,SXS_Transit_input!$B$70:$L$70,0)+1,FALSE))</f>
        <v>0</v>
      </c>
      <c r="Y45">
        <f>IF(ISNA(VLOOKUP($A45,SXS_Transit_input!$A$28:$W$49,MATCH(SXS_Transit_temp!Y$28,SXS_Transit_input!$B$27:$W$27,0)+1,FALSE)),0,VLOOKUP($A45,SXS_Transit_input!$A$28:$W$49,MATCH(SXS_Transit_temp!Y$28,SXS_Transit_input!$B$27:$W$27,0)+1,FALSE))+IF(ISNA(VLOOKUP($A45,SXS_Transit_input!$A$71:$L$81,MATCH(SXS_Transit_temp!Y$28,SXS_Transit_input!$B$70:$L$70,0)+1,FALSE)),0,VLOOKUP($A45,SXS_Transit_input!$A$71:$L$81,MATCH(SXS_Transit_temp!Y$28,SXS_Transit_input!$B$70:$L$70,0)+1,FALSE))</f>
        <v>0</v>
      </c>
      <c r="Z45">
        <f>IF(ISNA(VLOOKUP($A45,SXS_Transit_input!$A$28:$W$49,MATCH(SXS_Transit_temp!Z$28,SXS_Transit_input!$B$27:$W$27,0)+1,FALSE)),0,VLOOKUP($A45,SXS_Transit_input!$A$28:$W$49,MATCH(SXS_Transit_temp!Z$28,SXS_Transit_input!$B$27:$W$27,0)+1,FALSE))+IF(ISNA(VLOOKUP($A45,SXS_Transit_input!$A$71:$L$81,MATCH(SXS_Transit_temp!Z$28,SXS_Transit_input!$B$70:$L$70,0)+1,FALSE)),0,VLOOKUP($A45,SXS_Transit_input!$A$71:$L$81,MATCH(SXS_Transit_temp!Z$28,SXS_Transit_input!$B$70:$L$70,0)+1,FALSE))</f>
        <v>0</v>
      </c>
      <c r="AA45">
        <v>17</v>
      </c>
      <c r="AB45" s="22">
        <f>IF(ISNA(VLOOKUP($AA45,SXS_Transit_input!$Y$28:$AU$48,MATCH(SXS_Transit_temp!AB$28,SXS_Transit_input!$Y$27:$AT$27,0)+1,FALSE)),0,VLOOKUP($AA45,SXS_Transit_input!$Y$28:$AU$48,MATCH(SXS_Transit_temp!AB$28,SXS_Transit_input!$Y$27:$AT$27,0)+1,FALSE))+IF(ISNA(VLOOKUP($AA45,SXS_Transit_input!$Y$70:$AM$81,MATCH(SXS_Transit_temp!AB$28,SXS_Transit_input!$Y$69:$AL$69,0)+1,FALSE)),0,VLOOKUP($AA45,SXS_Transit_input!$Y$70:$AM$81,MATCH(SXS_Transit_temp!AB$28,SXS_Transit_input!$Y$69:$AL$69,0)+1,FALSE))</f>
        <v>0</v>
      </c>
      <c r="AC45" s="23">
        <f>IF(ISNA(VLOOKUP($AA45,SXS_Transit_input!$Y$28:$AU$48,MATCH(SXS_Transit_temp!AC$28,SXS_Transit_input!$Y$27:$AT$27,0)+1,FALSE)),0,VLOOKUP($AA45,SXS_Transit_input!$Y$28:$AU$48,MATCH(SXS_Transit_temp!AC$28,SXS_Transit_input!$Y$27:$AT$27,0)+1,FALSE))+IF(ISNA(VLOOKUP($AA45,SXS_Transit_input!$Y$70:$AM$81,MATCH(SXS_Transit_temp!AC$28,SXS_Transit_input!$Y$69:$AL$69,0)+1,FALSE)),0,VLOOKUP($AA45,SXS_Transit_input!$Y$70:$AM$81,MATCH(SXS_Transit_temp!AC$28,SXS_Transit_input!$Y$69:$AL$69,0)+1,FALSE))</f>
        <v>0</v>
      </c>
      <c r="AD45" s="23">
        <f>IF(ISNA(VLOOKUP($AA45,SXS_Transit_input!$Y$28:$AU$48,MATCH(SXS_Transit_temp!AD$28,SXS_Transit_input!$Y$27:$AT$27,0)+1,FALSE)),0,VLOOKUP($AA45,SXS_Transit_input!$Y$28:$AU$48,MATCH(SXS_Transit_temp!AD$28,SXS_Transit_input!$Y$27:$AT$27,0)+1,FALSE))+IF(ISNA(VLOOKUP($AA45,SXS_Transit_input!$Y$70:$AM$81,MATCH(SXS_Transit_temp!AD$28,SXS_Transit_input!$Y$69:$AL$69,0)+1,FALSE)),0,VLOOKUP($AA45,SXS_Transit_input!$Y$70:$AM$81,MATCH(SXS_Transit_temp!AD$28,SXS_Transit_input!$Y$69:$AL$69,0)+1,FALSE))</f>
        <v>0</v>
      </c>
      <c r="AE45" s="23">
        <f>IF(ISNA(VLOOKUP($AA45,SXS_Transit_input!$Y$28:$AU$48,MATCH(SXS_Transit_temp!AE$28,SXS_Transit_input!$Y$27:$AT$27,0)+1,FALSE)),0,VLOOKUP($AA45,SXS_Transit_input!$Y$28:$AU$48,MATCH(SXS_Transit_temp!AE$28,SXS_Transit_input!$Y$27:$AT$27,0)+1,FALSE))+IF(ISNA(VLOOKUP($AA45,SXS_Transit_input!$Y$70:$AM$81,MATCH(SXS_Transit_temp!AE$28,SXS_Transit_input!$Y$69:$AL$69,0)+1,FALSE)),0,VLOOKUP($AA45,SXS_Transit_input!$Y$70:$AM$81,MATCH(SXS_Transit_temp!AE$28,SXS_Transit_input!$Y$69:$AL$69,0)+1,FALSE))</f>
        <v>0</v>
      </c>
      <c r="AF45" s="23">
        <f>IF(ISNA(VLOOKUP($AA45,SXS_Transit_input!$Y$28:$AU$48,MATCH(SXS_Transit_temp!AF$28,SXS_Transit_input!$Y$27:$AT$27,0)+1,FALSE)),0,VLOOKUP($AA45,SXS_Transit_input!$Y$28:$AU$48,MATCH(SXS_Transit_temp!AF$28,SXS_Transit_input!$Y$27:$AT$27,0)+1,FALSE))+IF(ISNA(VLOOKUP($AA45,SXS_Transit_input!$Y$70:$AM$81,MATCH(SXS_Transit_temp!AF$28,SXS_Transit_input!$Y$69:$AL$69,0)+1,FALSE)),0,VLOOKUP($AA45,SXS_Transit_input!$Y$70:$AM$81,MATCH(SXS_Transit_temp!AF$28,SXS_Transit_input!$Y$69:$AL$69,0)+1,FALSE))</f>
        <v>0</v>
      </c>
      <c r="AG45" s="23">
        <f>IF(ISNA(VLOOKUP($AA45,SXS_Transit_input!$Y$28:$AU$48,MATCH(SXS_Transit_temp!AG$28,SXS_Transit_input!$Y$27:$AT$27,0)+1,FALSE)),0,VLOOKUP($AA45,SXS_Transit_input!$Y$28:$AU$48,MATCH(SXS_Transit_temp!AG$28,SXS_Transit_input!$Y$27:$AT$27,0)+1,FALSE))+IF(ISNA(VLOOKUP($AA45,SXS_Transit_input!$Y$70:$AM$81,MATCH(SXS_Transit_temp!AG$28,SXS_Transit_input!$Y$69:$AL$69,0)+1,FALSE)),0,VLOOKUP($AA45,SXS_Transit_input!$Y$70:$AM$81,MATCH(SXS_Transit_temp!AG$28,SXS_Transit_input!$Y$69:$AL$69,0)+1,FALSE))</f>
        <v>0</v>
      </c>
      <c r="AH45" s="23">
        <f>IF(ISNA(VLOOKUP($AA45,SXS_Transit_input!$Y$28:$AU$48,MATCH(SXS_Transit_temp!AH$28,SXS_Transit_input!$Y$27:$AT$27,0)+1,FALSE)),0,VLOOKUP($AA45,SXS_Transit_input!$Y$28:$AU$48,MATCH(SXS_Transit_temp!AH$28,SXS_Transit_input!$Y$27:$AT$27,0)+1,FALSE))+IF(ISNA(VLOOKUP($AA45,SXS_Transit_input!$Y$70:$AM$81,MATCH(SXS_Transit_temp!AH$28,SXS_Transit_input!$Y$69:$AL$69,0)+1,FALSE)),0,VLOOKUP($AA45,SXS_Transit_input!$Y$70:$AM$81,MATCH(SXS_Transit_temp!AH$28,SXS_Transit_input!$Y$69:$AL$69,0)+1,FALSE))</f>
        <v>0</v>
      </c>
      <c r="AI45" s="23">
        <f>IF(ISNA(VLOOKUP($AA45,SXS_Transit_input!$Y$28:$AU$48,MATCH(SXS_Transit_temp!AI$28,SXS_Transit_input!$Y$27:$AT$27,0)+1,FALSE)),0,VLOOKUP($AA45,SXS_Transit_input!$Y$28:$AU$48,MATCH(SXS_Transit_temp!AI$28,SXS_Transit_input!$Y$27:$AT$27,0)+1,FALSE))+IF(ISNA(VLOOKUP($AA45,SXS_Transit_input!$Y$70:$AM$81,MATCH(SXS_Transit_temp!AI$28,SXS_Transit_input!$Y$69:$AL$69,0)+1,FALSE)),0,VLOOKUP($AA45,SXS_Transit_input!$Y$70:$AM$81,MATCH(SXS_Transit_temp!AI$28,SXS_Transit_input!$Y$69:$AL$69,0)+1,FALSE))</f>
        <v>0</v>
      </c>
      <c r="AJ45" s="23">
        <f>IF(ISNA(VLOOKUP($AA45,SXS_Transit_input!$Y$28:$AU$48,MATCH(SXS_Transit_temp!AJ$28,SXS_Transit_input!$Y$27:$AT$27,0)+1,FALSE)),0,VLOOKUP($AA45,SXS_Transit_input!$Y$28:$AU$48,MATCH(SXS_Transit_temp!AJ$28,SXS_Transit_input!$Y$27:$AT$27,0)+1,FALSE))+IF(ISNA(VLOOKUP($AA45,SXS_Transit_input!$Y$70:$AM$81,MATCH(SXS_Transit_temp!AJ$28,SXS_Transit_input!$Y$69:$AL$69,0)+1,FALSE)),0,VLOOKUP($AA45,SXS_Transit_input!$Y$70:$AM$81,MATCH(SXS_Transit_temp!AJ$28,SXS_Transit_input!$Y$69:$AL$69,0)+1,FALSE))</f>
        <v>0</v>
      </c>
      <c r="AK45" s="23">
        <f>IF(ISNA(VLOOKUP($AA45,SXS_Transit_input!$Y$28:$AU$48,MATCH(SXS_Transit_temp!AK$28,SXS_Transit_input!$Y$27:$AT$27,0)+1,FALSE)),0,VLOOKUP($AA45,SXS_Transit_input!$Y$28:$AU$48,MATCH(SXS_Transit_temp!AK$28,SXS_Transit_input!$Y$27:$AT$27,0)+1,FALSE))+IF(ISNA(VLOOKUP($AA45,SXS_Transit_input!$Y$70:$AM$81,MATCH(SXS_Transit_temp!AK$28,SXS_Transit_input!$Y$69:$AL$69,0)+1,FALSE)),0,VLOOKUP($AA45,SXS_Transit_input!$Y$70:$AM$81,MATCH(SXS_Transit_temp!AK$28,SXS_Transit_input!$Y$69:$AL$69,0)+1,FALSE))</f>
        <v>0</v>
      </c>
      <c r="AL45" s="23">
        <f>IF(ISNA(VLOOKUP($AA45,SXS_Transit_input!$Y$28:$AU$48,MATCH(SXS_Transit_temp!AL$28,SXS_Transit_input!$Y$27:$AT$27,0)+1,FALSE)),0,VLOOKUP($AA45,SXS_Transit_input!$Y$28:$AU$48,MATCH(SXS_Transit_temp!AL$28,SXS_Transit_input!$Y$27:$AT$27,0)+1,FALSE))+IF(ISNA(VLOOKUP($AA45,SXS_Transit_input!$Y$70:$AM$81,MATCH(SXS_Transit_temp!AL$28,SXS_Transit_input!$Y$69:$AL$69,0)+1,FALSE)),0,VLOOKUP($AA45,SXS_Transit_input!$Y$70:$AM$81,MATCH(SXS_Transit_temp!AL$28,SXS_Transit_input!$Y$69:$AL$69,0)+1,FALSE))</f>
        <v>0</v>
      </c>
      <c r="AM45" s="23">
        <f>IF(ISNA(VLOOKUP($AA45,SXS_Transit_input!$Y$28:$AU$48,MATCH(SXS_Transit_temp!AM$28,SXS_Transit_input!$Y$27:$AT$27,0)+1,FALSE)),0,VLOOKUP($AA45,SXS_Transit_input!$Y$28:$AU$48,MATCH(SXS_Transit_temp!AM$28,SXS_Transit_input!$Y$27:$AT$27,0)+1,FALSE))+IF(ISNA(VLOOKUP($AA45,SXS_Transit_input!$Y$70:$AM$81,MATCH(SXS_Transit_temp!AM$28,SXS_Transit_input!$Y$69:$AL$69,0)+1,FALSE)),0,VLOOKUP($AA45,SXS_Transit_input!$Y$70:$AM$81,MATCH(SXS_Transit_temp!AM$28,SXS_Transit_input!$Y$69:$AL$69,0)+1,FALSE))</f>
        <v>0</v>
      </c>
      <c r="AN45" s="23">
        <f>IF(ISNA(VLOOKUP($AA45,SXS_Transit_input!$Y$28:$AU$48,MATCH(SXS_Transit_temp!AN$28,SXS_Transit_input!$Y$27:$AT$27,0)+1,FALSE)),0,VLOOKUP($AA45,SXS_Transit_input!$Y$28:$AU$48,MATCH(SXS_Transit_temp!AN$28,SXS_Transit_input!$Y$27:$AT$27,0)+1,FALSE))+IF(ISNA(VLOOKUP($AA45,SXS_Transit_input!$Y$70:$AM$81,MATCH(SXS_Transit_temp!AN$28,SXS_Transit_input!$Y$69:$AL$69,0)+1,FALSE)),0,VLOOKUP($AA45,SXS_Transit_input!$Y$70:$AM$81,MATCH(SXS_Transit_temp!AN$28,SXS_Transit_input!$Y$69:$AL$69,0)+1,FALSE))</f>
        <v>0</v>
      </c>
      <c r="AO45" s="23">
        <f>IF(ISNA(VLOOKUP($AA45,SXS_Transit_input!$Y$28:$AU$48,MATCH(SXS_Transit_temp!AO$28,SXS_Transit_input!$Y$27:$AT$27,0)+1,FALSE)),0,VLOOKUP($AA45,SXS_Transit_input!$Y$28:$AU$48,MATCH(SXS_Transit_temp!AO$28,SXS_Transit_input!$Y$27:$AT$27,0)+1,FALSE))+IF(ISNA(VLOOKUP($AA45,SXS_Transit_input!$Y$70:$AM$81,MATCH(SXS_Transit_temp!AO$28,SXS_Transit_input!$Y$69:$AL$69,0)+1,FALSE)),0,VLOOKUP($AA45,SXS_Transit_input!$Y$70:$AM$81,MATCH(SXS_Transit_temp!AO$28,SXS_Transit_input!$Y$69:$AL$69,0)+1,FALSE))</f>
        <v>0</v>
      </c>
      <c r="AP45" s="23">
        <f>IF(ISNA(VLOOKUP($AA45,SXS_Transit_input!$Y$28:$AU$48,MATCH(SXS_Transit_temp!AP$28,SXS_Transit_input!$Y$27:$AT$27,0)+1,FALSE)),0,VLOOKUP($AA45,SXS_Transit_input!$Y$28:$AU$48,MATCH(SXS_Transit_temp!AP$28,SXS_Transit_input!$Y$27:$AT$27,0)+1,FALSE))+IF(ISNA(VLOOKUP($AA45,SXS_Transit_input!$Y$70:$AM$81,MATCH(SXS_Transit_temp!AP$28,SXS_Transit_input!$Y$69:$AL$69,0)+1,FALSE)),0,VLOOKUP($AA45,SXS_Transit_input!$Y$70:$AM$81,MATCH(SXS_Transit_temp!AP$28,SXS_Transit_input!$Y$69:$AL$69,0)+1,FALSE))</f>
        <v>0</v>
      </c>
      <c r="AQ45" s="23">
        <f>IF(ISNA(VLOOKUP($AA45,SXS_Transit_input!$Y$28:$AU$48,MATCH(SXS_Transit_temp!AQ$28,SXS_Transit_input!$Y$27:$AT$27,0)+1,FALSE)),0,VLOOKUP($AA45,SXS_Transit_input!$Y$28:$AU$48,MATCH(SXS_Transit_temp!AQ$28,SXS_Transit_input!$Y$27:$AT$27,0)+1,FALSE))+IF(ISNA(VLOOKUP($AA45,SXS_Transit_input!$Y$70:$AM$81,MATCH(SXS_Transit_temp!AQ$28,SXS_Transit_input!$Y$69:$AL$69,0)+1,FALSE)),0,VLOOKUP($AA45,SXS_Transit_input!$Y$70:$AM$81,MATCH(SXS_Transit_temp!AQ$28,SXS_Transit_input!$Y$69:$AL$69,0)+1,FALSE))</f>
        <v>0</v>
      </c>
      <c r="AR45" s="23">
        <f>IF(ISNA(VLOOKUP($AA45,SXS_Transit_input!$Y$28:$AU$48,MATCH(SXS_Transit_temp!AR$28,SXS_Transit_input!$Y$27:$AT$27,0)+1,FALSE)),0,VLOOKUP($AA45,SXS_Transit_input!$Y$28:$AU$48,MATCH(SXS_Transit_temp!AR$28,SXS_Transit_input!$Y$27:$AT$27,0)+1,FALSE))+IF(ISNA(VLOOKUP($AA45,SXS_Transit_input!$Y$70:$AM$81,MATCH(SXS_Transit_temp!AR$28,SXS_Transit_input!$Y$69:$AL$69,0)+1,FALSE)),0,VLOOKUP($AA45,SXS_Transit_input!$Y$70:$AM$81,MATCH(SXS_Transit_temp!AR$28,SXS_Transit_input!$Y$69:$AL$69,0)+1,FALSE))</f>
        <v>0</v>
      </c>
      <c r="AS45" s="23">
        <f>IF(ISNA(VLOOKUP($AA45,SXS_Transit_input!$Y$28:$AU$48,MATCH(SXS_Transit_temp!AS$28,SXS_Transit_input!$Y$27:$AT$27,0)+1,FALSE)),0,VLOOKUP($AA45,SXS_Transit_input!$Y$28:$AU$48,MATCH(SXS_Transit_temp!AS$28,SXS_Transit_input!$Y$27:$AT$27,0)+1,FALSE))+IF(ISNA(VLOOKUP($AA45,SXS_Transit_input!$Y$70:$AM$81,MATCH(SXS_Transit_temp!AS$28,SXS_Transit_input!$Y$69:$AL$69,0)+1,FALSE)),0,VLOOKUP($AA45,SXS_Transit_input!$Y$70:$AM$81,MATCH(SXS_Transit_temp!AS$28,SXS_Transit_input!$Y$69:$AL$69,0)+1,FALSE))</f>
        <v>0</v>
      </c>
      <c r="AT45" s="23">
        <f>IF(ISNA(VLOOKUP($AA45,SXS_Transit_input!$Y$28:$AU$48,MATCH(SXS_Transit_temp!AT$28,SXS_Transit_input!$Y$27:$AT$27,0)+1,FALSE)),0,VLOOKUP($AA45,SXS_Transit_input!$Y$28:$AU$48,MATCH(SXS_Transit_temp!AT$28,SXS_Transit_input!$Y$27:$AT$27,0)+1,FALSE))+IF(ISNA(VLOOKUP($AA45,SXS_Transit_input!$Y$70:$AM$81,MATCH(SXS_Transit_temp!AT$28,SXS_Transit_input!$Y$69:$AL$69,0)+1,FALSE)),0,VLOOKUP($AA45,SXS_Transit_input!$Y$70:$AM$81,MATCH(SXS_Transit_temp!AT$28,SXS_Transit_input!$Y$69:$AL$69,0)+1,FALSE))</f>
        <v>0</v>
      </c>
      <c r="AU45" s="23">
        <f>IF(ISNA(VLOOKUP($AA45,SXS_Transit_input!$Y$28:$AU$48,MATCH(SXS_Transit_temp!AU$28,SXS_Transit_input!$Y$27:$AT$27,0)+1,FALSE)),0,VLOOKUP($AA45,SXS_Transit_input!$Y$28:$AU$48,MATCH(SXS_Transit_temp!AU$28,SXS_Transit_input!$Y$27:$AT$27,0)+1,FALSE))+IF(ISNA(VLOOKUP($AA45,SXS_Transit_input!$Y$70:$AM$81,MATCH(SXS_Transit_temp!AU$28,SXS_Transit_input!$Y$69:$AL$69,0)+1,FALSE)),0,VLOOKUP($AA45,SXS_Transit_input!$Y$70:$AM$81,MATCH(SXS_Transit_temp!AU$28,SXS_Transit_input!$Y$69:$AL$69,0)+1,FALSE))</f>
        <v>0</v>
      </c>
      <c r="AV45" s="23">
        <f>IF(ISNA(VLOOKUP($AA45,SXS_Transit_input!$Y$28:$AU$48,MATCH(SXS_Transit_temp!AV$28,SXS_Transit_input!$Y$27:$AT$27,0)+1,FALSE)),0,VLOOKUP($AA45,SXS_Transit_input!$Y$28:$AU$48,MATCH(SXS_Transit_temp!AV$28,SXS_Transit_input!$Y$27:$AT$27,0)+1,FALSE))+IF(ISNA(VLOOKUP($AA45,SXS_Transit_input!$Y$70:$AM$81,MATCH(SXS_Transit_temp!AV$28,SXS_Transit_input!$Y$69:$AL$69,0)+1,FALSE)),0,VLOOKUP($AA45,SXS_Transit_input!$Y$70:$AM$81,MATCH(SXS_Transit_temp!AV$28,SXS_Transit_input!$Y$69:$AL$69,0)+1,FALSE))</f>
        <v>0</v>
      </c>
      <c r="AW45" s="23">
        <f>IF(ISNA(VLOOKUP($AA45,SXS_Transit_input!$Y$28:$AU$48,MATCH(SXS_Transit_temp!AW$28,SXS_Transit_input!$Y$27:$AT$27,0)+1,FALSE)),0,VLOOKUP($AA45,SXS_Transit_input!$Y$28:$AU$48,MATCH(SXS_Transit_temp!AW$28,SXS_Transit_input!$Y$27:$AT$27,0)+1,FALSE))+IF(ISNA(VLOOKUP($AA45,SXS_Transit_input!$Y$70:$AM$81,MATCH(SXS_Transit_temp!AW$28,SXS_Transit_input!$Y$69:$AL$69,0)+1,FALSE)),0,VLOOKUP($AA45,SXS_Transit_input!$Y$70:$AM$81,MATCH(SXS_Transit_temp!AW$28,SXS_Transit_input!$Y$69:$AL$69,0)+1,FALSE))</f>
        <v>0</v>
      </c>
      <c r="AX45" s="23">
        <f>IF(ISNA(VLOOKUP($AA45,SXS_Transit_input!$Y$28:$AU$48,MATCH(SXS_Transit_temp!AX$28,SXS_Transit_input!$Y$27:$AT$27,0)+1,FALSE)),0,VLOOKUP($AA45,SXS_Transit_input!$Y$28:$AU$48,MATCH(SXS_Transit_temp!AX$28,SXS_Transit_input!$Y$27:$AT$27,0)+1,FALSE))+IF(ISNA(VLOOKUP($AA45,SXS_Transit_input!$Y$70:$AM$81,MATCH(SXS_Transit_temp!AX$28,SXS_Transit_input!$Y$69:$AL$69,0)+1,FALSE)),0,VLOOKUP($AA45,SXS_Transit_input!$Y$70:$AM$81,MATCH(SXS_Transit_temp!AX$28,SXS_Transit_input!$Y$69:$AL$69,0)+1,FALSE))</f>
        <v>0</v>
      </c>
      <c r="AY45" s="23">
        <f>IF(ISNA(VLOOKUP($AA45,SXS_Transit_input!$Y$28:$AU$48,MATCH(SXS_Transit_temp!AY$28,SXS_Transit_input!$Y$27:$AT$27,0)+1,FALSE)),0,VLOOKUP($AA45,SXS_Transit_input!$Y$28:$AU$48,MATCH(SXS_Transit_temp!AY$28,SXS_Transit_input!$Y$27:$AT$27,0)+1,FALSE))+IF(ISNA(VLOOKUP($AA45,SXS_Transit_input!$Y$70:$AM$81,MATCH(SXS_Transit_temp!AY$28,SXS_Transit_input!$Y$69:$AL$69,0)+1,FALSE)),0,VLOOKUP($AA45,SXS_Transit_input!$Y$70:$AM$81,MATCH(SXS_Transit_temp!AY$28,SXS_Transit_input!$Y$69:$AL$69,0)+1,FALSE))</f>
        <v>0</v>
      </c>
      <c r="AZ45" s="24">
        <f>IF(ISNA(VLOOKUP($AA45,SXS_Transit_input!$Y$28:$AU$48,MATCH(SXS_Transit_temp!AZ$28,SXS_Transit_input!$Y$27:$AT$27,0)+1,FALSE)),0,VLOOKUP($AA45,SXS_Transit_input!$Y$28:$AU$48,MATCH(SXS_Transit_temp!AZ$28,SXS_Transit_input!$Y$27:$AT$27,0)+1,FALSE))+IF(ISNA(VLOOKUP($AA45,SXS_Transit_input!$Y$70:$AM$81,MATCH(SXS_Transit_temp!AZ$28,SXS_Transit_input!$Y$69:$AL$69,0)+1,FALSE)),0,VLOOKUP($AA45,SXS_Transit_input!$Y$70:$AM$81,MATCH(SXS_Transit_temp!AZ$28,SXS_Transit_input!$Y$69:$AL$69,0)+1,FALSE))</f>
        <v>0</v>
      </c>
    </row>
    <row r="46" spans="1:52" x14ac:dyDescent="0.25">
      <c r="A46">
        <v>18</v>
      </c>
      <c r="B46">
        <f>IF(ISNA(VLOOKUP($A46,SXS_Transit_input!$A$28:$W$49,MATCH(SXS_Transit_temp!B$28,SXS_Transit_input!$B$27:$W$27,0)+1,FALSE)),0,VLOOKUP($A46,SXS_Transit_input!$A$28:$W$49,MATCH(SXS_Transit_temp!B$28,SXS_Transit_input!$B$27:$W$27,0)+1,FALSE))+IF(ISNA(VLOOKUP($A46,SXS_Transit_input!$A$71:$L$81,MATCH(SXS_Transit_temp!B$28,SXS_Transit_input!$B$70:$L$70,0)+1,FALSE)),0,VLOOKUP($A46,SXS_Transit_input!$A$71:$L$81,MATCH(SXS_Transit_temp!B$28,SXS_Transit_input!$B$70:$L$70,0)+1,FALSE))</f>
        <v>0</v>
      </c>
      <c r="C46">
        <f>IF(ISNA(VLOOKUP($A46,SXS_Transit_input!$A$28:$W$49,MATCH(SXS_Transit_temp!C$28,SXS_Transit_input!$B$27:$W$27,0)+1,FALSE)),0,VLOOKUP($A46,SXS_Transit_input!$A$28:$W$49,MATCH(SXS_Transit_temp!C$28,SXS_Transit_input!$B$27:$W$27,0)+1,FALSE))+IF(ISNA(VLOOKUP($A46,SXS_Transit_input!$A$71:$L$81,MATCH(SXS_Transit_temp!C$28,SXS_Transit_input!$B$70:$L$70,0)+1,FALSE)),0,VLOOKUP($A46,SXS_Transit_input!$A$71:$L$81,MATCH(SXS_Transit_temp!C$28,SXS_Transit_input!$B$70:$L$70,0)+1,FALSE))</f>
        <v>0</v>
      </c>
      <c r="D46">
        <f>IF(ISNA(VLOOKUP($A46,SXS_Transit_input!$A$28:$W$49,MATCH(SXS_Transit_temp!D$28,SXS_Transit_input!$B$27:$W$27,0)+1,FALSE)),0,VLOOKUP($A46,SXS_Transit_input!$A$28:$W$49,MATCH(SXS_Transit_temp!D$28,SXS_Transit_input!$B$27:$W$27,0)+1,FALSE))+IF(ISNA(VLOOKUP($A46,SXS_Transit_input!$A$71:$L$81,MATCH(SXS_Transit_temp!D$28,SXS_Transit_input!$B$70:$L$70,0)+1,FALSE)),0,VLOOKUP($A46,SXS_Transit_input!$A$71:$L$81,MATCH(SXS_Transit_temp!D$28,SXS_Transit_input!$B$70:$L$70,0)+1,FALSE))</f>
        <v>0</v>
      </c>
      <c r="E46">
        <f>IF(ISNA(VLOOKUP($A46,SXS_Transit_input!$A$28:$W$49,MATCH(SXS_Transit_temp!E$28,SXS_Transit_input!$B$27:$W$27,0)+1,FALSE)),0,VLOOKUP($A46,SXS_Transit_input!$A$28:$W$49,MATCH(SXS_Transit_temp!E$28,SXS_Transit_input!$B$27:$W$27,0)+1,FALSE))+IF(ISNA(VLOOKUP($A46,SXS_Transit_input!$A$71:$L$81,MATCH(SXS_Transit_temp!E$28,SXS_Transit_input!$B$70:$L$70,0)+1,FALSE)),0,VLOOKUP($A46,SXS_Transit_input!$A$71:$L$81,MATCH(SXS_Transit_temp!E$28,SXS_Transit_input!$B$70:$L$70,0)+1,FALSE))</f>
        <v>0</v>
      </c>
      <c r="F46">
        <f>IF(ISNA(VLOOKUP($A46,SXS_Transit_input!$A$28:$W$49,MATCH(SXS_Transit_temp!F$28,SXS_Transit_input!$B$27:$W$27,0)+1,FALSE)),0,VLOOKUP($A46,SXS_Transit_input!$A$28:$W$49,MATCH(SXS_Transit_temp!F$28,SXS_Transit_input!$B$27:$W$27,0)+1,FALSE))+IF(ISNA(VLOOKUP($A46,SXS_Transit_input!$A$71:$L$81,MATCH(SXS_Transit_temp!F$28,SXS_Transit_input!$B$70:$L$70,0)+1,FALSE)),0,VLOOKUP($A46,SXS_Transit_input!$A$71:$L$81,MATCH(SXS_Transit_temp!F$28,SXS_Transit_input!$B$70:$L$70,0)+1,FALSE))</f>
        <v>0</v>
      </c>
      <c r="G46">
        <f>IF(ISNA(VLOOKUP($A46,SXS_Transit_input!$A$28:$W$49,MATCH(SXS_Transit_temp!G$28,SXS_Transit_input!$B$27:$W$27,0)+1,FALSE)),0,VLOOKUP($A46,SXS_Transit_input!$A$28:$W$49,MATCH(SXS_Transit_temp!G$28,SXS_Transit_input!$B$27:$W$27,0)+1,FALSE))+IF(ISNA(VLOOKUP($A46,SXS_Transit_input!$A$71:$L$81,MATCH(SXS_Transit_temp!G$28,SXS_Transit_input!$B$70:$L$70,0)+1,FALSE)),0,VLOOKUP($A46,SXS_Transit_input!$A$71:$L$81,MATCH(SXS_Transit_temp!G$28,SXS_Transit_input!$B$70:$L$70,0)+1,FALSE))</f>
        <v>0</v>
      </c>
      <c r="H46">
        <f>IF(ISNA(VLOOKUP($A46,SXS_Transit_input!$A$28:$W$49,MATCH(SXS_Transit_temp!H$28,SXS_Transit_input!$B$27:$W$27,0)+1,FALSE)),0,VLOOKUP($A46,SXS_Transit_input!$A$28:$W$49,MATCH(SXS_Transit_temp!H$28,SXS_Transit_input!$B$27:$W$27,0)+1,FALSE))+IF(ISNA(VLOOKUP($A46,SXS_Transit_input!$A$71:$L$81,MATCH(SXS_Transit_temp!H$28,SXS_Transit_input!$B$70:$L$70,0)+1,FALSE)),0,VLOOKUP($A46,SXS_Transit_input!$A$71:$L$81,MATCH(SXS_Transit_temp!H$28,SXS_Transit_input!$B$70:$L$70,0)+1,FALSE))</f>
        <v>455.06024000000002</v>
      </c>
      <c r="I46">
        <f>IF(ISNA(VLOOKUP($A46,SXS_Transit_input!$A$28:$W$49,MATCH(SXS_Transit_temp!I$28,SXS_Transit_input!$B$27:$W$27,0)+1,FALSE)),0,VLOOKUP($A46,SXS_Transit_input!$A$28:$W$49,MATCH(SXS_Transit_temp!I$28,SXS_Transit_input!$B$27:$W$27,0)+1,FALSE))+IF(ISNA(VLOOKUP($A46,SXS_Transit_input!$A$71:$L$81,MATCH(SXS_Transit_temp!I$28,SXS_Transit_input!$B$70:$L$70,0)+1,FALSE)),0,VLOOKUP($A46,SXS_Transit_input!$A$71:$L$81,MATCH(SXS_Transit_temp!I$28,SXS_Transit_input!$B$70:$L$70,0)+1,FALSE))</f>
        <v>36.317729999999997</v>
      </c>
      <c r="J46">
        <f>IF(ISNA(VLOOKUP($A46,SXS_Transit_input!$A$28:$W$49,MATCH(SXS_Transit_temp!J$28,SXS_Transit_input!$B$27:$W$27,0)+1,FALSE)),0,VLOOKUP($A46,SXS_Transit_input!$A$28:$W$49,MATCH(SXS_Transit_temp!J$28,SXS_Transit_input!$B$27:$W$27,0)+1,FALSE))+IF(ISNA(VLOOKUP($A46,SXS_Transit_input!$A$71:$L$81,MATCH(SXS_Transit_temp!J$28,SXS_Transit_input!$B$70:$L$70,0)+1,FALSE)),0,VLOOKUP($A46,SXS_Transit_input!$A$71:$L$81,MATCH(SXS_Transit_temp!J$28,SXS_Transit_input!$B$70:$L$70,0)+1,FALSE))</f>
        <v>0</v>
      </c>
      <c r="K46">
        <f>IF(ISNA(VLOOKUP($A46,SXS_Transit_input!$A$28:$W$49,MATCH(SXS_Transit_temp!K$28,SXS_Transit_input!$B$27:$W$27,0)+1,FALSE)),0,VLOOKUP($A46,SXS_Transit_input!$A$28:$W$49,MATCH(SXS_Transit_temp!K$28,SXS_Transit_input!$B$27:$W$27,0)+1,FALSE))+IF(ISNA(VLOOKUP($A46,SXS_Transit_input!$A$71:$L$81,MATCH(SXS_Transit_temp!K$28,SXS_Transit_input!$B$70:$L$70,0)+1,FALSE)),0,VLOOKUP($A46,SXS_Transit_input!$A$71:$L$81,MATCH(SXS_Transit_temp!K$28,SXS_Transit_input!$B$70:$L$70,0)+1,FALSE))</f>
        <v>0</v>
      </c>
      <c r="L46">
        <f>IF(ISNA(VLOOKUP($A46,SXS_Transit_input!$A$28:$W$49,MATCH(SXS_Transit_temp!L$28,SXS_Transit_input!$B$27:$W$27,0)+1,FALSE)),0,VLOOKUP($A46,SXS_Transit_input!$A$28:$W$49,MATCH(SXS_Transit_temp!L$28,SXS_Transit_input!$B$27:$W$27,0)+1,FALSE))+IF(ISNA(VLOOKUP($A46,SXS_Transit_input!$A$71:$L$81,MATCH(SXS_Transit_temp!L$28,SXS_Transit_input!$B$70:$L$70,0)+1,FALSE)),0,VLOOKUP($A46,SXS_Transit_input!$A$71:$L$81,MATCH(SXS_Transit_temp!L$28,SXS_Transit_input!$B$70:$L$70,0)+1,FALSE))</f>
        <v>0</v>
      </c>
      <c r="M46">
        <f>IF(ISNA(VLOOKUP($A46,SXS_Transit_input!$A$28:$W$49,MATCH(SXS_Transit_temp!M$28,SXS_Transit_input!$B$27:$W$27,0)+1,FALSE)),0,VLOOKUP($A46,SXS_Transit_input!$A$28:$W$49,MATCH(SXS_Transit_temp!M$28,SXS_Transit_input!$B$27:$W$27,0)+1,FALSE))+IF(ISNA(VLOOKUP($A46,SXS_Transit_input!$A$71:$L$81,MATCH(SXS_Transit_temp!M$28,SXS_Transit_input!$B$70:$L$70,0)+1,FALSE)),0,VLOOKUP($A46,SXS_Transit_input!$A$71:$L$81,MATCH(SXS_Transit_temp!M$28,SXS_Transit_input!$B$70:$L$70,0)+1,FALSE))</f>
        <v>0</v>
      </c>
      <c r="N46">
        <f>IF(ISNA(VLOOKUP($A46,SXS_Transit_input!$A$28:$W$49,MATCH(SXS_Transit_temp!N$28,SXS_Transit_input!$B$27:$W$27,0)+1,FALSE)),0,VLOOKUP($A46,SXS_Transit_input!$A$28:$W$49,MATCH(SXS_Transit_temp!N$28,SXS_Transit_input!$B$27:$W$27,0)+1,FALSE))+IF(ISNA(VLOOKUP($A46,SXS_Transit_input!$A$71:$L$81,MATCH(SXS_Transit_temp!N$28,SXS_Transit_input!$B$70:$L$70,0)+1,FALSE)),0,VLOOKUP($A46,SXS_Transit_input!$A$71:$L$81,MATCH(SXS_Transit_temp!N$28,SXS_Transit_input!$B$70:$L$70,0)+1,FALSE))</f>
        <v>0</v>
      </c>
      <c r="O46">
        <f>IF(ISNA(VLOOKUP($A46,SXS_Transit_input!$A$28:$W$49,MATCH(SXS_Transit_temp!O$28,SXS_Transit_input!$B$27:$W$27,0)+1,FALSE)),0,VLOOKUP($A46,SXS_Transit_input!$A$28:$W$49,MATCH(SXS_Transit_temp!O$28,SXS_Transit_input!$B$27:$W$27,0)+1,FALSE))+IF(ISNA(VLOOKUP($A46,SXS_Transit_input!$A$71:$L$81,MATCH(SXS_Transit_temp!O$28,SXS_Transit_input!$B$70:$L$70,0)+1,FALSE)),0,VLOOKUP($A46,SXS_Transit_input!$A$71:$L$81,MATCH(SXS_Transit_temp!O$28,SXS_Transit_input!$B$70:$L$70,0)+1,FALSE))</f>
        <v>15.00403</v>
      </c>
      <c r="P46">
        <f>IF(ISNA(VLOOKUP($A46,SXS_Transit_input!$A$28:$W$49,MATCH(SXS_Transit_temp!P$28,SXS_Transit_input!$B$27:$W$27,0)+1,FALSE)),0,VLOOKUP($A46,SXS_Transit_input!$A$28:$W$49,MATCH(SXS_Transit_temp!P$28,SXS_Transit_input!$B$27:$W$27,0)+1,FALSE))+IF(ISNA(VLOOKUP($A46,SXS_Transit_input!$A$71:$L$81,MATCH(SXS_Transit_temp!P$28,SXS_Transit_input!$B$70:$L$70,0)+1,FALSE)),0,VLOOKUP($A46,SXS_Transit_input!$A$71:$L$81,MATCH(SXS_Transit_temp!P$28,SXS_Transit_input!$B$70:$L$70,0)+1,FALSE))</f>
        <v>0</v>
      </c>
      <c r="Q46">
        <f>IF(ISNA(VLOOKUP($A46,SXS_Transit_input!$A$28:$W$49,MATCH(SXS_Transit_temp!Q$28,SXS_Transit_input!$B$27:$W$27,0)+1,FALSE)),0,VLOOKUP($A46,SXS_Transit_input!$A$28:$W$49,MATCH(SXS_Transit_temp!Q$28,SXS_Transit_input!$B$27:$W$27,0)+1,FALSE))+IF(ISNA(VLOOKUP($A46,SXS_Transit_input!$A$71:$L$81,MATCH(SXS_Transit_temp!Q$28,SXS_Transit_input!$B$70:$L$70,0)+1,FALSE)),0,VLOOKUP($A46,SXS_Transit_input!$A$71:$L$81,MATCH(SXS_Transit_temp!Q$28,SXS_Transit_input!$B$70:$L$70,0)+1,FALSE))</f>
        <v>0</v>
      </c>
      <c r="R46">
        <f>IF(ISNA(VLOOKUP($A46,SXS_Transit_input!$A$28:$W$49,MATCH(SXS_Transit_temp!R$28,SXS_Transit_input!$B$27:$W$27,0)+1,FALSE)),0,VLOOKUP($A46,SXS_Transit_input!$A$28:$W$49,MATCH(SXS_Transit_temp!R$28,SXS_Transit_input!$B$27:$W$27,0)+1,FALSE))+IF(ISNA(VLOOKUP($A46,SXS_Transit_input!$A$71:$L$81,MATCH(SXS_Transit_temp!R$28,SXS_Transit_input!$B$70:$L$70,0)+1,FALSE)),0,VLOOKUP($A46,SXS_Transit_input!$A$71:$L$81,MATCH(SXS_Transit_temp!R$28,SXS_Transit_input!$B$70:$L$70,0)+1,FALSE))</f>
        <v>0</v>
      </c>
      <c r="S46">
        <f>IF(ISNA(VLOOKUP($A46,SXS_Transit_input!$A$28:$W$49,MATCH(SXS_Transit_temp!S$28,SXS_Transit_input!$B$27:$W$27,0)+1,FALSE)),0,VLOOKUP($A46,SXS_Transit_input!$A$28:$W$49,MATCH(SXS_Transit_temp!S$28,SXS_Transit_input!$B$27:$W$27,0)+1,FALSE))+IF(ISNA(VLOOKUP($A46,SXS_Transit_input!$A$71:$L$81,MATCH(SXS_Transit_temp!S$28,SXS_Transit_input!$B$70:$L$70,0)+1,FALSE)),0,VLOOKUP($A46,SXS_Transit_input!$A$71:$L$81,MATCH(SXS_Transit_temp!S$28,SXS_Transit_input!$B$70:$L$70,0)+1,FALSE))</f>
        <v>0</v>
      </c>
      <c r="T46">
        <f>IF(ISNA(VLOOKUP($A46,SXS_Transit_input!$A$28:$W$49,MATCH(SXS_Transit_temp!T$28,SXS_Transit_input!$B$27:$W$27,0)+1,FALSE)),0,VLOOKUP($A46,SXS_Transit_input!$A$28:$W$49,MATCH(SXS_Transit_temp!T$28,SXS_Transit_input!$B$27:$W$27,0)+1,FALSE))+IF(ISNA(VLOOKUP($A46,SXS_Transit_input!$A$71:$L$81,MATCH(SXS_Transit_temp!T$28,SXS_Transit_input!$B$70:$L$70,0)+1,FALSE)),0,VLOOKUP($A46,SXS_Transit_input!$A$71:$L$81,MATCH(SXS_Transit_temp!T$28,SXS_Transit_input!$B$70:$L$70,0)+1,FALSE))</f>
        <v>0</v>
      </c>
      <c r="U46">
        <f>IF(ISNA(VLOOKUP($A46,SXS_Transit_input!$A$28:$W$49,MATCH(SXS_Transit_temp!U$28,SXS_Transit_input!$B$27:$W$27,0)+1,FALSE)),0,VLOOKUP($A46,SXS_Transit_input!$A$28:$W$49,MATCH(SXS_Transit_temp!U$28,SXS_Transit_input!$B$27:$W$27,0)+1,FALSE))+IF(ISNA(VLOOKUP($A46,SXS_Transit_input!$A$71:$L$81,MATCH(SXS_Transit_temp!U$28,SXS_Transit_input!$B$70:$L$70,0)+1,FALSE)),0,VLOOKUP($A46,SXS_Transit_input!$A$71:$L$81,MATCH(SXS_Transit_temp!U$28,SXS_Transit_input!$B$70:$L$70,0)+1,FALSE))</f>
        <v>0</v>
      </c>
      <c r="V46">
        <f>IF(ISNA(VLOOKUP($A46,SXS_Transit_input!$A$28:$W$49,MATCH(SXS_Transit_temp!V$28,SXS_Transit_input!$B$27:$W$27,0)+1,FALSE)),0,VLOOKUP($A46,SXS_Transit_input!$A$28:$W$49,MATCH(SXS_Transit_temp!V$28,SXS_Transit_input!$B$27:$W$27,0)+1,FALSE))+IF(ISNA(VLOOKUP($A46,SXS_Transit_input!$A$71:$L$81,MATCH(SXS_Transit_temp!V$28,SXS_Transit_input!$B$70:$L$70,0)+1,FALSE)),0,VLOOKUP($A46,SXS_Transit_input!$A$71:$L$81,MATCH(SXS_Transit_temp!V$28,SXS_Transit_input!$B$70:$L$70,0)+1,FALSE))</f>
        <v>0</v>
      </c>
      <c r="W46">
        <f>IF(ISNA(VLOOKUP($A46,SXS_Transit_input!$A$28:$W$49,MATCH(SXS_Transit_temp!W$28,SXS_Transit_input!$B$27:$W$27,0)+1,FALSE)),0,VLOOKUP($A46,SXS_Transit_input!$A$28:$W$49,MATCH(SXS_Transit_temp!W$28,SXS_Transit_input!$B$27:$W$27,0)+1,FALSE))+IF(ISNA(VLOOKUP($A46,SXS_Transit_input!$A$71:$L$81,MATCH(SXS_Transit_temp!W$28,SXS_Transit_input!$B$70:$L$70,0)+1,FALSE)),0,VLOOKUP($A46,SXS_Transit_input!$A$71:$L$81,MATCH(SXS_Transit_temp!W$28,SXS_Transit_input!$B$70:$L$70,0)+1,FALSE))</f>
        <v>0</v>
      </c>
      <c r="X46">
        <f>IF(ISNA(VLOOKUP($A46,SXS_Transit_input!$A$28:$W$49,MATCH(SXS_Transit_temp!X$28,SXS_Transit_input!$B$27:$W$27,0)+1,FALSE)),0,VLOOKUP($A46,SXS_Transit_input!$A$28:$W$49,MATCH(SXS_Transit_temp!X$28,SXS_Transit_input!$B$27:$W$27,0)+1,FALSE))+IF(ISNA(VLOOKUP($A46,SXS_Transit_input!$A$71:$L$81,MATCH(SXS_Transit_temp!X$28,SXS_Transit_input!$B$70:$L$70,0)+1,FALSE)),0,VLOOKUP($A46,SXS_Transit_input!$A$71:$L$81,MATCH(SXS_Transit_temp!X$28,SXS_Transit_input!$B$70:$L$70,0)+1,FALSE))</f>
        <v>0</v>
      </c>
      <c r="Y46">
        <f>IF(ISNA(VLOOKUP($A46,SXS_Transit_input!$A$28:$W$49,MATCH(SXS_Transit_temp!Y$28,SXS_Transit_input!$B$27:$W$27,0)+1,FALSE)),0,VLOOKUP($A46,SXS_Transit_input!$A$28:$W$49,MATCH(SXS_Transit_temp!Y$28,SXS_Transit_input!$B$27:$W$27,0)+1,FALSE))+IF(ISNA(VLOOKUP($A46,SXS_Transit_input!$A$71:$L$81,MATCH(SXS_Transit_temp!Y$28,SXS_Transit_input!$B$70:$L$70,0)+1,FALSE)),0,VLOOKUP($A46,SXS_Transit_input!$A$71:$L$81,MATCH(SXS_Transit_temp!Y$28,SXS_Transit_input!$B$70:$L$70,0)+1,FALSE))</f>
        <v>0</v>
      </c>
      <c r="Z46">
        <f>IF(ISNA(VLOOKUP($A46,SXS_Transit_input!$A$28:$W$49,MATCH(SXS_Transit_temp!Z$28,SXS_Transit_input!$B$27:$W$27,0)+1,FALSE)),0,VLOOKUP($A46,SXS_Transit_input!$A$28:$W$49,MATCH(SXS_Transit_temp!Z$28,SXS_Transit_input!$B$27:$W$27,0)+1,FALSE))+IF(ISNA(VLOOKUP($A46,SXS_Transit_input!$A$71:$L$81,MATCH(SXS_Transit_temp!Z$28,SXS_Transit_input!$B$70:$L$70,0)+1,FALSE)),0,VLOOKUP($A46,SXS_Transit_input!$A$71:$L$81,MATCH(SXS_Transit_temp!Z$28,SXS_Transit_input!$B$70:$L$70,0)+1,FALSE))</f>
        <v>0</v>
      </c>
      <c r="AA46">
        <v>18</v>
      </c>
      <c r="AB46" s="22">
        <f>IF(ISNA(VLOOKUP($AA46,SXS_Transit_input!$Y$28:$AU$48,MATCH(SXS_Transit_temp!AB$28,SXS_Transit_input!$Y$27:$AT$27,0)+1,FALSE)),0,VLOOKUP($AA46,SXS_Transit_input!$Y$28:$AU$48,MATCH(SXS_Transit_temp!AB$28,SXS_Transit_input!$Y$27:$AT$27,0)+1,FALSE))+IF(ISNA(VLOOKUP($AA46,SXS_Transit_input!$Y$70:$AM$81,MATCH(SXS_Transit_temp!AB$28,SXS_Transit_input!$Y$69:$AL$69,0)+1,FALSE)),0,VLOOKUP($AA46,SXS_Transit_input!$Y$70:$AM$81,MATCH(SXS_Transit_temp!AB$28,SXS_Transit_input!$Y$69:$AL$69,0)+1,FALSE))</f>
        <v>0</v>
      </c>
      <c r="AC46" s="23">
        <f>IF(ISNA(VLOOKUP($AA46,SXS_Transit_input!$Y$28:$AU$48,MATCH(SXS_Transit_temp!AC$28,SXS_Transit_input!$Y$27:$AT$27,0)+1,FALSE)),0,VLOOKUP($AA46,SXS_Transit_input!$Y$28:$AU$48,MATCH(SXS_Transit_temp!AC$28,SXS_Transit_input!$Y$27:$AT$27,0)+1,FALSE))+IF(ISNA(VLOOKUP($AA46,SXS_Transit_input!$Y$70:$AM$81,MATCH(SXS_Transit_temp!AC$28,SXS_Transit_input!$Y$69:$AL$69,0)+1,FALSE)),0,VLOOKUP($AA46,SXS_Transit_input!$Y$70:$AM$81,MATCH(SXS_Transit_temp!AC$28,SXS_Transit_input!$Y$69:$AL$69,0)+1,FALSE))</f>
        <v>0</v>
      </c>
      <c r="AD46" s="23">
        <f>IF(ISNA(VLOOKUP($AA46,SXS_Transit_input!$Y$28:$AU$48,MATCH(SXS_Transit_temp!AD$28,SXS_Transit_input!$Y$27:$AT$27,0)+1,FALSE)),0,VLOOKUP($AA46,SXS_Transit_input!$Y$28:$AU$48,MATCH(SXS_Transit_temp!AD$28,SXS_Transit_input!$Y$27:$AT$27,0)+1,FALSE))+IF(ISNA(VLOOKUP($AA46,SXS_Transit_input!$Y$70:$AM$81,MATCH(SXS_Transit_temp!AD$28,SXS_Transit_input!$Y$69:$AL$69,0)+1,FALSE)),0,VLOOKUP($AA46,SXS_Transit_input!$Y$70:$AM$81,MATCH(SXS_Transit_temp!AD$28,SXS_Transit_input!$Y$69:$AL$69,0)+1,FALSE))</f>
        <v>0</v>
      </c>
      <c r="AE46" s="23">
        <f>IF(ISNA(VLOOKUP($AA46,SXS_Transit_input!$Y$28:$AU$48,MATCH(SXS_Transit_temp!AE$28,SXS_Transit_input!$Y$27:$AT$27,0)+1,FALSE)),0,VLOOKUP($AA46,SXS_Transit_input!$Y$28:$AU$48,MATCH(SXS_Transit_temp!AE$28,SXS_Transit_input!$Y$27:$AT$27,0)+1,FALSE))+IF(ISNA(VLOOKUP($AA46,SXS_Transit_input!$Y$70:$AM$81,MATCH(SXS_Transit_temp!AE$28,SXS_Transit_input!$Y$69:$AL$69,0)+1,FALSE)),0,VLOOKUP($AA46,SXS_Transit_input!$Y$70:$AM$81,MATCH(SXS_Transit_temp!AE$28,SXS_Transit_input!$Y$69:$AL$69,0)+1,FALSE))</f>
        <v>0</v>
      </c>
      <c r="AF46" s="23">
        <f>IF(ISNA(VLOOKUP($AA46,SXS_Transit_input!$Y$28:$AU$48,MATCH(SXS_Transit_temp!AF$28,SXS_Transit_input!$Y$27:$AT$27,0)+1,FALSE)),0,VLOOKUP($AA46,SXS_Transit_input!$Y$28:$AU$48,MATCH(SXS_Transit_temp!AF$28,SXS_Transit_input!$Y$27:$AT$27,0)+1,FALSE))+IF(ISNA(VLOOKUP($AA46,SXS_Transit_input!$Y$70:$AM$81,MATCH(SXS_Transit_temp!AF$28,SXS_Transit_input!$Y$69:$AL$69,0)+1,FALSE)),0,VLOOKUP($AA46,SXS_Transit_input!$Y$70:$AM$81,MATCH(SXS_Transit_temp!AF$28,SXS_Transit_input!$Y$69:$AL$69,0)+1,FALSE))</f>
        <v>0</v>
      </c>
      <c r="AG46" s="23">
        <f>IF(ISNA(VLOOKUP($AA46,SXS_Transit_input!$Y$28:$AU$48,MATCH(SXS_Transit_temp!AG$28,SXS_Transit_input!$Y$27:$AT$27,0)+1,FALSE)),0,VLOOKUP($AA46,SXS_Transit_input!$Y$28:$AU$48,MATCH(SXS_Transit_temp!AG$28,SXS_Transit_input!$Y$27:$AT$27,0)+1,FALSE))+IF(ISNA(VLOOKUP($AA46,SXS_Transit_input!$Y$70:$AM$81,MATCH(SXS_Transit_temp!AG$28,SXS_Transit_input!$Y$69:$AL$69,0)+1,FALSE)),0,VLOOKUP($AA46,SXS_Transit_input!$Y$70:$AM$81,MATCH(SXS_Transit_temp!AG$28,SXS_Transit_input!$Y$69:$AL$69,0)+1,FALSE))</f>
        <v>0</v>
      </c>
      <c r="AH46" s="23">
        <f>IF(ISNA(VLOOKUP($AA46,SXS_Transit_input!$Y$28:$AU$48,MATCH(SXS_Transit_temp!AH$28,SXS_Transit_input!$Y$27:$AT$27,0)+1,FALSE)),0,VLOOKUP($AA46,SXS_Transit_input!$Y$28:$AU$48,MATCH(SXS_Transit_temp!AH$28,SXS_Transit_input!$Y$27:$AT$27,0)+1,FALSE))+IF(ISNA(VLOOKUP($AA46,SXS_Transit_input!$Y$70:$AM$81,MATCH(SXS_Transit_temp!AH$28,SXS_Transit_input!$Y$69:$AL$69,0)+1,FALSE)),0,VLOOKUP($AA46,SXS_Transit_input!$Y$70:$AM$81,MATCH(SXS_Transit_temp!AH$28,SXS_Transit_input!$Y$69:$AL$69,0)+1,FALSE))</f>
        <v>0</v>
      </c>
      <c r="AI46" s="23">
        <f>IF(ISNA(VLOOKUP($AA46,SXS_Transit_input!$Y$28:$AU$48,MATCH(SXS_Transit_temp!AI$28,SXS_Transit_input!$Y$27:$AT$27,0)+1,FALSE)),0,VLOOKUP($AA46,SXS_Transit_input!$Y$28:$AU$48,MATCH(SXS_Transit_temp!AI$28,SXS_Transit_input!$Y$27:$AT$27,0)+1,FALSE))+IF(ISNA(VLOOKUP($AA46,SXS_Transit_input!$Y$70:$AM$81,MATCH(SXS_Transit_temp!AI$28,SXS_Transit_input!$Y$69:$AL$69,0)+1,FALSE)),0,VLOOKUP($AA46,SXS_Transit_input!$Y$70:$AM$81,MATCH(SXS_Transit_temp!AI$28,SXS_Transit_input!$Y$69:$AL$69,0)+1,FALSE))</f>
        <v>0</v>
      </c>
      <c r="AJ46" s="23">
        <f>IF(ISNA(VLOOKUP($AA46,SXS_Transit_input!$Y$28:$AU$48,MATCH(SXS_Transit_temp!AJ$28,SXS_Transit_input!$Y$27:$AT$27,0)+1,FALSE)),0,VLOOKUP($AA46,SXS_Transit_input!$Y$28:$AU$48,MATCH(SXS_Transit_temp!AJ$28,SXS_Transit_input!$Y$27:$AT$27,0)+1,FALSE))+IF(ISNA(VLOOKUP($AA46,SXS_Transit_input!$Y$70:$AM$81,MATCH(SXS_Transit_temp!AJ$28,SXS_Transit_input!$Y$69:$AL$69,0)+1,FALSE)),0,VLOOKUP($AA46,SXS_Transit_input!$Y$70:$AM$81,MATCH(SXS_Transit_temp!AJ$28,SXS_Transit_input!$Y$69:$AL$69,0)+1,FALSE))</f>
        <v>0</v>
      </c>
      <c r="AK46" s="23">
        <f>IF(ISNA(VLOOKUP($AA46,SXS_Transit_input!$Y$28:$AU$48,MATCH(SXS_Transit_temp!AK$28,SXS_Transit_input!$Y$27:$AT$27,0)+1,FALSE)),0,VLOOKUP($AA46,SXS_Transit_input!$Y$28:$AU$48,MATCH(SXS_Transit_temp!AK$28,SXS_Transit_input!$Y$27:$AT$27,0)+1,FALSE))+IF(ISNA(VLOOKUP($AA46,SXS_Transit_input!$Y$70:$AM$81,MATCH(SXS_Transit_temp!AK$28,SXS_Transit_input!$Y$69:$AL$69,0)+1,FALSE)),0,VLOOKUP($AA46,SXS_Transit_input!$Y$70:$AM$81,MATCH(SXS_Transit_temp!AK$28,SXS_Transit_input!$Y$69:$AL$69,0)+1,FALSE))</f>
        <v>0</v>
      </c>
      <c r="AL46" s="23">
        <f>IF(ISNA(VLOOKUP($AA46,SXS_Transit_input!$Y$28:$AU$48,MATCH(SXS_Transit_temp!AL$28,SXS_Transit_input!$Y$27:$AT$27,0)+1,FALSE)),0,VLOOKUP($AA46,SXS_Transit_input!$Y$28:$AU$48,MATCH(SXS_Transit_temp!AL$28,SXS_Transit_input!$Y$27:$AT$27,0)+1,FALSE))+IF(ISNA(VLOOKUP($AA46,SXS_Transit_input!$Y$70:$AM$81,MATCH(SXS_Transit_temp!AL$28,SXS_Transit_input!$Y$69:$AL$69,0)+1,FALSE)),0,VLOOKUP($AA46,SXS_Transit_input!$Y$70:$AM$81,MATCH(SXS_Transit_temp!AL$28,SXS_Transit_input!$Y$69:$AL$69,0)+1,FALSE))</f>
        <v>0</v>
      </c>
      <c r="AM46" s="23">
        <f>IF(ISNA(VLOOKUP($AA46,SXS_Transit_input!$Y$28:$AU$48,MATCH(SXS_Transit_temp!AM$28,SXS_Transit_input!$Y$27:$AT$27,0)+1,FALSE)),0,VLOOKUP($AA46,SXS_Transit_input!$Y$28:$AU$48,MATCH(SXS_Transit_temp!AM$28,SXS_Transit_input!$Y$27:$AT$27,0)+1,FALSE))+IF(ISNA(VLOOKUP($AA46,SXS_Transit_input!$Y$70:$AM$81,MATCH(SXS_Transit_temp!AM$28,SXS_Transit_input!$Y$69:$AL$69,0)+1,FALSE)),0,VLOOKUP($AA46,SXS_Transit_input!$Y$70:$AM$81,MATCH(SXS_Transit_temp!AM$28,SXS_Transit_input!$Y$69:$AL$69,0)+1,FALSE))</f>
        <v>0</v>
      </c>
      <c r="AN46" s="23">
        <f>IF(ISNA(VLOOKUP($AA46,SXS_Transit_input!$Y$28:$AU$48,MATCH(SXS_Transit_temp!AN$28,SXS_Transit_input!$Y$27:$AT$27,0)+1,FALSE)),0,VLOOKUP($AA46,SXS_Transit_input!$Y$28:$AU$48,MATCH(SXS_Transit_temp!AN$28,SXS_Transit_input!$Y$27:$AT$27,0)+1,FALSE))+IF(ISNA(VLOOKUP($AA46,SXS_Transit_input!$Y$70:$AM$81,MATCH(SXS_Transit_temp!AN$28,SXS_Transit_input!$Y$69:$AL$69,0)+1,FALSE)),0,VLOOKUP($AA46,SXS_Transit_input!$Y$70:$AM$81,MATCH(SXS_Transit_temp!AN$28,SXS_Transit_input!$Y$69:$AL$69,0)+1,FALSE))</f>
        <v>0</v>
      </c>
      <c r="AO46" s="23">
        <f>IF(ISNA(VLOOKUP($AA46,SXS_Transit_input!$Y$28:$AU$48,MATCH(SXS_Transit_temp!AO$28,SXS_Transit_input!$Y$27:$AT$27,0)+1,FALSE)),0,VLOOKUP($AA46,SXS_Transit_input!$Y$28:$AU$48,MATCH(SXS_Transit_temp!AO$28,SXS_Transit_input!$Y$27:$AT$27,0)+1,FALSE))+IF(ISNA(VLOOKUP($AA46,SXS_Transit_input!$Y$70:$AM$81,MATCH(SXS_Transit_temp!AO$28,SXS_Transit_input!$Y$69:$AL$69,0)+1,FALSE)),0,VLOOKUP($AA46,SXS_Transit_input!$Y$70:$AM$81,MATCH(SXS_Transit_temp!AO$28,SXS_Transit_input!$Y$69:$AL$69,0)+1,FALSE))</f>
        <v>0</v>
      </c>
      <c r="AP46" s="23">
        <f>IF(ISNA(VLOOKUP($AA46,SXS_Transit_input!$Y$28:$AU$48,MATCH(SXS_Transit_temp!AP$28,SXS_Transit_input!$Y$27:$AT$27,0)+1,FALSE)),0,VLOOKUP($AA46,SXS_Transit_input!$Y$28:$AU$48,MATCH(SXS_Transit_temp!AP$28,SXS_Transit_input!$Y$27:$AT$27,0)+1,FALSE))+IF(ISNA(VLOOKUP($AA46,SXS_Transit_input!$Y$70:$AM$81,MATCH(SXS_Transit_temp!AP$28,SXS_Transit_input!$Y$69:$AL$69,0)+1,FALSE)),0,VLOOKUP($AA46,SXS_Transit_input!$Y$70:$AM$81,MATCH(SXS_Transit_temp!AP$28,SXS_Transit_input!$Y$69:$AL$69,0)+1,FALSE))</f>
        <v>0</v>
      </c>
      <c r="AQ46" s="23">
        <f>IF(ISNA(VLOOKUP($AA46,SXS_Transit_input!$Y$28:$AU$48,MATCH(SXS_Transit_temp!AQ$28,SXS_Transit_input!$Y$27:$AT$27,0)+1,FALSE)),0,VLOOKUP($AA46,SXS_Transit_input!$Y$28:$AU$48,MATCH(SXS_Transit_temp!AQ$28,SXS_Transit_input!$Y$27:$AT$27,0)+1,FALSE))+IF(ISNA(VLOOKUP($AA46,SXS_Transit_input!$Y$70:$AM$81,MATCH(SXS_Transit_temp!AQ$28,SXS_Transit_input!$Y$69:$AL$69,0)+1,FALSE)),0,VLOOKUP($AA46,SXS_Transit_input!$Y$70:$AM$81,MATCH(SXS_Transit_temp!AQ$28,SXS_Transit_input!$Y$69:$AL$69,0)+1,FALSE))</f>
        <v>0</v>
      </c>
      <c r="AR46" s="23">
        <f>IF(ISNA(VLOOKUP($AA46,SXS_Transit_input!$Y$28:$AU$48,MATCH(SXS_Transit_temp!AR$28,SXS_Transit_input!$Y$27:$AT$27,0)+1,FALSE)),0,VLOOKUP($AA46,SXS_Transit_input!$Y$28:$AU$48,MATCH(SXS_Transit_temp!AR$28,SXS_Transit_input!$Y$27:$AT$27,0)+1,FALSE))+IF(ISNA(VLOOKUP($AA46,SXS_Transit_input!$Y$70:$AM$81,MATCH(SXS_Transit_temp!AR$28,SXS_Transit_input!$Y$69:$AL$69,0)+1,FALSE)),0,VLOOKUP($AA46,SXS_Transit_input!$Y$70:$AM$81,MATCH(SXS_Transit_temp!AR$28,SXS_Transit_input!$Y$69:$AL$69,0)+1,FALSE))</f>
        <v>0</v>
      </c>
      <c r="AS46" s="23">
        <f>IF(ISNA(VLOOKUP($AA46,SXS_Transit_input!$Y$28:$AU$48,MATCH(SXS_Transit_temp!AS$28,SXS_Transit_input!$Y$27:$AT$27,0)+1,FALSE)),0,VLOOKUP($AA46,SXS_Transit_input!$Y$28:$AU$48,MATCH(SXS_Transit_temp!AS$28,SXS_Transit_input!$Y$27:$AT$27,0)+1,FALSE))+IF(ISNA(VLOOKUP($AA46,SXS_Transit_input!$Y$70:$AM$81,MATCH(SXS_Transit_temp!AS$28,SXS_Transit_input!$Y$69:$AL$69,0)+1,FALSE)),0,VLOOKUP($AA46,SXS_Transit_input!$Y$70:$AM$81,MATCH(SXS_Transit_temp!AS$28,SXS_Transit_input!$Y$69:$AL$69,0)+1,FALSE))</f>
        <v>0</v>
      </c>
      <c r="AT46" s="23">
        <f>IF(ISNA(VLOOKUP($AA46,SXS_Transit_input!$Y$28:$AU$48,MATCH(SXS_Transit_temp!AT$28,SXS_Transit_input!$Y$27:$AT$27,0)+1,FALSE)),0,VLOOKUP($AA46,SXS_Transit_input!$Y$28:$AU$48,MATCH(SXS_Transit_temp!AT$28,SXS_Transit_input!$Y$27:$AT$27,0)+1,FALSE))+IF(ISNA(VLOOKUP($AA46,SXS_Transit_input!$Y$70:$AM$81,MATCH(SXS_Transit_temp!AT$28,SXS_Transit_input!$Y$69:$AL$69,0)+1,FALSE)),0,VLOOKUP($AA46,SXS_Transit_input!$Y$70:$AM$81,MATCH(SXS_Transit_temp!AT$28,SXS_Transit_input!$Y$69:$AL$69,0)+1,FALSE))</f>
        <v>0</v>
      </c>
      <c r="AU46" s="23">
        <f>IF(ISNA(VLOOKUP($AA46,SXS_Transit_input!$Y$28:$AU$48,MATCH(SXS_Transit_temp!AU$28,SXS_Transit_input!$Y$27:$AT$27,0)+1,FALSE)),0,VLOOKUP($AA46,SXS_Transit_input!$Y$28:$AU$48,MATCH(SXS_Transit_temp!AU$28,SXS_Transit_input!$Y$27:$AT$27,0)+1,FALSE))+IF(ISNA(VLOOKUP($AA46,SXS_Transit_input!$Y$70:$AM$81,MATCH(SXS_Transit_temp!AU$28,SXS_Transit_input!$Y$69:$AL$69,0)+1,FALSE)),0,VLOOKUP($AA46,SXS_Transit_input!$Y$70:$AM$81,MATCH(SXS_Transit_temp!AU$28,SXS_Transit_input!$Y$69:$AL$69,0)+1,FALSE))</f>
        <v>0</v>
      </c>
      <c r="AV46" s="23">
        <f>IF(ISNA(VLOOKUP($AA46,SXS_Transit_input!$Y$28:$AU$48,MATCH(SXS_Transit_temp!AV$28,SXS_Transit_input!$Y$27:$AT$27,0)+1,FALSE)),0,VLOOKUP($AA46,SXS_Transit_input!$Y$28:$AU$48,MATCH(SXS_Transit_temp!AV$28,SXS_Transit_input!$Y$27:$AT$27,0)+1,FALSE))+IF(ISNA(VLOOKUP($AA46,SXS_Transit_input!$Y$70:$AM$81,MATCH(SXS_Transit_temp!AV$28,SXS_Transit_input!$Y$69:$AL$69,0)+1,FALSE)),0,VLOOKUP($AA46,SXS_Transit_input!$Y$70:$AM$81,MATCH(SXS_Transit_temp!AV$28,SXS_Transit_input!$Y$69:$AL$69,0)+1,FALSE))</f>
        <v>0</v>
      </c>
      <c r="AW46" s="23">
        <f>IF(ISNA(VLOOKUP($AA46,SXS_Transit_input!$Y$28:$AU$48,MATCH(SXS_Transit_temp!AW$28,SXS_Transit_input!$Y$27:$AT$27,0)+1,FALSE)),0,VLOOKUP($AA46,SXS_Transit_input!$Y$28:$AU$48,MATCH(SXS_Transit_temp!AW$28,SXS_Transit_input!$Y$27:$AT$27,0)+1,FALSE))+IF(ISNA(VLOOKUP($AA46,SXS_Transit_input!$Y$70:$AM$81,MATCH(SXS_Transit_temp!AW$28,SXS_Transit_input!$Y$69:$AL$69,0)+1,FALSE)),0,VLOOKUP($AA46,SXS_Transit_input!$Y$70:$AM$81,MATCH(SXS_Transit_temp!AW$28,SXS_Transit_input!$Y$69:$AL$69,0)+1,FALSE))</f>
        <v>0</v>
      </c>
      <c r="AX46" s="23">
        <f>IF(ISNA(VLOOKUP($AA46,SXS_Transit_input!$Y$28:$AU$48,MATCH(SXS_Transit_temp!AX$28,SXS_Transit_input!$Y$27:$AT$27,0)+1,FALSE)),0,VLOOKUP($AA46,SXS_Transit_input!$Y$28:$AU$48,MATCH(SXS_Transit_temp!AX$28,SXS_Transit_input!$Y$27:$AT$27,0)+1,FALSE))+IF(ISNA(VLOOKUP($AA46,SXS_Transit_input!$Y$70:$AM$81,MATCH(SXS_Transit_temp!AX$28,SXS_Transit_input!$Y$69:$AL$69,0)+1,FALSE)),0,VLOOKUP($AA46,SXS_Transit_input!$Y$70:$AM$81,MATCH(SXS_Transit_temp!AX$28,SXS_Transit_input!$Y$69:$AL$69,0)+1,FALSE))</f>
        <v>0</v>
      </c>
      <c r="AY46" s="23">
        <f>IF(ISNA(VLOOKUP($AA46,SXS_Transit_input!$Y$28:$AU$48,MATCH(SXS_Transit_temp!AY$28,SXS_Transit_input!$Y$27:$AT$27,0)+1,FALSE)),0,VLOOKUP($AA46,SXS_Transit_input!$Y$28:$AU$48,MATCH(SXS_Transit_temp!AY$28,SXS_Transit_input!$Y$27:$AT$27,0)+1,FALSE))+IF(ISNA(VLOOKUP($AA46,SXS_Transit_input!$Y$70:$AM$81,MATCH(SXS_Transit_temp!AY$28,SXS_Transit_input!$Y$69:$AL$69,0)+1,FALSE)),0,VLOOKUP($AA46,SXS_Transit_input!$Y$70:$AM$81,MATCH(SXS_Transit_temp!AY$28,SXS_Transit_input!$Y$69:$AL$69,0)+1,FALSE))</f>
        <v>0</v>
      </c>
      <c r="AZ46" s="24">
        <f>IF(ISNA(VLOOKUP($AA46,SXS_Transit_input!$Y$28:$AU$48,MATCH(SXS_Transit_temp!AZ$28,SXS_Transit_input!$Y$27:$AT$27,0)+1,FALSE)),0,VLOOKUP($AA46,SXS_Transit_input!$Y$28:$AU$48,MATCH(SXS_Transit_temp!AZ$28,SXS_Transit_input!$Y$27:$AT$27,0)+1,FALSE))+IF(ISNA(VLOOKUP($AA46,SXS_Transit_input!$Y$70:$AM$81,MATCH(SXS_Transit_temp!AZ$28,SXS_Transit_input!$Y$69:$AL$69,0)+1,FALSE)),0,VLOOKUP($AA46,SXS_Transit_input!$Y$70:$AM$81,MATCH(SXS_Transit_temp!AZ$28,SXS_Transit_input!$Y$69:$AL$69,0)+1,FALSE))</f>
        <v>0</v>
      </c>
    </row>
    <row r="47" spans="1:52" x14ac:dyDescent="0.25">
      <c r="A47">
        <v>19</v>
      </c>
      <c r="B47">
        <f>IF(ISNA(VLOOKUP($A47,SXS_Transit_input!$A$28:$W$49,MATCH(SXS_Transit_temp!B$28,SXS_Transit_input!$B$27:$W$27,0)+1,FALSE)),0,VLOOKUP($A47,SXS_Transit_input!$A$28:$W$49,MATCH(SXS_Transit_temp!B$28,SXS_Transit_input!$B$27:$W$27,0)+1,FALSE))+IF(ISNA(VLOOKUP($A47,SXS_Transit_input!$A$71:$L$81,MATCH(SXS_Transit_temp!B$28,SXS_Transit_input!$B$70:$L$70,0)+1,FALSE)),0,VLOOKUP($A47,SXS_Transit_input!$A$71:$L$81,MATCH(SXS_Transit_temp!B$28,SXS_Transit_input!$B$70:$L$70,0)+1,FALSE))</f>
        <v>0</v>
      </c>
      <c r="C47">
        <f>IF(ISNA(VLOOKUP($A47,SXS_Transit_input!$A$28:$W$49,MATCH(SXS_Transit_temp!C$28,SXS_Transit_input!$B$27:$W$27,0)+1,FALSE)),0,VLOOKUP($A47,SXS_Transit_input!$A$28:$W$49,MATCH(SXS_Transit_temp!C$28,SXS_Transit_input!$B$27:$W$27,0)+1,FALSE))+IF(ISNA(VLOOKUP($A47,SXS_Transit_input!$A$71:$L$81,MATCH(SXS_Transit_temp!C$28,SXS_Transit_input!$B$70:$L$70,0)+1,FALSE)),0,VLOOKUP($A47,SXS_Transit_input!$A$71:$L$81,MATCH(SXS_Transit_temp!C$28,SXS_Transit_input!$B$70:$L$70,0)+1,FALSE))</f>
        <v>0</v>
      </c>
      <c r="D47">
        <f>IF(ISNA(VLOOKUP($A47,SXS_Transit_input!$A$28:$W$49,MATCH(SXS_Transit_temp!D$28,SXS_Transit_input!$B$27:$W$27,0)+1,FALSE)),0,VLOOKUP($A47,SXS_Transit_input!$A$28:$W$49,MATCH(SXS_Transit_temp!D$28,SXS_Transit_input!$B$27:$W$27,0)+1,FALSE))+IF(ISNA(VLOOKUP($A47,SXS_Transit_input!$A$71:$L$81,MATCH(SXS_Transit_temp!D$28,SXS_Transit_input!$B$70:$L$70,0)+1,FALSE)),0,VLOOKUP($A47,SXS_Transit_input!$A$71:$L$81,MATCH(SXS_Transit_temp!D$28,SXS_Transit_input!$B$70:$L$70,0)+1,FALSE))</f>
        <v>0</v>
      </c>
      <c r="E47">
        <f>IF(ISNA(VLOOKUP($A47,SXS_Transit_input!$A$28:$W$49,MATCH(SXS_Transit_temp!E$28,SXS_Transit_input!$B$27:$W$27,0)+1,FALSE)),0,VLOOKUP($A47,SXS_Transit_input!$A$28:$W$49,MATCH(SXS_Transit_temp!E$28,SXS_Transit_input!$B$27:$W$27,0)+1,FALSE))+IF(ISNA(VLOOKUP($A47,SXS_Transit_input!$A$71:$L$81,MATCH(SXS_Transit_temp!E$28,SXS_Transit_input!$B$70:$L$70,0)+1,FALSE)),0,VLOOKUP($A47,SXS_Transit_input!$A$71:$L$81,MATCH(SXS_Transit_temp!E$28,SXS_Transit_input!$B$70:$L$70,0)+1,FALSE))</f>
        <v>0</v>
      </c>
      <c r="F47">
        <f>IF(ISNA(VLOOKUP($A47,SXS_Transit_input!$A$28:$W$49,MATCH(SXS_Transit_temp!F$28,SXS_Transit_input!$B$27:$W$27,0)+1,FALSE)),0,VLOOKUP($A47,SXS_Transit_input!$A$28:$W$49,MATCH(SXS_Transit_temp!F$28,SXS_Transit_input!$B$27:$W$27,0)+1,FALSE))+IF(ISNA(VLOOKUP($A47,SXS_Transit_input!$A$71:$L$81,MATCH(SXS_Transit_temp!F$28,SXS_Transit_input!$B$70:$L$70,0)+1,FALSE)),0,VLOOKUP($A47,SXS_Transit_input!$A$71:$L$81,MATCH(SXS_Transit_temp!F$28,SXS_Transit_input!$B$70:$L$70,0)+1,FALSE))</f>
        <v>0</v>
      </c>
      <c r="G47">
        <f>IF(ISNA(VLOOKUP($A47,SXS_Transit_input!$A$28:$W$49,MATCH(SXS_Transit_temp!G$28,SXS_Transit_input!$B$27:$W$27,0)+1,FALSE)),0,VLOOKUP($A47,SXS_Transit_input!$A$28:$W$49,MATCH(SXS_Transit_temp!G$28,SXS_Transit_input!$B$27:$W$27,0)+1,FALSE))+IF(ISNA(VLOOKUP($A47,SXS_Transit_input!$A$71:$L$81,MATCH(SXS_Transit_temp!G$28,SXS_Transit_input!$B$70:$L$70,0)+1,FALSE)),0,VLOOKUP($A47,SXS_Transit_input!$A$71:$L$81,MATCH(SXS_Transit_temp!G$28,SXS_Transit_input!$B$70:$L$70,0)+1,FALSE))</f>
        <v>0</v>
      </c>
      <c r="H47">
        <f>IF(ISNA(VLOOKUP($A47,SXS_Transit_input!$A$28:$W$49,MATCH(SXS_Transit_temp!H$28,SXS_Transit_input!$B$27:$W$27,0)+1,FALSE)),0,VLOOKUP($A47,SXS_Transit_input!$A$28:$W$49,MATCH(SXS_Transit_temp!H$28,SXS_Transit_input!$B$27:$W$27,0)+1,FALSE))+IF(ISNA(VLOOKUP($A47,SXS_Transit_input!$A$71:$L$81,MATCH(SXS_Transit_temp!H$28,SXS_Transit_input!$B$70:$L$70,0)+1,FALSE)),0,VLOOKUP($A47,SXS_Transit_input!$A$71:$L$81,MATCH(SXS_Transit_temp!H$28,SXS_Transit_input!$B$70:$L$70,0)+1,FALSE))</f>
        <v>0</v>
      </c>
      <c r="I47">
        <f>IF(ISNA(VLOOKUP($A47,SXS_Transit_input!$A$28:$W$49,MATCH(SXS_Transit_temp!I$28,SXS_Transit_input!$B$27:$W$27,0)+1,FALSE)),0,VLOOKUP($A47,SXS_Transit_input!$A$28:$W$49,MATCH(SXS_Transit_temp!I$28,SXS_Transit_input!$B$27:$W$27,0)+1,FALSE))+IF(ISNA(VLOOKUP($A47,SXS_Transit_input!$A$71:$L$81,MATCH(SXS_Transit_temp!I$28,SXS_Transit_input!$B$70:$L$70,0)+1,FALSE)),0,VLOOKUP($A47,SXS_Transit_input!$A$71:$L$81,MATCH(SXS_Transit_temp!I$28,SXS_Transit_input!$B$70:$L$70,0)+1,FALSE))</f>
        <v>0</v>
      </c>
      <c r="J47">
        <f>IF(ISNA(VLOOKUP($A47,SXS_Transit_input!$A$28:$W$49,MATCH(SXS_Transit_temp!J$28,SXS_Transit_input!$B$27:$W$27,0)+1,FALSE)),0,VLOOKUP($A47,SXS_Transit_input!$A$28:$W$49,MATCH(SXS_Transit_temp!J$28,SXS_Transit_input!$B$27:$W$27,0)+1,FALSE))+IF(ISNA(VLOOKUP($A47,SXS_Transit_input!$A$71:$L$81,MATCH(SXS_Transit_temp!J$28,SXS_Transit_input!$B$70:$L$70,0)+1,FALSE)),0,VLOOKUP($A47,SXS_Transit_input!$A$71:$L$81,MATCH(SXS_Transit_temp!J$28,SXS_Transit_input!$B$70:$L$70,0)+1,FALSE))</f>
        <v>0</v>
      </c>
      <c r="K47">
        <f>IF(ISNA(VLOOKUP($A47,SXS_Transit_input!$A$28:$W$49,MATCH(SXS_Transit_temp!K$28,SXS_Transit_input!$B$27:$W$27,0)+1,FALSE)),0,VLOOKUP($A47,SXS_Transit_input!$A$28:$W$49,MATCH(SXS_Transit_temp!K$28,SXS_Transit_input!$B$27:$W$27,0)+1,FALSE))+IF(ISNA(VLOOKUP($A47,SXS_Transit_input!$A$71:$L$81,MATCH(SXS_Transit_temp!K$28,SXS_Transit_input!$B$70:$L$70,0)+1,FALSE)),0,VLOOKUP($A47,SXS_Transit_input!$A$71:$L$81,MATCH(SXS_Transit_temp!K$28,SXS_Transit_input!$B$70:$L$70,0)+1,FALSE))</f>
        <v>0</v>
      </c>
      <c r="L47">
        <f>IF(ISNA(VLOOKUP($A47,SXS_Transit_input!$A$28:$W$49,MATCH(SXS_Transit_temp!L$28,SXS_Transit_input!$B$27:$W$27,0)+1,FALSE)),0,VLOOKUP($A47,SXS_Transit_input!$A$28:$W$49,MATCH(SXS_Transit_temp!L$28,SXS_Transit_input!$B$27:$W$27,0)+1,FALSE))+IF(ISNA(VLOOKUP($A47,SXS_Transit_input!$A$71:$L$81,MATCH(SXS_Transit_temp!L$28,SXS_Transit_input!$B$70:$L$70,0)+1,FALSE)),0,VLOOKUP($A47,SXS_Transit_input!$A$71:$L$81,MATCH(SXS_Transit_temp!L$28,SXS_Transit_input!$B$70:$L$70,0)+1,FALSE))</f>
        <v>0</v>
      </c>
      <c r="M47">
        <f>IF(ISNA(VLOOKUP($A47,SXS_Transit_input!$A$28:$W$49,MATCH(SXS_Transit_temp!M$28,SXS_Transit_input!$B$27:$W$27,0)+1,FALSE)),0,VLOOKUP($A47,SXS_Transit_input!$A$28:$W$49,MATCH(SXS_Transit_temp!M$28,SXS_Transit_input!$B$27:$W$27,0)+1,FALSE))+IF(ISNA(VLOOKUP($A47,SXS_Transit_input!$A$71:$L$81,MATCH(SXS_Transit_temp!M$28,SXS_Transit_input!$B$70:$L$70,0)+1,FALSE)),0,VLOOKUP($A47,SXS_Transit_input!$A$71:$L$81,MATCH(SXS_Transit_temp!M$28,SXS_Transit_input!$B$70:$L$70,0)+1,FALSE))</f>
        <v>0</v>
      </c>
      <c r="N47">
        <f>IF(ISNA(VLOOKUP($A47,SXS_Transit_input!$A$28:$W$49,MATCH(SXS_Transit_temp!N$28,SXS_Transit_input!$B$27:$W$27,0)+1,FALSE)),0,VLOOKUP($A47,SXS_Transit_input!$A$28:$W$49,MATCH(SXS_Transit_temp!N$28,SXS_Transit_input!$B$27:$W$27,0)+1,FALSE))+IF(ISNA(VLOOKUP($A47,SXS_Transit_input!$A$71:$L$81,MATCH(SXS_Transit_temp!N$28,SXS_Transit_input!$B$70:$L$70,0)+1,FALSE)),0,VLOOKUP($A47,SXS_Transit_input!$A$71:$L$81,MATCH(SXS_Transit_temp!N$28,SXS_Transit_input!$B$70:$L$70,0)+1,FALSE))</f>
        <v>0</v>
      </c>
      <c r="O47">
        <f>IF(ISNA(VLOOKUP($A47,SXS_Transit_input!$A$28:$W$49,MATCH(SXS_Transit_temp!O$28,SXS_Transit_input!$B$27:$W$27,0)+1,FALSE)),0,VLOOKUP($A47,SXS_Transit_input!$A$28:$W$49,MATCH(SXS_Transit_temp!O$28,SXS_Transit_input!$B$27:$W$27,0)+1,FALSE))+IF(ISNA(VLOOKUP($A47,SXS_Transit_input!$A$71:$L$81,MATCH(SXS_Transit_temp!O$28,SXS_Transit_input!$B$70:$L$70,0)+1,FALSE)),0,VLOOKUP($A47,SXS_Transit_input!$A$71:$L$81,MATCH(SXS_Transit_temp!O$28,SXS_Transit_input!$B$70:$L$70,0)+1,FALSE))</f>
        <v>0</v>
      </c>
      <c r="P47">
        <f>IF(ISNA(VLOOKUP($A47,SXS_Transit_input!$A$28:$W$49,MATCH(SXS_Transit_temp!P$28,SXS_Transit_input!$B$27:$W$27,0)+1,FALSE)),0,VLOOKUP($A47,SXS_Transit_input!$A$28:$W$49,MATCH(SXS_Transit_temp!P$28,SXS_Transit_input!$B$27:$W$27,0)+1,FALSE))+IF(ISNA(VLOOKUP($A47,SXS_Transit_input!$A$71:$L$81,MATCH(SXS_Transit_temp!P$28,SXS_Transit_input!$B$70:$L$70,0)+1,FALSE)),0,VLOOKUP($A47,SXS_Transit_input!$A$71:$L$81,MATCH(SXS_Transit_temp!P$28,SXS_Transit_input!$B$70:$L$70,0)+1,FALSE))</f>
        <v>0</v>
      </c>
      <c r="Q47">
        <f>IF(ISNA(VLOOKUP($A47,SXS_Transit_input!$A$28:$W$49,MATCH(SXS_Transit_temp!Q$28,SXS_Transit_input!$B$27:$W$27,0)+1,FALSE)),0,VLOOKUP($A47,SXS_Transit_input!$A$28:$W$49,MATCH(SXS_Transit_temp!Q$28,SXS_Transit_input!$B$27:$W$27,0)+1,FALSE))+IF(ISNA(VLOOKUP($A47,SXS_Transit_input!$A$71:$L$81,MATCH(SXS_Transit_temp!Q$28,SXS_Transit_input!$B$70:$L$70,0)+1,FALSE)),0,VLOOKUP($A47,SXS_Transit_input!$A$71:$L$81,MATCH(SXS_Transit_temp!Q$28,SXS_Transit_input!$B$70:$L$70,0)+1,FALSE))</f>
        <v>0</v>
      </c>
      <c r="R47">
        <f>IF(ISNA(VLOOKUP($A47,SXS_Transit_input!$A$28:$W$49,MATCH(SXS_Transit_temp!R$28,SXS_Transit_input!$B$27:$W$27,0)+1,FALSE)),0,VLOOKUP($A47,SXS_Transit_input!$A$28:$W$49,MATCH(SXS_Transit_temp!R$28,SXS_Transit_input!$B$27:$W$27,0)+1,FALSE))+IF(ISNA(VLOOKUP($A47,SXS_Transit_input!$A$71:$L$81,MATCH(SXS_Transit_temp!R$28,SXS_Transit_input!$B$70:$L$70,0)+1,FALSE)),0,VLOOKUP($A47,SXS_Transit_input!$A$71:$L$81,MATCH(SXS_Transit_temp!R$28,SXS_Transit_input!$B$70:$L$70,0)+1,FALSE))</f>
        <v>0</v>
      </c>
      <c r="S47">
        <f>IF(ISNA(VLOOKUP($A47,SXS_Transit_input!$A$28:$W$49,MATCH(SXS_Transit_temp!S$28,SXS_Transit_input!$B$27:$W$27,0)+1,FALSE)),0,VLOOKUP($A47,SXS_Transit_input!$A$28:$W$49,MATCH(SXS_Transit_temp!S$28,SXS_Transit_input!$B$27:$W$27,0)+1,FALSE))+IF(ISNA(VLOOKUP($A47,SXS_Transit_input!$A$71:$L$81,MATCH(SXS_Transit_temp!S$28,SXS_Transit_input!$B$70:$L$70,0)+1,FALSE)),0,VLOOKUP($A47,SXS_Transit_input!$A$71:$L$81,MATCH(SXS_Transit_temp!S$28,SXS_Transit_input!$B$70:$L$70,0)+1,FALSE))</f>
        <v>0</v>
      </c>
      <c r="T47">
        <f>IF(ISNA(VLOOKUP($A47,SXS_Transit_input!$A$28:$W$49,MATCH(SXS_Transit_temp!T$28,SXS_Transit_input!$B$27:$W$27,0)+1,FALSE)),0,VLOOKUP($A47,SXS_Transit_input!$A$28:$W$49,MATCH(SXS_Transit_temp!T$28,SXS_Transit_input!$B$27:$W$27,0)+1,FALSE))+IF(ISNA(VLOOKUP($A47,SXS_Transit_input!$A$71:$L$81,MATCH(SXS_Transit_temp!T$28,SXS_Transit_input!$B$70:$L$70,0)+1,FALSE)),0,VLOOKUP($A47,SXS_Transit_input!$A$71:$L$81,MATCH(SXS_Transit_temp!T$28,SXS_Transit_input!$B$70:$L$70,0)+1,FALSE))</f>
        <v>0</v>
      </c>
      <c r="U47">
        <f>IF(ISNA(VLOOKUP($A47,SXS_Transit_input!$A$28:$W$49,MATCH(SXS_Transit_temp!U$28,SXS_Transit_input!$B$27:$W$27,0)+1,FALSE)),0,VLOOKUP($A47,SXS_Transit_input!$A$28:$W$49,MATCH(SXS_Transit_temp!U$28,SXS_Transit_input!$B$27:$W$27,0)+1,FALSE))+IF(ISNA(VLOOKUP($A47,SXS_Transit_input!$A$71:$L$81,MATCH(SXS_Transit_temp!U$28,SXS_Transit_input!$B$70:$L$70,0)+1,FALSE)),0,VLOOKUP($A47,SXS_Transit_input!$A$71:$L$81,MATCH(SXS_Transit_temp!U$28,SXS_Transit_input!$B$70:$L$70,0)+1,FALSE))</f>
        <v>0</v>
      </c>
      <c r="V47">
        <f>IF(ISNA(VLOOKUP($A47,SXS_Transit_input!$A$28:$W$49,MATCH(SXS_Transit_temp!V$28,SXS_Transit_input!$B$27:$W$27,0)+1,FALSE)),0,VLOOKUP($A47,SXS_Transit_input!$A$28:$W$49,MATCH(SXS_Transit_temp!V$28,SXS_Transit_input!$B$27:$W$27,0)+1,FALSE))+IF(ISNA(VLOOKUP($A47,SXS_Transit_input!$A$71:$L$81,MATCH(SXS_Transit_temp!V$28,SXS_Transit_input!$B$70:$L$70,0)+1,FALSE)),0,VLOOKUP($A47,SXS_Transit_input!$A$71:$L$81,MATCH(SXS_Transit_temp!V$28,SXS_Transit_input!$B$70:$L$70,0)+1,FALSE))</f>
        <v>0</v>
      </c>
      <c r="W47">
        <f>IF(ISNA(VLOOKUP($A47,SXS_Transit_input!$A$28:$W$49,MATCH(SXS_Transit_temp!W$28,SXS_Transit_input!$B$27:$W$27,0)+1,FALSE)),0,VLOOKUP($A47,SXS_Transit_input!$A$28:$W$49,MATCH(SXS_Transit_temp!W$28,SXS_Transit_input!$B$27:$W$27,0)+1,FALSE))+IF(ISNA(VLOOKUP($A47,SXS_Transit_input!$A$71:$L$81,MATCH(SXS_Transit_temp!W$28,SXS_Transit_input!$B$70:$L$70,0)+1,FALSE)),0,VLOOKUP($A47,SXS_Transit_input!$A$71:$L$81,MATCH(SXS_Transit_temp!W$28,SXS_Transit_input!$B$70:$L$70,0)+1,FALSE))</f>
        <v>0</v>
      </c>
      <c r="X47">
        <f>IF(ISNA(VLOOKUP($A47,SXS_Transit_input!$A$28:$W$49,MATCH(SXS_Transit_temp!X$28,SXS_Transit_input!$B$27:$W$27,0)+1,FALSE)),0,VLOOKUP($A47,SXS_Transit_input!$A$28:$W$49,MATCH(SXS_Transit_temp!X$28,SXS_Transit_input!$B$27:$W$27,0)+1,FALSE))+IF(ISNA(VLOOKUP($A47,SXS_Transit_input!$A$71:$L$81,MATCH(SXS_Transit_temp!X$28,SXS_Transit_input!$B$70:$L$70,0)+1,FALSE)),0,VLOOKUP($A47,SXS_Transit_input!$A$71:$L$81,MATCH(SXS_Transit_temp!X$28,SXS_Transit_input!$B$70:$L$70,0)+1,FALSE))</f>
        <v>0</v>
      </c>
      <c r="Y47">
        <f>IF(ISNA(VLOOKUP($A47,SXS_Transit_input!$A$28:$W$49,MATCH(SXS_Transit_temp!Y$28,SXS_Transit_input!$B$27:$W$27,0)+1,FALSE)),0,VLOOKUP($A47,SXS_Transit_input!$A$28:$W$49,MATCH(SXS_Transit_temp!Y$28,SXS_Transit_input!$B$27:$W$27,0)+1,FALSE))+IF(ISNA(VLOOKUP($A47,SXS_Transit_input!$A$71:$L$81,MATCH(SXS_Transit_temp!Y$28,SXS_Transit_input!$B$70:$L$70,0)+1,FALSE)),0,VLOOKUP($A47,SXS_Transit_input!$A$71:$L$81,MATCH(SXS_Transit_temp!Y$28,SXS_Transit_input!$B$70:$L$70,0)+1,FALSE))</f>
        <v>0</v>
      </c>
      <c r="Z47">
        <f>IF(ISNA(VLOOKUP($A47,SXS_Transit_input!$A$28:$W$49,MATCH(SXS_Transit_temp!Z$28,SXS_Transit_input!$B$27:$W$27,0)+1,FALSE)),0,VLOOKUP($A47,SXS_Transit_input!$A$28:$W$49,MATCH(SXS_Transit_temp!Z$28,SXS_Transit_input!$B$27:$W$27,0)+1,FALSE))+IF(ISNA(VLOOKUP($A47,SXS_Transit_input!$A$71:$L$81,MATCH(SXS_Transit_temp!Z$28,SXS_Transit_input!$B$70:$L$70,0)+1,FALSE)),0,VLOOKUP($A47,SXS_Transit_input!$A$71:$L$81,MATCH(SXS_Transit_temp!Z$28,SXS_Transit_input!$B$70:$L$70,0)+1,FALSE))</f>
        <v>0</v>
      </c>
      <c r="AA47">
        <v>19</v>
      </c>
      <c r="AB47" s="22">
        <f>IF(ISNA(VLOOKUP($AA47,SXS_Transit_input!$Y$28:$AU$48,MATCH(SXS_Transit_temp!AB$28,SXS_Transit_input!$Y$27:$AT$27,0)+1,FALSE)),0,VLOOKUP($AA47,SXS_Transit_input!$Y$28:$AU$48,MATCH(SXS_Transit_temp!AB$28,SXS_Transit_input!$Y$27:$AT$27,0)+1,FALSE))+IF(ISNA(VLOOKUP($AA47,SXS_Transit_input!$Y$70:$AM$81,MATCH(SXS_Transit_temp!AB$28,SXS_Transit_input!$Y$69:$AL$69,0)+1,FALSE)),0,VLOOKUP($AA47,SXS_Transit_input!$Y$70:$AM$81,MATCH(SXS_Transit_temp!AB$28,SXS_Transit_input!$Y$69:$AL$69,0)+1,FALSE))</f>
        <v>0</v>
      </c>
      <c r="AC47" s="23">
        <f>IF(ISNA(VLOOKUP($AA47,SXS_Transit_input!$Y$28:$AU$48,MATCH(SXS_Transit_temp!AC$28,SXS_Transit_input!$Y$27:$AT$27,0)+1,FALSE)),0,VLOOKUP($AA47,SXS_Transit_input!$Y$28:$AU$48,MATCH(SXS_Transit_temp!AC$28,SXS_Transit_input!$Y$27:$AT$27,0)+1,FALSE))+IF(ISNA(VLOOKUP($AA47,SXS_Transit_input!$Y$70:$AM$81,MATCH(SXS_Transit_temp!AC$28,SXS_Transit_input!$Y$69:$AL$69,0)+1,FALSE)),0,VLOOKUP($AA47,SXS_Transit_input!$Y$70:$AM$81,MATCH(SXS_Transit_temp!AC$28,SXS_Transit_input!$Y$69:$AL$69,0)+1,FALSE))</f>
        <v>0</v>
      </c>
      <c r="AD47" s="23">
        <f>IF(ISNA(VLOOKUP($AA47,SXS_Transit_input!$Y$28:$AU$48,MATCH(SXS_Transit_temp!AD$28,SXS_Transit_input!$Y$27:$AT$27,0)+1,FALSE)),0,VLOOKUP($AA47,SXS_Transit_input!$Y$28:$AU$48,MATCH(SXS_Transit_temp!AD$28,SXS_Transit_input!$Y$27:$AT$27,0)+1,FALSE))+IF(ISNA(VLOOKUP($AA47,SXS_Transit_input!$Y$70:$AM$81,MATCH(SXS_Transit_temp!AD$28,SXS_Transit_input!$Y$69:$AL$69,0)+1,FALSE)),0,VLOOKUP($AA47,SXS_Transit_input!$Y$70:$AM$81,MATCH(SXS_Transit_temp!AD$28,SXS_Transit_input!$Y$69:$AL$69,0)+1,FALSE))</f>
        <v>0</v>
      </c>
      <c r="AE47" s="23">
        <f>IF(ISNA(VLOOKUP($AA47,SXS_Transit_input!$Y$28:$AU$48,MATCH(SXS_Transit_temp!AE$28,SXS_Transit_input!$Y$27:$AT$27,0)+1,FALSE)),0,VLOOKUP($AA47,SXS_Transit_input!$Y$28:$AU$48,MATCH(SXS_Transit_temp!AE$28,SXS_Transit_input!$Y$27:$AT$27,0)+1,FALSE))+IF(ISNA(VLOOKUP($AA47,SXS_Transit_input!$Y$70:$AM$81,MATCH(SXS_Transit_temp!AE$28,SXS_Transit_input!$Y$69:$AL$69,0)+1,FALSE)),0,VLOOKUP($AA47,SXS_Transit_input!$Y$70:$AM$81,MATCH(SXS_Transit_temp!AE$28,SXS_Transit_input!$Y$69:$AL$69,0)+1,FALSE))</f>
        <v>0</v>
      </c>
      <c r="AF47" s="23">
        <f>IF(ISNA(VLOOKUP($AA47,SXS_Transit_input!$Y$28:$AU$48,MATCH(SXS_Transit_temp!AF$28,SXS_Transit_input!$Y$27:$AT$27,0)+1,FALSE)),0,VLOOKUP($AA47,SXS_Transit_input!$Y$28:$AU$48,MATCH(SXS_Transit_temp!AF$28,SXS_Transit_input!$Y$27:$AT$27,0)+1,FALSE))+IF(ISNA(VLOOKUP($AA47,SXS_Transit_input!$Y$70:$AM$81,MATCH(SXS_Transit_temp!AF$28,SXS_Transit_input!$Y$69:$AL$69,0)+1,FALSE)),0,VLOOKUP($AA47,SXS_Transit_input!$Y$70:$AM$81,MATCH(SXS_Transit_temp!AF$28,SXS_Transit_input!$Y$69:$AL$69,0)+1,FALSE))</f>
        <v>0</v>
      </c>
      <c r="AG47" s="23">
        <f>IF(ISNA(VLOOKUP($AA47,SXS_Transit_input!$Y$28:$AU$48,MATCH(SXS_Transit_temp!AG$28,SXS_Transit_input!$Y$27:$AT$27,0)+1,FALSE)),0,VLOOKUP($AA47,SXS_Transit_input!$Y$28:$AU$48,MATCH(SXS_Transit_temp!AG$28,SXS_Transit_input!$Y$27:$AT$27,0)+1,FALSE))+IF(ISNA(VLOOKUP($AA47,SXS_Transit_input!$Y$70:$AM$81,MATCH(SXS_Transit_temp!AG$28,SXS_Transit_input!$Y$69:$AL$69,0)+1,FALSE)),0,VLOOKUP($AA47,SXS_Transit_input!$Y$70:$AM$81,MATCH(SXS_Transit_temp!AG$28,SXS_Transit_input!$Y$69:$AL$69,0)+1,FALSE))</f>
        <v>0</v>
      </c>
      <c r="AH47" s="23">
        <f>IF(ISNA(VLOOKUP($AA47,SXS_Transit_input!$Y$28:$AU$48,MATCH(SXS_Transit_temp!AH$28,SXS_Transit_input!$Y$27:$AT$27,0)+1,FALSE)),0,VLOOKUP($AA47,SXS_Transit_input!$Y$28:$AU$48,MATCH(SXS_Transit_temp!AH$28,SXS_Transit_input!$Y$27:$AT$27,0)+1,FALSE))+IF(ISNA(VLOOKUP($AA47,SXS_Transit_input!$Y$70:$AM$81,MATCH(SXS_Transit_temp!AH$28,SXS_Transit_input!$Y$69:$AL$69,0)+1,FALSE)),0,VLOOKUP($AA47,SXS_Transit_input!$Y$70:$AM$81,MATCH(SXS_Transit_temp!AH$28,SXS_Transit_input!$Y$69:$AL$69,0)+1,FALSE))</f>
        <v>0</v>
      </c>
      <c r="AI47" s="23">
        <f>IF(ISNA(VLOOKUP($AA47,SXS_Transit_input!$Y$28:$AU$48,MATCH(SXS_Transit_temp!AI$28,SXS_Transit_input!$Y$27:$AT$27,0)+1,FALSE)),0,VLOOKUP($AA47,SXS_Transit_input!$Y$28:$AU$48,MATCH(SXS_Transit_temp!AI$28,SXS_Transit_input!$Y$27:$AT$27,0)+1,FALSE))+IF(ISNA(VLOOKUP($AA47,SXS_Transit_input!$Y$70:$AM$81,MATCH(SXS_Transit_temp!AI$28,SXS_Transit_input!$Y$69:$AL$69,0)+1,FALSE)),0,VLOOKUP($AA47,SXS_Transit_input!$Y$70:$AM$81,MATCH(SXS_Transit_temp!AI$28,SXS_Transit_input!$Y$69:$AL$69,0)+1,FALSE))</f>
        <v>0</v>
      </c>
      <c r="AJ47" s="23">
        <f>IF(ISNA(VLOOKUP($AA47,SXS_Transit_input!$Y$28:$AU$48,MATCH(SXS_Transit_temp!AJ$28,SXS_Transit_input!$Y$27:$AT$27,0)+1,FALSE)),0,VLOOKUP($AA47,SXS_Transit_input!$Y$28:$AU$48,MATCH(SXS_Transit_temp!AJ$28,SXS_Transit_input!$Y$27:$AT$27,0)+1,FALSE))+IF(ISNA(VLOOKUP($AA47,SXS_Transit_input!$Y$70:$AM$81,MATCH(SXS_Transit_temp!AJ$28,SXS_Transit_input!$Y$69:$AL$69,0)+1,FALSE)),0,VLOOKUP($AA47,SXS_Transit_input!$Y$70:$AM$81,MATCH(SXS_Transit_temp!AJ$28,SXS_Transit_input!$Y$69:$AL$69,0)+1,FALSE))</f>
        <v>0</v>
      </c>
      <c r="AK47" s="23">
        <f>IF(ISNA(VLOOKUP($AA47,SXS_Transit_input!$Y$28:$AU$48,MATCH(SXS_Transit_temp!AK$28,SXS_Transit_input!$Y$27:$AT$27,0)+1,FALSE)),0,VLOOKUP($AA47,SXS_Transit_input!$Y$28:$AU$48,MATCH(SXS_Transit_temp!AK$28,SXS_Transit_input!$Y$27:$AT$27,0)+1,FALSE))+IF(ISNA(VLOOKUP($AA47,SXS_Transit_input!$Y$70:$AM$81,MATCH(SXS_Transit_temp!AK$28,SXS_Transit_input!$Y$69:$AL$69,0)+1,FALSE)),0,VLOOKUP($AA47,SXS_Transit_input!$Y$70:$AM$81,MATCH(SXS_Transit_temp!AK$28,SXS_Transit_input!$Y$69:$AL$69,0)+1,FALSE))</f>
        <v>0</v>
      </c>
      <c r="AL47" s="23">
        <f>IF(ISNA(VLOOKUP($AA47,SXS_Transit_input!$Y$28:$AU$48,MATCH(SXS_Transit_temp!AL$28,SXS_Transit_input!$Y$27:$AT$27,0)+1,FALSE)),0,VLOOKUP($AA47,SXS_Transit_input!$Y$28:$AU$48,MATCH(SXS_Transit_temp!AL$28,SXS_Transit_input!$Y$27:$AT$27,0)+1,FALSE))+IF(ISNA(VLOOKUP($AA47,SXS_Transit_input!$Y$70:$AM$81,MATCH(SXS_Transit_temp!AL$28,SXS_Transit_input!$Y$69:$AL$69,0)+1,FALSE)),0,VLOOKUP($AA47,SXS_Transit_input!$Y$70:$AM$81,MATCH(SXS_Transit_temp!AL$28,SXS_Transit_input!$Y$69:$AL$69,0)+1,FALSE))</f>
        <v>0</v>
      </c>
      <c r="AM47" s="23">
        <f>IF(ISNA(VLOOKUP($AA47,SXS_Transit_input!$Y$28:$AU$48,MATCH(SXS_Transit_temp!AM$28,SXS_Transit_input!$Y$27:$AT$27,0)+1,FALSE)),0,VLOOKUP($AA47,SXS_Transit_input!$Y$28:$AU$48,MATCH(SXS_Transit_temp!AM$28,SXS_Transit_input!$Y$27:$AT$27,0)+1,FALSE))+IF(ISNA(VLOOKUP($AA47,SXS_Transit_input!$Y$70:$AM$81,MATCH(SXS_Transit_temp!AM$28,SXS_Transit_input!$Y$69:$AL$69,0)+1,FALSE)),0,VLOOKUP($AA47,SXS_Transit_input!$Y$70:$AM$81,MATCH(SXS_Transit_temp!AM$28,SXS_Transit_input!$Y$69:$AL$69,0)+1,FALSE))</f>
        <v>0</v>
      </c>
      <c r="AN47" s="23">
        <f>IF(ISNA(VLOOKUP($AA47,SXS_Transit_input!$Y$28:$AU$48,MATCH(SXS_Transit_temp!AN$28,SXS_Transit_input!$Y$27:$AT$27,0)+1,FALSE)),0,VLOOKUP($AA47,SXS_Transit_input!$Y$28:$AU$48,MATCH(SXS_Transit_temp!AN$28,SXS_Transit_input!$Y$27:$AT$27,0)+1,FALSE))+IF(ISNA(VLOOKUP($AA47,SXS_Transit_input!$Y$70:$AM$81,MATCH(SXS_Transit_temp!AN$28,SXS_Transit_input!$Y$69:$AL$69,0)+1,FALSE)),0,VLOOKUP($AA47,SXS_Transit_input!$Y$70:$AM$81,MATCH(SXS_Transit_temp!AN$28,SXS_Transit_input!$Y$69:$AL$69,0)+1,FALSE))</f>
        <v>0</v>
      </c>
      <c r="AO47" s="23">
        <f>IF(ISNA(VLOOKUP($AA47,SXS_Transit_input!$Y$28:$AU$48,MATCH(SXS_Transit_temp!AO$28,SXS_Transit_input!$Y$27:$AT$27,0)+1,FALSE)),0,VLOOKUP($AA47,SXS_Transit_input!$Y$28:$AU$48,MATCH(SXS_Transit_temp!AO$28,SXS_Transit_input!$Y$27:$AT$27,0)+1,FALSE))+IF(ISNA(VLOOKUP($AA47,SXS_Transit_input!$Y$70:$AM$81,MATCH(SXS_Transit_temp!AO$28,SXS_Transit_input!$Y$69:$AL$69,0)+1,FALSE)),0,VLOOKUP($AA47,SXS_Transit_input!$Y$70:$AM$81,MATCH(SXS_Transit_temp!AO$28,SXS_Transit_input!$Y$69:$AL$69,0)+1,FALSE))</f>
        <v>0</v>
      </c>
      <c r="AP47" s="23">
        <f>IF(ISNA(VLOOKUP($AA47,SXS_Transit_input!$Y$28:$AU$48,MATCH(SXS_Transit_temp!AP$28,SXS_Transit_input!$Y$27:$AT$27,0)+1,FALSE)),0,VLOOKUP($AA47,SXS_Transit_input!$Y$28:$AU$48,MATCH(SXS_Transit_temp!AP$28,SXS_Transit_input!$Y$27:$AT$27,0)+1,FALSE))+IF(ISNA(VLOOKUP($AA47,SXS_Transit_input!$Y$70:$AM$81,MATCH(SXS_Transit_temp!AP$28,SXS_Transit_input!$Y$69:$AL$69,0)+1,FALSE)),0,VLOOKUP($AA47,SXS_Transit_input!$Y$70:$AM$81,MATCH(SXS_Transit_temp!AP$28,SXS_Transit_input!$Y$69:$AL$69,0)+1,FALSE))</f>
        <v>0</v>
      </c>
      <c r="AQ47" s="23">
        <f>IF(ISNA(VLOOKUP($AA47,SXS_Transit_input!$Y$28:$AU$48,MATCH(SXS_Transit_temp!AQ$28,SXS_Transit_input!$Y$27:$AT$27,0)+1,FALSE)),0,VLOOKUP($AA47,SXS_Transit_input!$Y$28:$AU$48,MATCH(SXS_Transit_temp!AQ$28,SXS_Transit_input!$Y$27:$AT$27,0)+1,FALSE))+IF(ISNA(VLOOKUP($AA47,SXS_Transit_input!$Y$70:$AM$81,MATCH(SXS_Transit_temp!AQ$28,SXS_Transit_input!$Y$69:$AL$69,0)+1,FALSE)),0,VLOOKUP($AA47,SXS_Transit_input!$Y$70:$AM$81,MATCH(SXS_Transit_temp!AQ$28,SXS_Transit_input!$Y$69:$AL$69,0)+1,FALSE))</f>
        <v>0</v>
      </c>
      <c r="AR47" s="23">
        <f>IF(ISNA(VLOOKUP($AA47,SXS_Transit_input!$Y$28:$AU$48,MATCH(SXS_Transit_temp!AR$28,SXS_Transit_input!$Y$27:$AT$27,0)+1,FALSE)),0,VLOOKUP($AA47,SXS_Transit_input!$Y$28:$AU$48,MATCH(SXS_Transit_temp!AR$28,SXS_Transit_input!$Y$27:$AT$27,0)+1,FALSE))+IF(ISNA(VLOOKUP($AA47,SXS_Transit_input!$Y$70:$AM$81,MATCH(SXS_Transit_temp!AR$28,SXS_Transit_input!$Y$69:$AL$69,0)+1,FALSE)),0,VLOOKUP($AA47,SXS_Transit_input!$Y$70:$AM$81,MATCH(SXS_Transit_temp!AR$28,SXS_Transit_input!$Y$69:$AL$69,0)+1,FALSE))</f>
        <v>0</v>
      </c>
      <c r="AS47" s="23">
        <f>IF(ISNA(VLOOKUP($AA47,SXS_Transit_input!$Y$28:$AU$48,MATCH(SXS_Transit_temp!AS$28,SXS_Transit_input!$Y$27:$AT$27,0)+1,FALSE)),0,VLOOKUP($AA47,SXS_Transit_input!$Y$28:$AU$48,MATCH(SXS_Transit_temp!AS$28,SXS_Transit_input!$Y$27:$AT$27,0)+1,FALSE))+IF(ISNA(VLOOKUP($AA47,SXS_Transit_input!$Y$70:$AM$81,MATCH(SXS_Transit_temp!AS$28,SXS_Transit_input!$Y$69:$AL$69,0)+1,FALSE)),0,VLOOKUP($AA47,SXS_Transit_input!$Y$70:$AM$81,MATCH(SXS_Transit_temp!AS$28,SXS_Transit_input!$Y$69:$AL$69,0)+1,FALSE))</f>
        <v>0</v>
      </c>
      <c r="AT47" s="23">
        <f>IF(ISNA(VLOOKUP($AA47,SXS_Transit_input!$Y$28:$AU$48,MATCH(SXS_Transit_temp!AT$28,SXS_Transit_input!$Y$27:$AT$27,0)+1,FALSE)),0,VLOOKUP($AA47,SXS_Transit_input!$Y$28:$AU$48,MATCH(SXS_Transit_temp!AT$28,SXS_Transit_input!$Y$27:$AT$27,0)+1,FALSE))+IF(ISNA(VLOOKUP($AA47,SXS_Transit_input!$Y$70:$AM$81,MATCH(SXS_Transit_temp!AT$28,SXS_Transit_input!$Y$69:$AL$69,0)+1,FALSE)),0,VLOOKUP($AA47,SXS_Transit_input!$Y$70:$AM$81,MATCH(SXS_Transit_temp!AT$28,SXS_Transit_input!$Y$69:$AL$69,0)+1,FALSE))</f>
        <v>0</v>
      </c>
      <c r="AU47" s="23">
        <f>IF(ISNA(VLOOKUP($AA47,SXS_Transit_input!$Y$28:$AU$48,MATCH(SXS_Transit_temp!AU$28,SXS_Transit_input!$Y$27:$AT$27,0)+1,FALSE)),0,VLOOKUP($AA47,SXS_Transit_input!$Y$28:$AU$48,MATCH(SXS_Transit_temp!AU$28,SXS_Transit_input!$Y$27:$AT$27,0)+1,FALSE))+IF(ISNA(VLOOKUP($AA47,SXS_Transit_input!$Y$70:$AM$81,MATCH(SXS_Transit_temp!AU$28,SXS_Transit_input!$Y$69:$AL$69,0)+1,FALSE)),0,VLOOKUP($AA47,SXS_Transit_input!$Y$70:$AM$81,MATCH(SXS_Transit_temp!AU$28,SXS_Transit_input!$Y$69:$AL$69,0)+1,FALSE))</f>
        <v>0</v>
      </c>
      <c r="AV47" s="23">
        <f>IF(ISNA(VLOOKUP($AA47,SXS_Transit_input!$Y$28:$AU$48,MATCH(SXS_Transit_temp!AV$28,SXS_Transit_input!$Y$27:$AT$27,0)+1,FALSE)),0,VLOOKUP($AA47,SXS_Transit_input!$Y$28:$AU$48,MATCH(SXS_Transit_temp!AV$28,SXS_Transit_input!$Y$27:$AT$27,0)+1,FALSE))+IF(ISNA(VLOOKUP($AA47,SXS_Transit_input!$Y$70:$AM$81,MATCH(SXS_Transit_temp!AV$28,SXS_Transit_input!$Y$69:$AL$69,0)+1,FALSE)),0,VLOOKUP($AA47,SXS_Transit_input!$Y$70:$AM$81,MATCH(SXS_Transit_temp!AV$28,SXS_Transit_input!$Y$69:$AL$69,0)+1,FALSE))</f>
        <v>0</v>
      </c>
      <c r="AW47" s="23">
        <f>IF(ISNA(VLOOKUP($AA47,SXS_Transit_input!$Y$28:$AU$48,MATCH(SXS_Transit_temp!AW$28,SXS_Transit_input!$Y$27:$AT$27,0)+1,FALSE)),0,VLOOKUP($AA47,SXS_Transit_input!$Y$28:$AU$48,MATCH(SXS_Transit_temp!AW$28,SXS_Transit_input!$Y$27:$AT$27,0)+1,FALSE))+IF(ISNA(VLOOKUP($AA47,SXS_Transit_input!$Y$70:$AM$81,MATCH(SXS_Transit_temp!AW$28,SXS_Transit_input!$Y$69:$AL$69,0)+1,FALSE)),0,VLOOKUP($AA47,SXS_Transit_input!$Y$70:$AM$81,MATCH(SXS_Transit_temp!AW$28,SXS_Transit_input!$Y$69:$AL$69,0)+1,FALSE))</f>
        <v>0</v>
      </c>
      <c r="AX47" s="23">
        <f>IF(ISNA(VLOOKUP($AA47,SXS_Transit_input!$Y$28:$AU$48,MATCH(SXS_Transit_temp!AX$28,SXS_Transit_input!$Y$27:$AT$27,0)+1,FALSE)),0,VLOOKUP($AA47,SXS_Transit_input!$Y$28:$AU$48,MATCH(SXS_Transit_temp!AX$28,SXS_Transit_input!$Y$27:$AT$27,0)+1,FALSE))+IF(ISNA(VLOOKUP($AA47,SXS_Transit_input!$Y$70:$AM$81,MATCH(SXS_Transit_temp!AX$28,SXS_Transit_input!$Y$69:$AL$69,0)+1,FALSE)),0,VLOOKUP($AA47,SXS_Transit_input!$Y$70:$AM$81,MATCH(SXS_Transit_temp!AX$28,SXS_Transit_input!$Y$69:$AL$69,0)+1,FALSE))</f>
        <v>0</v>
      </c>
      <c r="AY47" s="23">
        <f>IF(ISNA(VLOOKUP($AA47,SXS_Transit_input!$Y$28:$AU$48,MATCH(SXS_Transit_temp!AY$28,SXS_Transit_input!$Y$27:$AT$27,0)+1,FALSE)),0,VLOOKUP($AA47,SXS_Transit_input!$Y$28:$AU$48,MATCH(SXS_Transit_temp!AY$28,SXS_Transit_input!$Y$27:$AT$27,0)+1,FALSE))+IF(ISNA(VLOOKUP($AA47,SXS_Transit_input!$Y$70:$AM$81,MATCH(SXS_Transit_temp!AY$28,SXS_Transit_input!$Y$69:$AL$69,0)+1,FALSE)),0,VLOOKUP($AA47,SXS_Transit_input!$Y$70:$AM$81,MATCH(SXS_Transit_temp!AY$28,SXS_Transit_input!$Y$69:$AL$69,0)+1,FALSE))</f>
        <v>0</v>
      </c>
      <c r="AZ47" s="24">
        <f>IF(ISNA(VLOOKUP($AA47,SXS_Transit_input!$Y$28:$AU$48,MATCH(SXS_Transit_temp!AZ$28,SXS_Transit_input!$Y$27:$AT$27,0)+1,FALSE)),0,VLOOKUP($AA47,SXS_Transit_input!$Y$28:$AU$48,MATCH(SXS_Transit_temp!AZ$28,SXS_Transit_input!$Y$27:$AT$27,0)+1,FALSE))+IF(ISNA(VLOOKUP($AA47,SXS_Transit_input!$Y$70:$AM$81,MATCH(SXS_Transit_temp!AZ$28,SXS_Transit_input!$Y$69:$AL$69,0)+1,FALSE)),0,VLOOKUP($AA47,SXS_Transit_input!$Y$70:$AM$81,MATCH(SXS_Transit_temp!AZ$28,SXS_Transit_input!$Y$69:$AL$69,0)+1,FALSE))</f>
        <v>0</v>
      </c>
    </row>
    <row r="48" spans="1:52" x14ac:dyDescent="0.25">
      <c r="A48">
        <v>20</v>
      </c>
      <c r="B48">
        <f>IF(ISNA(VLOOKUP($A48,SXS_Transit_input!$A$28:$W$49,MATCH(SXS_Transit_temp!B$28,SXS_Transit_input!$B$27:$W$27,0)+1,FALSE)),0,VLOOKUP($A48,SXS_Transit_input!$A$28:$W$49,MATCH(SXS_Transit_temp!B$28,SXS_Transit_input!$B$27:$W$27,0)+1,FALSE))+IF(ISNA(VLOOKUP($A48,SXS_Transit_input!$A$71:$L$81,MATCH(SXS_Transit_temp!B$28,SXS_Transit_input!$B$70:$L$70,0)+1,FALSE)),0,VLOOKUP($A48,SXS_Transit_input!$A$71:$L$81,MATCH(SXS_Transit_temp!B$28,SXS_Transit_input!$B$70:$L$70,0)+1,FALSE))</f>
        <v>7046.0359800000006</v>
      </c>
      <c r="C48">
        <f>IF(ISNA(VLOOKUP($A48,SXS_Transit_input!$A$28:$W$49,MATCH(SXS_Transit_temp!C$28,SXS_Transit_input!$B$27:$W$27,0)+1,FALSE)),0,VLOOKUP($A48,SXS_Transit_input!$A$28:$W$49,MATCH(SXS_Transit_temp!C$28,SXS_Transit_input!$B$27:$W$27,0)+1,FALSE))+IF(ISNA(VLOOKUP($A48,SXS_Transit_input!$A$71:$L$81,MATCH(SXS_Transit_temp!C$28,SXS_Transit_input!$B$70:$L$70,0)+1,FALSE)),0,VLOOKUP($A48,SXS_Transit_input!$A$71:$L$81,MATCH(SXS_Transit_temp!C$28,SXS_Transit_input!$B$70:$L$70,0)+1,FALSE))</f>
        <v>174.09368000000001</v>
      </c>
      <c r="D48">
        <f>IF(ISNA(VLOOKUP($A48,SXS_Transit_input!$A$28:$W$49,MATCH(SXS_Transit_temp!D$28,SXS_Transit_input!$B$27:$W$27,0)+1,FALSE)),0,VLOOKUP($A48,SXS_Transit_input!$A$28:$W$49,MATCH(SXS_Transit_temp!D$28,SXS_Transit_input!$B$27:$W$27,0)+1,FALSE))+IF(ISNA(VLOOKUP($A48,SXS_Transit_input!$A$71:$L$81,MATCH(SXS_Transit_temp!D$28,SXS_Transit_input!$B$70:$L$70,0)+1,FALSE)),0,VLOOKUP($A48,SXS_Transit_input!$A$71:$L$81,MATCH(SXS_Transit_temp!D$28,SXS_Transit_input!$B$70:$L$70,0)+1,FALSE))</f>
        <v>101.08667</v>
      </c>
      <c r="E48">
        <f>IF(ISNA(VLOOKUP($A48,SXS_Transit_input!$A$28:$W$49,MATCH(SXS_Transit_temp!E$28,SXS_Transit_input!$B$27:$W$27,0)+1,FALSE)),0,VLOOKUP($A48,SXS_Transit_input!$A$28:$W$49,MATCH(SXS_Transit_temp!E$28,SXS_Transit_input!$B$27:$W$27,0)+1,FALSE))+IF(ISNA(VLOOKUP($A48,SXS_Transit_input!$A$71:$L$81,MATCH(SXS_Transit_temp!E$28,SXS_Transit_input!$B$70:$L$70,0)+1,FALSE)),0,VLOOKUP($A48,SXS_Transit_input!$A$71:$L$81,MATCH(SXS_Transit_temp!E$28,SXS_Transit_input!$B$70:$L$70,0)+1,FALSE))</f>
        <v>0</v>
      </c>
      <c r="F48">
        <f>IF(ISNA(VLOOKUP($A48,SXS_Transit_input!$A$28:$W$49,MATCH(SXS_Transit_temp!F$28,SXS_Transit_input!$B$27:$W$27,0)+1,FALSE)),0,VLOOKUP($A48,SXS_Transit_input!$A$28:$W$49,MATCH(SXS_Transit_temp!F$28,SXS_Transit_input!$B$27:$W$27,0)+1,FALSE))+IF(ISNA(VLOOKUP($A48,SXS_Transit_input!$A$71:$L$81,MATCH(SXS_Transit_temp!F$28,SXS_Transit_input!$B$70:$L$70,0)+1,FALSE)),0,VLOOKUP($A48,SXS_Transit_input!$A$71:$L$81,MATCH(SXS_Transit_temp!F$28,SXS_Transit_input!$B$70:$L$70,0)+1,FALSE))</f>
        <v>295.72027000000003</v>
      </c>
      <c r="G48">
        <f>IF(ISNA(VLOOKUP($A48,SXS_Transit_input!$A$28:$W$49,MATCH(SXS_Transit_temp!G$28,SXS_Transit_input!$B$27:$W$27,0)+1,FALSE)),0,VLOOKUP($A48,SXS_Transit_input!$A$28:$W$49,MATCH(SXS_Transit_temp!G$28,SXS_Transit_input!$B$27:$W$27,0)+1,FALSE))+IF(ISNA(VLOOKUP($A48,SXS_Transit_input!$A$71:$L$81,MATCH(SXS_Transit_temp!G$28,SXS_Transit_input!$B$70:$L$70,0)+1,FALSE)),0,VLOOKUP($A48,SXS_Transit_input!$A$71:$L$81,MATCH(SXS_Transit_temp!G$28,SXS_Transit_input!$B$70:$L$70,0)+1,FALSE))</f>
        <v>0</v>
      </c>
      <c r="H48">
        <f>IF(ISNA(VLOOKUP($A48,SXS_Transit_input!$A$28:$W$49,MATCH(SXS_Transit_temp!H$28,SXS_Transit_input!$B$27:$W$27,0)+1,FALSE)),0,VLOOKUP($A48,SXS_Transit_input!$A$28:$W$49,MATCH(SXS_Transit_temp!H$28,SXS_Transit_input!$B$27:$W$27,0)+1,FALSE))+IF(ISNA(VLOOKUP($A48,SXS_Transit_input!$A$71:$L$81,MATCH(SXS_Transit_temp!H$28,SXS_Transit_input!$B$70:$L$70,0)+1,FALSE)),0,VLOOKUP($A48,SXS_Transit_input!$A$71:$L$81,MATCH(SXS_Transit_temp!H$28,SXS_Transit_input!$B$70:$L$70,0)+1,FALSE))</f>
        <v>0</v>
      </c>
      <c r="I48">
        <f>IF(ISNA(VLOOKUP($A48,SXS_Transit_input!$A$28:$W$49,MATCH(SXS_Transit_temp!I$28,SXS_Transit_input!$B$27:$W$27,0)+1,FALSE)),0,VLOOKUP($A48,SXS_Transit_input!$A$28:$W$49,MATCH(SXS_Transit_temp!I$28,SXS_Transit_input!$B$27:$W$27,0)+1,FALSE))+IF(ISNA(VLOOKUP($A48,SXS_Transit_input!$A$71:$L$81,MATCH(SXS_Transit_temp!I$28,SXS_Transit_input!$B$70:$L$70,0)+1,FALSE)),0,VLOOKUP($A48,SXS_Transit_input!$A$71:$L$81,MATCH(SXS_Transit_temp!I$28,SXS_Transit_input!$B$70:$L$70,0)+1,FALSE))</f>
        <v>0</v>
      </c>
      <c r="J48">
        <f>IF(ISNA(VLOOKUP($A48,SXS_Transit_input!$A$28:$W$49,MATCH(SXS_Transit_temp!J$28,SXS_Transit_input!$B$27:$W$27,0)+1,FALSE)),0,VLOOKUP($A48,SXS_Transit_input!$A$28:$W$49,MATCH(SXS_Transit_temp!J$28,SXS_Transit_input!$B$27:$W$27,0)+1,FALSE))+IF(ISNA(VLOOKUP($A48,SXS_Transit_input!$A$71:$L$81,MATCH(SXS_Transit_temp!J$28,SXS_Transit_input!$B$70:$L$70,0)+1,FALSE)),0,VLOOKUP($A48,SXS_Transit_input!$A$71:$L$81,MATCH(SXS_Transit_temp!J$28,SXS_Transit_input!$B$70:$L$70,0)+1,FALSE))</f>
        <v>0</v>
      </c>
      <c r="K48">
        <f>IF(ISNA(VLOOKUP($A48,SXS_Transit_input!$A$28:$W$49,MATCH(SXS_Transit_temp!K$28,SXS_Transit_input!$B$27:$W$27,0)+1,FALSE)),0,VLOOKUP($A48,SXS_Transit_input!$A$28:$W$49,MATCH(SXS_Transit_temp!K$28,SXS_Transit_input!$B$27:$W$27,0)+1,FALSE))+IF(ISNA(VLOOKUP($A48,SXS_Transit_input!$A$71:$L$81,MATCH(SXS_Transit_temp!K$28,SXS_Transit_input!$B$70:$L$70,0)+1,FALSE)),0,VLOOKUP($A48,SXS_Transit_input!$A$71:$L$81,MATCH(SXS_Transit_temp!K$28,SXS_Transit_input!$B$70:$L$70,0)+1,FALSE))</f>
        <v>9.4243500000000004</v>
      </c>
      <c r="L48">
        <f>IF(ISNA(VLOOKUP($A48,SXS_Transit_input!$A$28:$W$49,MATCH(SXS_Transit_temp!L$28,SXS_Transit_input!$B$27:$W$27,0)+1,FALSE)),0,VLOOKUP($A48,SXS_Transit_input!$A$28:$W$49,MATCH(SXS_Transit_temp!L$28,SXS_Transit_input!$B$27:$W$27,0)+1,FALSE))+IF(ISNA(VLOOKUP($A48,SXS_Transit_input!$A$71:$L$81,MATCH(SXS_Transit_temp!L$28,SXS_Transit_input!$B$70:$L$70,0)+1,FALSE)),0,VLOOKUP($A48,SXS_Transit_input!$A$71:$L$81,MATCH(SXS_Transit_temp!L$28,SXS_Transit_input!$B$70:$L$70,0)+1,FALSE))</f>
        <v>34.143380000000001</v>
      </c>
      <c r="M48">
        <f>IF(ISNA(VLOOKUP($A48,SXS_Transit_input!$A$28:$W$49,MATCH(SXS_Transit_temp!M$28,SXS_Transit_input!$B$27:$W$27,0)+1,FALSE)),0,VLOOKUP($A48,SXS_Transit_input!$A$28:$W$49,MATCH(SXS_Transit_temp!M$28,SXS_Transit_input!$B$27:$W$27,0)+1,FALSE))+IF(ISNA(VLOOKUP($A48,SXS_Transit_input!$A$71:$L$81,MATCH(SXS_Transit_temp!M$28,SXS_Transit_input!$B$70:$L$70,0)+1,FALSE)),0,VLOOKUP($A48,SXS_Transit_input!$A$71:$L$81,MATCH(SXS_Transit_temp!M$28,SXS_Transit_input!$B$70:$L$70,0)+1,FALSE))</f>
        <v>0</v>
      </c>
      <c r="N48">
        <f>IF(ISNA(VLOOKUP($A48,SXS_Transit_input!$A$28:$W$49,MATCH(SXS_Transit_temp!N$28,SXS_Transit_input!$B$27:$W$27,0)+1,FALSE)),0,VLOOKUP($A48,SXS_Transit_input!$A$28:$W$49,MATCH(SXS_Transit_temp!N$28,SXS_Transit_input!$B$27:$W$27,0)+1,FALSE))+IF(ISNA(VLOOKUP($A48,SXS_Transit_input!$A$71:$L$81,MATCH(SXS_Transit_temp!N$28,SXS_Transit_input!$B$70:$L$70,0)+1,FALSE)),0,VLOOKUP($A48,SXS_Transit_input!$A$71:$L$81,MATCH(SXS_Transit_temp!N$28,SXS_Transit_input!$B$70:$L$70,0)+1,FALSE))</f>
        <v>0</v>
      </c>
      <c r="O48">
        <f>IF(ISNA(VLOOKUP($A48,SXS_Transit_input!$A$28:$W$49,MATCH(SXS_Transit_temp!O$28,SXS_Transit_input!$B$27:$W$27,0)+1,FALSE)),0,VLOOKUP($A48,SXS_Transit_input!$A$28:$W$49,MATCH(SXS_Transit_temp!O$28,SXS_Transit_input!$B$27:$W$27,0)+1,FALSE))+IF(ISNA(VLOOKUP($A48,SXS_Transit_input!$A$71:$L$81,MATCH(SXS_Transit_temp!O$28,SXS_Transit_input!$B$70:$L$70,0)+1,FALSE)),0,VLOOKUP($A48,SXS_Transit_input!$A$71:$L$81,MATCH(SXS_Transit_temp!O$28,SXS_Transit_input!$B$70:$L$70,0)+1,FALSE))</f>
        <v>0</v>
      </c>
      <c r="P48">
        <f>IF(ISNA(VLOOKUP($A48,SXS_Transit_input!$A$28:$W$49,MATCH(SXS_Transit_temp!P$28,SXS_Transit_input!$B$27:$W$27,0)+1,FALSE)),0,VLOOKUP($A48,SXS_Transit_input!$A$28:$W$49,MATCH(SXS_Transit_temp!P$28,SXS_Transit_input!$B$27:$W$27,0)+1,FALSE))+IF(ISNA(VLOOKUP($A48,SXS_Transit_input!$A$71:$L$81,MATCH(SXS_Transit_temp!P$28,SXS_Transit_input!$B$70:$L$70,0)+1,FALSE)),0,VLOOKUP($A48,SXS_Transit_input!$A$71:$L$81,MATCH(SXS_Transit_temp!P$28,SXS_Transit_input!$B$70:$L$70,0)+1,FALSE))</f>
        <v>0</v>
      </c>
      <c r="Q48">
        <f>IF(ISNA(VLOOKUP($A48,SXS_Transit_input!$A$28:$W$49,MATCH(SXS_Transit_temp!Q$28,SXS_Transit_input!$B$27:$W$27,0)+1,FALSE)),0,VLOOKUP($A48,SXS_Transit_input!$A$28:$W$49,MATCH(SXS_Transit_temp!Q$28,SXS_Transit_input!$B$27:$W$27,0)+1,FALSE))+IF(ISNA(VLOOKUP($A48,SXS_Transit_input!$A$71:$L$81,MATCH(SXS_Transit_temp!Q$28,SXS_Transit_input!$B$70:$L$70,0)+1,FALSE)),0,VLOOKUP($A48,SXS_Transit_input!$A$71:$L$81,MATCH(SXS_Transit_temp!Q$28,SXS_Transit_input!$B$70:$L$70,0)+1,FALSE))</f>
        <v>0</v>
      </c>
      <c r="R48">
        <f>IF(ISNA(VLOOKUP($A48,SXS_Transit_input!$A$28:$W$49,MATCH(SXS_Transit_temp!R$28,SXS_Transit_input!$B$27:$W$27,0)+1,FALSE)),0,VLOOKUP($A48,SXS_Transit_input!$A$28:$W$49,MATCH(SXS_Transit_temp!R$28,SXS_Transit_input!$B$27:$W$27,0)+1,FALSE))+IF(ISNA(VLOOKUP($A48,SXS_Transit_input!$A$71:$L$81,MATCH(SXS_Transit_temp!R$28,SXS_Transit_input!$B$70:$L$70,0)+1,FALSE)),0,VLOOKUP($A48,SXS_Transit_input!$A$71:$L$81,MATCH(SXS_Transit_temp!R$28,SXS_Transit_input!$B$70:$L$70,0)+1,FALSE))</f>
        <v>0</v>
      </c>
      <c r="S48">
        <f>IF(ISNA(VLOOKUP($A48,SXS_Transit_input!$A$28:$W$49,MATCH(SXS_Transit_temp!S$28,SXS_Transit_input!$B$27:$W$27,0)+1,FALSE)),0,VLOOKUP($A48,SXS_Transit_input!$A$28:$W$49,MATCH(SXS_Transit_temp!S$28,SXS_Transit_input!$B$27:$W$27,0)+1,FALSE))+IF(ISNA(VLOOKUP($A48,SXS_Transit_input!$A$71:$L$81,MATCH(SXS_Transit_temp!S$28,SXS_Transit_input!$B$70:$L$70,0)+1,FALSE)),0,VLOOKUP($A48,SXS_Transit_input!$A$71:$L$81,MATCH(SXS_Transit_temp!S$28,SXS_Transit_input!$B$70:$L$70,0)+1,FALSE))</f>
        <v>0</v>
      </c>
      <c r="T48">
        <f>IF(ISNA(VLOOKUP($A48,SXS_Transit_input!$A$28:$W$49,MATCH(SXS_Transit_temp!T$28,SXS_Transit_input!$B$27:$W$27,0)+1,FALSE)),0,VLOOKUP($A48,SXS_Transit_input!$A$28:$W$49,MATCH(SXS_Transit_temp!T$28,SXS_Transit_input!$B$27:$W$27,0)+1,FALSE))+IF(ISNA(VLOOKUP($A48,SXS_Transit_input!$A$71:$L$81,MATCH(SXS_Transit_temp!T$28,SXS_Transit_input!$B$70:$L$70,0)+1,FALSE)),0,VLOOKUP($A48,SXS_Transit_input!$A$71:$L$81,MATCH(SXS_Transit_temp!T$28,SXS_Transit_input!$B$70:$L$70,0)+1,FALSE))</f>
        <v>0</v>
      </c>
      <c r="U48">
        <f>IF(ISNA(VLOOKUP($A48,SXS_Transit_input!$A$28:$W$49,MATCH(SXS_Transit_temp!U$28,SXS_Transit_input!$B$27:$W$27,0)+1,FALSE)),0,VLOOKUP($A48,SXS_Transit_input!$A$28:$W$49,MATCH(SXS_Transit_temp!U$28,SXS_Transit_input!$B$27:$W$27,0)+1,FALSE))+IF(ISNA(VLOOKUP($A48,SXS_Transit_input!$A$71:$L$81,MATCH(SXS_Transit_temp!U$28,SXS_Transit_input!$B$70:$L$70,0)+1,FALSE)),0,VLOOKUP($A48,SXS_Transit_input!$A$71:$L$81,MATCH(SXS_Transit_temp!U$28,SXS_Transit_input!$B$70:$L$70,0)+1,FALSE))</f>
        <v>709.43452000000002</v>
      </c>
      <c r="V48">
        <f>IF(ISNA(VLOOKUP($A48,SXS_Transit_input!$A$28:$W$49,MATCH(SXS_Transit_temp!V$28,SXS_Transit_input!$B$27:$W$27,0)+1,FALSE)),0,VLOOKUP($A48,SXS_Transit_input!$A$28:$W$49,MATCH(SXS_Transit_temp!V$28,SXS_Transit_input!$B$27:$W$27,0)+1,FALSE))+IF(ISNA(VLOOKUP($A48,SXS_Transit_input!$A$71:$L$81,MATCH(SXS_Transit_temp!V$28,SXS_Transit_input!$B$70:$L$70,0)+1,FALSE)),0,VLOOKUP($A48,SXS_Transit_input!$A$71:$L$81,MATCH(SXS_Transit_temp!V$28,SXS_Transit_input!$B$70:$L$70,0)+1,FALSE))</f>
        <v>0</v>
      </c>
      <c r="W48">
        <f>IF(ISNA(VLOOKUP($A48,SXS_Transit_input!$A$28:$W$49,MATCH(SXS_Transit_temp!W$28,SXS_Transit_input!$B$27:$W$27,0)+1,FALSE)),0,VLOOKUP($A48,SXS_Transit_input!$A$28:$W$49,MATCH(SXS_Transit_temp!W$28,SXS_Transit_input!$B$27:$W$27,0)+1,FALSE))+IF(ISNA(VLOOKUP($A48,SXS_Transit_input!$A$71:$L$81,MATCH(SXS_Transit_temp!W$28,SXS_Transit_input!$B$70:$L$70,0)+1,FALSE)),0,VLOOKUP($A48,SXS_Transit_input!$A$71:$L$81,MATCH(SXS_Transit_temp!W$28,SXS_Transit_input!$B$70:$L$70,0)+1,FALSE))</f>
        <v>0</v>
      </c>
      <c r="X48">
        <f>IF(ISNA(VLOOKUP($A48,SXS_Transit_input!$A$28:$W$49,MATCH(SXS_Transit_temp!X$28,SXS_Transit_input!$B$27:$W$27,0)+1,FALSE)),0,VLOOKUP($A48,SXS_Transit_input!$A$28:$W$49,MATCH(SXS_Transit_temp!X$28,SXS_Transit_input!$B$27:$W$27,0)+1,FALSE))+IF(ISNA(VLOOKUP($A48,SXS_Transit_input!$A$71:$L$81,MATCH(SXS_Transit_temp!X$28,SXS_Transit_input!$B$70:$L$70,0)+1,FALSE)),0,VLOOKUP($A48,SXS_Transit_input!$A$71:$L$81,MATCH(SXS_Transit_temp!X$28,SXS_Transit_input!$B$70:$L$70,0)+1,FALSE))</f>
        <v>0</v>
      </c>
      <c r="Y48">
        <f>IF(ISNA(VLOOKUP($A48,SXS_Transit_input!$A$28:$W$49,MATCH(SXS_Transit_temp!Y$28,SXS_Transit_input!$B$27:$W$27,0)+1,FALSE)),0,VLOOKUP($A48,SXS_Transit_input!$A$28:$W$49,MATCH(SXS_Transit_temp!Y$28,SXS_Transit_input!$B$27:$W$27,0)+1,FALSE))+IF(ISNA(VLOOKUP($A48,SXS_Transit_input!$A$71:$L$81,MATCH(SXS_Transit_temp!Y$28,SXS_Transit_input!$B$70:$L$70,0)+1,FALSE)),0,VLOOKUP($A48,SXS_Transit_input!$A$71:$L$81,MATCH(SXS_Transit_temp!Y$28,SXS_Transit_input!$B$70:$L$70,0)+1,FALSE))</f>
        <v>0</v>
      </c>
      <c r="Z48">
        <f>IF(ISNA(VLOOKUP($A48,SXS_Transit_input!$A$28:$W$49,MATCH(SXS_Transit_temp!Z$28,SXS_Transit_input!$B$27:$W$27,0)+1,FALSE)),0,VLOOKUP($A48,SXS_Transit_input!$A$28:$W$49,MATCH(SXS_Transit_temp!Z$28,SXS_Transit_input!$B$27:$W$27,0)+1,FALSE))+IF(ISNA(VLOOKUP($A48,SXS_Transit_input!$A$71:$L$81,MATCH(SXS_Transit_temp!Z$28,SXS_Transit_input!$B$70:$L$70,0)+1,FALSE)),0,VLOOKUP($A48,SXS_Transit_input!$A$71:$L$81,MATCH(SXS_Transit_temp!Z$28,SXS_Transit_input!$B$70:$L$70,0)+1,FALSE))</f>
        <v>0</v>
      </c>
      <c r="AA48">
        <v>20</v>
      </c>
      <c r="AB48" s="22">
        <f>IF(ISNA(VLOOKUP($AA48,SXS_Transit_input!$Y$28:$AU$48,MATCH(SXS_Transit_temp!AB$28,SXS_Transit_input!$Y$27:$AT$27,0)+1,FALSE)),0,VLOOKUP($AA48,SXS_Transit_input!$Y$28:$AU$48,MATCH(SXS_Transit_temp!AB$28,SXS_Transit_input!$Y$27:$AT$27,0)+1,FALSE))+IF(ISNA(VLOOKUP($AA48,SXS_Transit_input!$Y$70:$AM$81,MATCH(SXS_Transit_temp!AB$28,SXS_Transit_input!$Y$69:$AL$69,0)+1,FALSE)),0,VLOOKUP($AA48,SXS_Transit_input!$Y$70:$AM$81,MATCH(SXS_Transit_temp!AB$28,SXS_Transit_input!$Y$69:$AL$69,0)+1,FALSE))</f>
        <v>0</v>
      </c>
      <c r="AC48" s="23">
        <f>IF(ISNA(VLOOKUP($AA48,SXS_Transit_input!$Y$28:$AU$48,MATCH(SXS_Transit_temp!AC$28,SXS_Transit_input!$Y$27:$AT$27,0)+1,FALSE)),0,VLOOKUP($AA48,SXS_Transit_input!$Y$28:$AU$48,MATCH(SXS_Transit_temp!AC$28,SXS_Transit_input!$Y$27:$AT$27,0)+1,FALSE))+IF(ISNA(VLOOKUP($AA48,SXS_Transit_input!$Y$70:$AM$81,MATCH(SXS_Transit_temp!AC$28,SXS_Transit_input!$Y$69:$AL$69,0)+1,FALSE)),0,VLOOKUP($AA48,SXS_Transit_input!$Y$70:$AM$81,MATCH(SXS_Transit_temp!AC$28,SXS_Transit_input!$Y$69:$AL$69,0)+1,FALSE))</f>
        <v>1</v>
      </c>
      <c r="AD48" s="23">
        <f>IF(ISNA(VLOOKUP($AA48,SXS_Transit_input!$Y$28:$AU$48,MATCH(SXS_Transit_temp!AD$28,SXS_Transit_input!$Y$27:$AT$27,0)+1,FALSE)),0,VLOOKUP($AA48,SXS_Transit_input!$Y$28:$AU$48,MATCH(SXS_Transit_temp!AD$28,SXS_Transit_input!$Y$27:$AT$27,0)+1,FALSE))+IF(ISNA(VLOOKUP($AA48,SXS_Transit_input!$Y$70:$AM$81,MATCH(SXS_Transit_temp!AD$28,SXS_Transit_input!$Y$69:$AL$69,0)+1,FALSE)),0,VLOOKUP($AA48,SXS_Transit_input!$Y$70:$AM$81,MATCH(SXS_Transit_temp!AD$28,SXS_Transit_input!$Y$69:$AL$69,0)+1,FALSE))</f>
        <v>0</v>
      </c>
      <c r="AE48" s="23">
        <f>IF(ISNA(VLOOKUP($AA48,SXS_Transit_input!$Y$28:$AU$48,MATCH(SXS_Transit_temp!AE$28,SXS_Transit_input!$Y$27:$AT$27,0)+1,FALSE)),0,VLOOKUP($AA48,SXS_Transit_input!$Y$28:$AU$48,MATCH(SXS_Transit_temp!AE$28,SXS_Transit_input!$Y$27:$AT$27,0)+1,FALSE))+IF(ISNA(VLOOKUP($AA48,SXS_Transit_input!$Y$70:$AM$81,MATCH(SXS_Transit_temp!AE$28,SXS_Transit_input!$Y$69:$AL$69,0)+1,FALSE)),0,VLOOKUP($AA48,SXS_Transit_input!$Y$70:$AM$81,MATCH(SXS_Transit_temp!AE$28,SXS_Transit_input!$Y$69:$AL$69,0)+1,FALSE))</f>
        <v>1</v>
      </c>
      <c r="AF48" s="23">
        <f>IF(ISNA(VLOOKUP($AA48,SXS_Transit_input!$Y$28:$AU$48,MATCH(SXS_Transit_temp!AF$28,SXS_Transit_input!$Y$27:$AT$27,0)+1,FALSE)),0,VLOOKUP($AA48,SXS_Transit_input!$Y$28:$AU$48,MATCH(SXS_Transit_temp!AF$28,SXS_Transit_input!$Y$27:$AT$27,0)+1,FALSE))+IF(ISNA(VLOOKUP($AA48,SXS_Transit_input!$Y$70:$AM$81,MATCH(SXS_Transit_temp!AF$28,SXS_Transit_input!$Y$69:$AL$69,0)+1,FALSE)),0,VLOOKUP($AA48,SXS_Transit_input!$Y$70:$AM$81,MATCH(SXS_Transit_temp!AF$28,SXS_Transit_input!$Y$69:$AL$69,0)+1,FALSE))</f>
        <v>0</v>
      </c>
      <c r="AG48" s="23">
        <f>IF(ISNA(VLOOKUP($AA48,SXS_Transit_input!$Y$28:$AU$48,MATCH(SXS_Transit_temp!AG$28,SXS_Transit_input!$Y$27:$AT$27,0)+1,FALSE)),0,VLOOKUP($AA48,SXS_Transit_input!$Y$28:$AU$48,MATCH(SXS_Transit_temp!AG$28,SXS_Transit_input!$Y$27:$AT$27,0)+1,FALSE))+IF(ISNA(VLOOKUP($AA48,SXS_Transit_input!$Y$70:$AM$81,MATCH(SXS_Transit_temp!AG$28,SXS_Transit_input!$Y$69:$AL$69,0)+1,FALSE)),0,VLOOKUP($AA48,SXS_Transit_input!$Y$70:$AM$81,MATCH(SXS_Transit_temp!AG$28,SXS_Transit_input!$Y$69:$AL$69,0)+1,FALSE))</f>
        <v>0</v>
      </c>
      <c r="AH48" s="23">
        <f>IF(ISNA(VLOOKUP($AA48,SXS_Transit_input!$Y$28:$AU$48,MATCH(SXS_Transit_temp!AH$28,SXS_Transit_input!$Y$27:$AT$27,0)+1,FALSE)),0,VLOOKUP($AA48,SXS_Transit_input!$Y$28:$AU$48,MATCH(SXS_Transit_temp!AH$28,SXS_Transit_input!$Y$27:$AT$27,0)+1,FALSE))+IF(ISNA(VLOOKUP($AA48,SXS_Transit_input!$Y$70:$AM$81,MATCH(SXS_Transit_temp!AH$28,SXS_Transit_input!$Y$69:$AL$69,0)+1,FALSE)),0,VLOOKUP($AA48,SXS_Transit_input!$Y$70:$AM$81,MATCH(SXS_Transit_temp!AH$28,SXS_Transit_input!$Y$69:$AL$69,0)+1,FALSE))</f>
        <v>0</v>
      </c>
      <c r="AI48" s="23">
        <f>IF(ISNA(VLOOKUP($AA48,SXS_Transit_input!$Y$28:$AU$48,MATCH(SXS_Transit_temp!AI$28,SXS_Transit_input!$Y$27:$AT$27,0)+1,FALSE)),0,VLOOKUP($AA48,SXS_Transit_input!$Y$28:$AU$48,MATCH(SXS_Transit_temp!AI$28,SXS_Transit_input!$Y$27:$AT$27,0)+1,FALSE))+IF(ISNA(VLOOKUP($AA48,SXS_Transit_input!$Y$70:$AM$81,MATCH(SXS_Transit_temp!AI$28,SXS_Transit_input!$Y$69:$AL$69,0)+1,FALSE)),0,VLOOKUP($AA48,SXS_Transit_input!$Y$70:$AM$81,MATCH(SXS_Transit_temp!AI$28,SXS_Transit_input!$Y$69:$AL$69,0)+1,FALSE))</f>
        <v>0</v>
      </c>
      <c r="AJ48" s="23">
        <f>IF(ISNA(VLOOKUP($AA48,SXS_Transit_input!$Y$28:$AU$48,MATCH(SXS_Transit_temp!AJ$28,SXS_Transit_input!$Y$27:$AT$27,0)+1,FALSE)),0,VLOOKUP($AA48,SXS_Transit_input!$Y$28:$AU$48,MATCH(SXS_Transit_temp!AJ$28,SXS_Transit_input!$Y$27:$AT$27,0)+1,FALSE))+IF(ISNA(VLOOKUP($AA48,SXS_Transit_input!$Y$70:$AM$81,MATCH(SXS_Transit_temp!AJ$28,SXS_Transit_input!$Y$69:$AL$69,0)+1,FALSE)),0,VLOOKUP($AA48,SXS_Transit_input!$Y$70:$AM$81,MATCH(SXS_Transit_temp!AJ$28,SXS_Transit_input!$Y$69:$AL$69,0)+1,FALSE))</f>
        <v>0</v>
      </c>
      <c r="AK48" s="23">
        <f>IF(ISNA(VLOOKUP($AA48,SXS_Transit_input!$Y$28:$AU$48,MATCH(SXS_Transit_temp!AK$28,SXS_Transit_input!$Y$27:$AT$27,0)+1,FALSE)),0,VLOOKUP($AA48,SXS_Transit_input!$Y$28:$AU$48,MATCH(SXS_Transit_temp!AK$28,SXS_Transit_input!$Y$27:$AT$27,0)+1,FALSE))+IF(ISNA(VLOOKUP($AA48,SXS_Transit_input!$Y$70:$AM$81,MATCH(SXS_Transit_temp!AK$28,SXS_Transit_input!$Y$69:$AL$69,0)+1,FALSE)),0,VLOOKUP($AA48,SXS_Transit_input!$Y$70:$AM$81,MATCH(SXS_Transit_temp!AK$28,SXS_Transit_input!$Y$69:$AL$69,0)+1,FALSE))</f>
        <v>0</v>
      </c>
      <c r="AL48" s="23">
        <f>IF(ISNA(VLOOKUP($AA48,SXS_Transit_input!$Y$28:$AU$48,MATCH(SXS_Transit_temp!AL$28,SXS_Transit_input!$Y$27:$AT$27,0)+1,FALSE)),0,VLOOKUP($AA48,SXS_Transit_input!$Y$28:$AU$48,MATCH(SXS_Transit_temp!AL$28,SXS_Transit_input!$Y$27:$AT$27,0)+1,FALSE))+IF(ISNA(VLOOKUP($AA48,SXS_Transit_input!$Y$70:$AM$81,MATCH(SXS_Transit_temp!AL$28,SXS_Transit_input!$Y$69:$AL$69,0)+1,FALSE)),0,VLOOKUP($AA48,SXS_Transit_input!$Y$70:$AM$81,MATCH(SXS_Transit_temp!AL$28,SXS_Transit_input!$Y$69:$AL$69,0)+1,FALSE))</f>
        <v>0</v>
      </c>
      <c r="AM48" s="23">
        <f>IF(ISNA(VLOOKUP($AA48,SXS_Transit_input!$Y$28:$AU$48,MATCH(SXS_Transit_temp!AM$28,SXS_Transit_input!$Y$27:$AT$27,0)+1,FALSE)),0,VLOOKUP($AA48,SXS_Transit_input!$Y$28:$AU$48,MATCH(SXS_Transit_temp!AM$28,SXS_Transit_input!$Y$27:$AT$27,0)+1,FALSE))+IF(ISNA(VLOOKUP($AA48,SXS_Transit_input!$Y$70:$AM$81,MATCH(SXS_Transit_temp!AM$28,SXS_Transit_input!$Y$69:$AL$69,0)+1,FALSE)),0,VLOOKUP($AA48,SXS_Transit_input!$Y$70:$AM$81,MATCH(SXS_Transit_temp!AM$28,SXS_Transit_input!$Y$69:$AL$69,0)+1,FALSE))</f>
        <v>0</v>
      </c>
      <c r="AN48" s="23">
        <f>IF(ISNA(VLOOKUP($AA48,SXS_Transit_input!$Y$28:$AU$48,MATCH(SXS_Transit_temp!AN$28,SXS_Transit_input!$Y$27:$AT$27,0)+1,FALSE)),0,VLOOKUP($AA48,SXS_Transit_input!$Y$28:$AU$48,MATCH(SXS_Transit_temp!AN$28,SXS_Transit_input!$Y$27:$AT$27,0)+1,FALSE))+IF(ISNA(VLOOKUP($AA48,SXS_Transit_input!$Y$70:$AM$81,MATCH(SXS_Transit_temp!AN$28,SXS_Transit_input!$Y$69:$AL$69,0)+1,FALSE)),0,VLOOKUP($AA48,SXS_Transit_input!$Y$70:$AM$81,MATCH(SXS_Transit_temp!AN$28,SXS_Transit_input!$Y$69:$AL$69,0)+1,FALSE))</f>
        <v>0</v>
      </c>
      <c r="AO48" s="23">
        <f>IF(ISNA(VLOOKUP($AA48,SXS_Transit_input!$Y$28:$AU$48,MATCH(SXS_Transit_temp!AO$28,SXS_Transit_input!$Y$27:$AT$27,0)+1,FALSE)),0,VLOOKUP($AA48,SXS_Transit_input!$Y$28:$AU$48,MATCH(SXS_Transit_temp!AO$28,SXS_Transit_input!$Y$27:$AT$27,0)+1,FALSE))+IF(ISNA(VLOOKUP($AA48,SXS_Transit_input!$Y$70:$AM$81,MATCH(SXS_Transit_temp!AO$28,SXS_Transit_input!$Y$69:$AL$69,0)+1,FALSE)),0,VLOOKUP($AA48,SXS_Transit_input!$Y$70:$AM$81,MATCH(SXS_Transit_temp!AO$28,SXS_Transit_input!$Y$69:$AL$69,0)+1,FALSE))</f>
        <v>0</v>
      </c>
      <c r="AP48" s="23">
        <f>IF(ISNA(VLOOKUP($AA48,SXS_Transit_input!$Y$28:$AU$48,MATCH(SXS_Transit_temp!AP$28,SXS_Transit_input!$Y$27:$AT$27,0)+1,FALSE)),0,VLOOKUP($AA48,SXS_Transit_input!$Y$28:$AU$48,MATCH(SXS_Transit_temp!AP$28,SXS_Transit_input!$Y$27:$AT$27,0)+1,FALSE))+IF(ISNA(VLOOKUP($AA48,SXS_Transit_input!$Y$70:$AM$81,MATCH(SXS_Transit_temp!AP$28,SXS_Transit_input!$Y$69:$AL$69,0)+1,FALSE)),0,VLOOKUP($AA48,SXS_Transit_input!$Y$70:$AM$81,MATCH(SXS_Transit_temp!AP$28,SXS_Transit_input!$Y$69:$AL$69,0)+1,FALSE))</f>
        <v>0</v>
      </c>
      <c r="AQ48" s="23">
        <f>IF(ISNA(VLOOKUP($AA48,SXS_Transit_input!$Y$28:$AU$48,MATCH(SXS_Transit_temp!AQ$28,SXS_Transit_input!$Y$27:$AT$27,0)+1,FALSE)),0,VLOOKUP($AA48,SXS_Transit_input!$Y$28:$AU$48,MATCH(SXS_Transit_temp!AQ$28,SXS_Transit_input!$Y$27:$AT$27,0)+1,FALSE))+IF(ISNA(VLOOKUP($AA48,SXS_Transit_input!$Y$70:$AM$81,MATCH(SXS_Transit_temp!AQ$28,SXS_Transit_input!$Y$69:$AL$69,0)+1,FALSE)),0,VLOOKUP($AA48,SXS_Transit_input!$Y$70:$AM$81,MATCH(SXS_Transit_temp!AQ$28,SXS_Transit_input!$Y$69:$AL$69,0)+1,FALSE))</f>
        <v>0</v>
      </c>
      <c r="AR48" s="23">
        <f>IF(ISNA(VLOOKUP($AA48,SXS_Transit_input!$Y$28:$AU$48,MATCH(SXS_Transit_temp!AR$28,SXS_Transit_input!$Y$27:$AT$27,0)+1,FALSE)),0,VLOOKUP($AA48,SXS_Transit_input!$Y$28:$AU$48,MATCH(SXS_Transit_temp!AR$28,SXS_Transit_input!$Y$27:$AT$27,0)+1,FALSE))+IF(ISNA(VLOOKUP($AA48,SXS_Transit_input!$Y$70:$AM$81,MATCH(SXS_Transit_temp!AR$28,SXS_Transit_input!$Y$69:$AL$69,0)+1,FALSE)),0,VLOOKUP($AA48,SXS_Transit_input!$Y$70:$AM$81,MATCH(SXS_Transit_temp!AR$28,SXS_Transit_input!$Y$69:$AL$69,0)+1,FALSE))</f>
        <v>0</v>
      </c>
      <c r="AS48" s="23">
        <f>IF(ISNA(VLOOKUP($AA48,SXS_Transit_input!$Y$28:$AU$48,MATCH(SXS_Transit_temp!AS$28,SXS_Transit_input!$Y$27:$AT$27,0)+1,FALSE)),0,VLOOKUP($AA48,SXS_Transit_input!$Y$28:$AU$48,MATCH(SXS_Transit_temp!AS$28,SXS_Transit_input!$Y$27:$AT$27,0)+1,FALSE))+IF(ISNA(VLOOKUP($AA48,SXS_Transit_input!$Y$70:$AM$81,MATCH(SXS_Transit_temp!AS$28,SXS_Transit_input!$Y$69:$AL$69,0)+1,FALSE)),0,VLOOKUP($AA48,SXS_Transit_input!$Y$70:$AM$81,MATCH(SXS_Transit_temp!AS$28,SXS_Transit_input!$Y$69:$AL$69,0)+1,FALSE))</f>
        <v>0</v>
      </c>
      <c r="AT48" s="23">
        <f>IF(ISNA(VLOOKUP($AA48,SXS_Transit_input!$Y$28:$AU$48,MATCH(SXS_Transit_temp!AT$28,SXS_Transit_input!$Y$27:$AT$27,0)+1,FALSE)),0,VLOOKUP($AA48,SXS_Transit_input!$Y$28:$AU$48,MATCH(SXS_Transit_temp!AT$28,SXS_Transit_input!$Y$27:$AT$27,0)+1,FALSE))+IF(ISNA(VLOOKUP($AA48,SXS_Transit_input!$Y$70:$AM$81,MATCH(SXS_Transit_temp!AT$28,SXS_Transit_input!$Y$69:$AL$69,0)+1,FALSE)),0,VLOOKUP($AA48,SXS_Transit_input!$Y$70:$AM$81,MATCH(SXS_Transit_temp!AT$28,SXS_Transit_input!$Y$69:$AL$69,0)+1,FALSE))</f>
        <v>0</v>
      </c>
      <c r="AU48" s="23">
        <f>IF(ISNA(VLOOKUP($AA48,SXS_Transit_input!$Y$28:$AU$48,MATCH(SXS_Transit_temp!AU$28,SXS_Transit_input!$Y$27:$AT$27,0)+1,FALSE)),0,VLOOKUP($AA48,SXS_Transit_input!$Y$28:$AU$48,MATCH(SXS_Transit_temp!AU$28,SXS_Transit_input!$Y$27:$AT$27,0)+1,FALSE))+IF(ISNA(VLOOKUP($AA48,SXS_Transit_input!$Y$70:$AM$81,MATCH(SXS_Transit_temp!AU$28,SXS_Transit_input!$Y$69:$AL$69,0)+1,FALSE)),0,VLOOKUP($AA48,SXS_Transit_input!$Y$70:$AM$81,MATCH(SXS_Transit_temp!AU$28,SXS_Transit_input!$Y$69:$AL$69,0)+1,FALSE))</f>
        <v>1</v>
      </c>
      <c r="AV48" s="23">
        <f>IF(ISNA(VLOOKUP($AA48,SXS_Transit_input!$Y$28:$AU$48,MATCH(SXS_Transit_temp!AV$28,SXS_Transit_input!$Y$27:$AT$27,0)+1,FALSE)),0,VLOOKUP($AA48,SXS_Transit_input!$Y$28:$AU$48,MATCH(SXS_Transit_temp!AV$28,SXS_Transit_input!$Y$27:$AT$27,0)+1,FALSE))+IF(ISNA(VLOOKUP($AA48,SXS_Transit_input!$Y$70:$AM$81,MATCH(SXS_Transit_temp!AV$28,SXS_Transit_input!$Y$69:$AL$69,0)+1,FALSE)),0,VLOOKUP($AA48,SXS_Transit_input!$Y$70:$AM$81,MATCH(SXS_Transit_temp!AV$28,SXS_Transit_input!$Y$69:$AL$69,0)+1,FALSE))</f>
        <v>0</v>
      </c>
      <c r="AW48" s="23">
        <f>IF(ISNA(VLOOKUP($AA48,SXS_Transit_input!$Y$28:$AU$48,MATCH(SXS_Transit_temp!AW$28,SXS_Transit_input!$Y$27:$AT$27,0)+1,FALSE)),0,VLOOKUP($AA48,SXS_Transit_input!$Y$28:$AU$48,MATCH(SXS_Transit_temp!AW$28,SXS_Transit_input!$Y$27:$AT$27,0)+1,FALSE))+IF(ISNA(VLOOKUP($AA48,SXS_Transit_input!$Y$70:$AM$81,MATCH(SXS_Transit_temp!AW$28,SXS_Transit_input!$Y$69:$AL$69,0)+1,FALSE)),0,VLOOKUP($AA48,SXS_Transit_input!$Y$70:$AM$81,MATCH(SXS_Transit_temp!AW$28,SXS_Transit_input!$Y$69:$AL$69,0)+1,FALSE))</f>
        <v>0</v>
      </c>
      <c r="AX48" s="23">
        <f>IF(ISNA(VLOOKUP($AA48,SXS_Transit_input!$Y$28:$AU$48,MATCH(SXS_Transit_temp!AX$28,SXS_Transit_input!$Y$27:$AT$27,0)+1,FALSE)),0,VLOOKUP($AA48,SXS_Transit_input!$Y$28:$AU$48,MATCH(SXS_Transit_temp!AX$28,SXS_Transit_input!$Y$27:$AT$27,0)+1,FALSE))+IF(ISNA(VLOOKUP($AA48,SXS_Transit_input!$Y$70:$AM$81,MATCH(SXS_Transit_temp!AX$28,SXS_Transit_input!$Y$69:$AL$69,0)+1,FALSE)),0,VLOOKUP($AA48,SXS_Transit_input!$Y$70:$AM$81,MATCH(SXS_Transit_temp!AX$28,SXS_Transit_input!$Y$69:$AL$69,0)+1,FALSE))</f>
        <v>0</v>
      </c>
      <c r="AY48" s="23">
        <f>IF(ISNA(VLOOKUP($AA48,SXS_Transit_input!$Y$28:$AU$48,MATCH(SXS_Transit_temp!AY$28,SXS_Transit_input!$Y$27:$AT$27,0)+1,FALSE)),0,VLOOKUP($AA48,SXS_Transit_input!$Y$28:$AU$48,MATCH(SXS_Transit_temp!AY$28,SXS_Transit_input!$Y$27:$AT$27,0)+1,FALSE))+IF(ISNA(VLOOKUP($AA48,SXS_Transit_input!$Y$70:$AM$81,MATCH(SXS_Transit_temp!AY$28,SXS_Transit_input!$Y$69:$AL$69,0)+1,FALSE)),0,VLOOKUP($AA48,SXS_Transit_input!$Y$70:$AM$81,MATCH(SXS_Transit_temp!AY$28,SXS_Transit_input!$Y$69:$AL$69,0)+1,FALSE))</f>
        <v>0</v>
      </c>
      <c r="AZ48" s="24">
        <f>IF(ISNA(VLOOKUP($AA48,SXS_Transit_input!$Y$28:$AU$48,MATCH(SXS_Transit_temp!AZ$28,SXS_Transit_input!$Y$27:$AT$27,0)+1,FALSE)),0,VLOOKUP($AA48,SXS_Transit_input!$Y$28:$AU$48,MATCH(SXS_Transit_temp!AZ$28,SXS_Transit_input!$Y$27:$AT$27,0)+1,FALSE))+IF(ISNA(VLOOKUP($AA48,SXS_Transit_input!$Y$70:$AM$81,MATCH(SXS_Transit_temp!AZ$28,SXS_Transit_input!$Y$69:$AL$69,0)+1,FALSE)),0,VLOOKUP($AA48,SXS_Transit_input!$Y$70:$AM$81,MATCH(SXS_Transit_temp!AZ$28,SXS_Transit_input!$Y$69:$AL$69,0)+1,FALSE))</f>
        <v>0</v>
      </c>
    </row>
    <row r="49" spans="1:52" x14ac:dyDescent="0.25">
      <c r="A49">
        <v>21</v>
      </c>
      <c r="B49">
        <f>IF(ISNA(VLOOKUP($A49,SXS_Transit_input!$A$28:$W$49,MATCH(SXS_Transit_temp!B$28,SXS_Transit_input!$B$27:$W$27,0)+1,FALSE)),0,VLOOKUP($A49,SXS_Transit_input!$A$28:$W$49,MATCH(SXS_Transit_temp!B$28,SXS_Transit_input!$B$27:$W$27,0)+1,FALSE))+IF(ISNA(VLOOKUP($A49,SXS_Transit_input!$A$71:$L$81,MATCH(SXS_Transit_temp!B$28,SXS_Transit_input!$B$70:$L$70,0)+1,FALSE)),0,VLOOKUP($A49,SXS_Transit_input!$A$71:$L$81,MATCH(SXS_Transit_temp!B$28,SXS_Transit_input!$B$70:$L$70,0)+1,FALSE))</f>
        <v>2070.38328</v>
      </c>
      <c r="C49">
        <f>IF(ISNA(VLOOKUP($A49,SXS_Transit_input!$A$28:$W$49,MATCH(SXS_Transit_temp!C$28,SXS_Transit_input!$B$27:$W$27,0)+1,FALSE)),0,VLOOKUP($A49,SXS_Transit_input!$A$28:$W$49,MATCH(SXS_Transit_temp!C$28,SXS_Transit_input!$B$27:$W$27,0)+1,FALSE))+IF(ISNA(VLOOKUP($A49,SXS_Transit_input!$A$71:$L$81,MATCH(SXS_Transit_temp!C$28,SXS_Transit_input!$B$70:$L$70,0)+1,FALSE)),0,VLOOKUP($A49,SXS_Transit_input!$A$71:$L$81,MATCH(SXS_Transit_temp!C$28,SXS_Transit_input!$B$70:$L$70,0)+1,FALSE))</f>
        <v>286.69493999999997</v>
      </c>
      <c r="D49">
        <f>IF(ISNA(VLOOKUP($A49,SXS_Transit_input!$A$28:$W$49,MATCH(SXS_Transit_temp!D$28,SXS_Transit_input!$B$27:$W$27,0)+1,FALSE)),0,VLOOKUP($A49,SXS_Transit_input!$A$28:$W$49,MATCH(SXS_Transit_temp!D$28,SXS_Transit_input!$B$27:$W$27,0)+1,FALSE))+IF(ISNA(VLOOKUP($A49,SXS_Transit_input!$A$71:$L$81,MATCH(SXS_Transit_temp!D$28,SXS_Transit_input!$B$70:$L$70,0)+1,FALSE)),0,VLOOKUP($A49,SXS_Transit_input!$A$71:$L$81,MATCH(SXS_Transit_temp!D$28,SXS_Transit_input!$B$70:$L$70,0)+1,FALSE))</f>
        <v>0</v>
      </c>
      <c r="E49">
        <f>IF(ISNA(VLOOKUP($A49,SXS_Transit_input!$A$28:$W$49,MATCH(SXS_Transit_temp!E$28,SXS_Transit_input!$B$27:$W$27,0)+1,FALSE)),0,VLOOKUP($A49,SXS_Transit_input!$A$28:$W$49,MATCH(SXS_Transit_temp!E$28,SXS_Transit_input!$B$27:$W$27,0)+1,FALSE))+IF(ISNA(VLOOKUP($A49,SXS_Transit_input!$A$71:$L$81,MATCH(SXS_Transit_temp!E$28,SXS_Transit_input!$B$70:$L$70,0)+1,FALSE)),0,VLOOKUP($A49,SXS_Transit_input!$A$71:$L$81,MATCH(SXS_Transit_temp!E$28,SXS_Transit_input!$B$70:$L$70,0)+1,FALSE))</f>
        <v>0</v>
      </c>
      <c r="F49">
        <f>IF(ISNA(VLOOKUP($A49,SXS_Transit_input!$A$28:$W$49,MATCH(SXS_Transit_temp!F$28,SXS_Transit_input!$B$27:$W$27,0)+1,FALSE)),0,VLOOKUP($A49,SXS_Transit_input!$A$28:$W$49,MATCH(SXS_Transit_temp!F$28,SXS_Transit_input!$B$27:$W$27,0)+1,FALSE))+IF(ISNA(VLOOKUP($A49,SXS_Transit_input!$A$71:$L$81,MATCH(SXS_Transit_temp!F$28,SXS_Transit_input!$B$70:$L$70,0)+1,FALSE)),0,VLOOKUP($A49,SXS_Transit_input!$A$71:$L$81,MATCH(SXS_Transit_temp!F$28,SXS_Transit_input!$B$70:$L$70,0)+1,FALSE))</f>
        <v>0</v>
      </c>
      <c r="G49">
        <f>IF(ISNA(VLOOKUP($A49,SXS_Transit_input!$A$28:$W$49,MATCH(SXS_Transit_temp!G$28,SXS_Transit_input!$B$27:$W$27,0)+1,FALSE)),0,VLOOKUP($A49,SXS_Transit_input!$A$28:$W$49,MATCH(SXS_Transit_temp!G$28,SXS_Transit_input!$B$27:$W$27,0)+1,FALSE))+IF(ISNA(VLOOKUP($A49,SXS_Transit_input!$A$71:$L$81,MATCH(SXS_Transit_temp!G$28,SXS_Transit_input!$B$70:$L$70,0)+1,FALSE)),0,VLOOKUP($A49,SXS_Transit_input!$A$71:$L$81,MATCH(SXS_Transit_temp!G$28,SXS_Transit_input!$B$70:$L$70,0)+1,FALSE))</f>
        <v>0</v>
      </c>
      <c r="H49">
        <f>IF(ISNA(VLOOKUP($A49,SXS_Transit_input!$A$28:$W$49,MATCH(SXS_Transit_temp!H$28,SXS_Transit_input!$B$27:$W$27,0)+1,FALSE)),0,VLOOKUP($A49,SXS_Transit_input!$A$28:$W$49,MATCH(SXS_Transit_temp!H$28,SXS_Transit_input!$B$27:$W$27,0)+1,FALSE))+IF(ISNA(VLOOKUP($A49,SXS_Transit_input!$A$71:$L$81,MATCH(SXS_Transit_temp!H$28,SXS_Transit_input!$B$70:$L$70,0)+1,FALSE)),0,VLOOKUP($A49,SXS_Transit_input!$A$71:$L$81,MATCH(SXS_Transit_temp!H$28,SXS_Transit_input!$B$70:$L$70,0)+1,FALSE))</f>
        <v>0</v>
      </c>
      <c r="I49">
        <f>IF(ISNA(VLOOKUP($A49,SXS_Transit_input!$A$28:$W$49,MATCH(SXS_Transit_temp!I$28,SXS_Transit_input!$B$27:$W$27,0)+1,FALSE)),0,VLOOKUP($A49,SXS_Transit_input!$A$28:$W$49,MATCH(SXS_Transit_temp!I$28,SXS_Transit_input!$B$27:$W$27,0)+1,FALSE))+IF(ISNA(VLOOKUP($A49,SXS_Transit_input!$A$71:$L$81,MATCH(SXS_Transit_temp!I$28,SXS_Transit_input!$B$70:$L$70,0)+1,FALSE)),0,VLOOKUP($A49,SXS_Transit_input!$A$71:$L$81,MATCH(SXS_Transit_temp!I$28,SXS_Transit_input!$B$70:$L$70,0)+1,FALSE))</f>
        <v>0</v>
      </c>
      <c r="J49">
        <f>IF(ISNA(VLOOKUP($A49,SXS_Transit_input!$A$28:$W$49,MATCH(SXS_Transit_temp!J$28,SXS_Transit_input!$B$27:$W$27,0)+1,FALSE)),0,VLOOKUP($A49,SXS_Transit_input!$A$28:$W$49,MATCH(SXS_Transit_temp!J$28,SXS_Transit_input!$B$27:$W$27,0)+1,FALSE))+IF(ISNA(VLOOKUP($A49,SXS_Transit_input!$A$71:$L$81,MATCH(SXS_Transit_temp!J$28,SXS_Transit_input!$B$70:$L$70,0)+1,FALSE)),0,VLOOKUP($A49,SXS_Transit_input!$A$71:$L$81,MATCH(SXS_Transit_temp!J$28,SXS_Transit_input!$B$70:$L$70,0)+1,FALSE))</f>
        <v>0</v>
      </c>
      <c r="K49">
        <f>IF(ISNA(VLOOKUP($A49,SXS_Transit_input!$A$28:$W$49,MATCH(SXS_Transit_temp!K$28,SXS_Transit_input!$B$27:$W$27,0)+1,FALSE)),0,VLOOKUP($A49,SXS_Transit_input!$A$28:$W$49,MATCH(SXS_Transit_temp!K$28,SXS_Transit_input!$B$27:$W$27,0)+1,FALSE))+IF(ISNA(VLOOKUP($A49,SXS_Transit_input!$A$71:$L$81,MATCH(SXS_Transit_temp!K$28,SXS_Transit_input!$B$70:$L$70,0)+1,FALSE)),0,VLOOKUP($A49,SXS_Transit_input!$A$71:$L$81,MATCH(SXS_Transit_temp!K$28,SXS_Transit_input!$B$70:$L$70,0)+1,FALSE))</f>
        <v>0</v>
      </c>
      <c r="L49">
        <f>IF(ISNA(VLOOKUP($A49,SXS_Transit_input!$A$28:$W$49,MATCH(SXS_Transit_temp!L$28,SXS_Transit_input!$B$27:$W$27,0)+1,FALSE)),0,VLOOKUP($A49,SXS_Transit_input!$A$28:$W$49,MATCH(SXS_Transit_temp!L$28,SXS_Transit_input!$B$27:$W$27,0)+1,FALSE))+IF(ISNA(VLOOKUP($A49,SXS_Transit_input!$A$71:$L$81,MATCH(SXS_Transit_temp!L$28,SXS_Transit_input!$B$70:$L$70,0)+1,FALSE)),0,VLOOKUP($A49,SXS_Transit_input!$A$71:$L$81,MATCH(SXS_Transit_temp!L$28,SXS_Transit_input!$B$70:$L$70,0)+1,FALSE))</f>
        <v>0</v>
      </c>
      <c r="M49">
        <f>IF(ISNA(VLOOKUP($A49,SXS_Transit_input!$A$28:$W$49,MATCH(SXS_Transit_temp!M$28,SXS_Transit_input!$B$27:$W$27,0)+1,FALSE)),0,VLOOKUP($A49,SXS_Transit_input!$A$28:$W$49,MATCH(SXS_Transit_temp!M$28,SXS_Transit_input!$B$27:$W$27,0)+1,FALSE))+IF(ISNA(VLOOKUP($A49,SXS_Transit_input!$A$71:$L$81,MATCH(SXS_Transit_temp!M$28,SXS_Transit_input!$B$70:$L$70,0)+1,FALSE)),0,VLOOKUP($A49,SXS_Transit_input!$A$71:$L$81,MATCH(SXS_Transit_temp!M$28,SXS_Transit_input!$B$70:$L$70,0)+1,FALSE))</f>
        <v>0</v>
      </c>
      <c r="N49">
        <f>IF(ISNA(VLOOKUP($A49,SXS_Transit_input!$A$28:$W$49,MATCH(SXS_Transit_temp!N$28,SXS_Transit_input!$B$27:$W$27,0)+1,FALSE)),0,VLOOKUP($A49,SXS_Transit_input!$A$28:$W$49,MATCH(SXS_Transit_temp!N$28,SXS_Transit_input!$B$27:$W$27,0)+1,FALSE))+IF(ISNA(VLOOKUP($A49,SXS_Transit_input!$A$71:$L$81,MATCH(SXS_Transit_temp!N$28,SXS_Transit_input!$B$70:$L$70,0)+1,FALSE)),0,VLOOKUP($A49,SXS_Transit_input!$A$71:$L$81,MATCH(SXS_Transit_temp!N$28,SXS_Transit_input!$B$70:$L$70,0)+1,FALSE))</f>
        <v>180.81319999999999</v>
      </c>
      <c r="O49">
        <f>IF(ISNA(VLOOKUP($A49,SXS_Transit_input!$A$28:$W$49,MATCH(SXS_Transit_temp!O$28,SXS_Transit_input!$B$27:$W$27,0)+1,FALSE)),0,VLOOKUP($A49,SXS_Transit_input!$A$28:$W$49,MATCH(SXS_Transit_temp!O$28,SXS_Transit_input!$B$27:$W$27,0)+1,FALSE))+IF(ISNA(VLOOKUP($A49,SXS_Transit_input!$A$71:$L$81,MATCH(SXS_Transit_temp!O$28,SXS_Transit_input!$B$70:$L$70,0)+1,FALSE)),0,VLOOKUP($A49,SXS_Transit_input!$A$71:$L$81,MATCH(SXS_Transit_temp!O$28,SXS_Transit_input!$B$70:$L$70,0)+1,FALSE))</f>
        <v>0</v>
      </c>
      <c r="P49">
        <f>IF(ISNA(VLOOKUP($A49,SXS_Transit_input!$A$28:$W$49,MATCH(SXS_Transit_temp!P$28,SXS_Transit_input!$B$27:$W$27,0)+1,FALSE)),0,VLOOKUP($A49,SXS_Transit_input!$A$28:$W$49,MATCH(SXS_Transit_temp!P$28,SXS_Transit_input!$B$27:$W$27,0)+1,FALSE))+IF(ISNA(VLOOKUP($A49,SXS_Transit_input!$A$71:$L$81,MATCH(SXS_Transit_temp!P$28,SXS_Transit_input!$B$70:$L$70,0)+1,FALSE)),0,VLOOKUP($A49,SXS_Transit_input!$A$71:$L$81,MATCH(SXS_Transit_temp!P$28,SXS_Transit_input!$B$70:$L$70,0)+1,FALSE))</f>
        <v>0</v>
      </c>
      <c r="Q49">
        <f>IF(ISNA(VLOOKUP($A49,SXS_Transit_input!$A$28:$W$49,MATCH(SXS_Transit_temp!Q$28,SXS_Transit_input!$B$27:$W$27,0)+1,FALSE)),0,VLOOKUP($A49,SXS_Transit_input!$A$28:$W$49,MATCH(SXS_Transit_temp!Q$28,SXS_Transit_input!$B$27:$W$27,0)+1,FALSE))+IF(ISNA(VLOOKUP($A49,SXS_Transit_input!$A$71:$L$81,MATCH(SXS_Transit_temp!Q$28,SXS_Transit_input!$B$70:$L$70,0)+1,FALSE)),0,VLOOKUP($A49,SXS_Transit_input!$A$71:$L$81,MATCH(SXS_Transit_temp!Q$28,SXS_Transit_input!$B$70:$L$70,0)+1,FALSE))</f>
        <v>0</v>
      </c>
      <c r="R49">
        <f>IF(ISNA(VLOOKUP($A49,SXS_Transit_input!$A$28:$W$49,MATCH(SXS_Transit_temp!R$28,SXS_Transit_input!$B$27:$W$27,0)+1,FALSE)),0,VLOOKUP($A49,SXS_Transit_input!$A$28:$W$49,MATCH(SXS_Transit_temp!R$28,SXS_Transit_input!$B$27:$W$27,0)+1,FALSE))+IF(ISNA(VLOOKUP($A49,SXS_Transit_input!$A$71:$L$81,MATCH(SXS_Transit_temp!R$28,SXS_Transit_input!$B$70:$L$70,0)+1,FALSE)),0,VLOOKUP($A49,SXS_Transit_input!$A$71:$L$81,MATCH(SXS_Transit_temp!R$28,SXS_Transit_input!$B$70:$L$70,0)+1,FALSE))</f>
        <v>0</v>
      </c>
      <c r="S49">
        <f>IF(ISNA(VLOOKUP($A49,SXS_Transit_input!$A$28:$W$49,MATCH(SXS_Transit_temp!S$28,SXS_Transit_input!$B$27:$W$27,0)+1,FALSE)),0,VLOOKUP($A49,SXS_Transit_input!$A$28:$W$49,MATCH(SXS_Transit_temp!S$28,SXS_Transit_input!$B$27:$W$27,0)+1,FALSE))+IF(ISNA(VLOOKUP($A49,SXS_Transit_input!$A$71:$L$81,MATCH(SXS_Transit_temp!S$28,SXS_Transit_input!$B$70:$L$70,0)+1,FALSE)),0,VLOOKUP($A49,SXS_Transit_input!$A$71:$L$81,MATCH(SXS_Transit_temp!S$28,SXS_Transit_input!$B$70:$L$70,0)+1,FALSE))</f>
        <v>0</v>
      </c>
      <c r="T49">
        <f>IF(ISNA(VLOOKUP($A49,SXS_Transit_input!$A$28:$W$49,MATCH(SXS_Transit_temp!T$28,SXS_Transit_input!$B$27:$W$27,0)+1,FALSE)),0,VLOOKUP($A49,SXS_Transit_input!$A$28:$W$49,MATCH(SXS_Transit_temp!T$28,SXS_Transit_input!$B$27:$W$27,0)+1,FALSE))+IF(ISNA(VLOOKUP($A49,SXS_Transit_input!$A$71:$L$81,MATCH(SXS_Transit_temp!T$28,SXS_Transit_input!$B$70:$L$70,0)+1,FALSE)),0,VLOOKUP($A49,SXS_Transit_input!$A$71:$L$81,MATCH(SXS_Transit_temp!T$28,SXS_Transit_input!$B$70:$L$70,0)+1,FALSE))</f>
        <v>0</v>
      </c>
      <c r="U49">
        <f>IF(ISNA(VLOOKUP($A49,SXS_Transit_input!$A$28:$W$49,MATCH(SXS_Transit_temp!U$28,SXS_Transit_input!$B$27:$W$27,0)+1,FALSE)),0,VLOOKUP($A49,SXS_Transit_input!$A$28:$W$49,MATCH(SXS_Transit_temp!U$28,SXS_Transit_input!$B$27:$W$27,0)+1,FALSE))+IF(ISNA(VLOOKUP($A49,SXS_Transit_input!$A$71:$L$81,MATCH(SXS_Transit_temp!U$28,SXS_Transit_input!$B$70:$L$70,0)+1,FALSE)),0,VLOOKUP($A49,SXS_Transit_input!$A$71:$L$81,MATCH(SXS_Transit_temp!U$28,SXS_Transit_input!$B$70:$L$70,0)+1,FALSE))</f>
        <v>182.45694</v>
      </c>
      <c r="V49">
        <f>IF(ISNA(VLOOKUP($A49,SXS_Transit_input!$A$28:$W$49,MATCH(SXS_Transit_temp!V$28,SXS_Transit_input!$B$27:$W$27,0)+1,FALSE)),0,VLOOKUP($A49,SXS_Transit_input!$A$28:$W$49,MATCH(SXS_Transit_temp!V$28,SXS_Transit_input!$B$27:$W$27,0)+1,FALSE))+IF(ISNA(VLOOKUP($A49,SXS_Transit_input!$A$71:$L$81,MATCH(SXS_Transit_temp!V$28,SXS_Transit_input!$B$70:$L$70,0)+1,FALSE)),0,VLOOKUP($A49,SXS_Transit_input!$A$71:$L$81,MATCH(SXS_Transit_temp!V$28,SXS_Transit_input!$B$70:$L$70,0)+1,FALSE))</f>
        <v>1590.0306800000001</v>
      </c>
      <c r="W49">
        <f>IF(ISNA(VLOOKUP($A49,SXS_Transit_input!$A$28:$W$49,MATCH(SXS_Transit_temp!W$28,SXS_Transit_input!$B$27:$W$27,0)+1,FALSE)),0,VLOOKUP($A49,SXS_Transit_input!$A$28:$W$49,MATCH(SXS_Transit_temp!W$28,SXS_Transit_input!$B$27:$W$27,0)+1,FALSE))+IF(ISNA(VLOOKUP($A49,SXS_Transit_input!$A$71:$L$81,MATCH(SXS_Transit_temp!W$28,SXS_Transit_input!$B$70:$L$70,0)+1,FALSE)),0,VLOOKUP($A49,SXS_Transit_input!$A$71:$L$81,MATCH(SXS_Transit_temp!W$28,SXS_Transit_input!$B$70:$L$70,0)+1,FALSE))</f>
        <v>0</v>
      </c>
      <c r="X49">
        <f>IF(ISNA(VLOOKUP($A49,SXS_Transit_input!$A$28:$W$49,MATCH(SXS_Transit_temp!X$28,SXS_Transit_input!$B$27:$W$27,0)+1,FALSE)),0,VLOOKUP($A49,SXS_Transit_input!$A$28:$W$49,MATCH(SXS_Transit_temp!X$28,SXS_Transit_input!$B$27:$W$27,0)+1,FALSE))+IF(ISNA(VLOOKUP($A49,SXS_Transit_input!$A$71:$L$81,MATCH(SXS_Transit_temp!X$28,SXS_Transit_input!$B$70:$L$70,0)+1,FALSE)),0,VLOOKUP($A49,SXS_Transit_input!$A$71:$L$81,MATCH(SXS_Transit_temp!X$28,SXS_Transit_input!$B$70:$L$70,0)+1,FALSE))</f>
        <v>0</v>
      </c>
      <c r="Y49">
        <f>IF(ISNA(VLOOKUP($A49,SXS_Transit_input!$A$28:$W$49,MATCH(SXS_Transit_temp!Y$28,SXS_Transit_input!$B$27:$W$27,0)+1,FALSE)),0,VLOOKUP($A49,SXS_Transit_input!$A$28:$W$49,MATCH(SXS_Transit_temp!Y$28,SXS_Transit_input!$B$27:$W$27,0)+1,FALSE))+IF(ISNA(VLOOKUP($A49,SXS_Transit_input!$A$71:$L$81,MATCH(SXS_Transit_temp!Y$28,SXS_Transit_input!$B$70:$L$70,0)+1,FALSE)),0,VLOOKUP($A49,SXS_Transit_input!$A$71:$L$81,MATCH(SXS_Transit_temp!Y$28,SXS_Transit_input!$B$70:$L$70,0)+1,FALSE))</f>
        <v>0</v>
      </c>
      <c r="Z49">
        <f>IF(ISNA(VLOOKUP($A49,SXS_Transit_input!$A$28:$W$49,MATCH(SXS_Transit_temp!Z$28,SXS_Transit_input!$B$27:$W$27,0)+1,FALSE)),0,VLOOKUP($A49,SXS_Transit_input!$A$28:$W$49,MATCH(SXS_Transit_temp!Z$28,SXS_Transit_input!$B$27:$W$27,0)+1,FALSE))+IF(ISNA(VLOOKUP($A49,SXS_Transit_input!$A$71:$L$81,MATCH(SXS_Transit_temp!Z$28,SXS_Transit_input!$B$70:$L$70,0)+1,FALSE)),0,VLOOKUP($A49,SXS_Transit_input!$A$71:$L$81,MATCH(SXS_Transit_temp!Z$28,SXS_Transit_input!$B$70:$L$70,0)+1,FALSE))</f>
        <v>0</v>
      </c>
      <c r="AA49">
        <v>21</v>
      </c>
      <c r="AB49" s="22">
        <f>IF(ISNA(VLOOKUP($AA49,SXS_Transit_input!$Y$28:$AU$48,MATCH(SXS_Transit_temp!AB$28,SXS_Transit_input!$Y$27:$AT$27,0)+1,FALSE)),0,VLOOKUP($AA49,SXS_Transit_input!$Y$28:$AU$48,MATCH(SXS_Transit_temp!AB$28,SXS_Transit_input!$Y$27:$AT$27,0)+1,FALSE))+IF(ISNA(VLOOKUP($AA49,SXS_Transit_input!$Y$70:$AM$81,MATCH(SXS_Transit_temp!AB$28,SXS_Transit_input!$Y$69:$AL$69,0)+1,FALSE)),0,VLOOKUP($AA49,SXS_Transit_input!$Y$70:$AM$81,MATCH(SXS_Transit_temp!AB$28,SXS_Transit_input!$Y$69:$AL$69,0)+1,FALSE))</f>
        <v>2</v>
      </c>
      <c r="AC49" s="23">
        <f>IF(ISNA(VLOOKUP($AA49,SXS_Transit_input!$Y$28:$AU$48,MATCH(SXS_Transit_temp!AC$28,SXS_Transit_input!$Y$27:$AT$27,0)+1,FALSE)),0,VLOOKUP($AA49,SXS_Transit_input!$Y$28:$AU$48,MATCH(SXS_Transit_temp!AC$28,SXS_Transit_input!$Y$27:$AT$27,0)+1,FALSE))+IF(ISNA(VLOOKUP($AA49,SXS_Transit_input!$Y$70:$AM$81,MATCH(SXS_Transit_temp!AC$28,SXS_Transit_input!$Y$69:$AL$69,0)+1,FALSE)),0,VLOOKUP($AA49,SXS_Transit_input!$Y$70:$AM$81,MATCH(SXS_Transit_temp!AC$28,SXS_Transit_input!$Y$69:$AL$69,0)+1,FALSE))</f>
        <v>15</v>
      </c>
      <c r="AD49" s="23">
        <f>IF(ISNA(VLOOKUP($AA49,SXS_Transit_input!$Y$28:$AU$48,MATCH(SXS_Transit_temp!AD$28,SXS_Transit_input!$Y$27:$AT$27,0)+1,FALSE)),0,VLOOKUP($AA49,SXS_Transit_input!$Y$28:$AU$48,MATCH(SXS_Transit_temp!AD$28,SXS_Transit_input!$Y$27:$AT$27,0)+1,FALSE))+IF(ISNA(VLOOKUP($AA49,SXS_Transit_input!$Y$70:$AM$81,MATCH(SXS_Transit_temp!AD$28,SXS_Transit_input!$Y$69:$AL$69,0)+1,FALSE)),0,VLOOKUP($AA49,SXS_Transit_input!$Y$70:$AM$81,MATCH(SXS_Transit_temp!AD$28,SXS_Transit_input!$Y$69:$AL$69,0)+1,FALSE))</f>
        <v>2</v>
      </c>
      <c r="AE49" s="23">
        <f>IF(ISNA(VLOOKUP($AA49,SXS_Transit_input!$Y$28:$AU$48,MATCH(SXS_Transit_temp!AE$28,SXS_Transit_input!$Y$27:$AT$27,0)+1,FALSE)),0,VLOOKUP($AA49,SXS_Transit_input!$Y$28:$AU$48,MATCH(SXS_Transit_temp!AE$28,SXS_Transit_input!$Y$27:$AT$27,0)+1,FALSE))+IF(ISNA(VLOOKUP($AA49,SXS_Transit_input!$Y$70:$AM$81,MATCH(SXS_Transit_temp!AE$28,SXS_Transit_input!$Y$69:$AL$69,0)+1,FALSE)),0,VLOOKUP($AA49,SXS_Transit_input!$Y$70:$AM$81,MATCH(SXS_Transit_temp!AE$28,SXS_Transit_input!$Y$69:$AL$69,0)+1,FALSE))</f>
        <v>0</v>
      </c>
      <c r="AF49" s="23">
        <f>IF(ISNA(VLOOKUP($AA49,SXS_Transit_input!$Y$28:$AU$48,MATCH(SXS_Transit_temp!AF$28,SXS_Transit_input!$Y$27:$AT$27,0)+1,FALSE)),0,VLOOKUP($AA49,SXS_Transit_input!$Y$28:$AU$48,MATCH(SXS_Transit_temp!AF$28,SXS_Transit_input!$Y$27:$AT$27,0)+1,FALSE))+IF(ISNA(VLOOKUP($AA49,SXS_Transit_input!$Y$70:$AM$81,MATCH(SXS_Transit_temp!AF$28,SXS_Transit_input!$Y$69:$AL$69,0)+1,FALSE)),0,VLOOKUP($AA49,SXS_Transit_input!$Y$70:$AM$81,MATCH(SXS_Transit_temp!AF$28,SXS_Transit_input!$Y$69:$AL$69,0)+1,FALSE))</f>
        <v>0</v>
      </c>
      <c r="AG49" s="23">
        <f>IF(ISNA(VLOOKUP($AA49,SXS_Transit_input!$Y$28:$AU$48,MATCH(SXS_Transit_temp!AG$28,SXS_Transit_input!$Y$27:$AT$27,0)+1,FALSE)),0,VLOOKUP($AA49,SXS_Transit_input!$Y$28:$AU$48,MATCH(SXS_Transit_temp!AG$28,SXS_Transit_input!$Y$27:$AT$27,0)+1,FALSE))+IF(ISNA(VLOOKUP($AA49,SXS_Transit_input!$Y$70:$AM$81,MATCH(SXS_Transit_temp!AG$28,SXS_Transit_input!$Y$69:$AL$69,0)+1,FALSE)),0,VLOOKUP($AA49,SXS_Transit_input!$Y$70:$AM$81,MATCH(SXS_Transit_temp!AG$28,SXS_Transit_input!$Y$69:$AL$69,0)+1,FALSE))</f>
        <v>0</v>
      </c>
      <c r="AH49" s="23">
        <f>IF(ISNA(VLOOKUP($AA49,SXS_Transit_input!$Y$28:$AU$48,MATCH(SXS_Transit_temp!AH$28,SXS_Transit_input!$Y$27:$AT$27,0)+1,FALSE)),0,VLOOKUP($AA49,SXS_Transit_input!$Y$28:$AU$48,MATCH(SXS_Transit_temp!AH$28,SXS_Transit_input!$Y$27:$AT$27,0)+1,FALSE))+IF(ISNA(VLOOKUP($AA49,SXS_Transit_input!$Y$70:$AM$81,MATCH(SXS_Transit_temp!AH$28,SXS_Transit_input!$Y$69:$AL$69,0)+1,FALSE)),0,VLOOKUP($AA49,SXS_Transit_input!$Y$70:$AM$81,MATCH(SXS_Transit_temp!AH$28,SXS_Transit_input!$Y$69:$AL$69,0)+1,FALSE))</f>
        <v>0</v>
      </c>
      <c r="AI49" s="23">
        <f>IF(ISNA(VLOOKUP($AA49,SXS_Transit_input!$Y$28:$AU$48,MATCH(SXS_Transit_temp!AI$28,SXS_Transit_input!$Y$27:$AT$27,0)+1,FALSE)),0,VLOOKUP($AA49,SXS_Transit_input!$Y$28:$AU$48,MATCH(SXS_Transit_temp!AI$28,SXS_Transit_input!$Y$27:$AT$27,0)+1,FALSE))+IF(ISNA(VLOOKUP($AA49,SXS_Transit_input!$Y$70:$AM$81,MATCH(SXS_Transit_temp!AI$28,SXS_Transit_input!$Y$69:$AL$69,0)+1,FALSE)),0,VLOOKUP($AA49,SXS_Transit_input!$Y$70:$AM$81,MATCH(SXS_Transit_temp!AI$28,SXS_Transit_input!$Y$69:$AL$69,0)+1,FALSE))</f>
        <v>1</v>
      </c>
      <c r="AJ49" s="23">
        <f>IF(ISNA(VLOOKUP($AA49,SXS_Transit_input!$Y$28:$AU$48,MATCH(SXS_Transit_temp!AJ$28,SXS_Transit_input!$Y$27:$AT$27,0)+1,FALSE)),0,VLOOKUP($AA49,SXS_Transit_input!$Y$28:$AU$48,MATCH(SXS_Transit_temp!AJ$28,SXS_Transit_input!$Y$27:$AT$27,0)+1,FALSE))+IF(ISNA(VLOOKUP($AA49,SXS_Transit_input!$Y$70:$AM$81,MATCH(SXS_Transit_temp!AJ$28,SXS_Transit_input!$Y$69:$AL$69,0)+1,FALSE)),0,VLOOKUP($AA49,SXS_Transit_input!$Y$70:$AM$81,MATCH(SXS_Transit_temp!AJ$28,SXS_Transit_input!$Y$69:$AL$69,0)+1,FALSE))</f>
        <v>1</v>
      </c>
      <c r="AK49" s="23">
        <f>IF(ISNA(VLOOKUP($AA49,SXS_Transit_input!$Y$28:$AU$48,MATCH(SXS_Transit_temp!AK$28,SXS_Transit_input!$Y$27:$AT$27,0)+1,FALSE)),0,VLOOKUP($AA49,SXS_Transit_input!$Y$28:$AU$48,MATCH(SXS_Transit_temp!AK$28,SXS_Transit_input!$Y$27:$AT$27,0)+1,FALSE))+IF(ISNA(VLOOKUP($AA49,SXS_Transit_input!$Y$70:$AM$81,MATCH(SXS_Transit_temp!AK$28,SXS_Transit_input!$Y$69:$AL$69,0)+1,FALSE)),0,VLOOKUP($AA49,SXS_Transit_input!$Y$70:$AM$81,MATCH(SXS_Transit_temp!AK$28,SXS_Transit_input!$Y$69:$AL$69,0)+1,FALSE))</f>
        <v>0</v>
      </c>
      <c r="AL49" s="23">
        <f>IF(ISNA(VLOOKUP($AA49,SXS_Transit_input!$Y$28:$AU$48,MATCH(SXS_Transit_temp!AL$28,SXS_Transit_input!$Y$27:$AT$27,0)+1,FALSE)),0,VLOOKUP($AA49,SXS_Transit_input!$Y$28:$AU$48,MATCH(SXS_Transit_temp!AL$28,SXS_Transit_input!$Y$27:$AT$27,0)+1,FALSE))+IF(ISNA(VLOOKUP($AA49,SXS_Transit_input!$Y$70:$AM$81,MATCH(SXS_Transit_temp!AL$28,SXS_Transit_input!$Y$69:$AL$69,0)+1,FALSE)),0,VLOOKUP($AA49,SXS_Transit_input!$Y$70:$AM$81,MATCH(SXS_Transit_temp!AL$28,SXS_Transit_input!$Y$69:$AL$69,0)+1,FALSE))</f>
        <v>0</v>
      </c>
      <c r="AM49" s="23">
        <f>IF(ISNA(VLOOKUP($AA49,SXS_Transit_input!$Y$28:$AU$48,MATCH(SXS_Transit_temp!AM$28,SXS_Transit_input!$Y$27:$AT$27,0)+1,FALSE)),0,VLOOKUP($AA49,SXS_Transit_input!$Y$28:$AU$48,MATCH(SXS_Transit_temp!AM$28,SXS_Transit_input!$Y$27:$AT$27,0)+1,FALSE))+IF(ISNA(VLOOKUP($AA49,SXS_Transit_input!$Y$70:$AM$81,MATCH(SXS_Transit_temp!AM$28,SXS_Transit_input!$Y$69:$AL$69,0)+1,FALSE)),0,VLOOKUP($AA49,SXS_Transit_input!$Y$70:$AM$81,MATCH(SXS_Transit_temp!AM$28,SXS_Transit_input!$Y$69:$AL$69,0)+1,FALSE))</f>
        <v>0</v>
      </c>
      <c r="AN49" s="23">
        <f>IF(ISNA(VLOOKUP($AA49,SXS_Transit_input!$Y$28:$AU$48,MATCH(SXS_Transit_temp!AN$28,SXS_Transit_input!$Y$27:$AT$27,0)+1,FALSE)),0,VLOOKUP($AA49,SXS_Transit_input!$Y$28:$AU$48,MATCH(SXS_Transit_temp!AN$28,SXS_Transit_input!$Y$27:$AT$27,0)+1,FALSE))+IF(ISNA(VLOOKUP($AA49,SXS_Transit_input!$Y$70:$AM$81,MATCH(SXS_Transit_temp!AN$28,SXS_Transit_input!$Y$69:$AL$69,0)+1,FALSE)),0,VLOOKUP($AA49,SXS_Transit_input!$Y$70:$AM$81,MATCH(SXS_Transit_temp!AN$28,SXS_Transit_input!$Y$69:$AL$69,0)+1,FALSE))</f>
        <v>0</v>
      </c>
      <c r="AO49" s="23">
        <f>IF(ISNA(VLOOKUP($AA49,SXS_Transit_input!$Y$28:$AU$48,MATCH(SXS_Transit_temp!AO$28,SXS_Transit_input!$Y$27:$AT$27,0)+1,FALSE)),0,VLOOKUP($AA49,SXS_Transit_input!$Y$28:$AU$48,MATCH(SXS_Transit_temp!AO$28,SXS_Transit_input!$Y$27:$AT$27,0)+1,FALSE))+IF(ISNA(VLOOKUP($AA49,SXS_Transit_input!$Y$70:$AM$81,MATCH(SXS_Transit_temp!AO$28,SXS_Transit_input!$Y$69:$AL$69,0)+1,FALSE)),0,VLOOKUP($AA49,SXS_Transit_input!$Y$70:$AM$81,MATCH(SXS_Transit_temp!AO$28,SXS_Transit_input!$Y$69:$AL$69,0)+1,FALSE))</f>
        <v>0</v>
      </c>
      <c r="AP49" s="23">
        <f>IF(ISNA(VLOOKUP($AA49,SXS_Transit_input!$Y$28:$AU$48,MATCH(SXS_Transit_temp!AP$28,SXS_Transit_input!$Y$27:$AT$27,0)+1,FALSE)),0,VLOOKUP($AA49,SXS_Transit_input!$Y$28:$AU$48,MATCH(SXS_Transit_temp!AP$28,SXS_Transit_input!$Y$27:$AT$27,0)+1,FALSE))+IF(ISNA(VLOOKUP($AA49,SXS_Transit_input!$Y$70:$AM$81,MATCH(SXS_Transit_temp!AP$28,SXS_Transit_input!$Y$69:$AL$69,0)+1,FALSE)),0,VLOOKUP($AA49,SXS_Transit_input!$Y$70:$AM$81,MATCH(SXS_Transit_temp!AP$28,SXS_Transit_input!$Y$69:$AL$69,0)+1,FALSE))</f>
        <v>0</v>
      </c>
      <c r="AQ49" s="23">
        <f>IF(ISNA(VLOOKUP($AA49,SXS_Transit_input!$Y$28:$AU$48,MATCH(SXS_Transit_temp!AQ$28,SXS_Transit_input!$Y$27:$AT$27,0)+1,FALSE)),0,VLOOKUP($AA49,SXS_Transit_input!$Y$28:$AU$48,MATCH(SXS_Transit_temp!AQ$28,SXS_Transit_input!$Y$27:$AT$27,0)+1,FALSE))+IF(ISNA(VLOOKUP($AA49,SXS_Transit_input!$Y$70:$AM$81,MATCH(SXS_Transit_temp!AQ$28,SXS_Transit_input!$Y$69:$AL$69,0)+1,FALSE)),0,VLOOKUP($AA49,SXS_Transit_input!$Y$70:$AM$81,MATCH(SXS_Transit_temp!AQ$28,SXS_Transit_input!$Y$69:$AL$69,0)+1,FALSE))</f>
        <v>0</v>
      </c>
      <c r="AR49" s="23">
        <f>IF(ISNA(VLOOKUP($AA49,SXS_Transit_input!$Y$28:$AU$48,MATCH(SXS_Transit_temp!AR$28,SXS_Transit_input!$Y$27:$AT$27,0)+1,FALSE)),0,VLOOKUP($AA49,SXS_Transit_input!$Y$28:$AU$48,MATCH(SXS_Transit_temp!AR$28,SXS_Transit_input!$Y$27:$AT$27,0)+1,FALSE))+IF(ISNA(VLOOKUP($AA49,SXS_Transit_input!$Y$70:$AM$81,MATCH(SXS_Transit_temp!AR$28,SXS_Transit_input!$Y$69:$AL$69,0)+1,FALSE)),0,VLOOKUP($AA49,SXS_Transit_input!$Y$70:$AM$81,MATCH(SXS_Transit_temp!AR$28,SXS_Transit_input!$Y$69:$AL$69,0)+1,FALSE))</f>
        <v>0</v>
      </c>
      <c r="AS49" s="23">
        <f>IF(ISNA(VLOOKUP($AA49,SXS_Transit_input!$Y$28:$AU$48,MATCH(SXS_Transit_temp!AS$28,SXS_Transit_input!$Y$27:$AT$27,0)+1,FALSE)),0,VLOOKUP($AA49,SXS_Transit_input!$Y$28:$AU$48,MATCH(SXS_Transit_temp!AS$28,SXS_Transit_input!$Y$27:$AT$27,0)+1,FALSE))+IF(ISNA(VLOOKUP($AA49,SXS_Transit_input!$Y$70:$AM$81,MATCH(SXS_Transit_temp!AS$28,SXS_Transit_input!$Y$69:$AL$69,0)+1,FALSE)),0,VLOOKUP($AA49,SXS_Transit_input!$Y$70:$AM$81,MATCH(SXS_Transit_temp!AS$28,SXS_Transit_input!$Y$69:$AL$69,0)+1,FALSE))</f>
        <v>0</v>
      </c>
      <c r="AT49" s="23">
        <f>IF(ISNA(VLOOKUP($AA49,SXS_Transit_input!$Y$28:$AU$48,MATCH(SXS_Transit_temp!AT$28,SXS_Transit_input!$Y$27:$AT$27,0)+1,FALSE)),0,VLOOKUP($AA49,SXS_Transit_input!$Y$28:$AU$48,MATCH(SXS_Transit_temp!AT$28,SXS_Transit_input!$Y$27:$AT$27,0)+1,FALSE))+IF(ISNA(VLOOKUP($AA49,SXS_Transit_input!$Y$70:$AM$81,MATCH(SXS_Transit_temp!AT$28,SXS_Transit_input!$Y$69:$AL$69,0)+1,FALSE)),0,VLOOKUP($AA49,SXS_Transit_input!$Y$70:$AM$81,MATCH(SXS_Transit_temp!AT$28,SXS_Transit_input!$Y$69:$AL$69,0)+1,FALSE))</f>
        <v>0</v>
      </c>
      <c r="AU49" s="23">
        <f>IF(ISNA(VLOOKUP($AA49,SXS_Transit_input!$Y$28:$AU$48,MATCH(SXS_Transit_temp!AU$28,SXS_Transit_input!$Y$27:$AT$27,0)+1,FALSE)),0,VLOOKUP($AA49,SXS_Transit_input!$Y$28:$AU$48,MATCH(SXS_Transit_temp!AU$28,SXS_Transit_input!$Y$27:$AT$27,0)+1,FALSE))+IF(ISNA(VLOOKUP($AA49,SXS_Transit_input!$Y$70:$AM$81,MATCH(SXS_Transit_temp!AU$28,SXS_Transit_input!$Y$69:$AL$69,0)+1,FALSE)),0,VLOOKUP($AA49,SXS_Transit_input!$Y$70:$AM$81,MATCH(SXS_Transit_temp!AU$28,SXS_Transit_input!$Y$69:$AL$69,0)+1,FALSE))</f>
        <v>0</v>
      </c>
      <c r="AV49" s="23">
        <f>IF(ISNA(VLOOKUP($AA49,SXS_Transit_input!$Y$28:$AU$48,MATCH(SXS_Transit_temp!AV$28,SXS_Transit_input!$Y$27:$AT$27,0)+1,FALSE)),0,VLOOKUP($AA49,SXS_Transit_input!$Y$28:$AU$48,MATCH(SXS_Transit_temp!AV$28,SXS_Transit_input!$Y$27:$AT$27,0)+1,FALSE))+IF(ISNA(VLOOKUP($AA49,SXS_Transit_input!$Y$70:$AM$81,MATCH(SXS_Transit_temp!AV$28,SXS_Transit_input!$Y$69:$AL$69,0)+1,FALSE)),0,VLOOKUP($AA49,SXS_Transit_input!$Y$70:$AM$81,MATCH(SXS_Transit_temp!AV$28,SXS_Transit_input!$Y$69:$AL$69,0)+1,FALSE))</f>
        <v>1</v>
      </c>
      <c r="AW49" s="23">
        <f>IF(ISNA(VLOOKUP($AA49,SXS_Transit_input!$Y$28:$AU$48,MATCH(SXS_Transit_temp!AW$28,SXS_Transit_input!$Y$27:$AT$27,0)+1,FALSE)),0,VLOOKUP($AA49,SXS_Transit_input!$Y$28:$AU$48,MATCH(SXS_Transit_temp!AW$28,SXS_Transit_input!$Y$27:$AT$27,0)+1,FALSE))+IF(ISNA(VLOOKUP($AA49,SXS_Transit_input!$Y$70:$AM$81,MATCH(SXS_Transit_temp!AW$28,SXS_Transit_input!$Y$69:$AL$69,0)+1,FALSE)),0,VLOOKUP($AA49,SXS_Transit_input!$Y$70:$AM$81,MATCH(SXS_Transit_temp!AW$28,SXS_Transit_input!$Y$69:$AL$69,0)+1,FALSE))</f>
        <v>0</v>
      </c>
      <c r="AX49" s="23">
        <f>IF(ISNA(VLOOKUP($AA49,SXS_Transit_input!$Y$28:$AU$48,MATCH(SXS_Transit_temp!AX$28,SXS_Transit_input!$Y$27:$AT$27,0)+1,FALSE)),0,VLOOKUP($AA49,SXS_Transit_input!$Y$28:$AU$48,MATCH(SXS_Transit_temp!AX$28,SXS_Transit_input!$Y$27:$AT$27,0)+1,FALSE))+IF(ISNA(VLOOKUP($AA49,SXS_Transit_input!$Y$70:$AM$81,MATCH(SXS_Transit_temp!AX$28,SXS_Transit_input!$Y$69:$AL$69,0)+1,FALSE)),0,VLOOKUP($AA49,SXS_Transit_input!$Y$70:$AM$81,MATCH(SXS_Transit_temp!AX$28,SXS_Transit_input!$Y$69:$AL$69,0)+1,FALSE))</f>
        <v>0</v>
      </c>
      <c r="AY49" s="23">
        <f>IF(ISNA(VLOOKUP($AA49,SXS_Transit_input!$Y$28:$AU$48,MATCH(SXS_Transit_temp!AY$28,SXS_Transit_input!$Y$27:$AT$27,0)+1,FALSE)),0,VLOOKUP($AA49,SXS_Transit_input!$Y$28:$AU$48,MATCH(SXS_Transit_temp!AY$28,SXS_Transit_input!$Y$27:$AT$27,0)+1,FALSE))+IF(ISNA(VLOOKUP($AA49,SXS_Transit_input!$Y$70:$AM$81,MATCH(SXS_Transit_temp!AY$28,SXS_Transit_input!$Y$69:$AL$69,0)+1,FALSE)),0,VLOOKUP($AA49,SXS_Transit_input!$Y$70:$AM$81,MATCH(SXS_Transit_temp!AY$28,SXS_Transit_input!$Y$69:$AL$69,0)+1,FALSE))</f>
        <v>0</v>
      </c>
      <c r="AZ49" s="24">
        <f>IF(ISNA(VLOOKUP($AA49,SXS_Transit_input!$Y$28:$AU$48,MATCH(SXS_Transit_temp!AZ$28,SXS_Transit_input!$Y$27:$AT$27,0)+1,FALSE)),0,VLOOKUP($AA49,SXS_Transit_input!$Y$28:$AU$48,MATCH(SXS_Transit_temp!AZ$28,SXS_Transit_input!$Y$27:$AT$27,0)+1,FALSE))+IF(ISNA(VLOOKUP($AA49,SXS_Transit_input!$Y$70:$AM$81,MATCH(SXS_Transit_temp!AZ$28,SXS_Transit_input!$Y$69:$AL$69,0)+1,FALSE)),0,VLOOKUP($AA49,SXS_Transit_input!$Y$70:$AM$81,MATCH(SXS_Transit_temp!AZ$28,SXS_Transit_input!$Y$69:$AL$69,0)+1,FALSE))</f>
        <v>0</v>
      </c>
    </row>
    <row r="50" spans="1:52" x14ac:dyDescent="0.25">
      <c r="A50">
        <v>22</v>
      </c>
      <c r="B50">
        <f>IF(ISNA(VLOOKUP($A50,SXS_Transit_input!$A$28:$W$49,MATCH(SXS_Transit_temp!B$28,SXS_Transit_input!$B$27:$W$27,0)+1,FALSE)),0,VLOOKUP($A50,SXS_Transit_input!$A$28:$W$49,MATCH(SXS_Transit_temp!B$28,SXS_Transit_input!$B$27:$W$27,0)+1,FALSE))+IF(ISNA(VLOOKUP($A50,SXS_Transit_input!$A$71:$L$81,MATCH(SXS_Transit_temp!B$28,SXS_Transit_input!$B$70:$L$70,0)+1,FALSE)),0,VLOOKUP($A50,SXS_Transit_input!$A$71:$L$81,MATCH(SXS_Transit_temp!B$28,SXS_Transit_input!$B$70:$L$70,0)+1,FALSE))</f>
        <v>152.70773</v>
      </c>
      <c r="C50">
        <f>IF(ISNA(VLOOKUP($A50,SXS_Transit_input!$A$28:$W$49,MATCH(SXS_Transit_temp!C$28,SXS_Transit_input!$B$27:$W$27,0)+1,FALSE)),0,VLOOKUP($A50,SXS_Transit_input!$A$28:$W$49,MATCH(SXS_Transit_temp!C$28,SXS_Transit_input!$B$27:$W$27,0)+1,FALSE))+IF(ISNA(VLOOKUP($A50,SXS_Transit_input!$A$71:$L$81,MATCH(SXS_Transit_temp!C$28,SXS_Transit_input!$B$70:$L$70,0)+1,FALSE)),0,VLOOKUP($A50,SXS_Transit_input!$A$71:$L$81,MATCH(SXS_Transit_temp!C$28,SXS_Transit_input!$B$70:$L$70,0)+1,FALSE))</f>
        <v>0</v>
      </c>
      <c r="D50">
        <f>IF(ISNA(VLOOKUP($A50,SXS_Transit_input!$A$28:$W$49,MATCH(SXS_Transit_temp!D$28,SXS_Transit_input!$B$27:$W$27,0)+1,FALSE)),0,VLOOKUP($A50,SXS_Transit_input!$A$28:$W$49,MATCH(SXS_Transit_temp!D$28,SXS_Transit_input!$B$27:$W$27,0)+1,FALSE))+IF(ISNA(VLOOKUP($A50,SXS_Transit_input!$A$71:$L$81,MATCH(SXS_Transit_temp!D$28,SXS_Transit_input!$B$70:$L$70,0)+1,FALSE)),0,VLOOKUP($A50,SXS_Transit_input!$A$71:$L$81,MATCH(SXS_Transit_temp!D$28,SXS_Transit_input!$B$70:$L$70,0)+1,FALSE))</f>
        <v>0</v>
      </c>
      <c r="E50">
        <f>IF(ISNA(VLOOKUP($A50,SXS_Transit_input!$A$28:$W$49,MATCH(SXS_Transit_temp!E$28,SXS_Transit_input!$B$27:$W$27,0)+1,FALSE)),0,VLOOKUP($A50,SXS_Transit_input!$A$28:$W$49,MATCH(SXS_Transit_temp!E$28,SXS_Transit_input!$B$27:$W$27,0)+1,FALSE))+IF(ISNA(VLOOKUP($A50,SXS_Transit_input!$A$71:$L$81,MATCH(SXS_Transit_temp!E$28,SXS_Transit_input!$B$70:$L$70,0)+1,FALSE)),0,VLOOKUP($A50,SXS_Transit_input!$A$71:$L$81,MATCH(SXS_Transit_temp!E$28,SXS_Transit_input!$B$70:$L$70,0)+1,FALSE))</f>
        <v>25.75367</v>
      </c>
      <c r="F50">
        <f>IF(ISNA(VLOOKUP($A50,SXS_Transit_input!$A$28:$W$49,MATCH(SXS_Transit_temp!F$28,SXS_Transit_input!$B$27:$W$27,0)+1,FALSE)),0,VLOOKUP($A50,SXS_Transit_input!$A$28:$W$49,MATCH(SXS_Transit_temp!F$28,SXS_Transit_input!$B$27:$W$27,0)+1,FALSE))+IF(ISNA(VLOOKUP($A50,SXS_Transit_input!$A$71:$L$81,MATCH(SXS_Transit_temp!F$28,SXS_Transit_input!$B$70:$L$70,0)+1,FALSE)),0,VLOOKUP($A50,SXS_Transit_input!$A$71:$L$81,MATCH(SXS_Transit_temp!F$28,SXS_Transit_input!$B$70:$L$70,0)+1,FALSE))</f>
        <v>0</v>
      </c>
      <c r="G50">
        <f>IF(ISNA(VLOOKUP($A50,SXS_Transit_input!$A$28:$W$49,MATCH(SXS_Transit_temp!G$28,SXS_Transit_input!$B$27:$W$27,0)+1,FALSE)),0,VLOOKUP($A50,SXS_Transit_input!$A$28:$W$49,MATCH(SXS_Transit_temp!G$28,SXS_Transit_input!$B$27:$W$27,0)+1,FALSE))+IF(ISNA(VLOOKUP($A50,SXS_Transit_input!$A$71:$L$81,MATCH(SXS_Transit_temp!G$28,SXS_Transit_input!$B$70:$L$70,0)+1,FALSE)),0,VLOOKUP($A50,SXS_Transit_input!$A$71:$L$81,MATCH(SXS_Transit_temp!G$28,SXS_Transit_input!$B$70:$L$70,0)+1,FALSE))</f>
        <v>0</v>
      </c>
      <c r="H50">
        <f>IF(ISNA(VLOOKUP($A50,SXS_Transit_input!$A$28:$W$49,MATCH(SXS_Transit_temp!H$28,SXS_Transit_input!$B$27:$W$27,0)+1,FALSE)),0,VLOOKUP($A50,SXS_Transit_input!$A$28:$W$49,MATCH(SXS_Transit_temp!H$28,SXS_Transit_input!$B$27:$W$27,0)+1,FALSE))+IF(ISNA(VLOOKUP($A50,SXS_Transit_input!$A$71:$L$81,MATCH(SXS_Transit_temp!H$28,SXS_Transit_input!$B$70:$L$70,0)+1,FALSE)),0,VLOOKUP($A50,SXS_Transit_input!$A$71:$L$81,MATCH(SXS_Transit_temp!H$28,SXS_Transit_input!$B$70:$L$70,0)+1,FALSE))</f>
        <v>0</v>
      </c>
      <c r="I50">
        <f>IF(ISNA(VLOOKUP($A50,SXS_Transit_input!$A$28:$W$49,MATCH(SXS_Transit_temp!I$28,SXS_Transit_input!$B$27:$W$27,0)+1,FALSE)),0,VLOOKUP($A50,SXS_Transit_input!$A$28:$W$49,MATCH(SXS_Transit_temp!I$28,SXS_Transit_input!$B$27:$W$27,0)+1,FALSE))+IF(ISNA(VLOOKUP($A50,SXS_Transit_input!$A$71:$L$81,MATCH(SXS_Transit_temp!I$28,SXS_Transit_input!$B$70:$L$70,0)+1,FALSE)),0,VLOOKUP($A50,SXS_Transit_input!$A$71:$L$81,MATCH(SXS_Transit_temp!I$28,SXS_Transit_input!$B$70:$L$70,0)+1,FALSE))</f>
        <v>0</v>
      </c>
      <c r="J50">
        <f>IF(ISNA(VLOOKUP($A50,SXS_Transit_input!$A$28:$W$49,MATCH(SXS_Transit_temp!J$28,SXS_Transit_input!$B$27:$W$27,0)+1,FALSE)),0,VLOOKUP($A50,SXS_Transit_input!$A$28:$W$49,MATCH(SXS_Transit_temp!J$28,SXS_Transit_input!$B$27:$W$27,0)+1,FALSE))+IF(ISNA(VLOOKUP($A50,SXS_Transit_input!$A$71:$L$81,MATCH(SXS_Transit_temp!J$28,SXS_Transit_input!$B$70:$L$70,0)+1,FALSE)),0,VLOOKUP($A50,SXS_Transit_input!$A$71:$L$81,MATCH(SXS_Transit_temp!J$28,SXS_Transit_input!$B$70:$L$70,0)+1,FALSE))</f>
        <v>0</v>
      </c>
      <c r="K50">
        <f>IF(ISNA(VLOOKUP($A50,SXS_Transit_input!$A$28:$W$49,MATCH(SXS_Transit_temp!K$28,SXS_Transit_input!$B$27:$W$27,0)+1,FALSE)),0,VLOOKUP($A50,SXS_Transit_input!$A$28:$W$49,MATCH(SXS_Transit_temp!K$28,SXS_Transit_input!$B$27:$W$27,0)+1,FALSE))+IF(ISNA(VLOOKUP($A50,SXS_Transit_input!$A$71:$L$81,MATCH(SXS_Transit_temp!K$28,SXS_Transit_input!$B$70:$L$70,0)+1,FALSE)),0,VLOOKUP($A50,SXS_Transit_input!$A$71:$L$81,MATCH(SXS_Transit_temp!K$28,SXS_Transit_input!$B$70:$L$70,0)+1,FALSE))</f>
        <v>0</v>
      </c>
      <c r="L50">
        <f>IF(ISNA(VLOOKUP($A50,SXS_Transit_input!$A$28:$W$49,MATCH(SXS_Transit_temp!L$28,SXS_Transit_input!$B$27:$W$27,0)+1,FALSE)),0,VLOOKUP($A50,SXS_Transit_input!$A$28:$W$49,MATCH(SXS_Transit_temp!L$28,SXS_Transit_input!$B$27:$W$27,0)+1,FALSE))+IF(ISNA(VLOOKUP($A50,SXS_Transit_input!$A$71:$L$81,MATCH(SXS_Transit_temp!L$28,SXS_Transit_input!$B$70:$L$70,0)+1,FALSE)),0,VLOOKUP($A50,SXS_Transit_input!$A$71:$L$81,MATCH(SXS_Transit_temp!L$28,SXS_Transit_input!$B$70:$L$70,0)+1,FALSE))</f>
        <v>0</v>
      </c>
      <c r="M50">
        <f>IF(ISNA(VLOOKUP($A50,SXS_Transit_input!$A$28:$W$49,MATCH(SXS_Transit_temp!M$28,SXS_Transit_input!$B$27:$W$27,0)+1,FALSE)),0,VLOOKUP($A50,SXS_Transit_input!$A$28:$W$49,MATCH(SXS_Transit_temp!M$28,SXS_Transit_input!$B$27:$W$27,0)+1,FALSE))+IF(ISNA(VLOOKUP($A50,SXS_Transit_input!$A$71:$L$81,MATCH(SXS_Transit_temp!M$28,SXS_Transit_input!$B$70:$L$70,0)+1,FALSE)),0,VLOOKUP($A50,SXS_Transit_input!$A$71:$L$81,MATCH(SXS_Transit_temp!M$28,SXS_Transit_input!$B$70:$L$70,0)+1,FALSE))</f>
        <v>0</v>
      </c>
      <c r="N50">
        <f>IF(ISNA(VLOOKUP($A50,SXS_Transit_input!$A$28:$W$49,MATCH(SXS_Transit_temp!N$28,SXS_Transit_input!$B$27:$W$27,0)+1,FALSE)),0,VLOOKUP($A50,SXS_Transit_input!$A$28:$W$49,MATCH(SXS_Transit_temp!N$28,SXS_Transit_input!$B$27:$W$27,0)+1,FALSE))+IF(ISNA(VLOOKUP($A50,SXS_Transit_input!$A$71:$L$81,MATCH(SXS_Transit_temp!N$28,SXS_Transit_input!$B$70:$L$70,0)+1,FALSE)),0,VLOOKUP($A50,SXS_Transit_input!$A$71:$L$81,MATCH(SXS_Transit_temp!N$28,SXS_Transit_input!$B$70:$L$70,0)+1,FALSE))</f>
        <v>0</v>
      </c>
      <c r="O50">
        <f>IF(ISNA(VLOOKUP($A50,SXS_Transit_input!$A$28:$W$49,MATCH(SXS_Transit_temp!O$28,SXS_Transit_input!$B$27:$W$27,0)+1,FALSE)),0,VLOOKUP($A50,SXS_Transit_input!$A$28:$W$49,MATCH(SXS_Transit_temp!O$28,SXS_Transit_input!$B$27:$W$27,0)+1,FALSE))+IF(ISNA(VLOOKUP($A50,SXS_Transit_input!$A$71:$L$81,MATCH(SXS_Transit_temp!O$28,SXS_Transit_input!$B$70:$L$70,0)+1,FALSE)),0,VLOOKUP($A50,SXS_Transit_input!$A$71:$L$81,MATCH(SXS_Transit_temp!O$28,SXS_Transit_input!$B$70:$L$70,0)+1,FALSE))</f>
        <v>0</v>
      </c>
      <c r="P50">
        <f>IF(ISNA(VLOOKUP($A50,SXS_Transit_input!$A$28:$W$49,MATCH(SXS_Transit_temp!P$28,SXS_Transit_input!$B$27:$W$27,0)+1,FALSE)),0,VLOOKUP($A50,SXS_Transit_input!$A$28:$W$49,MATCH(SXS_Transit_temp!P$28,SXS_Transit_input!$B$27:$W$27,0)+1,FALSE))+IF(ISNA(VLOOKUP($A50,SXS_Transit_input!$A$71:$L$81,MATCH(SXS_Transit_temp!P$28,SXS_Transit_input!$B$70:$L$70,0)+1,FALSE)),0,VLOOKUP($A50,SXS_Transit_input!$A$71:$L$81,MATCH(SXS_Transit_temp!P$28,SXS_Transit_input!$B$70:$L$70,0)+1,FALSE))</f>
        <v>0</v>
      </c>
      <c r="Q50">
        <f>IF(ISNA(VLOOKUP($A50,SXS_Transit_input!$A$28:$W$49,MATCH(SXS_Transit_temp!Q$28,SXS_Transit_input!$B$27:$W$27,0)+1,FALSE)),0,VLOOKUP($A50,SXS_Transit_input!$A$28:$W$49,MATCH(SXS_Transit_temp!Q$28,SXS_Transit_input!$B$27:$W$27,0)+1,FALSE))+IF(ISNA(VLOOKUP($A50,SXS_Transit_input!$A$71:$L$81,MATCH(SXS_Transit_temp!Q$28,SXS_Transit_input!$B$70:$L$70,0)+1,FALSE)),0,VLOOKUP($A50,SXS_Transit_input!$A$71:$L$81,MATCH(SXS_Transit_temp!Q$28,SXS_Transit_input!$B$70:$L$70,0)+1,FALSE))</f>
        <v>0</v>
      </c>
      <c r="R50">
        <f>IF(ISNA(VLOOKUP($A50,SXS_Transit_input!$A$28:$W$49,MATCH(SXS_Transit_temp!R$28,SXS_Transit_input!$B$27:$W$27,0)+1,FALSE)),0,VLOOKUP($A50,SXS_Transit_input!$A$28:$W$49,MATCH(SXS_Transit_temp!R$28,SXS_Transit_input!$B$27:$W$27,0)+1,FALSE))+IF(ISNA(VLOOKUP($A50,SXS_Transit_input!$A$71:$L$81,MATCH(SXS_Transit_temp!R$28,SXS_Transit_input!$B$70:$L$70,0)+1,FALSE)),0,VLOOKUP($A50,SXS_Transit_input!$A$71:$L$81,MATCH(SXS_Transit_temp!R$28,SXS_Transit_input!$B$70:$L$70,0)+1,FALSE))</f>
        <v>0</v>
      </c>
      <c r="S50">
        <f>IF(ISNA(VLOOKUP($A50,SXS_Transit_input!$A$28:$W$49,MATCH(SXS_Transit_temp!S$28,SXS_Transit_input!$B$27:$W$27,0)+1,FALSE)),0,VLOOKUP($A50,SXS_Transit_input!$A$28:$W$49,MATCH(SXS_Transit_temp!S$28,SXS_Transit_input!$B$27:$W$27,0)+1,FALSE))+IF(ISNA(VLOOKUP($A50,SXS_Transit_input!$A$71:$L$81,MATCH(SXS_Transit_temp!S$28,SXS_Transit_input!$B$70:$L$70,0)+1,FALSE)),0,VLOOKUP($A50,SXS_Transit_input!$A$71:$L$81,MATCH(SXS_Transit_temp!S$28,SXS_Transit_input!$B$70:$L$70,0)+1,FALSE))</f>
        <v>0</v>
      </c>
      <c r="T50">
        <f>IF(ISNA(VLOOKUP($A50,SXS_Transit_input!$A$28:$W$49,MATCH(SXS_Transit_temp!T$28,SXS_Transit_input!$B$27:$W$27,0)+1,FALSE)),0,VLOOKUP($A50,SXS_Transit_input!$A$28:$W$49,MATCH(SXS_Transit_temp!T$28,SXS_Transit_input!$B$27:$W$27,0)+1,FALSE))+IF(ISNA(VLOOKUP($A50,SXS_Transit_input!$A$71:$L$81,MATCH(SXS_Transit_temp!T$28,SXS_Transit_input!$B$70:$L$70,0)+1,FALSE)),0,VLOOKUP($A50,SXS_Transit_input!$A$71:$L$81,MATCH(SXS_Transit_temp!T$28,SXS_Transit_input!$B$70:$L$70,0)+1,FALSE))</f>
        <v>0</v>
      </c>
      <c r="U50">
        <f>IF(ISNA(VLOOKUP($A50,SXS_Transit_input!$A$28:$W$49,MATCH(SXS_Transit_temp!U$28,SXS_Transit_input!$B$27:$W$27,0)+1,FALSE)),0,VLOOKUP($A50,SXS_Transit_input!$A$28:$W$49,MATCH(SXS_Transit_temp!U$28,SXS_Transit_input!$B$27:$W$27,0)+1,FALSE))+IF(ISNA(VLOOKUP($A50,SXS_Transit_input!$A$71:$L$81,MATCH(SXS_Transit_temp!U$28,SXS_Transit_input!$B$70:$L$70,0)+1,FALSE)),0,VLOOKUP($A50,SXS_Transit_input!$A$71:$L$81,MATCH(SXS_Transit_temp!U$28,SXS_Transit_input!$B$70:$L$70,0)+1,FALSE))</f>
        <v>0</v>
      </c>
      <c r="V50">
        <f>IF(ISNA(VLOOKUP($A50,SXS_Transit_input!$A$28:$W$49,MATCH(SXS_Transit_temp!V$28,SXS_Transit_input!$B$27:$W$27,0)+1,FALSE)),0,VLOOKUP($A50,SXS_Transit_input!$A$28:$W$49,MATCH(SXS_Transit_temp!V$28,SXS_Transit_input!$B$27:$W$27,0)+1,FALSE))+IF(ISNA(VLOOKUP($A50,SXS_Transit_input!$A$71:$L$81,MATCH(SXS_Transit_temp!V$28,SXS_Transit_input!$B$70:$L$70,0)+1,FALSE)),0,VLOOKUP($A50,SXS_Transit_input!$A$71:$L$81,MATCH(SXS_Transit_temp!V$28,SXS_Transit_input!$B$70:$L$70,0)+1,FALSE))</f>
        <v>0</v>
      </c>
      <c r="W50">
        <f>IF(ISNA(VLOOKUP($A50,SXS_Transit_input!$A$28:$W$49,MATCH(SXS_Transit_temp!W$28,SXS_Transit_input!$B$27:$W$27,0)+1,FALSE)),0,VLOOKUP($A50,SXS_Transit_input!$A$28:$W$49,MATCH(SXS_Transit_temp!W$28,SXS_Transit_input!$B$27:$W$27,0)+1,FALSE))+IF(ISNA(VLOOKUP($A50,SXS_Transit_input!$A$71:$L$81,MATCH(SXS_Transit_temp!W$28,SXS_Transit_input!$B$70:$L$70,0)+1,FALSE)),0,VLOOKUP($A50,SXS_Transit_input!$A$71:$L$81,MATCH(SXS_Transit_temp!W$28,SXS_Transit_input!$B$70:$L$70,0)+1,FALSE))</f>
        <v>93.359319999999997</v>
      </c>
      <c r="X50">
        <f>IF(ISNA(VLOOKUP($A50,SXS_Transit_input!$A$28:$W$49,MATCH(SXS_Transit_temp!X$28,SXS_Transit_input!$B$27:$W$27,0)+1,FALSE)),0,VLOOKUP($A50,SXS_Transit_input!$A$28:$W$49,MATCH(SXS_Transit_temp!X$28,SXS_Transit_input!$B$27:$W$27,0)+1,FALSE))+IF(ISNA(VLOOKUP($A50,SXS_Transit_input!$A$71:$L$81,MATCH(SXS_Transit_temp!X$28,SXS_Transit_input!$B$70:$L$70,0)+1,FALSE)),0,VLOOKUP($A50,SXS_Transit_input!$A$71:$L$81,MATCH(SXS_Transit_temp!X$28,SXS_Transit_input!$B$70:$L$70,0)+1,FALSE))</f>
        <v>0</v>
      </c>
      <c r="Y50">
        <f>IF(ISNA(VLOOKUP($A50,SXS_Transit_input!$A$28:$W$49,MATCH(SXS_Transit_temp!Y$28,SXS_Transit_input!$B$27:$W$27,0)+1,FALSE)),0,VLOOKUP($A50,SXS_Transit_input!$A$28:$W$49,MATCH(SXS_Transit_temp!Y$28,SXS_Transit_input!$B$27:$W$27,0)+1,FALSE))+IF(ISNA(VLOOKUP($A50,SXS_Transit_input!$A$71:$L$81,MATCH(SXS_Transit_temp!Y$28,SXS_Transit_input!$B$70:$L$70,0)+1,FALSE)),0,VLOOKUP($A50,SXS_Transit_input!$A$71:$L$81,MATCH(SXS_Transit_temp!Y$28,SXS_Transit_input!$B$70:$L$70,0)+1,FALSE))</f>
        <v>0</v>
      </c>
      <c r="Z50">
        <f>IF(ISNA(VLOOKUP($A50,SXS_Transit_input!$A$28:$W$49,MATCH(SXS_Transit_temp!Z$28,SXS_Transit_input!$B$27:$W$27,0)+1,FALSE)),0,VLOOKUP($A50,SXS_Transit_input!$A$28:$W$49,MATCH(SXS_Transit_temp!Z$28,SXS_Transit_input!$B$27:$W$27,0)+1,FALSE))+IF(ISNA(VLOOKUP($A50,SXS_Transit_input!$A$71:$L$81,MATCH(SXS_Transit_temp!Z$28,SXS_Transit_input!$B$70:$L$70,0)+1,FALSE)),0,VLOOKUP($A50,SXS_Transit_input!$A$71:$L$81,MATCH(SXS_Transit_temp!Z$28,SXS_Transit_input!$B$70:$L$70,0)+1,FALSE))</f>
        <v>0</v>
      </c>
      <c r="AA50">
        <v>22</v>
      </c>
      <c r="AB50" s="22">
        <f>IF(ISNA(VLOOKUP($AA50,SXS_Transit_input!$Y$28:$AU$48,MATCH(SXS_Transit_temp!AB$28,SXS_Transit_input!$Y$27:$AT$27,0)+1,FALSE)),0,VLOOKUP($AA50,SXS_Transit_input!$Y$28:$AU$48,MATCH(SXS_Transit_temp!AB$28,SXS_Transit_input!$Y$27:$AT$27,0)+1,FALSE))+IF(ISNA(VLOOKUP($AA50,SXS_Transit_input!$Y$70:$AM$81,MATCH(SXS_Transit_temp!AB$28,SXS_Transit_input!$Y$69:$AL$69,0)+1,FALSE)),0,VLOOKUP($AA50,SXS_Transit_input!$Y$70:$AM$81,MATCH(SXS_Transit_temp!AB$28,SXS_Transit_input!$Y$69:$AL$69,0)+1,FALSE))</f>
        <v>0</v>
      </c>
      <c r="AC50" s="23">
        <f>IF(ISNA(VLOOKUP($AA50,SXS_Transit_input!$Y$28:$AU$48,MATCH(SXS_Transit_temp!AC$28,SXS_Transit_input!$Y$27:$AT$27,0)+1,FALSE)),0,VLOOKUP($AA50,SXS_Transit_input!$Y$28:$AU$48,MATCH(SXS_Transit_temp!AC$28,SXS_Transit_input!$Y$27:$AT$27,0)+1,FALSE))+IF(ISNA(VLOOKUP($AA50,SXS_Transit_input!$Y$70:$AM$81,MATCH(SXS_Transit_temp!AC$28,SXS_Transit_input!$Y$69:$AL$69,0)+1,FALSE)),0,VLOOKUP($AA50,SXS_Transit_input!$Y$70:$AM$81,MATCH(SXS_Transit_temp!AC$28,SXS_Transit_input!$Y$69:$AL$69,0)+1,FALSE))</f>
        <v>0</v>
      </c>
      <c r="AD50" s="23">
        <f>IF(ISNA(VLOOKUP($AA50,SXS_Transit_input!$Y$28:$AU$48,MATCH(SXS_Transit_temp!AD$28,SXS_Transit_input!$Y$27:$AT$27,0)+1,FALSE)),0,VLOOKUP($AA50,SXS_Transit_input!$Y$28:$AU$48,MATCH(SXS_Transit_temp!AD$28,SXS_Transit_input!$Y$27:$AT$27,0)+1,FALSE))+IF(ISNA(VLOOKUP($AA50,SXS_Transit_input!$Y$70:$AM$81,MATCH(SXS_Transit_temp!AD$28,SXS_Transit_input!$Y$69:$AL$69,0)+1,FALSE)),0,VLOOKUP($AA50,SXS_Transit_input!$Y$70:$AM$81,MATCH(SXS_Transit_temp!AD$28,SXS_Transit_input!$Y$69:$AL$69,0)+1,FALSE))</f>
        <v>0</v>
      </c>
      <c r="AE50" s="23">
        <f>IF(ISNA(VLOOKUP($AA50,SXS_Transit_input!$Y$28:$AU$48,MATCH(SXS_Transit_temp!AE$28,SXS_Transit_input!$Y$27:$AT$27,0)+1,FALSE)),0,VLOOKUP($AA50,SXS_Transit_input!$Y$28:$AU$48,MATCH(SXS_Transit_temp!AE$28,SXS_Transit_input!$Y$27:$AT$27,0)+1,FALSE))+IF(ISNA(VLOOKUP($AA50,SXS_Transit_input!$Y$70:$AM$81,MATCH(SXS_Transit_temp!AE$28,SXS_Transit_input!$Y$69:$AL$69,0)+1,FALSE)),0,VLOOKUP($AA50,SXS_Transit_input!$Y$70:$AM$81,MATCH(SXS_Transit_temp!AE$28,SXS_Transit_input!$Y$69:$AL$69,0)+1,FALSE))</f>
        <v>0</v>
      </c>
      <c r="AF50" s="23">
        <f>IF(ISNA(VLOOKUP($AA50,SXS_Transit_input!$Y$28:$AU$48,MATCH(SXS_Transit_temp!AF$28,SXS_Transit_input!$Y$27:$AT$27,0)+1,FALSE)),0,VLOOKUP($AA50,SXS_Transit_input!$Y$28:$AU$48,MATCH(SXS_Transit_temp!AF$28,SXS_Transit_input!$Y$27:$AT$27,0)+1,FALSE))+IF(ISNA(VLOOKUP($AA50,SXS_Transit_input!$Y$70:$AM$81,MATCH(SXS_Transit_temp!AF$28,SXS_Transit_input!$Y$69:$AL$69,0)+1,FALSE)),0,VLOOKUP($AA50,SXS_Transit_input!$Y$70:$AM$81,MATCH(SXS_Transit_temp!AF$28,SXS_Transit_input!$Y$69:$AL$69,0)+1,FALSE))</f>
        <v>0</v>
      </c>
      <c r="AG50" s="23">
        <f>IF(ISNA(VLOOKUP($AA50,SXS_Transit_input!$Y$28:$AU$48,MATCH(SXS_Transit_temp!AG$28,SXS_Transit_input!$Y$27:$AT$27,0)+1,FALSE)),0,VLOOKUP($AA50,SXS_Transit_input!$Y$28:$AU$48,MATCH(SXS_Transit_temp!AG$28,SXS_Transit_input!$Y$27:$AT$27,0)+1,FALSE))+IF(ISNA(VLOOKUP($AA50,SXS_Transit_input!$Y$70:$AM$81,MATCH(SXS_Transit_temp!AG$28,SXS_Transit_input!$Y$69:$AL$69,0)+1,FALSE)),0,VLOOKUP($AA50,SXS_Transit_input!$Y$70:$AM$81,MATCH(SXS_Transit_temp!AG$28,SXS_Transit_input!$Y$69:$AL$69,0)+1,FALSE))</f>
        <v>0</v>
      </c>
      <c r="AH50" s="23">
        <f>IF(ISNA(VLOOKUP($AA50,SXS_Transit_input!$Y$28:$AU$48,MATCH(SXS_Transit_temp!AH$28,SXS_Transit_input!$Y$27:$AT$27,0)+1,FALSE)),0,VLOOKUP($AA50,SXS_Transit_input!$Y$28:$AU$48,MATCH(SXS_Transit_temp!AH$28,SXS_Transit_input!$Y$27:$AT$27,0)+1,FALSE))+IF(ISNA(VLOOKUP($AA50,SXS_Transit_input!$Y$70:$AM$81,MATCH(SXS_Transit_temp!AH$28,SXS_Transit_input!$Y$69:$AL$69,0)+1,FALSE)),0,VLOOKUP($AA50,SXS_Transit_input!$Y$70:$AM$81,MATCH(SXS_Transit_temp!AH$28,SXS_Transit_input!$Y$69:$AL$69,0)+1,FALSE))</f>
        <v>0</v>
      </c>
      <c r="AI50" s="23">
        <f>IF(ISNA(VLOOKUP($AA50,SXS_Transit_input!$Y$28:$AU$48,MATCH(SXS_Transit_temp!AI$28,SXS_Transit_input!$Y$27:$AT$27,0)+1,FALSE)),0,VLOOKUP($AA50,SXS_Transit_input!$Y$28:$AU$48,MATCH(SXS_Transit_temp!AI$28,SXS_Transit_input!$Y$27:$AT$27,0)+1,FALSE))+IF(ISNA(VLOOKUP($AA50,SXS_Transit_input!$Y$70:$AM$81,MATCH(SXS_Transit_temp!AI$28,SXS_Transit_input!$Y$69:$AL$69,0)+1,FALSE)),0,VLOOKUP($AA50,SXS_Transit_input!$Y$70:$AM$81,MATCH(SXS_Transit_temp!AI$28,SXS_Transit_input!$Y$69:$AL$69,0)+1,FALSE))</f>
        <v>0</v>
      </c>
      <c r="AJ50" s="23">
        <f>IF(ISNA(VLOOKUP($AA50,SXS_Transit_input!$Y$28:$AU$48,MATCH(SXS_Transit_temp!AJ$28,SXS_Transit_input!$Y$27:$AT$27,0)+1,FALSE)),0,VLOOKUP($AA50,SXS_Transit_input!$Y$28:$AU$48,MATCH(SXS_Transit_temp!AJ$28,SXS_Transit_input!$Y$27:$AT$27,0)+1,FALSE))+IF(ISNA(VLOOKUP($AA50,SXS_Transit_input!$Y$70:$AM$81,MATCH(SXS_Transit_temp!AJ$28,SXS_Transit_input!$Y$69:$AL$69,0)+1,FALSE)),0,VLOOKUP($AA50,SXS_Transit_input!$Y$70:$AM$81,MATCH(SXS_Transit_temp!AJ$28,SXS_Transit_input!$Y$69:$AL$69,0)+1,FALSE))</f>
        <v>0</v>
      </c>
      <c r="AK50" s="23">
        <f>IF(ISNA(VLOOKUP($AA50,SXS_Transit_input!$Y$28:$AU$48,MATCH(SXS_Transit_temp!AK$28,SXS_Transit_input!$Y$27:$AT$27,0)+1,FALSE)),0,VLOOKUP($AA50,SXS_Transit_input!$Y$28:$AU$48,MATCH(SXS_Transit_temp!AK$28,SXS_Transit_input!$Y$27:$AT$27,0)+1,FALSE))+IF(ISNA(VLOOKUP($AA50,SXS_Transit_input!$Y$70:$AM$81,MATCH(SXS_Transit_temp!AK$28,SXS_Transit_input!$Y$69:$AL$69,0)+1,FALSE)),0,VLOOKUP($AA50,SXS_Transit_input!$Y$70:$AM$81,MATCH(SXS_Transit_temp!AK$28,SXS_Transit_input!$Y$69:$AL$69,0)+1,FALSE))</f>
        <v>0</v>
      </c>
      <c r="AL50" s="23">
        <f>IF(ISNA(VLOOKUP($AA50,SXS_Transit_input!$Y$28:$AU$48,MATCH(SXS_Transit_temp!AL$28,SXS_Transit_input!$Y$27:$AT$27,0)+1,FALSE)),0,VLOOKUP($AA50,SXS_Transit_input!$Y$28:$AU$48,MATCH(SXS_Transit_temp!AL$28,SXS_Transit_input!$Y$27:$AT$27,0)+1,FALSE))+IF(ISNA(VLOOKUP($AA50,SXS_Transit_input!$Y$70:$AM$81,MATCH(SXS_Transit_temp!AL$28,SXS_Transit_input!$Y$69:$AL$69,0)+1,FALSE)),0,VLOOKUP($AA50,SXS_Transit_input!$Y$70:$AM$81,MATCH(SXS_Transit_temp!AL$28,SXS_Transit_input!$Y$69:$AL$69,0)+1,FALSE))</f>
        <v>0</v>
      </c>
      <c r="AM50" s="23">
        <f>IF(ISNA(VLOOKUP($AA50,SXS_Transit_input!$Y$28:$AU$48,MATCH(SXS_Transit_temp!AM$28,SXS_Transit_input!$Y$27:$AT$27,0)+1,FALSE)),0,VLOOKUP($AA50,SXS_Transit_input!$Y$28:$AU$48,MATCH(SXS_Transit_temp!AM$28,SXS_Transit_input!$Y$27:$AT$27,0)+1,FALSE))+IF(ISNA(VLOOKUP($AA50,SXS_Transit_input!$Y$70:$AM$81,MATCH(SXS_Transit_temp!AM$28,SXS_Transit_input!$Y$69:$AL$69,0)+1,FALSE)),0,VLOOKUP($AA50,SXS_Transit_input!$Y$70:$AM$81,MATCH(SXS_Transit_temp!AM$28,SXS_Transit_input!$Y$69:$AL$69,0)+1,FALSE))</f>
        <v>0</v>
      </c>
      <c r="AN50" s="23">
        <f>IF(ISNA(VLOOKUP($AA50,SXS_Transit_input!$Y$28:$AU$48,MATCH(SXS_Transit_temp!AN$28,SXS_Transit_input!$Y$27:$AT$27,0)+1,FALSE)),0,VLOOKUP($AA50,SXS_Transit_input!$Y$28:$AU$48,MATCH(SXS_Transit_temp!AN$28,SXS_Transit_input!$Y$27:$AT$27,0)+1,FALSE))+IF(ISNA(VLOOKUP($AA50,SXS_Transit_input!$Y$70:$AM$81,MATCH(SXS_Transit_temp!AN$28,SXS_Transit_input!$Y$69:$AL$69,0)+1,FALSE)),0,VLOOKUP($AA50,SXS_Transit_input!$Y$70:$AM$81,MATCH(SXS_Transit_temp!AN$28,SXS_Transit_input!$Y$69:$AL$69,0)+1,FALSE))</f>
        <v>0</v>
      </c>
      <c r="AO50" s="23">
        <f>IF(ISNA(VLOOKUP($AA50,SXS_Transit_input!$Y$28:$AU$48,MATCH(SXS_Transit_temp!AO$28,SXS_Transit_input!$Y$27:$AT$27,0)+1,FALSE)),0,VLOOKUP($AA50,SXS_Transit_input!$Y$28:$AU$48,MATCH(SXS_Transit_temp!AO$28,SXS_Transit_input!$Y$27:$AT$27,0)+1,FALSE))+IF(ISNA(VLOOKUP($AA50,SXS_Transit_input!$Y$70:$AM$81,MATCH(SXS_Transit_temp!AO$28,SXS_Transit_input!$Y$69:$AL$69,0)+1,FALSE)),0,VLOOKUP($AA50,SXS_Transit_input!$Y$70:$AM$81,MATCH(SXS_Transit_temp!AO$28,SXS_Transit_input!$Y$69:$AL$69,0)+1,FALSE))</f>
        <v>0</v>
      </c>
      <c r="AP50" s="23">
        <f>IF(ISNA(VLOOKUP($AA50,SXS_Transit_input!$Y$28:$AU$48,MATCH(SXS_Transit_temp!AP$28,SXS_Transit_input!$Y$27:$AT$27,0)+1,FALSE)),0,VLOOKUP($AA50,SXS_Transit_input!$Y$28:$AU$48,MATCH(SXS_Transit_temp!AP$28,SXS_Transit_input!$Y$27:$AT$27,0)+1,FALSE))+IF(ISNA(VLOOKUP($AA50,SXS_Transit_input!$Y$70:$AM$81,MATCH(SXS_Transit_temp!AP$28,SXS_Transit_input!$Y$69:$AL$69,0)+1,FALSE)),0,VLOOKUP($AA50,SXS_Transit_input!$Y$70:$AM$81,MATCH(SXS_Transit_temp!AP$28,SXS_Transit_input!$Y$69:$AL$69,0)+1,FALSE))</f>
        <v>0</v>
      </c>
      <c r="AQ50" s="23">
        <f>IF(ISNA(VLOOKUP($AA50,SXS_Transit_input!$Y$28:$AU$48,MATCH(SXS_Transit_temp!AQ$28,SXS_Transit_input!$Y$27:$AT$27,0)+1,FALSE)),0,VLOOKUP($AA50,SXS_Transit_input!$Y$28:$AU$48,MATCH(SXS_Transit_temp!AQ$28,SXS_Transit_input!$Y$27:$AT$27,0)+1,FALSE))+IF(ISNA(VLOOKUP($AA50,SXS_Transit_input!$Y$70:$AM$81,MATCH(SXS_Transit_temp!AQ$28,SXS_Transit_input!$Y$69:$AL$69,0)+1,FALSE)),0,VLOOKUP($AA50,SXS_Transit_input!$Y$70:$AM$81,MATCH(SXS_Transit_temp!AQ$28,SXS_Transit_input!$Y$69:$AL$69,0)+1,FALSE))</f>
        <v>0</v>
      </c>
      <c r="AR50" s="23">
        <f>IF(ISNA(VLOOKUP($AA50,SXS_Transit_input!$Y$28:$AU$48,MATCH(SXS_Transit_temp!AR$28,SXS_Transit_input!$Y$27:$AT$27,0)+1,FALSE)),0,VLOOKUP($AA50,SXS_Transit_input!$Y$28:$AU$48,MATCH(SXS_Transit_temp!AR$28,SXS_Transit_input!$Y$27:$AT$27,0)+1,FALSE))+IF(ISNA(VLOOKUP($AA50,SXS_Transit_input!$Y$70:$AM$81,MATCH(SXS_Transit_temp!AR$28,SXS_Transit_input!$Y$69:$AL$69,0)+1,FALSE)),0,VLOOKUP($AA50,SXS_Transit_input!$Y$70:$AM$81,MATCH(SXS_Transit_temp!AR$28,SXS_Transit_input!$Y$69:$AL$69,0)+1,FALSE))</f>
        <v>0</v>
      </c>
      <c r="AS50" s="23">
        <f>IF(ISNA(VLOOKUP($AA50,SXS_Transit_input!$Y$28:$AU$48,MATCH(SXS_Transit_temp!AS$28,SXS_Transit_input!$Y$27:$AT$27,0)+1,FALSE)),0,VLOOKUP($AA50,SXS_Transit_input!$Y$28:$AU$48,MATCH(SXS_Transit_temp!AS$28,SXS_Transit_input!$Y$27:$AT$27,0)+1,FALSE))+IF(ISNA(VLOOKUP($AA50,SXS_Transit_input!$Y$70:$AM$81,MATCH(SXS_Transit_temp!AS$28,SXS_Transit_input!$Y$69:$AL$69,0)+1,FALSE)),0,VLOOKUP($AA50,SXS_Transit_input!$Y$70:$AM$81,MATCH(SXS_Transit_temp!AS$28,SXS_Transit_input!$Y$69:$AL$69,0)+1,FALSE))</f>
        <v>0</v>
      </c>
      <c r="AT50" s="23">
        <f>IF(ISNA(VLOOKUP($AA50,SXS_Transit_input!$Y$28:$AU$48,MATCH(SXS_Transit_temp!AT$28,SXS_Transit_input!$Y$27:$AT$27,0)+1,FALSE)),0,VLOOKUP($AA50,SXS_Transit_input!$Y$28:$AU$48,MATCH(SXS_Transit_temp!AT$28,SXS_Transit_input!$Y$27:$AT$27,0)+1,FALSE))+IF(ISNA(VLOOKUP($AA50,SXS_Transit_input!$Y$70:$AM$81,MATCH(SXS_Transit_temp!AT$28,SXS_Transit_input!$Y$69:$AL$69,0)+1,FALSE)),0,VLOOKUP($AA50,SXS_Transit_input!$Y$70:$AM$81,MATCH(SXS_Transit_temp!AT$28,SXS_Transit_input!$Y$69:$AL$69,0)+1,FALSE))</f>
        <v>0</v>
      </c>
      <c r="AU50" s="23">
        <f>IF(ISNA(VLOOKUP($AA50,SXS_Transit_input!$Y$28:$AU$48,MATCH(SXS_Transit_temp!AU$28,SXS_Transit_input!$Y$27:$AT$27,0)+1,FALSE)),0,VLOOKUP($AA50,SXS_Transit_input!$Y$28:$AU$48,MATCH(SXS_Transit_temp!AU$28,SXS_Transit_input!$Y$27:$AT$27,0)+1,FALSE))+IF(ISNA(VLOOKUP($AA50,SXS_Transit_input!$Y$70:$AM$81,MATCH(SXS_Transit_temp!AU$28,SXS_Transit_input!$Y$69:$AL$69,0)+1,FALSE)),0,VLOOKUP($AA50,SXS_Transit_input!$Y$70:$AM$81,MATCH(SXS_Transit_temp!AU$28,SXS_Transit_input!$Y$69:$AL$69,0)+1,FALSE))</f>
        <v>0</v>
      </c>
      <c r="AV50" s="23">
        <f>IF(ISNA(VLOOKUP($AA50,SXS_Transit_input!$Y$28:$AU$48,MATCH(SXS_Transit_temp!AV$28,SXS_Transit_input!$Y$27:$AT$27,0)+1,FALSE)),0,VLOOKUP($AA50,SXS_Transit_input!$Y$28:$AU$48,MATCH(SXS_Transit_temp!AV$28,SXS_Transit_input!$Y$27:$AT$27,0)+1,FALSE))+IF(ISNA(VLOOKUP($AA50,SXS_Transit_input!$Y$70:$AM$81,MATCH(SXS_Transit_temp!AV$28,SXS_Transit_input!$Y$69:$AL$69,0)+1,FALSE)),0,VLOOKUP($AA50,SXS_Transit_input!$Y$70:$AM$81,MATCH(SXS_Transit_temp!AV$28,SXS_Transit_input!$Y$69:$AL$69,0)+1,FALSE))</f>
        <v>0</v>
      </c>
      <c r="AW50" s="23">
        <f>IF(ISNA(VLOOKUP($AA50,SXS_Transit_input!$Y$28:$AU$48,MATCH(SXS_Transit_temp!AW$28,SXS_Transit_input!$Y$27:$AT$27,0)+1,FALSE)),0,VLOOKUP($AA50,SXS_Transit_input!$Y$28:$AU$48,MATCH(SXS_Transit_temp!AW$28,SXS_Transit_input!$Y$27:$AT$27,0)+1,FALSE))+IF(ISNA(VLOOKUP($AA50,SXS_Transit_input!$Y$70:$AM$81,MATCH(SXS_Transit_temp!AW$28,SXS_Transit_input!$Y$69:$AL$69,0)+1,FALSE)),0,VLOOKUP($AA50,SXS_Transit_input!$Y$70:$AM$81,MATCH(SXS_Transit_temp!AW$28,SXS_Transit_input!$Y$69:$AL$69,0)+1,FALSE))</f>
        <v>0</v>
      </c>
      <c r="AX50" s="23">
        <f>IF(ISNA(VLOOKUP($AA50,SXS_Transit_input!$Y$28:$AU$48,MATCH(SXS_Transit_temp!AX$28,SXS_Transit_input!$Y$27:$AT$27,0)+1,FALSE)),0,VLOOKUP($AA50,SXS_Transit_input!$Y$28:$AU$48,MATCH(SXS_Transit_temp!AX$28,SXS_Transit_input!$Y$27:$AT$27,0)+1,FALSE))+IF(ISNA(VLOOKUP($AA50,SXS_Transit_input!$Y$70:$AM$81,MATCH(SXS_Transit_temp!AX$28,SXS_Transit_input!$Y$69:$AL$69,0)+1,FALSE)),0,VLOOKUP($AA50,SXS_Transit_input!$Y$70:$AM$81,MATCH(SXS_Transit_temp!AX$28,SXS_Transit_input!$Y$69:$AL$69,0)+1,FALSE))</f>
        <v>0</v>
      </c>
      <c r="AY50" s="23">
        <f>IF(ISNA(VLOOKUP($AA50,SXS_Transit_input!$Y$28:$AU$48,MATCH(SXS_Transit_temp!AY$28,SXS_Transit_input!$Y$27:$AT$27,0)+1,FALSE)),0,VLOOKUP($AA50,SXS_Transit_input!$Y$28:$AU$48,MATCH(SXS_Transit_temp!AY$28,SXS_Transit_input!$Y$27:$AT$27,0)+1,FALSE))+IF(ISNA(VLOOKUP($AA50,SXS_Transit_input!$Y$70:$AM$81,MATCH(SXS_Transit_temp!AY$28,SXS_Transit_input!$Y$69:$AL$69,0)+1,FALSE)),0,VLOOKUP($AA50,SXS_Transit_input!$Y$70:$AM$81,MATCH(SXS_Transit_temp!AY$28,SXS_Transit_input!$Y$69:$AL$69,0)+1,FALSE))</f>
        <v>0</v>
      </c>
      <c r="AZ50" s="24">
        <f>IF(ISNA(VLOOKUP($AA50,SXS_Transit_input!$Y$28:$AU$48,MATCH(SXS_Transit_temp!AZ$28,SXS_Transit_input!$Y$27:$AT$27,0)+1,FALSE)),0,VLOOKUP($AA50,SXS_Transit_input!$Y$28:$AU$48,MATCH(SXS_Transit_temp!AZ$28,SXS_Transit_input!$Y$27:$AT$27,0)+1,FALSE))+IF(ISNA(VLOOKUP($AA50,SXS_Transit_input!$Y$70:$AM$81,MATCH(SXS_Transit_temp!AZ$28,SXS_Transit_input!$Y$69:$AL$69,0)+1,FALSE)),0,VLOOKUP($AA50,SXS_Transit_input!$Y$70:$AM$81,MATCH(SXS_Transit_temp!AZ$28,SXS_Transit_input!$Y$69:$AL$69,0)+1,FALSE))</f>
        <v>0</v>
      </c>
    </row>
    <row r="51" spans="1:52" x14ac:dyDescent="0.25">
      <c r="A51">
        <v>23</v>
      </c>
      <c r="B51">
        <f>IF(ISNA(VLOOKUP($A51,SXS_Transit_input!$A$28:$W$49,MATCH(SXS_Transit_temp!B$28,SXS_Transit_input!$B$27:$W$27,0)+1,FALSE)),0,VLOOKUP($A51,SXS_Transit_input!$A$28:$W$49,MATCH(SXS_Transit_temp!B$28,SXS_Transit_input!$B$27:$W$27,0)+1,FALSE))+IF(ISNA(VLOOKUP($A51,SXS_Transit_input!$A$71:$L$81,MATCH(SXS_Transit_temp!B$28,SXS_Transit_input!$B$70:$L$70,0)+1,FALSE)),0,VLOOKUP($A51,SXS_Transit_input!$A$71:$L$81,MATCH(SXS_Transit_temp!B$28,SXS_Transit_input!$B$70:$L$70,0)+1,FALSE))</f>
        <v>1389.5677499999999</v>
      </c>
      <c r="C51">
        <f>IF(ISNA(VLOOKUP($A51,SXS_Transit_input!$A$28:$W$49,MATCH(SXS_Transit_temp!C$28,SXS_Transit_input!$B$27:$W$27,0)+1,FALSE)),0,VLOOKUP($A51,SXS_Transit_input!$A$28:$W$49,MATCH(SXS_Transit_temp!C$28,SXS_Transit_input!$B$27:$W$27,0)+1,FALSE))+IF(ISNA(VLOOKUP($A51,SXS_Transit_input!$A$71:$L$81,MATCH(SXS_Transit_temp!C$28,SXS_Transit_input!$B$70:$L$70,0)+1,FALSE)),0,VLOOKUP($A51,SXS_Transit_input!$A$71:$L$81,MATCH(SXS_Transit_temp!C$28,SXS_Transit_input!$B$70:$L$70,0)+1,FALSE))</f>
        <v>0</v>
      </c>
      <c r="D51">
        <f>IF(ISNA(VLOOKUP($A51,SXS_Transit_input!$A$28:$W$49,MATCH(SXS_Transit_temp!D$28,SXS_Transit_input!$B$27:$W$27,0)+1,FALSE)),0,VLOOKUP($A51,SXS_Transit_input!$A$28:$W$49,MATCH(SXS_Transit_temp!D$28,SXS_Transit_input!$B$27:$W$27,0)+1,FALSE))+IF(ISNA(VLOOKUP($A51,SXS_Transit_input!$A$71:$L$81,MATCH(SXS_Transit_temp!D$28,SXS_Transit_input!$B$70:$L$70,0)+1,FALSE)),0,VLOOKUP($A51,SXS_Transit_input!$A$71:$L$81,MATCH(SXS_Transit_temp!D$28,SXS_Transit_input!$B$70:$L$70,0)+1,FALSE))</f>
        <v>0</v>
      </c>
      <c r="E51">
        <f>IF(ISNA(VLOOKUP($A51,SXS_Transit_input!$A$28:$W$49,MATCH(SXS_Transit_temp!E$28,SXS_Transit_input!$B$27:$W$27,0)+1,FALSE)),0,VLOOKUP($A51,SXS_Transit_input!$A$28:$W$49,MATCH(SXS_Transit_temp!E$28,SXS_Transit_input!$B$27:$W$27,0)+1,FALSE))+IF(ISNA(VLOOKUP($A51,SXS_Transit_input!$A$71:$L$81,MATCH(SXS_Transit_temp!E$28,SXS_Transit_input!$B$70:$L$70,0)+1,FALSE)),0,VLOOKUP($A51,SXS_Transit_input!$A$71:$L$81,MATCH(SXS_Transit_temp!E$28,SXS_Transit_input!$B$70:$L$70,0)+1,FALSE))</f>
        <v>0</v>
      </c>
      <c r="F51">
        <f>IF(ISNA(VLOOKUP($A51,SXS_Transit_input!$A$28:$W$49,MATCH(SXS_Transit_temp!F$28,SXS_Transit_input!$B$27:$W$27,0)+1,FALSE)),0,VLOOKUP($A51,SXS_Transit_input!$A$28:$W$49,MATCH(SXS_Transit_temp!F$28,SXS_Transit_input!$B$27:$W$27,0)+1,FALSE))+IF(ISNA(VLOOKUP($A51,SXS_Transit_input!$A$71:$L$81,MATCH(SXS_Transit_temp!F$28,SXS_Transit_input!$B$70:$L$70,0)+1,FALSE)),0,VLOOKUP($A51,SXS_Transit_input!$A$71:$L$81,MATCH(SXS_Transit_temp!F$28,SXS_Transit_input!$B$70:$L$70,0)+1,FALSE))</f>
        <v>0</v>
      </c>
      <c r="G51">
        <f>IF(ISNA(VLOOKUP($A51,SXS_Transit_input!$A$28:$W$49,MATCH(SXS_Transit_temp!G$28,SXS_Transit_input!$B$27:$W$27,0)+1,FALSE)),0,VLOOKUP($A51,SXS_Transit_input!$A$28:$W$49,MATCH(SXS_Transit_temp!G$28,SXS_Transit_input!$B$27:$W$27,0)+1,FALSE))+IF(ISNA(VLOOKUP($A51,SXS_Transit_input!$A$71:$L$81,MATCH(SXS_Transit_temp!G$28,SXS_Transit_input!$B$70:$L$70,0)+1,FALSE)),0,VLOOKUP($A51,SXS_Transit_input!$A$71:$L$81,MATCH(SXS_Transit_temp!G$28,SXS_Transit_input!$B$70:$L$70,0)+1,FALSE))</f>
        <v>0</v>
      </c>
      <c r="H51">
        <f>IF(ISNA(VLOOKUP($A51,SXS_Transit_input!$A$28:$W$49,MATCH(SXS_Transit_temp!H$28,SXS_Transit_input!$B$27:$W$27,0)+1,FALSE)),0,VLOOKUP($A51,SXS_Transit_input!$A$28:$W$49,MATCH(SXS_Transit_temp!H$28,SXS_Transit_input!$B$27:$W$27,0)+1,FALSE))+IF(ISNA(VLOOKUP($A51,SXS_Transit_input!$A$71:$L$81,MATCH(SXS_Transit_temp!H$28,SXS_Transit_input!$B$70:$L$70,0)+1,FALSE)),0,VLOOKUP($A51,SXS_Transit_input!$A$71:$L$81,MATCH(SXS_Transit_temp!H$28,SXS_Transit_input!$B$70:$L$70,0)+1,FALSE))</f>
        <v>0</v>
      </c>
      <c r="I51">
        <f>IF(ISNA(VLOOKUP($A51,SXS_Transit_input!$A$28:$W$49,MATCH(SXS_Transit_temp!I$28,SXS_Transit_input!$B$27:$W$27,0)+1,FALSE)),0,VLOOKUP($A51,SXS_Transit_input!$A$28:$W$49,MATCH(SXS_Transit_temp!I$28,SXS_Transit_input!$B$27:$W$27,0)+1,FALSE))+IF(ISNA(VLOOKUP($A51,SXS_Transit_input!$A$71:$L$81,MATCH(SXS_Transit_temp!I$28,SXS_Transit_input!$B$70:$L$70,0)+1,FALSE)),0,VLOOKUP($A51,SXS_Transit_input!$A$71:$L$81,MATCH(SXS_Transit_temp!I$28,SXS_Transit_input!$B$70:$L$70,0)+1,FALSE))</f>
        <v>0</v>
      </c>
      <c r="J51">
        <f>IF(ISNA(VLOOKUP($A51,SXS_Transit_input!$A$28:$W$49,MATCH(SXS_Transit_temp!J$28,SXS_Transit_input!$B$27:$W$27,0)+1,FALSE)),0,VLOOKUP($A51,SXS_Transit_input!$A$28:$W$49,MATCH(SXS_Transit_temp!J$28,SXS_Transit_input!$B$27:$W$27,0)+1,FALSE))+IF(ISNA(VLOOKUP($A51,SXS_Transit_input!$A$71:$L$81,MATCH(SXS_Transit_temp!J$28,SXS_Transit_input!$B$70:$L$70,0)+1,FALSE)),0,VLOOKUP($A51,SXS_Transit_input!$A$71:$L$81,MATCH(SXS_Transit_temp!J$28,SXS_Transit_input!$B$70:$L$70,0)+1,FALSE))</f>
        <v>0</v>
      </c>
      <c r="K51">
        <f>IF(ISNA(VLOOKUP($A51,SXS_Transit_input!$A$28:$W$49,MATCH(SXS_Transit_temp!K$28,SXS_Transit_input!$B$27:$W$27,0)+1,FALSE)),0,VLOOKUP($A51,SXS_Transit_input!$A$28:$W$49,MATCH(SXS_Transit_temp!K$28,SXS_Transit_input!$B$27:$W$27,0)+1,FALSE))+IF(ISNA(VLOOKUP($A51,SXS_Transit_input!$A$71:$L$81,MATCH(SXS_Transit_temp!K$28,SXS_Transit_input!$B$70:$L$70,0)+1,FALSE)),0,VLOOKUP($A51,SXS_Transit_input!$A$71:$L$81,MATCH(SXS_Transit_temp!K$28,SXS_Transit_input!$B$70:$L$70,0)+1,FALSE))</f>
        <v>0</v>
      </c>
      <c r="L51">
        <f>IF(ISNA(VLOOKUP($A51,SXS_Transit_input!$A$28:$W$49,MATCH(SXS_Transit_temp!L$28,SXS_Transit_input!$B$27:$W$27,0)+1,FALSE)),0,VLOOKUP($A51,SXS_Transit_input!$A$28:$W$49,MATCH(SXS_Transit_temp!L$28,SXS_Transit_input!$B$27:$W$27,0)+1,FALSE))+IF(ISNA(VLOOKUP($A51,SXS_Transit_input!$A$71:$L$81,MATCH(SXS_Transit_temp!L$28,SXS_Transit_input!$B$70:$L$70,0)+1,FALSE)),0,VLOOKUP($A51,SXS_Transit_input!$A$71:$L$81,MATCH(SXS_Transit_temp!L$28,SXS_Transit_input!$B$70:$L$70,0)+1,FALSE))</f>
        <v>0</v>
      </c>
      <c r="M51">
        <f>IF(ISNA(VLOOKUP($A51,SXS_Transit_input!$A$28:$W$49,MATCH(SXS_Transit_temp!M$28,SXS_Transit_input!$B$27:$W$27,0)+1,FALSE)),0,VLOOKUP($A51,SXS_Transit_input!$A$28:$W$49,MATCH(SXS_Transit_temp!M$28,SXS_Transit_input!$B$27:$W$27,0)+1,FALSE))+IF(ISNA(VLOOKUP($A51,SXS_Transit_input!$A$71:$L$81,MATCH(SXS_Transit_temp!M$28,SXS_Transit_input!$B$70:$L$70,0)+1,FALSE)),0,VLOOKUP($A51,SXS_Transit_input!$A$71:$L$81,MATCH(SXS_Transit_temp!M$28,SXS_Transit_input!$B$70:$L$70,0)+1,FALSE))</f>
        <v>0</v>
      </c>
      <c r="N51">
        <f>IF(ISNA(VLOOKUP($A51,SXS_Transit_input!$A$28:$W$49,MATCH(SXS_Transit_temp!N$28,SXS_Transit_input!$B$27:$W$27,0)+1,FALSE)),0,VLOOKUP($A51,SXS_Transit_input!$A$28:$W$49,MATCH(SXS_Transit_temp!N$28,SXS_Transit_input!$B$27:$W$27,0)+1,FALSE))+IF(ISNA(VLOOKUP($A51,SXS_Transit_input!$A$71:$L$81,MATCH(SXS_Transit_temp!N$28,SXS_Transit_input!$B$70:$L$70,0)+1,FALSE)),0,VLOOKUP($A51,SXS_Transit_input!$A$71:$L$81,MATCH(SXS_Transit_temp!N$28,SXS_Transit_input!$B$70:$L$70,0)+1,FALSE))</f>
        <v>0</v>
      </c>
      <c r="O51">
        <f>IF(ISNA(VLOOKUP($A51,SXS_Transit_input!$A$28:$W$49,MATCH(SXS_Transit_temp!O$28,SXS_Transit_input!$B$27:$W$27,0)+1,FALSE)),0,VLOOKUP($A51,SXS_Transit_input!$A$28:$W$49,MATCH(SXS_Transit_temp!O$28,SXS_Transit_input!$B$27:$W$27,0)+1,FALSE))+IF(ISNA(VLOOKUP($A51,SXS_Transit_input!$A$71:$L$81,MATCH(SXS_Transit_temp!O$28,SXS_Transit_input!$B$70:$L$70,0)+1,FALSE)),0,VLOOKUP($A51,SXS_Transit_input!$A$71:$L$81,MATCH(SXS_Transit_temp!O$28,SXS_Transit_input!$B$70:$L$70,0)+1,FALSE))</f>
        <v>0</v>
      </c>
      <c r="P51">
        <f>IF(ISNA(VLOOKUP($A51,SXS_Transit_input!$A$28:$W$49,MATCH(SXS_Transit_temp!P$28,SXS_Transit_input!$B$27:$W$27,0)+1,FALSE)),0,VLOOKUP($A51,SXS_Transit_input!$A$28:$W$49,MATCH(SXS_Transit_temp!P$28,SXS_Transit_input!$B$27:$W$27,0)+1,FALSE))+IF(ISNA(VLOOKUP($A51,SXS_Transit_input!$A$71:$L$81,MATCH(SXS_Transit_temp!P$28,SXS_Transit_input!$B$70:$L$70,0)+1,FALSE)),0,VLOOKUP($A51,SXS_Transit_input!$A$71:$L$81,MATCH(SXS_Transit_temp!P$28,SXS_Transit_input!$B$70:$L$70,0)+1,FALSE))</f>
        <v>0</v>
      </c>
      <c r="Q51">
        <f>IF(ISNA(VLOOKUP($A51,SXS_Transit_input!$A$28:$W$49,MATCH(SXS_Transit_temp!Q$28,SXS_Transit_input!$B$27:$W$27,0)+1,FALSE)),0,VLOOKUP($A51,SXS_Transit_input!$A$28:$W$49,MATCH(SXS_Transit_temp!Q$28,SXS_Transit_input!$B$27:$W$27,0)+1,FALSE))+IF(ISNA(VLOOKUP($A51,SXS_Transit_input!$A$71:$L$81,MATCH(SXS_Transit_temp!Q$28,SXS_Transit_input!$B$70:$L$70,0)+1,FALSE)),0,VLOOKUP($A51,SXS_Transit_input!$A$71:$L$81,MATCH(SXS_Transit_temp!Q$28,SXS_Transit_input!$B$70:$L$70,0)+1,FALSE))</f>
        <v>0</v>
      </c>
      <c r="R51">
        <f>IF(ISNA(VLOOKUP($A51,SXS_Transit_input!$A$28:$W$49,MATCH(SXS_Transit_temp!R$28,SXS_Transit_input!$B$27:$W$27,0)+1,FALSE)),0,VLOOKUP($A51,SXS_Transit_input!$A$28:$W$49,MATCH(SXS_Transit_temp!R$28,SXS_Transit_input!$B$27:$W$27,0)+1,FALSE))+IF(ISNA(VLOOKUP($A51,SXS_Transit_input!$A$71:$L$81,MATCH(SXS_Transit_temp!R$28,SXS_Transit_input!$B$70:$L$70,0)+1,FALSE)),0,VLOOKUP($A51,SXS_Transit_input!$A$71:$L$81,MATCH(SXS_Transit_temp!R$28,SXS_Transit_input!$B$70:$L$70,0)+1,FALSE))</f>
        <v>0</v>
      </c>
      <c r="S51">
        <f>IF(ISNA(VLOOKUP($A51,SXS_Transit_input!$A$28:$W$49,MATCH(SXS_Transit_temp!S$28,SXS_Transit_input!$B$27:$W$27,0)+1,FALSE)),0,VLOOKUP($A51,SXS_Transit_input!$A$28:$W$49,MATCH(SXS_Transit_temp!S$28,SXS_Transit_input!$B$27:$W$27,0)+1,FALSE))+IF(ISNA(VLOOKUP($A51,SXS_Transit_input!$A$71:$L$81,MATCH(SXS_Transit_temp!S$28,SXS_Transit_input!$B$70:$L$70,0)+1,FALSE)),0,VLOOKUP($A51,SXS_Transit_input!$A$71:$L$81,MATCH(SXS_Transit_temp!S$28,SXS_Transit_input!$B$70:$L$70,0)+1,FALSE))</f>
        <v>0</v>
      </c>
      <c r="T51">
        <f>IF(ISNA(VLOOKUP($A51,SXS_Transit_input!$A$28:$W$49,MATCH(SXS_Transit_temp!T$28,SXS_Transit_input!$B$27:$W$27,0)+1,FALSE)),0,VLOOKUP($A51,SXS_Transit_input!$A$28:$W$49,MATCH(SXS_Transit_temp!T$28,SXS_Transit_input!$B$27:$W$27,0)+1,FALSE))+IF(ISNA(VLOOKUP($A51,SXS_Transit_input!$A$71:$L$81,MATCH(SXS_Transit_temp!T$28,SXS_Transit_input!$B$70:$L$70,0)+1,FALSE)),0,VLOOKUP($A51,SXS_Transit_input!$A$71:$L$81,MATCH(SXS_Transit_temp!T$28,SXS_Transit_input!$B$70:$L$70,0)+1,FALSE))</f>
        <v>0</v>
      </c>
      <c r="U51">
        <f>IF(ISNA(VLOOKUP($A51,SXS_Transit_input!$A$28:$W$49,MATCH(SXS_Transit_temp!U$28,SXS_Transit_input!$B$27:$W$27,0)+1,FALSE)),0,VLOOKUP($A51,SXS_Transit_input!$A$28:$W$49,MATCH(SXS_Transit_temp!U$28,SXS_Transit_input!$B$27:$W$27,0)+1,FALSE))+IF(ISNA(VLOOKUP($A51,SXS_Transit_input!$A$71:$L$81,MATCH(SXS_Transit_temp!U$28,SXS_Transit_input!$B$70:$L$70,0)+1,FALSE)),0,VLOOKUP($A51,SXS_Transit_input!$A$71:$L$81,MATCH(SXS_Transit_temp!U$28,SXS_Transit_input!$B$70:$L$70,0)+1,FALSE))</f>
        <v>0</v>
      </c>
      <c r="V51">
        <f>IF(ISNA(VLOOKUP($A51,SXS_Transit_input!$A$28:$W$49,MATCH(SXS_Transit_temp!V$28,SXS_Transit_input!$B$27:$W$27,0)+1,FALSE)),0,VLOOKUP($A51,SXS_Transit_input!$A$28:$W$49,MATCH(SXS_Transit_temp!V$28,SXS_Transit_input!$B$27:$W$27,0)+1,FALSE))+IF(ISNA(VLOOKUP($A51,SXS_Transit_input!$A$71:$L$81,MATCH(SXS_Transit_temp!V$28,SXS_Transit_input!$B$70:$L$70,0)+1,FALSE)),0,VLOOKUP($A51,SXS_Transit_input!$A$71:$L$81,MATCH(SXS_Transit_temp!V$28,SXS_Transit_input!$B$70:$L$70,0)+1,FALSE))</f>
        <v>0</v>
      </c>
      <c r="W51">
        <f>IF(ISNA(VLOOKUP($A51,SXS_Transit_input!$A$28:$W$49,MATCH(SXS_Transit_temp!W$28,SXS_Transit_input!$B$27:$W$27,0)+1,FALSE)),0,VLOOKUP($A51,SXS_Transit_input!$A$28:$W$49,MATCH(SXS_Transit_temp!W$28,SXS_Transit_input!$B$27:$W$27,0)+1,FALSE))+IF(ISNA(VLOOKUP($A51,SXS_Transit_input!$A$71:$L$81,MATCH(SXS_Transit_temp!W$28,SXS_Transit_input!$B$70:$L$70,0)+1,FALSE)),0,VLOOKUP($A51,SXS_Transit_input!$A$71:$L$81,MATCH(SXS_Transit_temp!W$28,SXS_Transit_input!$B$70:$L$70,0)+1,FALSE))</f>
        <v>0</v>
      </c>
      <c r="X51">
        <f>IF(ISNA(VLOOKUP($A51,SXS_Transit_input!$A$28:$W$49,MATCH(SXS_Transit_temp!X$28,SXS_Transit_input!$B$27:$W$27,0)+1,FALSE)),0,VLOOKUP($A51,SXS_Transit_input!$A$28:$W$49,MATCH(SXS_Transit_temp!X$28,SXS_Transit_input!$B$27:$W$27,0)+1,FALSE))+IF(ISNA(VLOOKUP($A51,SXS_Transit_input!$A$71:$L$81,MATCH(SXS_Transit_temp!X$28,SXS_Transit_input!$B$70:$L$70,0)+1,FALSE)),0,VLOOKUP($A51,SXS_Transit_input!$A$71:$L$81,MATCH(SXS_Transit_temp!X$28,SXS_Transit_input!$B$70:$L$70,0)+1,FALSE))</f>
        <v>0</v>
      </c>
      <c r="Y51">
        <f>IF(ISNA(VLOOKUP($A51,SXS_Transit_input!$A$28:$W$49,MATCH(SXS_Transit_temp!Y$28,SXS_Transit_input!$B$27:$W$27,0)+1,FALSE)),0,VLOOKUP($A51,SXS_Transit_input!$A$28:$W$49,MATCH(SXS_Transit_temp!Y$28,SXS_Transit_input!$B$27:$W$27,0)+1,FALSE))+IF(ISNA(VLOOKUP($A51,SXS_Transit_input!$A$71:$L$81,MATCH(SXS_Transit_temp!Y$28,SXS_Transit_input!$B$70:$L$70,0)+1,FALSE)),0,VLOOKUP($A51,SXS_Transit_input!$A$71:$L$81,MATCH(SXS_Transit_temp!Y$28,SXS_Transit_input!$B$70:$L$70,0)+1,FALSE))</f>
        <v>0</v>
      </c>
      <c r="Z51">
        <f>IF(ISNA(VLOOKUP($A51,SXS_Transit_input!$A$28:$W$49,MATCH(SXS_Transit_temp!Z$28,SXS_Transit_input!$B$27:$W$27,0)+1,FALSE)),0,VLOOKUP($A51,SXS_Transit_input!$A$28:$W$49,MATCH(SXS_Transit_temp!Z$28,SXS_Transit_input!$B$27:$W$27,0)+1,FALSE))+IF(ISNA(VLOOKUP($A51,SXS_Transit_input!$A$71:$L$81,MATCH(SXS_Transit_temp!Z$28,SXS_Transit_input!$B$70:$L$70,0)+1,FALSE)),0,VLOOKUP($A51,SXS_Transit_input!$A$71:$L$81,MATCH(SXS_Transit_temp!Z$28,SXS_Transit_input!$B$70:$L$70,0)+1,FALSE))</f>
        <v>0</v>
      </c>
      <c r="AA51">
        <v>23</v>
      </c>
      <c r="AB51" s="22">
        <f>IF(ISNA(VLOOKUP($AA51,SXS_Transit_input!$Y$28:$AU$48,MATCH(SXS_Transit_temp!AB$28,SXS_Transit_input!$Y$27:$AT$27,0)+1,FALSE)),0,VLOOKUP($AA51,SXS_Transit_input!$Y$28:$AU$48,MATCH(SXS_Transit_temp!AB$28,SXS_Transit_input!$Y$27:$AT$27,0)+1,FALSE))+IF(ISNA(VLOOKUP($AA51,SXS_Transit_input!$Y$70:$AM$81,MATCH(SXS_Transit_temp!AB$28,SXS_Transit_input!$Y$69:$AL$69,0)+1,FALSE)),0,VLOOKUP($AA51,SXS_Transit_input!$Y$70:$AM$81,MATCH(SXS_Transit_temp!AB$28,SXS_Transit_input!$Y$69:$AL$69,0)+1,FALSE))</f>
        <v>0</v>
      </c>
      <c r="AC51" s="23">
        <f>IF(ISNA(VLOOKUP($AA51,SXS_Transit_input!$Y$28:$AU$48,MATCH(SXS_Transit_temp!AC$28,SXS_Transit_input!$Y$27:$AT$27,0)+1,FALSE)),0,VLOOKUP($AA51,SXS_Transit_input!$Y$28:$AU$48,MATCH(SXS_Transit_temp!AC$28,SXS_Transit_input!$Y$27:$AT$27,0)+1,FALSE))+IF(ISNA(VLOOKUP($AA51,SXS_Transit_input!$Y$70:$AM$81,MATCH(SXS_Transit_temp!AC$28,SXS_Transit_input!$Y$69:$AL$69,0)+1,FALSE)),0,VLOOKUP($AA51,SXS_Transit_input!$Y$70:$AM$81,MATCH(SXS_Transit_temp!AC$28,SXS_Transit_input!$Y$69:$AL$69,0)+1,FALSE))</f>
        <v>0</v>
      </c>
      <c r="AD51" s="23">
        <f>IF(ISNA(VLOOKUP($AA51,SXS_Transit_input!$Y$28:$AU$48,MATCH(SXS_Transit_temp!AD$28,SXS_Transit_input!$Y$27:$AT$27,0)+1,FALSE)),0,VLOOKUP($AA51,SXS_Transit_input!$Y$28:$AU$48,MATCH(SXS_Transit_temp!AD$28,SXS_Transit_input!$Y$27:$AT$27,0)+1,FALSE))+IF(ISNA(VLOOKUP($AA51,SXS_Transit_input!$Y$70:$AM$81,MATCH(SXS_Transit_temp!AD$28,SXS_Transit_input!$Y$69:$AL$69,0)+1,FALSE)),0,VLOOKUP($AA51,SXS_Transit_input!$Y$70:$AM$81,MATCH(SXS_Transit_temp!AD$28,SXS_Transit_input!$Y$69:$AL$69,0)+1,FALSE))</f>
        <v>0</v>
      </c>
      <c r="AE51" s="23">
        <f>IF(ISNA(VLOOKUP($AA51,SXS_Transit_input!$Y$28:$AU$48,MATCH(SXS_Transit_temp!AE$28,SXS_Transit_input!$Y$27:$AT$27,0)+1,FALSE)),0,VLOOKUP($AA51,SXS_Transit_input!$Y$28:$AU$48,MATCH(SXS_Transit_temp!AE$28,SXS_Transit_input!$Y$27:$AT$27,0)+1,FALSE))+IF(ISNA(VLOOKUP($AA51,SXS_Transit_input!$Y$70:$AM$81,MATCH(SXS_Transit_temp!AE$28,SXS_Transit_input!$Y$69:$AL$69,0)+1,FALSE)),0,VLOOKUP($AA51,SXS_Transit_input!$Y$70:$AM$81,MATCH(SXS_Transit_temp!AE$28,SXS_Transit_input!$Y$69:$AL$69,0)+1,FALSE))</f>
        <v>0</v>
      </c>
      <c r="AF51" s="23">
        <f>IF(ISNA(VLOOKUP($AA51,SXS_Transit_input!$Y$28:$AU$48,MATCH(SXS_Transit_temp!AF$28,SXS_Transit_input!$Y$27:$AT$27,0)+1,FALSE)),0,VLOOKUP($AA51,SXS_Transit_input!$Y$28:$AU$48,MATCH(SXS_Transit_temp!AF$28,SXS_Transit_input!$Y$27:$AT$27,0)+1,FALSE))+IF(ISNA(VLOOKUP($AA51,SXS_Transit_input!$Y$70:$AM$81,MATCH(SXS_Transit_temp!AF$28,SXS_Transit_input!$Y$69:$AL$69,0)+1,FALSE)),0,VLOOKUP($AA51,SXS_Transit_input!$Y$70:$AM$81,MATCH(SXS_Transit_temp!AF$28,SXS_Transit_input!$Y$69:$AL$69,0)+1,FALSE))</f>
        <v>0</v>
      </c>
      <c r="AG51" s="23">
        <f>IF(ISNA(VLOOKUP($AA51,SXS_Transit_input!$Y$28:$AU$48,MATCH(SXS_Transit_temp!AG$28,SXS_Transit_input!$Y$27:$AT$27,0)+1,FALSE)),0,VLOOKUP($AA51,SXS_Transit_input!$Y$28:$AU$48,MATCH(SXS_Transit_temp!AG$28,SXS_Transit_input!$Y$27:$AT$27,0)+1,FALSE))+IF(ISNA(VLOOKUP($AA51,SXS_Transit_input!$Y$70:$AM$81,MATCH(SXS_Transit_temp!AG$28,SXS_Transit_input!$Y$69:$AL$69,0)+1,FALSE)),0,VLOOKUP($AA51,SXS_Transit_input!$Y$70:$AM$81,MATCH(SXS_Transit_temp!AG$28,SXS_Transit_input!$Y$69:$AL$69,0)+1,FALSE))</f>
        <v>0</v>
      </c>
      <c r="AH51" s="23">
        <f>IF(ISNA(VLOOKUP($AA51,SXS_Transit_input!$Y$28:$AU$48,MATCH(SXS_Transit_temp!AH$28,SXS_Transit_input!$Y$27:$AT$27,0)+1,FALSE)),0,VLOOKUP($AA51,SXS_Transit_input!$Y$28:$AU$48,MATCH(SXS_Transit_temp!AH$28,SXS_Transit_input!$Y$27:$AT$27,0)+1,FALSE))+IF(ISNA(VLOOKUP($AA51,SXS_Transit_input!$Y$70:$AM$81,MATCH(SXS_Transit_temp!AH$28,SXS_Transit_input!$Y$69:$AL$69,0)+1,FALSE)),0,VLOOKUP($AA51,SXS_Transit_input!$Y$70:$AM$81,MATCH(SXS_Transit_temp!AH$28,SXS_Transit_input!$Y$69:$AL$69,0)+1,FALSE))</f>
        <v>0</v>
      </c>
      <c r="AI51" s="23">
        <f>IF(ISNA(VLOOKUP($AA51,SXS_Transit_input!$Y$28:$AU$48,MATCH(SXS_Transit_temp!AI$28,SXS_Transit_input!$Y$27:$AT$27,0)+1,FALSE)),0,VLOOKUP($AA51,SXS_Transit_input!$Y$28:$AU$48,MATCH(SXS_Transit_temp!AI$28,SXS_Transit_input!$Y$27:$AT$27,0)+1,FALSE))+IF(ISNA(VLOOKUP($AA51,SXS_Transit_input!$Y$70:$AM$81,MATCH(SXS_Transit_temp!AI$28,SXS_Transit_input!$Y$69:$AL$69,0)+1,FALSE)),0,VLOOKUP($AA51,SXS_Transit_input!$Y$70:$AM$81,MATCH(SXS_Transit_temp!AI$28,SXS_Transit_input!$Y$69:$AL$69,0)+1,FALSE))</f>
        <v>0</v>
      </c>
      <c r="AJ51" s="23">
        <f>IF(ISNA(VLOOKUP($AA51,SXS_Transit_input!$Y$28:$AU$48,MATCH(SXS_Transit_temp!AJ$28,SXS_Transit_input!$Y$27:$AT$27,0)+1,FALSE)),0,VLOOKUP($AA51,SXS_Transit_input!$Y$28:$AU$48,MATCH(SXS_Transit_temp!AJ$28,SXS_Transit_input!$Y$27:$AT$27,0)+1,FALSE))+IF(ISNA(VLOOKUP($AA51,SXS_Transit_input!$Y$70:$AM$81,MATCH(SXS_Transit_temp!AJ$28,SXS_Transit_input!$Y$69:$AL$69,0)+1,FALSE)),0,VLOOKUP($AA51,SXS_Transit_input!$Y$70:$AM$81,MATCH(SXS_Transit_temp!AJ$28,SXS_Transit_input!$Y$69:$AL$69,0)+1,FALSE))</f>
        <v>0</v>
      </c>
      <c r="AK51" s="23">
        <f>IF(ISNA(VLOOKUP($AA51,SXS_Transit_input!$Y$28:$AU$48,MATCH(SXS_Transit_temp!AK$28,SXS_Transit_input!$Y$27:$AT$27,0)+1,FALSE)),0,VLOOKUP($AA51,SXS_Transit_input!$Y$28:$AU$48,MATCH(SXS_Transit_temp!AK$28,SXS_Transit_input!$Y$27:$AT$27,0)+1,FALSE))+IF(ISNA(VLOOKUP($AA51,SXS_Transit_input!$Y$70:$AM$81,MATCH(SXS_Transit_temp!AK$28,SXS_Transit_input!$Y$69:$AL$69,0)+1,FALSE)),0,VLOOKUP($AA51,SXS_Transit_input!$Y$70:$AM$81,MATCH(SXS_Transit_temp!AK$28,SXS_Transit_input!$Y$69:$AL$69,0)+1,FALSE))</f>
        <v>0</v>
      </c>
      <c r="AL51" s="23">
        <f>IF(ISNA(VLOOKUP($AA51,SXS_Transit_input!$Y$28:$AU$48,MATCH(SXS_Transit_temp!AL$28,SXS_Transit_input!$Y$27:$AT$27,0)+1,FALSE)),0,VLOOKUP($AA51,SXS_Transit_input!$Y$28:$AU$48,MATCH(SXS_Transit_temp!AL$28,SXS_Transit_input!$Y$27:$AT$27,0)+1,FALSE))+IF(ISNA(VLOOKUP($AA51,SXS_Transit_input!$Y$70:$AM$81,MATCH(SXS_Transit_temp!AL$28,SXS_Transit_input!$Y$69:$AL$69,0)+1,FALSE)),0,VLOOKUP($AA51,SXS_Transit_input!$Y$70:$AM$81,MATCH(SXS_Transit_temp!AL$28,SXS_Transit_input!$Y$69:$AL$69,0)+1,FALSE))</f>
        <v>0</v>
      </c>
      <c r="AM51" s="23">
        <f>IF(ISNA(VLOOKUP($AA51,SXS_Transit_input!$Y$28:$AU$48,MATCH(SXS_Transit_temp!AM$28,SXS_Transit_input!$Y$27:$AT$27,0)+1,FALSE)),0,VLOOKUP($AA51,SXS_Transit_input!$Y$28:$AU$48,MATCH(SXS_Transit_temp!AM$28,SXS_Transit_input!$Y$27:$AT$27,0)+1,FALSE))+IF(ISNA(VLOOKUP($AA51,SXS_Transit_input!$Y$70:$AM$81,MATCH(SXS_Transit_temp!AM$28,SXS_Transit_input!$Y$69:$AL$69,0)+1,FALSE)),0,VLOOKUP($AA51,SXS_Transit_input!$Y$70:$AM$81,MATCH(SXS_Transit_temp!AM$28,SXS_Transit_input!$Y$69:$AL$69,0)+1,FALSE))</f>
        <v>0</v>
      </c>
      <c r="AN51" s="23">
        <f>IF(ISNA(VLOOKUP($AA51,SXS_Transit_input!$Y$28:$AU$48,MATCH(SXS_Transit_temp!AN$28,SXS_Transit_input!$Y$27:$AT$27,0)+1,FALSE)),0,VLOOKUP($AA51,SXS_Transit_input!$Y$28:$AU$48,MATCH(SXS_Transit_temp!AN$28,SXS_Transit_input!$Y$27:$AT$27,0)+1,FALSE))+IF(ISNA(VLOOKUP($AA51,SXS_Transit_input!$Y$70:$AM$81,MATCH(SXS_Transit_temp!AN$28,SXS_Transit_input!$Y$69:$AL$69,0)+1,FALSE)),0,VLOOKUP($AA51,SXS_Transit_input!$Y$70:$AM$81,MATCH(SXS_Transit_temp!AN$28,SXS_Transit_input!$Y$69:$AL$69,0)+1,FALSE))</f>
        <v>0</v>
      </c>
      <c r="AO51" s="23">
        <f>IF(ISNA(VLOOKUP($AA51,SXS_Transit_input!$Y$28:$AU$48,MATCH(SXS_Transit_temp!AO$28,SXS_Transit_input!$Y$27:$AT$27,0)+1,FALSE)),0,VLOOKUP($AA51,SXS_Transit_input!$Y$28:$AU$48,MATCH(SXS_Transit_temp!AO$28,SXS_Transit_input!$Y$27:$AT$27,0)+1,FALSE))+IF(ISNA(VLOOKUP($AA51,SXS_Transit_input!$Y$70:$AM$81,MATCH(SXS_Transit_temp!AO$28,SXS_Transit_input!$Y$69:$AL$69,0)+1,FALSE)),0,VLOOKUP($AA51,SXS_Transit_input!$Y$70:$AM$81,MATCH(SXS_Transit_temp!AO$28,SXS_Transit_input!$Y$69:$AL$69,0)+1,FALSE))</f>
        <v>0</v>
      </c>
      <c r="AP51" s="23">
        <f>IF(ISNA(VLOOKUP($AA51,SXS_Transit_input!$Y$28:$AU$48,MATCH(SXS_Transit_temp!AP$28,SXS_Transit_input!$Y$27:$AT$27,0)+1,FALSE)),0,VLOOKUP($AA51,SXS_Transit_input!$Y$28:$AU$48,MATCH(SXS_Transit_temp!AP$28,SXS_Transit_input!$Y$27:$AT$27,0)+1,FALSE))+IF(ISNA(VLOOKUP($AA51,SXS_Transit_input!$Y$70:$AM$81,MATCH(SXS_Transit_temp!AP$28,SXS_Transit_input!$Y$69:$AL$69,0)+1,FALSE)),0,VLOOKUP($AA51,SXS_Transit_input!$Y$70:$AM$81,MATCH(SXS_Transit_temp!AP$28,SXS_Transit_input!$Y$69:$AL$69,0)+1,FALSE))</f>
        <v>0</v>
      </c>
      <c r="AQ51" s="23">
        <f>IF(ISNA(VLOOKUP($AA51,SXS_Transit_input!$Y$28:$AU$48,MATCH(SXS_Transit_temp!AQ$28,SXS_Transit_input!$Y$27:$AT$27,0)+1,FALSE)),0,VLOOKUP($AA51,SXS_Transit_input!$Y$28:$AU$48,MATCH(SXS_Transit_temp!AQ$28,SXS_Transit_input!$Y$27:$AT$27,0)+1,FALSE))+IF(ISNA(VLOOKUP($AA51,SXS_Transit_input!$Y$70:$AM$81,MATCH(SXS_Transit_temp!AQ$28,SXS_Transit_input!$Y$69:$AL$69,0)+1,FALSE)),0,VLOOKUP($AA51,SXS_Transit_input!$Y$70:$AM$81,MATCH(SXS_Transit_temp!AQ$28,SXS_Transit_input!$Y$69:$AL$69,0)+1,FALSE))</f>
        <v>0</v>
      </c>
      <c r="AR51" s="23">
        <f>IF(ISNA(VLOOKUP($AA51,SXS_Transit_input!$Y$28:$AU$48,MATCH(SXS_Transit_temp!AR$28,SXS_Transit_input!$Y$27:$AT$27,0)+1,FALSE)),0,VLOOKUP($AA51,SXS_Transit_input!$Y$28:$AU$48,MATCH(SXS_Transit_temp!AR$28,SXS_Transit_input!$Y$27:$AT$27,0)+1,FALSE))+IF(ISNA(VLOOKUP($AA51,SXS_Transit_input!$Y$70:$AM$81,MATCH(SXS_Transit_temp!AR$28,SXS_Transit_input!$Y$69:$AL$69,0)+1,FALSE)),0,VLOOKUP($AA51,SXS_Transit_input!$Y$70:$AM$81,MATCH(SXS_Transit_temp!AR$28,SXS_Transit_input!$Y$69:$AL$69,0)+1,FALSE))</f>
        <v>0</v>
      </c>
      <c r="AS51" s="23">
        <f>IF(ISNA(VLOOKUP($AA51,SXS_Transit_input!$Y$28:$AU$48,MATCH(SXS_Transit_temp!AS$28,SXS_Transit_input!$Y$27:$AT$27,0)+1,FALSE)),0,VLOOKUP($AA51,SXS_Transit_input!$Y$28:$AU$48,MATCH(SXS_Transit_temp!AS$28,SXS_Transit_input!$Y$27:$AT$27,0)+1,FALSE))+IF(ISNA(VLOOKUP($AA51,SXS_Transit_input!$Y$70:$AM$81,MATCH(SXS_Transit_temp!AS$28,SXS_Transit_input!$Y$69:$AL$69,0)+1,FALSE)),0,VLOOKUP($AA51,SXS_Transit_input!$Y$70:$AM$81,MATCH(SXS_Transit_temp!AS$28,SXS_Transit_input!$Y$69:$AL$69,0)+1,FALSE))</f>
        <v>0</v>
      </c>
      <c r="AT51" s="23">
        <f>IF(ISNA(VLOOKUP($AA51,SXS_Transit_input!$Y$28:$AU$48,MATCH(SXS_Transit_temp!AT$28,SXS_Transit_input!$Y$27:$AT$27,0)+1,FALSE)),0,VLOOKUP($AA51,SXS_Transit_input!$Y$28:$AU$48,MATCH(SXS_Transit_temp!AT$28,SXS_Transit_input!$Y$27:$AT$27,0)+1,FALSE))+IF(ISNA(VLOOKUP($AA51,SXS_Transit_input!$Y$70:$AM$81,MATCH(SXS_Transit_temp!AT$28,SXS_Transit_input!$Y$69:$AL$69,0)+1,FALSE)),0,VLOOKUP($AA51,SXS_Transit_input!$Y$70:$AM$81,MATCH(SXS_Transit_temp!AT$28,SXS_Transit_input!$Y$69:$AL$69,0)+1,FALSE))</f>
        <v>0</v>
      </c>
      <c r="AU51" s="23">
        <f>IF(ISNA(VLOOKUP($AA51,SXS_Transit_input!$Y$28:$AU$48,MATCH(SXS_Transit_temp!AU$28,SXS_Transit_input!$Y$27:$AT$27,0)+1,FALSE)),0,VLOOKUP($AA51,SXS_Transit_input!$Y$28:$AU$48,MATCH(SXS_Transit_temp!AU$28,SXS_Transit_input!$Y$27:$AT$27,0)+1,FALSE))+IF(ISNA(VLOOKUP($AA51,SXS_Transit_input!$Y$70:$AM$81,MATCH(SXS_Transit_temp!AU$28,SXS_Transit_input!$Y$69:$AL$69,0)+1,FALSE)),0,VLOOKUP($AA51,SXS_Transit_input!$Y$70:$AM$81,MATCH(SXS_Transit_temp!AU$28,SXS_Transit_input!$Y$69:$AL$69,0)+1,FALSE))</f>
        <v>0</v>
      </c>
      <c r="AV51" s="23">
        <f>IF(ISNA(VLOOKUP($AA51,SXS_Transit_input!$Y$28:$AU$48,MATCH(SXS_Transit_temp!AV$28,SXS_Transit_input!$Y$27:$AT$27,0)+1,FALSE)),0,VLOOKUP($AA51,SXS_Transit_input!$Y$28:$AU$48,MATCH(SXS_Transit_temp!AV$28,SXS_Transit_input!$Y$27:$AT$27,0)+1,FALSE))+IF(ISNA(VLOOKUP($AA51,SXS_Transit_input!$Y$70:$AM$81,MATCH(SXS_Transit_temp!AV$28,SXS_Transit_input!$Y$69:$AL$69,0)+1,FALSE)),0,VLOOKUP($AA51,SXS_Transit_input!$Y$70:$AM$81,MATCH(SXS_Transit_temp!AV$28,SXS_Transit_input!$Y$69:$AL$69,0)+1,FALSE))</f>
        <v>0</v>
      </c>
      <c r="AW51" s="23">
        <f>IF(ISNA(VLOOKUP($AA51,SXS_Transit_input!$Y$28:$AU$48,MATCH(SXS_Transit_temp!AW$28,SXS_Transit_input!$Y$27:$AT$27,0)+1,FALSE)),0,VLOOKUP($AA51,SXS_Transit_input!$Y$28:$AU$48,MATCH(SXS_Transit_temp!AW$28,SXS_Transit_input!$Y$27:$AT$27,0)+1,FALSE))+IF(ISNA(VLOOKUP($AA51,SXS_Transit_input!$Y$70:$AM$81,MATCH(SXS_Transit_temp!AW$28,SXS_Transit_input!$Y$69:$AL$69,0)+1,FALSE)),0,VLOOKUP($AA51,SXS_Transit_input!$Y$70:$AM$81,MATCH(SXS_Transit_temp!AW$28,SXS_Transit_input!$Y$69:$AL$69,0)+1,FALSE))</f>
        <v>0</v>
      </c>
      <c r="AX51" s="23">
        <f>IF(ISNA(VLOOKUP($AA51,SXS_Transit_input!$Y$28:$AU$48,MATCH(SXS_Transit_temp!AX$28,SXS_Transit_input!$Y$27:$AT$27,0)+1,FALSE)),0,VLOOKUP($AA51,SXS_Transit_input!$Y$28:$AU$48,MATCH(SXS_Transit_temp!AX$28,SXS_Transit_input!$Y$27:$AT$27,0)+1,FALSE))+IF(ISNA(VLOOKUP($AA51,SXS_Transit_input!$Y$70:$AM$81,MATCH(SXS_Transit_temp!AX$28,SXS_Transit_input!$Y$69:$AL$69,0)+1,FALSE)),0,VLOOKUP($AA51,SXS_Transit_input!$Y$70:$AM$81,MATCH(SXS_Transit_temp!AX$28,SXS_Transit_input!$Y$69:$AL$69,0)+1,FALSE))</f>
        <v>0</v>
      </c>
      <c r="AY51" s="23">
        <f>IF(ISNA(VLOOKUP($AA51,SXS_Transit_input!$Y$28:$AU$48,MATCH(SXS_Transit_temp!AY$28,SXS_Transit_input!$Y$27:$AT$27,0)+1,FALSE)),0,VLOOKUP($AA51,SXS_Transit_input!$Y$28:$AU$48,MATCH(SXS_Transit_temp!AY$28,SXS_Transit_input!$Y$27:$AT$27,0)+1,FALSE))+IF(ISNA(VLOOKUP($AA51,SXS_Transit_input!$Y$70:$AM$81,MATCH(SXS_Transit_temp!AY$28,SXS_Transit_input!$Y$69:$AL$69,0)+1,FALSE)),0,VLOOKUP($AA51,SXS_Transit_input!$Y$70:$AM$81,MATCH(SXS_Transit_temp!AY$28,SXS_Transit_input!$Y$69:$AL$69,0)+1,FALSE))</f>
        <v>0</v>
      </c>
      <c r="AZ51" s="24">
        <f>IF(ISNA(VLOOKUP($AA51,SXS_Transit_input!$Y$28:$AU$48,MATCH(SXS_Transit_temp!AZ$28,SXS_Transit_input!$Y$27:$AT$27,0)+1,FALSE)),0,VLOOKUP($AA51,SXS_Transit_input!$Y$28:$AU$48,MATCH(SXS_Transit_temp!AZ$28,SXS_Transit_input!$Y$27:$AT$27,0)+1,FALSE))+IF(ISNA(VLOOKUP($AA51,SXS_Transit_input!$Y$70:$AM$81,MATCH(SXS_Transit_temp!AZ$28,SXS_Transit_input!$Y$69:$AL$69,0)+1,FALSE)),0,VLOOKUP($AA51,SXS_Transit_input!$Y$70:$AM$81,MATCH(SXS_Transit_temp!AZ$28,SXS_Transit_input!$Y$69:$AL$69,0)+1,FALSE))</f>
        <v>0</v>
      </c>
    </row>
    <row r="52" spans="1:52" x14ac:dyDescent="0.25">
      <c r="A52">
        <v>24</v>
      </c>
      <c r="B52">
        <f>IF(ISNA(VLOOKUP($A52,SXS_Transit_input!$A$28:$W$49,MATCH(SXS_Transit_temp!B$28,SXS_Transit_input!$B$27:$W$27,0)+1,FALSE)),0,VLOOKUP($A52,SXS_Transit_input!$A$28:$W$49,MATCH(SXS_Transit_temp!B$28,SXS_Transit_input!$B$27:$W$27,0)+1,FALSE))+IF(ISNA(VLOOKUP($A52,SXS_Transit_input!$A$71:$L$81,MATCH(SXS_Transit_temp!B$28,SXS_Transit_input!$B$70:$L$70,0)+1,FALSE)),0,VLOOKUP($A52,SXS_Transit_input!$A$71:$L$81,MATCH(SXS_Transit_temp!B$28,SXS_Transit_input!$B$70:$L$70,0)+1,FALSE))</f>
        <v>2363.2615299999998</v>
      </c>
      <c r="C52">
        <f>IF(ISNA(VLOOKUP($A52,SXS_Transit_input!$A$28:$W$49,MATCH(SXS_Transit_temp!C$28,SXS_Transit_input!$B$27:$W$27,0)+1,FALSE)),0,VLOOKUP($A52,SXS_Transit_input!$A$28:$W$49,MATCH(SXS_Transit_temp!C$28,SXS_Transit_input!$B$27:$W$27,0)+1,FALSE))+IF(ISNA(VLOOKUP($A52,SXS_Transit_input!$A$71:$L$81,MATCH(SXS_Transit_temp!C$28,SXS_Transit_input!$B$70:$L$70,0)+1,FALSE)),0,VLOOKUP($A52,SXS_Transit_input!$A$71:$L$81,MATCH(SXS_Transit_temp!C$28,SXS_Transit_input!$B$70:$L$70,0)+1,FALSE))</f>
        <v>0</v>
      </c>
      <c r="D52">
        <f>IF(ISNA(VLOOKUP($A52,SXS_Transit_input!$A$28:$W$49,MATCH(SXS_Transit_temp!D$28,SXS_Transit_input!$B$27:$W$27,0)+1,FALSE)),0,VLOOKUP($A52,SXS_Transit_input!$A$28:$W$49,MATCH(SXS_Transit_temp!D$28,SXS_Transit_input!$B$27:$W$27,0)+1,FALSE))+IF(ISNA(VLOOKUP($A52,SXS_Transit_input!$A$71:$L$81,MATCH(SXS_Transit_temp!D$28,SXS_Transit_input!$B$70:$L$70,0)+1,FALSE)),0,VLOOKUP($A52,SXS_Transit_input!$A$71:$L$81,MATCH(SXS_Transit_temp!D$28,SXS_Transit_input!$B$70:$L$70,0)+1,FALSE))</f>
        <v>0</v>
      </c>
      <c r="E52">
        <f>IF(ISNA(VLOOKUP($A52,SXS_Transit_input!$A$28:$W$49,MATCH(SXS_Transit_temp!E$28,SXS_Transit_input!$B$27:$W$27,0)+1,FALSE)),0,VLOOKUP($A52,SXS_Transit_input!$A$28:$W$49,MATCH(SXS_Transit_temp!E$28,SXS_Transit_input!$B$27:$W$27,0)+1,FALSE))+IF(ISNA(VLOOKUP($A52,SXS_Transit_input!$A$71:$L$81,MATCH(SXS_Transit_temp!E$28,SXS_Transit_input!$B$70:$L$70,0)+1,FALSE)),0,VLOOKUP($A52,SXS_Transit_input!$A$71:$L$81,MATCH(SXS_Transit_temp!E$28,SXS_Transit_input!$B$70:$L$70,0)+1,FALSE))</f>
        <v>0</v>
      </c>
      <c r="F52">
        <f>IF(ISNA(VLOOKUP($A52,SXS_Transit_input!$A$28:$W$49,MATCH(SXS_Transit_temp!F$28,SXS_Transit_input!$B$27:$W$27,0)+1,FALSE)),0,VLOOKUP($A52,SXS_Transit_input!$A$28:$W$49,MATCH(SXS_Transit_temp!F$28,SXS_Transit_input!$B$27:$W$27,0)+1,FALSE))+IF(ISNA(VLOOKUP($A52,SXS_Transit_input!$A$71:$L$81,MATCH(SXS_Transit_temp!F$28,SXS_Transit_input!$B$70:$L$70,0)+1,FALSE)),0,VLOOKUP($A52,SXS_Transit_input!$A$71:$L$81,MATCH(SXS_Transit_temp!F$28,SXS_Transit_input!$B$70:$L$70,0)+1,FALSE))</f>
        <v>0</v>
      </c>
      <c r="G52">
        <f>IF(ISNA(VLOOKUP($A52,SXS_Transit_input!$A$28:$W$49,MATCH(SXS_Transit_temp!G$28,SXS_Transit_input!$B$27:$W$27,0)+1,FALSE)),0,VLOOKUP($A52,SXS_Transit_input!$A$28:$W$49,MATCH(SXS_Transit_temp!G$28,SXS_Transit_input!$B$27:$W$27,0)+1,FALSE))+IF(ISNA(VLOOKUP($A52,SXS_Transit_input!$A$71:$L$81,MATCH(SXS_Transit_temp!G$28,SXS_Transit_input!$B$70:$L$70,0)+1,FALSE)),0,VLOOKUP($A52,SXS_Transit_input!$A$71:$L$81,MATCH(SXS_Transit_temp!G$28,SXS_Transit_input!$B$70:$L$70,0)+1,FALSE))</f>
        <v>0</v>
      </c>
      <c r="H52">
        <f>IF(ISNA(VLOOKUP($A52,SXS_Transit_input!$A$28:$W$49,MATCH(SXS_Transit_temp!H$28,SXS_Transit_input!$B$27:$W$27,0)+1,FALSE)),0,VLOOKUP($A52,SXS_Transit_input!$A$28:$W$49,MATCH(SXS_Transit_temp!H$28,SXS_Transit_input!$B$27:$W$27,0)+1,FALSE))+IF(ISNA(VLOOKUP($A52,SXS_Transit_input!$A$71:$L$81,MATCH(SXS_Transit_temp!H$28,SXS_Transit_input!$B$70:$L$70,0)+1,FALSE)),0,VLOOKUP($A52,SXS_Transit_input!$A$71:$L$81,MATCH(SXS_Transit_temp!H$28,SXS_Transit_input!$B$70:$L$70,0)+1,FALSE))</f>
        <v>0</v>
      </c>
      <c r="I52">
        <f>IF(ISNA(VLOOKUP($A52,SXS_Transit_input!$A$28:$W$49,MATCH(SXS_Transit_temp!I$28,SXS_Transit_input!$B$27:$W$27,0)+1,FALSE)),0,VLOOKUP($A52,SXS_Transit_input!$A$28:$W$49,MATCH(SXS_Transit_temp!I$28,SXS_Transit_input!$B$27:$W$27,0)+1,FALSE))+IF(ISNA(VLOOKUP($A52,SXS_Transit_input!$A$71:$L$81,MATCH(SXS_Transit_temp!I$28,SXS_Transit_input!$B$70:$L$70,0)+1,FALSE)),0,VLOOKUP($A52,SXS_Transit_input!$A$71:$L$81,MATCH(SXS_Transit_temp!I$28,SXS_Transit_input!$B$70:$L$70,0)+1,FALSE))</f>
        <v>0</v>
      </c>
      <c r="J52">
        <f>IF(ISNA(VLOOKUP($A52,SXS_Transit_input!$A$28:$W$49,MATCH(SXS_Transit_temp!J$28,SXS_Transit_input!$B$27:$W$27,0)+1,FALSE)),0,VLOOKUP($A52,SXS_Transit_input!$A$28:$W$49,MATCH(SXS_Transit_temp!J$28,SXS_Transit_input!$B$27:$W$27,0)+1,FALSE))+IF(ISNA(VLOOKUP($A52,SXS_Transit_input!$A$71:$L$81,MATCH(SXS_Transit_temp!J$28,SXS_Transit_input!$B$70:$L$70,0)+1,FALSE)),0,VLOOKUP($A52,SXS_Transit_input!$A$71:$L$81,MATCH(SXS_Transit_temp!J$28,SXS_Transit_input!$B$70:$L$70,0)+1,FALSE))</f>
        <v>0</v>
      </c>
      <c r="K52">
        <f>IF(ISNA(VLOOKUP($A52,SXS_Transit_input!$A$28:$W$49,MATCH(SXS_Transit_temp!K$28,SXS_Transit_input!$B$27:$W$27,0)+1,FALSE)),0,VLOOKUP($A52,SXS_Transit_input!$A$28:$W$49,MATCH(SXS_Transit_temp!K$28,SXS_Transit_input!$B$27:$W$27,0)+1,FALSE))+IF(ISNA(VLOOKUP($A52,SXS_Transit_input!$A$71:$L$81,MATCH(SXS_Transit_temp!K$28,SXS_Transit_input!$B$70:$L$70,0)+1,FALSE)),0,VLOOKUP($A52,SXS_Transit_input!$A$71:$L$81,MATCH(SXS_Transit_temp!K$28,SXS_Transit_input!$B$70:$L$70,0)+1,FALSE))</f>
        <v>0</v>
      </c>
      <c r="L52">
        <f>IF(ISNA(VLOOKUP($A52,SXS_Transit_input!$A$28:$W$49,MATCH(SXS_Transit_temp!L$28,SXS_Transit_input!$B$27:$W$27,0)+1,FALSE)),0,VLOOKUP($A52,SXS_Transit_input!$A$28:$W$49,MATCH(SXS_Transit_temp!L$28,SXS_Transit_input!$B$27:$W$27,0)+1,FALSE))+IF(ISNA(VLOOKUP($A52,SXS_Transit_input!$A$71:$L$81,MATCH(SXS_Transit_temp!L$28,SXS_Transit_input!$B$70:$L$70,0)+1,FALSE)),0,VLOOKUP($A52,SXS_Transit_input!$A$71:$L$81,MATCH(SXS_Transit_temp!L$28,SXS_Transit_input!$B$70:$L$70,0)+1,FALSE))</f>
        <v>0</v>
      </c>
      <c r="M52">
        <f>IF(ISNA(VLOOKUP($A52,SXS_Transit_input!$A$28:$W$49,MATCH(SXS_Transit_temp!M$28,SXS_Transit_input!$B$27:$W$27,0)+1,FALSE)),0,VLOOKUP($A52,SXS_Transit_input!$A$28:$W$49,MATCH(SXS_Transit_temp!M$28,SXS_Transit_input!$B$27:$W$27,0)+1,FALSE))+IF(ISNA(VLOOKUP($A52,SXS_Transit_input!$A$71:$L$81,MATCH(SXS_Transit_temp!M$28,SXS_Transit_input!$B$70:$L$70,0)+1,FALSE)),0,VLOOKUP($A52,SXS_Transit_input!$A$71:$L$81,MATCH(SXS_Transit_temp!M$28,SXS_Transit_input!$B$70:$L$70,0)+1,FALSE))</f>
        <v>0</v>
      </c>
      <c r="N52">
        <f>IF(ISNA(VLOOKUP($A52,SXS_Transit_input!$A$28:$W$49,MATCH(SXS_Transit_temp!N$28,SXS_Transit_input!$B$27:$W$27,0)+1,FALSE)),0,VLOOKUP($A52,SXS_Transit_input!$A$28:$W$49,MATCH(SXS_Transit_temp!N$28,SXS_Transit_input!$B$27:$W$27,0)+1,FALSE))+IF(ISNA(VLOOKUP($A52,SXS_Transit_input!$A$71:$L$81,MATCH(SXS_Transit_temp!N$28,SXS_Transit_input!$B$70:$L$70,0)+1,FALSE)),0,VLOOKUP($A52,SXS_Transit_input!$A$71:$L$81,MATCH(SXS_Transit_temp!N$28,SXS_Transit_input!$B$70:$L$70,0)+1,FALSE))</f>
        <v>84.101759999999999</v>
      </c>
      <c r="O52">
        <f>IF(ISNA(VLOOKUP($A52,SXS_Transit_input!$A$28:$W$49,MATCH(SXS_Transit_temp!O$28,SXS_Transit_input!$B$27:$W$27,0)+1,FALSE)),0,VLOOKUP($A52,SXS_Transit_input!$A$28:$W$49,MATCH(SXS_Transit_temp!O$28,SXS_Transit_input!$B$27:$W$27,0)+1,FALSE))+IF(ISNA(VLOOKUP($A52,SXS_Transit_input!$A$71:$L$81,MATCH(SXS_Transit_temp!O$28,SXS_Transit_input!$B$70:$L$70,0)+1,FALSE)),0,VLOOKUP($A52,SXS_Transit_input!$A$71:$L$81,MATCH(SXS_Transit_temp!O$28,SXS_Transit_input!$B$70:$L$70,0)+1,FALSE))</f>
        <v>0</v>
      </c>
      <c r="P52">
        <f>IF(ISNA(VLOOKUP($A52,SXS_Transit_input!$A$28:$W$49,MATCH(SXS_Transit_temp!P$28,SXS_Transit_input!$B$27:$W$27,0)+1,FALSE)),0,VLOOKUP($A52,SXS_Transit_input!$A$28:$W$49,MATCH(SXS_Transit_temp!P$28,SXS_Transit_input!$B$27:$W$27,0)+1,FALSE))+IF(ISNA(VLOOKUP($A52,SXS_Transit_input!$A$71:$L$81,MATCH(SXS_Transit_temp!P$28,SXS_Transit_input!$B$70:$L$70,0)+1,FALSE)),0,VLOOKUP($A52,SXS_Transit_input!$A$71:$L$81,MATCH(SXS_Transit_temp!P$28,SXS_Transit_input!$B$70:$L$70,0)+1,FALSE))</f>
        <v>0</v>
      </c>
      <c r="Q52">
        <f>IF(ISNA(VLOOKUP($A52,SXS_Transit_input!$A$28:$W$49,MATCH(SXS_Transit_temp!Q$28,SXS_Transit_input!$B$27:$W$27,0)+1,FALSE)),0,VLOOKUP($A52,SXS_Transit_input!$A$28:$W$49,MATCH(SXS_Transit_temp!Q$28,SXS_Transit_input!$B$27:$W$27,0)+1,FALSE))+IF(ISNA(VLOOKUP($A52,SXS_Transit_input!$A$71:$L$81,MATCH(SXS_Transit_temp!Q$28,SXS_Transit_input!$B$70:$L$70,0)+1,FALSE)),0,VLOOKUP($A52,SXS_Transit_input!$A$71:$L$81,MATCH(SXS_Transit_temp!Q$28,SXS_Transit_input!$B$70:$L$70,0)+1,FALSE))</f>
        <v>0</v>
      </c>
      <c r="R52">
        <f>IF(ISNA(VLOOKUP($A52,SXS_Transit_input!$A$28:$W$49,MATCH(SXS_Transit_temp!R$28,SXS_Transit_input!$B$27:$W$27,0)+1,FALSE)),0,VLOOKUP($A52,SXS_Transit_input!$A$28:$W$49,MATCH(SXS_Transit_temp!R$28,SXS_Transit_input!$B$27:$W$27,0)+1,FALSE))+IF(ISNA(VLOOKUP($A52,SXS_Transit_input!$A$71:$L$81,MATCH(SXS_Transit_temp!R$28,SXS_Transit_input!$B$70:$L$70,0)+1,FALSE)),0,VLOOKUP($A52,SXS_Transit_input!$A$71:$L$81,MATCH(SXS_Transit_temp!R$28,SXS_Transit_input!$B$70:$L$70,0)+1,FALSE))</f>
        <v>0</v>
      </c>
      <c r="S52">
        <f>IF(ISNA(VLOOKUP($A52,SXS_Transit_input!$A$28:$W$49,MATCH(SXS_Transit_temp!S$28,SXS_Transit_input!$B$27:$W$27,0)+1,FALSE)),0,VLOOKUP($A52,SXS_Transit_input!$A$28:$W$49,MATCH(SXS_Transit_temp!S$28,SXS_Transit_input!$B$27:$W$27,0)+1,FALSE))+IF(ISNA(VLOOKUP($A52,SXS_Transit_input!$A$71:$L$81,MATCH(SXS_Transit_temp!S$28,SXS_Transit_input!$B$70:$L$70,0)+1,FALSE)),0,VLOOKUP($A52,SXS_Transit_input!$A$71:$L$81,MATCH(SXS_Transit_temp!S$28,SXS_Transit_input!$B$70:$L$70,0)+1,FALSE))</f>
        <v>0</v>
      </c>
      <c r="T52">
        <f>IF(ISNA(VLOOKUP($A52,SXS_Transit_input!$A$28:$W$49,MATCH(SXS_Transit_temp!T$28,SXS_Transit_input!$B$27:$W$27,0)+1,FALSE)),0,VLOOKUP($A52,SXS_Transit_input!$A$28:$W$49,MATCH(SXS_Transit_temp!T$28,SXS_Transit_input!$B$27:$W$27,0)+1,FALSE))+IF(ISNA(VLOOKUP($A52,SXS_Transit_input!$A$71:$L$81,MATCH(SXS_Transit_temp!T$28,SXS_Transit_input!$B$70:$L$70,0)+1,FALSE)),0,VLOOKUP($A52,SXS_Transit_input!$A$71:$L$81,MATCH(SXS_Transit_temp!T$28,SXS_Transit_input!$B$70:$L$70,0)+1,FALSE))</f>
        <v>0</v>
      </c>
      <c r="U52">
        <f>IF(ISNA(VLOOKUP($A52,SXS_Transit_input!$A$28:$W$49,MATCH(SXS_Transit_temp!U$28,SXS_Transit_input!$B$27:$W$27,0)+1,FALSE)),0,VLOOKUP($A52,SXS_Transit_input!$A$28:$W$49,MATCH(SXS_Transit_temp!U$28,SXS_Transit_input!$B$27:$W$27,0)+1,FALSE))+IF(ISNA(VLOOKUP($A52,SXS_Transit_input!$A$71:$L$81,MATCH(SXS_Transit_temp!U$28,SXS_Transit_input!$B$70:$L$70,0)+1,FALSE)),0,VLOOKUP($A52,SXS_Transit_input!$A$71:$L$81,MATCH(SXS_Transit_temp!U$28,SXS_Transit_input!$B$70:$L$70,0)+1,FALSE))</f>
        <v>0</v>
      </c>
      <c r="V52">
        <f>IF(ISNA(VLOOKUP($A52,SXS_Transit_input!$A$28:$W$49,MATCH(SXS_Transit_temp!V$28,SXS_Transit_input!$B$27:$W$27,0)+1,FALSE)),0,VLOOKUP($A52,SXS_Transit_input!$A$28:$W$49,MATCH(SXS_Transit_temp!V$28,SXS_Transit_input!$B$27:$W$27,0)+1,FALSE))+IF(ISNA(VLOOKUP($A52,SXS_Transit_input!$A$71:$L$81,MATCH(SXS_Transit_temp!V$28,SXS_Transit_input!$B$70:$L$70,0)+1,FALSE)),0,VLOOKUP($A52,SXS_Transit_input!$A$71:$L$81,MATCH(SXS_Transit_temp!V$28,SXS_Transit_input!$B$70:$L$70,0)+1,FALSE))</f>
        <v>0</v>
      </c>
      <c r="W52">
        <f>IF(ISNA(VLOOKUP($A52,SXS_Transit_input!$A$28:$W$49,MATCH(SXS_Transit_temp!W$28,SXS_Transit_input!$B$27:$W$27,0)+1,FALSE)),0,VLOOKUP($A52,SXS_Transit_input!$A$28:$W$49,MATCH(SXS_Transit_temp!W$28,SXS_Transit_input!$B$27:$W$27,0)+1,FALSE))+IF(ISNA(VLOOKUP($A52,SXS_Transit_input!$A$71:$L$81,MATCH(SXS_Transit_temp!W$28,SXS_Transit_input!$B$70:$L$70,0)+1,FALSE)),0,VLOOKUP($A52,SXS_Transit_input!$A$71:$L$81,MATCH(SXS_Transit_temp!W$28,SXS_Transit_input!$B$70:$L$70,0)+1,FALSE))</f>
        <v>0</v>
      </c>
      <c r="X52">
        <f>IF(ISNA(VLOOKUP($A52,SXS_Transit_input!$A$28:$W$49,MATCH(SXS_Transit_temp!X$28,SXS_Transit_input!$B$27:$W$27,0)+1,FALSE)),0,VLOOKUP($A52,SXS_Transit_input!$A$28:$W$49,MATCH(SXS_Transit_temp!X$28,SXS_Transit_input!$B$27:$W$27,0)+1,FALSE))+IF(ISNA(VLOOKUP($A52,SXS_Transit_input!$A$71:$L$81,MATCH(SXS_Transit_temp!X$28,SXS_Transit_input!$B$70:$L$70,0)+1,FALSE)),0,VLOOKUP($A52,SXS_Transit_input!$A$71:$L$81,MATCH(SXS_Transit_temp!X$28,SXS_Transit_input!$B$70:$L$70,0)+1,FALSE))</f>
        <v>0</v>
      </c>
      <c r="Y52">
        <f>IF(ISNA(VLOOKUP($A52,SXS_Transit_input!$A$28:$W$49,MATCH(SXS_Transit_temp!Y$28,SXS_Transit_input!$B$27:$W$27,0)+1,FALSE)),0,VLOOKUP($A52,SXS_Transit_input!$A$28:$W$49,MATCH(SXS_Transit_temp!Y$28,SXS_Transit_input!$B$27:$W$27,0)+1,FALSE))+IF(ISNA(VLOOKUP($A52,SXS_Transit_input!$A$71:$L$81,MATCH(SXS_Transit_temp!Y$28,SXS_Transit_input!$B$70:$L$70,0)+1,FALSE)),0,VLOOKUP($A52,SXS_Transit_input!$A$71:$L$81,MATCH(SXS_Transit_temp!Y$28,SXS_Transit_input!$B$70:$L$70,0)+1,FALSE))</f>
        <v>5464.5827200000003</v>
      </c>
      <c r="Z52">
        <f>IF(ISNA(VLOOKUP($A52,SXS_Transit_input!$A$28:$W$49,MATCH(SXS_Transit_temp!Z$28,SXS_Transit_input!$B$27:$W$27,0)+1,FALSE)),0,VLOOKUP($A52,SXS_Transit_input!$A$28:$W$49,MATCH(SXS_Transit_temp!Z$28,SXS_Transit_input!$B$27:$W$27,0)+1,FALSE))+IF(ISNA(VLOOKUP($A52,SXS_Transit_input!$A$71:$L$81,MATCH(SXS_Transit_temp!Z$28,SXS_Transit_input!$B$70:$L$70,0)+1,FALSE)),0,VLOOKUP($A52,SXS_Transit_input!$A$71:$L$81,MATCH(SXS_Transit_temp!Z$28,SXS_Transit_input!$B$70:$L$70,0)+1,FALSE))</f>
        <v>24.02957</v>
      </c>
      <c r="AA52">
        <v>24</v>
      </c>
      <c r="AB52" s="22">
        <f>IF(ISNA(VLOOKUP($AA52,SXS_Transit_input!$Y$28:$AU$48,MATCH(SXS_Transit_temp!AB$28,SXS_Transit_input!$Y$27:$AT$27,0)+1,FALSE)),0,VLOOKUP($AA52,SXS_Transit_input!$Y$28:$AU$48,MATCH(SXS_Transit_temp!AB$28,SXS_Transit_input!$Y$27:$AT$27,0)+1,FALSE))+IF(ISNA(VLOOKUP($AA52,SXS_Transit_input!$Y$70:$AM$81,MATCH(SXS_Transit_temp!AB$28,SXS_Transit_input!$Y$69:$AL$69,0)+1,FALSE)),0,VLOOKUP($AA52,SXS_Transit_input!$Y$70:$AM$81,MATCH(SXS_Transit_temp!AB$28,SXS_Transit_input!$Y$69:$AL$69,0)+1,FALSE))</f>
        <v>0</v>
      </c>
      <c r="AC52" s="23">
        <f>IF(ISNA(VLOOKUP($AA52,SXS_Transit_input!$Y$28:$AU$48,MATCH(SXS_Transit_temp!AC$28,SXS_Transit_input!$Y$27:$AT$27,0)+1,FALSE)),0,VLOOKUP($AA52,SXS_Transit_input!$Y$28:$AU$48,MATCH(SXS_Transit_temp!AC$28,SXS_Transit_input!$Y$27:$AT$27,0)+1,FALSE))+IF(ISNA(VLOOKUP($AA52,SXS_Transit_input!$Y$70:$AM$81,MATCH(SXS_Transit_temp!AC$28,SXS_Transit_input!$Y$69:$AL$69,0)+1,FALSE)),0,VLOOKUP($AA52,SXS_Transit_input!$Y$70:$AM$81,MATCH(SXS_Transit_temp!AC$28,SXS_Transit_input!$Y$69:$AL$69,0)+1,FALSE))</f>
        <v>0</v>
      </c>
      <c r="AD52" s="23">
        <f>IF(ISNA(VLOOKUP($AA52,SXS_Transit_input!$Y$28:$AU$48,MATCH(SXS_Transit_temp!AD$28,SXS_Transit_input!$Y$27:$AT$27,0)+1,FALSE)),0,VLOOKUP($AA52,SXS_Transit_input!$Y$28:$AU$48,MATCH(SXS_Transit_temp!AD$28,SXS_Transit_input!$Y$27:$AT$27,0)+1,FALSE))+IF(ISNA(VLOOKUP($AA52,SXS_Transit_input!$Y$70:$AM$81,MATCH(SXS_Transit_temp!AD$28,SXS_Transit_input!$Y$69:$AL$69,0)+1,FALSE)),0,VLOOKUP($AA52,SXS_Transit_input!$Y$70:$AM$81,MATCH(SXS_Transit_temp!AD$28,SXS_Transit_input!$Y$69:$AL$69,0)+1,FALSE))</f>
        <v>0</v>
      </c>
      <c r="AE52" s="23">
        <f>IF(ISNA(VLOOKUP($AA52,SXS_Transit_input!$Y$28:$AU$48,MATCH(SXS_Transit_temp!AE$28,SXS_Transit_input!$Y$27:$AT$27,0)+1,FALSE)),0,VLOOKUP($AA52,SXS_Transit_input!$Y$28:$AU$48,MATCH(SXS_Transit_temp!AE$28,SXS_Transit_input!$Y$27:$AT$27,0)+1,FALSE))+IF(ISNA(VLOOKUP($AA52,SXS_Transit_input!$Y$70:$AM$81,MATCH(SXS_Transit_temp!AE$28,SXS_Transit_input!$Y$69:$AL$69,0)+1,FALSE)),0,VLOOKUP($AA52,SXS_Transit_input!$Y$70:$AM$81,MATCH(SXS_Transit_temp!AE$28,SXS_Transit_input!$Y$69:$AL$69,0)+1,FALSE))</f>
        <v>0</v>
      </c>
      <c r="AF52" s="23">
        <f>IF(ISNA(VLOOKUP($AA52,SXS_Transit_input!$Y$28:$AU$48,MATCH(SXS_Transit_temp!AF$28,SXS_Transit_input!$Y$27:$AT$27,0)+1,FALSE)),0,VLOOKUP($AA52,SXS_Transit_input!$Y$28:$AU$48,MATCH(SXS_Transit_temp!AF$28,SXS_Transit_input!$Y$27:$AT$27,0)+1,FALSE))+IF(ISNA(VLOOKUP($AA52,SXS_Transit_input!$Y$70:$AM$81,MATCH(SXS_Transit_temp!AF$28,SXS_Transit_input!$Y$69:$AL$69,0)+1,FALSE)),0,VLOOKUP($AA52,SXS_Transit_input!$Y$70:$AM$81,MATCH(SXS_Transit_temp!AF$28,SXS_Transit_input!$Y$69:$AL$69,0)+1,FALSE))</f>
        <v>0</v>
      </c>
      <c r="AG52" s="23">
        <f>IF(ISNA(VLOOKUP($AA52,SXS_Transit_input!$Y$28:$AU$48,MATCH(SXS_Transit_temp!AG$28,SXS_Transit_input!$Y$27:$AT$27,0)+1,FALSE)),0,VLOOKUP($AA52,SXS_Transit_input!$Y$28:$AU$48,MATCH(SXS_Transit_temp!AG$28,SXS_Transit_input!$Y$27:$AT$27,0)+1,FALSE))+IF(ISNA(VLOOKUP($AA52,SXS_Transit_input!$Y$70:$AM$81,MATCH(SXS_Transit_temp!AG$28,SXS_Transit_input!$Y$69:$AL$69,0)+1,FALSE)),0,VLOOKUP($AA52,SXS_Transit_input!$Y$70:$AM$81,MATCH(SXS_Transit_temp!AG$28,SXS_Transit_input!$Y$69:$AL$69,0)+1,FALSE))</f>
        <v>0</v>
      </c>
      <c r="AH52" s="23">
        <f>IF(ISNA(VLOOKUP($AA52,SXS_Transit_input!$Y$28:$AU$48,MATCH(SXS_Transit_temp!AH$28,SXS_Transit_input!$Y$27:$AT$27,0)+1,FALSE)),0,VLOOKUP($AA52,SXS_Transit_input!$Y$28:$AU$48,MATCH(SXS_Transit_temp!AH$28,SXS_Transit_input!$Y$27:$AT$27,0)+1,FALSE))+IF(ISNA(VLOOKUP($AA52,SXS_Transit_input!$Y$70:$AM$81,MATCH(SXS_Transit_temp!AH$28,SXS_Transit_input!$Y$69:$AL$69,0)+1,FALSE)),0,VLOOKUP($AA52,SXS_Transit_input!$Y$70:$AM$81,MATCH(SXS_Transit_temp!AH$28,SXS_Transit_input!$Y$69:$AL$69,0)+1,FALSE))</f>
        <v>1</v>
      </c>
      <c r="AI52" s="23">
        <f>IF(ISNA(VLOOKUP($AA52,SXS_Transit_input!$Y$28:$AU$48,MATCH(SXS_Transit_temp!AI$28,SXS_Transit_input!$Y$27:$AT$27,0)+1,FALSE)),0,VLOOKUP($AA52,SXS_Transit_input!$Y$28:$AU$48,MATCH(SXS_Transit_temp!AI$28,SXS_Transit_input!$Y$27:$AT$27,0)+1,FALSE))+IF(ISNA(VLOOKUP($AA52,SXS_Transit_input!$Y$70:$AM$81,MATCH(SXS_Transit_temp!AI$28,SXS_Transit_input!$Y$69:$AL$69,0)+1,FALSE)),0,VLOOKUP($AA52,SXS_Transit_input!$Y$70:$AM$81,MATCH(SXS_Transit_temp!AI$28,SXS_Transit_input!$Y$69:$AL$69,0)+1,FALSE))</f>
        <v>0</v>
      </c>
      <c r="AJ52" s="23">
        <f>IF(ISNA(VLOOKUP($AA52,SXS_Transit_input!$Y$28:$AU$48,MATCH(SXS_Transit_temp!AJ$28,SXS_Transit_input!$Y$27:$AT$27,0)+1,FALSE)),0,VLOOKUP($AA52,SXS_Transit_input!$Y$28:$AU$48,MATCH(SXS_Transit_temp!AJ$28,SXS_Transit_input!$Y$27:$AT$27,0)+1,FALSE))+IF(ISNA(VLOOKUP($AA52,SXS_Transit_input!$Y$70:$AM$81,MATCH(SXS_Transit_temp!AJ$28,SXS_Transit_input!$Y$69:$AL$69,0)+1,FALSE)),0,VLOOKUP($AA52,SXS_Transit_input!$Y$70:$AM$81,MATCH(SXS_Transit_temp!AJ$28,SXS_Transit_input!$Y$69:$AL$69,0)+1,FALSE))</f>
        <v>0</v>
      </c>
      <c r="AK52" s="23">
        <f>IF(ISNA(VLOOKUP($AA52,SXS_Transit_input!$Y$28:$AU$48,MATCH(SXS_Transit_temp!AK$28,SXS_Transit_input!$Y$27:$AT$27,0)+1,FALSE)),0,VLOOKUP($AA52,SXS_Transit_input!$Y$28:$AU$48,MATCH(SXS_Transit_temp!AK$28,SXS_Transit_input!$Y$27:$AT$27,0)+1,FALSE))+IF(ISNA(VLOOKUP($AA52,SXS_Transit_input!$Y$70:$AM$81,MATCH(SXS_Transit_temp!AK$28,SXS_Transit_input!$Y$69:$AL$69,0)+1,FALSE)),0,VLOOKUP($AA52,SXS_Transit_input!$Y$70:$AM$81,MATCH(SXS_Transit_temp!AK$28,SXS_Transit_input!$Y$69:$AL$69,0)+1,FALSE))</f>
        <v>0</v>
      </c>
      <c r="AL52" s="23">
        <f>IF(ISNA(VLOOKUP($AA52,SXS_Transit_input!$Y$28:$AU$48,MATCH(SXS_Transit_temp!AL$28,SXS_Transit_input!$Y$27:$AT$27,0)+1,FALSE)),0,VLOOKUP($AA52,SXS_Transit_input!$Y$28:$AU$48,MATCH(SXS_Transit_temp!AL$28,SXS_Transit_input!$Y$27:$AT$27,0)+1,FALSE))+IF(ISNA(VLOOKUP($AA52,SXS_Transit_input!$Y$70:$AM$81,MATCH(SXS_Transit_temp!AL$28,SXS_Transit_input!$Y$69:$AL$69,0)+1,FALSE)),0,VLOOKUP($AA52,SXS_Transit_input!$Y$70:$AM$81,MATCH(SXS_Transit_temp!AL$28,SXS_Transit_input!$Y$69:$AL$69,0)+1,FALSE))</f>
        <v>0</v>
      </c>
      <c r="AM52" s="23">
        <f>IF(ISNA(VLOOKUP($AA52,SXS_Transit_input!$Y$28:$AU$48,MATCH(SXS_Transit_temp!AM$28,SXS_Transit_input!$Y$27:$AT$27,0)+1,FALSE)),0,VLOOKUP($AA52,SXS_Transit_input!$Y$28:$AU$48,MATCH(SXS_Transit_temp!AM$28,SXS_Transit_input!$Y$27:$AT$27,0)+1,FALSE))+IF(ISNA(VLOOKUP($AA52,SXS_Transit_input!$Y$70:$AM$81,MATCH(SXS_Transit_temp!AM$28,SXS_Transit_input!$Y$69:$AL$69,0)+1,FALSE)),0,VLOOKUP($AA52,SXS_Transit_input!$Y$70:$AM$81,MATCH(SXS_Transit_temp!AM$28,SXS_Transit_input!$Y$69:$AL$69,0)+1,FALSE))</f>
        <v>0</v>
      </c>
      <c r="AN52" s="23">
        <f>IF(ISNA(VLOOKUP($AA52,SXS_Transit_input!$Y$28:$AU$48,MATCH(SXS_Transit_temp!AN$28,SXS_Transit_input!$Y$27:$AT$27,0)+1,FALSE)),0,VLOOKUP($AA52,SXS_Transit_input!$Y$28:$AU$48,MATCH(SXS_Transit_temp!AN$28,SXS_Transit_input!$Y$27:$AT$27,0)+1,FALSE))+IF(ISNA(VLOOKUP($AA52,SXS_Transit_input!$Y$70:$AM$81,MATCH(SXS_Transit_temp!AN$28,SXS_Transit_input!$Y$69:$AL$69,0)+1,FALSE)),0,VLOOKUP($AA52,SXS_Transit_input!$Y$70:$AM$81,MATCH(SXS_Transit_temp!AN$28,SXS_Transit_input!$Y$69:$AL$69,0)+1,FALSE))</f>
        <v>0</v>
      </c>
      <c r="AO52" s="23">
        <f>IF(ISNA(VLOOKUP($AA52,SXS_Transit_input!$Y$28:$AU$48,MATCH(SXS_Transit_temp!AO$28,SXS_Transit_input!$Y$27:$AT$27,0)+1,FALSE)),0,VLOOKUP($AA52,SXS_Transit_input!$Y$28:$AU$48,MATCH(SXS_Transit_temp!AO$28,SXS_Transit_input!$Y$27:$AT$27,0)+1,FALSE))+IF(ISNA(VLOOKUP($AA52,SXS_Transit_input!$Y$70:$AM$81,MATCH(SXS_Transit_temp!AO$28,SXS_Transit_input!$Y$69:$AL$69,0)+1,FALSE)),0,VLOOKUP($AA52,SXS_Transit_input!$Y$70:$AM$81,MATCH(SXS_Transit_temp!AO$28,SXS_Transit_input!$Y$69:$AL$69,0)+1,FALSE))</f>
        <v>0</v>
      </c>
      <c r="AP52" s="23">
        <f>IF(ISNA(VLOOKUP($AA52,SXS_Transit_input!$Y$28:$AU$48,MATCH(SXS_Transit_temp!AP$28,SXS_Transit_input!$Y$27:$AT$27,0)+1,FALSE)),0,VLOOKUP($AA52,SXS_Transit_input!$Y$28:$AU$48,MATCH(SXS_Transit_temp!AP$28,SXS_Transit_input!$Y$27:$AT$27,0)+1,FALSE))+IF(ISNA(VLOOKUP($AA52,SXS_Transit_input!$Y$70:$AM$81,MATCH(SXS_Transit_temp!AP$28,SXS_Transit_input!$Y$69:$AL$69,0)+1,FALSE)),0,VLOOKUP($AA52,SXS_Transit_input!$Y$70:$AM$81,MATCH(SXS_Transit_temp!AP$28,SXS_Transit_input!$Y$69:$AL$69,0)+1,FALSE))</f>
        <v>0</v>
      </c>
      <c r="AQ52" s="23">
        <f>IF(ISNA(VLOOKUP($AA52,SXS_Transit_input!$Y$28:$AU$48,MATCH(SXS_Transit_temp!AQ$28,SXS_Transit_input!$Y$27:$AT$27,0)+1,FALSE)),0,VLOOKUP($AA52,SXS_Transit_input!$Y$28:$AU$48,MATCH(SXS_Transit_temp!AQ$28,SXS_Transit_input!$Y$27:$AT$27,0)+1,FALSE))+IF(ISNA(VLOOKUP($AA52,SXS_Transit_input!$Y$70:$AM$81,MATCH(SXS_Transit_temp!AQ$28,SXS_Transit_input!$Y$69:$AL$69,0)+1,FALSE)),0,VLOOKUP($AA52,SXS_Transit_input!$Y$70:$AM$81,MATCH(SXS_Transit_temp!AQ$28,SXS_Transit_input!$Y$69:$AL$69,0)+1,FALSE))</f>
        <v>0</v>
      </c>
      <c r="AR52" s="23">
        <f>IF(ISNA(VLOOKUP($AA52,SXS_Transit_input!$Y$28:$AU$48,MATCH(SXS_Transit_temp!AR$28,SXS_Transit_input!$Y$27:$AT$27,0)+1,FALSE)),0,VLOOKUP($AA52,SXS_Transit_input!$Y$28:$AU$48,MATCH(SXS_Transit_temp!AR$28,SXS_Transit_input!$Y$27:$AT$27,0)+1,FALSE))+IF(ISNA(VLOOKUP($AA52,SXS_Transit_input!$Y$70:$AM$81,MATCH(SXS_Transit_temp!AR$28,SXS_Transit_input!$Y$69:$AL$69,0)+1,FALSE)),0,VLOOKUP($AA52,SXS_Transit_input!$Y$70:$AM$81,MATCH(SXS_Transit_temp!AR$28,SXS_Transit_input!$Y$69:$AL$69,0)+1,FALSE))</f>
        <v>0</v>
      </c>
      <c r="AS52" s="23">
        <f>IF(ISNA(VLOOKUP($AA52,SXS_Transit_input!$Y$28:$AU$48,MATCH(SXS_Transit_temp!AS$28,SXS_Transit_input!$Y$27:$AT$27,0)+1,FALSE)),0,VLOOKUP($AA52,SXS_Transit_input!$Y$28:$AU$48,MATCH(SXS_Transit_temp!AS$28,SXS_Transit_input!$Y$27:$AT$27,0)+1,FALSE))+IF(ISNA(VLOOKUP($AA52,SXS_Transit_input!$Y$70:$AM$81,MATCH(SXS_Transit_temp!AS$28,SXS_Transit_input!$Y$69:$AL$69,0)+1,FALSE)),0,VLOOKUP($AA52,SXS_Transit_input!$Y$70:$AM$81,MATCH(SXS_Transit_temp!AS$28,SXS_Transit_input!$Y$69:$AL$69,0)+1,FALSE))</f>
        <v>0</v>
      </c>
      <c r="AT52" s="23">
        <f>IF(ISNA(VLOOKUP($AA52,SXS_Transit_input!$Y$28:$AU$48,MATCH(SXS_Transit_temp!AT$28,SXS_Transit_input!$Y$27:$AT$27,0)+1,FALSE)),0,VLOOKUP($AA52,SXS_Transit_input!$Y$28:$AU$48,MATCH(SXS_Transit_temp!AT$28,SXS_Transit_input!$Y$27:$AT$27,0)+1,FALSE))+IF(ISNA(VLOOKUP($AA52,SXS_Transit_input!$Y$70:$AM$81,MATCH(SXS_Transit_temp!AT$28,SXS_Transit_input!$Y$69:$AL$69,0)+1,FALSE)),0,VLOOKUP($AA52,SXS_Transit_input!$Y$70:$AM$81,MATCH(SXS_Transit_temp!AT$28,SXS_Transit_input!$Y$69:$AL$69,0)+1,FALSE))</f>
        <v>0</v>
      </c>
      <c r="AU52" s="23">
        <f>IF(ISNA(VLOOKUP($AA52,SXS_Transit_input!$Y$28:$AU$48,MATCH(SXS_Transit_temp!AU$28,SXS_Transit_input!$Y$27:$AT$27,0)+1,FALSE)),0,VLOOKUP($AA52,SXS_Transit_input!$Y$28:$AU$48,MATCH(SXS_Transit_temp!AU$28,SXS_Transit_input!$Y$27:$AT$27,0)+1,FALSE))+IF(ISNA(VLOOKUP($AA52,SXS_Transit_input!$Y$70:$AM$81,MATCH(SXS_Transit_temp!AU$28,SXS_Transit_input!$Y$69:$AL$69,0)+1,FALSE)),0,VLOOKUP($AA52,SXS_Transit_input!$Y$70:$AM$81,MATCH(SXS_Transit_temp!AU$28,SXS_Transit_input!$Y$69:$AL$69,0)+1,FALSE))</f>
        <v>0</v>
      </c>
      <c r="AV52" s="23">
        <f>IF(ISNA(VLOOKUP($AA52,SXS_Transit_input!$Y$28:$AU$48,MATCH(SXS_Transit_temp!AV$28,SXS_Transit_input!$Y$27:$AT$27,0)+1,FALSE)),0,VLOOKUP($AA52,SXS_Transit_input!$Y$28:$AU$48,MATCH(SXS_Transit_temp!AV$28,SXS_Transit_input!$Y$27:$AT$27,0)+1,FALSE))+IF(ISNA(VLOOKUP($AA52,SXS_Transit_input!$Y$70:$AM$81,MATCH(SXS_Transit_temp!AV$28,SXS_Transit_input!$Y$69:$AL$69,0)+1,FALSE)),0,VLOOKUP($AA52,SXS_Transit_input!$Y$70:$AM$81,MATCH(SXS_Transit_temp!AV$28,SXS_Transit_input!$Y$69:$AL$69,0)+1,FALSE))</f>
        <v>0</v>
      </c>
      <c r="AW52" s="23">
        <f>IF(ISNA(VLOOKUP($AA52,SXS_Transit_input!$Y$28:$AU$48,MATCH(SXS_Transit_temp!AW$28,SXS_Transit_input!$Y$27:$AT$27,0)+1,FALSE)),0,VLOOKUP($AA52,SXS_Transit_input!$Y$28:$AU$48,MATCH(SXS_Transit_temp!AW$28,SXS_Transit_input!$Y$27:$AT$27,0)+1,FALSE))+IF(ISNA(VLOOKUP($AA52,SXS_Transit_input!$Y$70:$AM$81,MATCH(SXS_Transit_temp!AW$28,SXS_Transit_input!$Y$69:$AL$69,0)+1,FALSE)),0,VLOOKUP($AA52,SXS_Transit_input!$Y$70:$AM$81,MATCH(SXS_Transit_temp!AW$28,SXS_Transit_input!$Y$69:$AL$69,0)+1,FALSE))</f>
        <v>0</v>
      </c>
      <c r="AX52" s="23">
        <f>IF(ISNA(VLOOKUP($AA52,SXS_Transit_input!$Y$28:$AU$48,MATCH(SXS_Transit_temp!AX$28,SXS_Transit_input!$Y$27:$AT$27,0)+1,FALSE)),0,VLOOKUP($AA52,SXS_Transit_input!$Y$28:$AU$48,MATCH(SXS_Transit_temp!AX$28,SXS_Transit_input!$Y$27:$AT$27,0)+1,FALSE))+IF(ISNA(VLOOKUP($AA52,SXS_Transit_input!$Y$70:$AM$81,MATCH(SXS_Transit_temp!AX$28,SXS_Transit_input!$Y$69:$AL$69,0)+1,FALSE)),0,VLOOKUP($AA52,SXS_Transit_input!$Y$70:$AM$81,MATCH(SXS_Transit_temp!AX$28,SXS_Transit_input!$Y$69:$AL$69,0)+1,FALSE))</f>
        <v>0</v>
      </c>
      <c r="AY52" s="23">
        <f>IF(ISNA(VLOOKUP($AA52,SXS_Transit_input!$Y$28:$AU$48,MATCH(SXS_Transit_temp!AY$28,SXS_Transit_input!$Y$27:$AT$27,0)+1,FALSE)),0,VLOOKUP($AA52,SXS_Transit_input!$Y$28:$AU$48,MATCH(SXS_Transit_temp!AY$28,SXS_Transit_input!$Y$27:$AT$27,0)+1,FALSE))+IF(ISNA(VLOOKUP($AA52,SXS_Transit_input!$Y$70:$AM$81,MATCH(SXS_Transit_temp!AY$28,SXS_Transit_input!$Y$69:$AL$69,0)+1,FALSE)),0,VLOOKUP($AA52,SXS_Transit_input!$Y$70:$AM$81,MATCH(SXS_Transit_temp!AY$28,SXS_Transit_input!$Y$69:$AL$69,0)+1,FALSE))</f>
        <v>0</v>
      </c>
      <c r="AZ52" s="24">
        <f>IF(ISNA(VLOOKUP($AA52,SXS_Transit_input!$Y$28:$AU$48,MATCH(SXS_Transit_temp!AZ$28,SXS_Transit_input!$Y$27:$AT$27,0)+1,FALSE)),0,VLOOKUP($AA52,SXS_Transit_input!$Y$28:$AU$48,MATCH(SXS_Transit_temp!AZ$28,SXS_Transit_input!$Y$27:$AT$27,0)+1,FALSE))+IF(ISNA(VLOOKUP($AA52,SXS_Transit_input!$Y$70:$AM$81,MATCH(SXS_Transit_temp!AZ$28,SXS_Transit_input!$Y$69:$AL$69,0)+1,FALSE)),0,VLOOKUP($AA52,SXS_Transit_input!$Y$70:$AM$81,MATCH(SXS_Transit_temp!AZ$28,SXS_Transit_input!$Y$69:$AL$69,0)+1,FALSE))</f>
        <v>0</v>
      </c>
    </row>
    <row r="53" spans="1:52" x14ac:dyDescent="0.25">
      <c r="A53">
        <v>25</v>
      </c>
      <c r="B53">
        <f>IF(ISNA(VLOOKUP($A53,SXS_Transit_input!$A$28:$W$49,MATCH(SXS_Transit_temp!B$28,SXS_Transit_input!$B$27:$W$27,0)+1,FALSE)),0,VLOOKUP($A53,SXS_Transit_input!$A$28:$W$49,MATCH(SXS_Transit_temp!B$28,SXS_Transit_input!$B$27:$W$27,0)+1,FALSE))+IF(ISNA(VLOOKUP($A53,SXS_Transit_input!$A$71:$L$81,MATCH(SXS_Transit_temp!B$28,SXS_Transit_input!$B$70:$L$70,0)+1,FALSE)),0,VLOOKUP($A53,SXS_Transit_input!$A$71:$L$81,MATCH(SXS_Transit_temp!B$28,SXS_Transit_input!$B$70:$L$70,0)+1,FALSE))</f>
        <v>1555.7122999999999</v>
      </c>
      <c r="C53">
        <f>IF(ISNA(VLOOKUP($A53,SXS_Transit_input!$A$28:$W$49,MATCH(SXS_Transit_temp!C$28,SXS_Transit_input!$B$27:$W$27,0)+1,FALSE)),0,VLOOKUP($A53,SXS_Transit_input!$A$28:$W$49,MATCH(SXS_Transit_temp!C$28,SXS_Transit_input!$B$27:$W$27,0)+1,FALSE))+IF(ISNA(VLOOKUP($A53,SXS_Transit_input!$A$71:$L$81,MATCH(SXS_Transit_temp!C$28,SXS_Transit_input!$B$70:$L$70,0)+1,FALSE)),0,VLOOKUP($A53,SXS_Transit_input!$A$71:$L$81,MATCH(SXS_Transit_temp!C$28,SXS_Transit_input!$B$70:$L$70,0)+1,FALSE))</f>
        <v>0</v>
      </c>
      <c r="D53">
        <f>IF(ISNA(VLOOKUP($A53,SXS_Transit_input!$A$28:$W$49,MATCH(SXS_Transit_temp!D$28,SXS_Transit_input!$B$27:$W$27,0)+1,FALSE)),0,VLOOKUP($A53,SXS_Transit_input!$A$28:$W$49,MATCH(SXS_Transit_temp!D$28,SXS_Transit_input!$B$27:$W$27,0)+1,FALSE))+IF(ISNA(VLOOKUP($A53,SXS_Transit_input!$A$71:$L$81,MATCH(SXS_Transit_temp!D$28,SXS_Transit_input!$B$70:$L$70,0)+1,FALSE)),0,VLOOKUP($A53,SXS_Transit_input!$A$71:$L$81,MATCH(SXS_Transit_temp!D$28,SXS_Transit_input!$B$70:$L$70,0)+1,FALSE))</f>
        <v>0</v>
      </c>
      <c r="E53">
        <f>IF(ISNA(VLOOKUP($A53,SXS_Transit_input!$A$28:$W$49,MATCH(SXS_Transit_temp!E$28,SXS_Transit_input!$B$27:$W$27,0)+1,FALSE)),0,VLOOKUP($A53,SXS_Transit_input!$A$28:$W$49,MATCH(SXS_Transit_temp!E$28,SXS_Transit_input!$B$27:$W$27,0)+1,FALSE))+IF(ISNA(VLOOKUP($A53,SXS_Transit_input!$A$71:$L$81,MATCH(SXS_Transit_temp!E$28,SXS_Transit_input!$B$70:$L$70,0)+1,FALSE)),0,VLOOKUP($A53,SXS_Transit_input!$A$71:$L$81,MATCH(SXS_Transit_temp!E$28,SXS_Transit_input!$B$70:$L$70,0)+1,FALSE))</f>
        <v>0</v>
      </c>
      <c r="F53">
        <f>IF(ISNA(VLOOKUP($A53,SXS_Transit_input!$A$28:$W$49,MATCH(SXS_Transit_temp!F$28,SXS_Transit_input!$B$27:$W$27,0)+1,FALSE)),0,VLOOKUP($A53,SXS_Transit_input!$A$28:$W$49,MATCH(SXS_Transit_temp!F$28,SXS_Transit_input!$B$27:$W$27,0)+1,FALSE))+IF(ISNA(VLOOKUP($A53,SXS_Transit_input!$A$71:$L$81,MATCH(SXS_Transit_temp!F$28,SXS_Transit_input!$B$70:$L$70,0)+1,FALSE)),0,VLOOKUP($A53,SXS_Transit_input!$A$71:$L$81,MATCH(SXS_Transit_temp!F$28,SXS_Transit_input!$B$70:$L$70,0)+1,FALSE))</f>
        <v>0</v>
      </c>
      <c r="G53">
        <f>IF(ISNA(VLOOKUP($A53,SXS_Transit_input!$A$28:$W$49,MATCH(SXS_Transit_temp!G$28,SXS_Transit_input!$B$27:$W$27,0)+1,FALSE)),0,VLOOKUP($A53,SXS_Transit_input!$A$28:$W$49,MATCH(SXS_Transit_temp!G$28,SXS_Transit_input!$B$27:$W$27,0)+1,FALSE))+IF(ISNA(VLOOKUP($A53,SXS_Transit_input!$A$71:$L$81,MATCH(SXS_Transit_temp!G$28,SXS_Transit_input!$B$70:$L$70,0)+1,FALSE)),0,VLOOKUP($A53,SXS_Transit_input!$A$71:$L$81,MATCH(SXS_Transit_temp!G$28,SXS_Transit_input!$B$70:$L$70,0)+1,FALSE))</f>
        <v>0</v>
      </c>
      <c r="H53">
        <f>IF(ISNA(VLOOKUP($A53,SXS_Transit_input!$A$28:$W$49,MATCH(SXS_Transit_temp!H$28,SXS_Transit_input!$B$27:$W$27,0)+1,FALSE)),0,VLOOKUP($A53,SXS_Transit_input!$A$28:$W$49,MATCH(SXS_Transit_temp!H$28,SXS_Transit_input!$B$27:$W$27,0)+1,FALSE))+IF(ISNA(VLOOKUP($A53,SXS_Transit_input!$A$71:$L$81,MATCH(SXS_Transit_temp!H$28,SXS_Transit_input!$B$70:$L$70,0)+1,FALSE)),0,VLOOKUP($A53,SXS_Transit_input!$A$71:$L$81,MATCH(SXS_Transit_temp!H$28,SXS_Transit_input!$B$70:$L$70,0)+1,FALSE))</f>
        <v>0</v>
      </c>
      <c r="I53">
        <f>IF(ISNA(VLOOKUP($A53,SXS_Transit_input!$A$28:$W$49,MATCH(SXS_Transit_temp!I$28,SXS_Transit_input!$B$27:$W$27,0)+1,FALSE)),0,VLOOKUP($A53,SXS_Transit_input!$A$28:$W$49,MATCH(SXS_Transit_temp!I$28,SXS_Transit_input!$B$27:$W$27,0)+1,FALSE))+IF(ISNA(VLOOKUP($A53,SXS_Transit_input!$A$71:$L$81,MATCH(SXS_Transit_temp!I$28,SXS_Transit_input!$B$70:$L$70,0)+1,FALSE)),0,VLOOKUP($A53,SXS_Transit_input!$A$71:$L$81,MATCH(SXS_Transit_temp!I$28,SXS_Transit_input!$B$70:$L$70,0)+1,FALSE))</f>
        <v>0</v>
      </c>
      <c r="J53">
        <f>IF(ISNA(VLOOKUP($A53,SXS_Transit_input!$A$28:$W$49,MATCH(SXS_Transit_temp!J$28,SXS_Transit_input!$B$27:$W$27,0)+1,FALSE)),0,VLOOKUP($A53,SXS_Transit_input!$A$28:$W$49,MATCH(SXS_Transit_temp!J$28,SXS_Transit_input!$B$27:$W$27,0)+1,FALSE))+IF(ISNA(VLOOKUP($A53,SXS_Transit_input!$A$71:$L$81,MATCH(SXS_Transit_temp!J$28,SXS_Transit_input!$B$70:$L$70,0)+1,FALSE)),0,VLOOKUP($A53,SXS_Transit_input!$A$71:$L$81,MATCH(SXS_Transit_temp!J$28,SXS_Transit_input!$B$70:$L$70,0)+1,FALSE))</f>
        <v>0</v>
      </c>
      <c r="K53">
        <f>IF(ISNA(VLOOKUP($A53,SXS_Transit_input!$A$28:$W$49,MATCH(SXS_Transit_temp!K$28,SXS_Transit_input!$B$27:$W$27,0)+1,FALSE)),0,VLOOKUP($A53,SXS_Transit_input!$A$28:$W$49,MATCH(SXS_Transit_temp!K$28,SXS_Transit_input!$B$27:$W$27,0)+1,FALSE))+IF(ISNA(VLOOKUP($A53,SXS_Transit_input!$A$71:$L$81,MATCH(SXS_Transit_temp!K$28,SXS_Transit_input!$B$70:$L$70,0)+1,FALSE)),0,VLOOKUP($A53,SXS_Transit_input!$A$71:$L$81,MATCH(SXS_Transit_temp!K$28,SXS_Transit_input!$B$70:$L$70,0)+1,FALSE))</f>
        <v>0</v>
      </c>
      <c r="L53">
        <f>IF(ISNA(VLOOKUP($A53,SXS_Transit_input!$A$28:$W$49,MATCH(SXS_Transit_temp!L$28,SXS_Transit_input!$B$27:$W$27,0)+1,FALSE)),0,VLOOKUP($A53,SXS_Transit_input!$A$28:$W$49,MATCH(SXS_Transit_temp!L$28,SXS_Transit_input!$B$27:$W$27,0)+1,FALSE))+IF(ISNA(VLOOKUP($A53,SXS_Transit_input!$A$71:$L$81,MATCH(SXS_Transit_temp!L$28,SXS_Transit_input!$B$70:$L$70,0)+1,FALSE)),0,VLOOKUP($A53,SXS_Transit_input!$A$71:$L$81,MATCH(SXS_Transit_temp!L$28,SXS_Transit_input!$B$70:$L$70,0)+1,FALSE))</f>
        <v>0</v>
      </c>
      <c r="M53">
        <f>IF(ISNA(VLOOKUP($A53,SXS_Transit_input!$A$28:$W$49,MATCH(SXS_Transit_temp!M$28,SXS_Transit_input!$B$27:$W$27,0)+1,FALSE)),0,VLOOKUP($A53,SXS_Transit_input!$A$28:$W$49,MATCH(SXS_Transit_temp!M$28,SXS_Transit_input!$B$27:$W$27,0)+1,FALSE))+IF(ISNA(VLOOKUP($A53,SXS_Transit_input!$A$71:$L$81,MATCH(SXS_Transit_temp!M$28,SXS_Transit_input!$B$70:$L$70,0)+1,FALSE)),0,VLOOKUP($A53,SXS_Transit_input!$A$71:$L$81,MATCH(SXS_Transit_temp!M$28,SXS_Transit_input!$B$70:$L$70,0)+1,FALSE))</f>
        <v>487.05945000000003</v>
      </c>
      <c r="N53">
        <f>IF(ISNA(VLOOKUP($A53,SXS_Transit_input!$A$28:$W$49,MATCH(SXS_Transit_temp!N$28,SXS_Transit_input!$B$27:$W$27,0)+1,FALSE)),0,VLOOKUP($A53,SXS_Transit_input!$A$28:$W$49,MATCH(SXS_Transit_temp!N$28,SXS_Transit_input!$B$27:$W$27,0)+1,FALSE))+IF(ISNA(VLOOKUP($A53,SXS_Transit_input!$A$71:$L$81,MATCH(SXS_Transit_temp!N$28,SXS_Transit_input!$B$70:$L$70,0)+1,FALSE)),0,VLOOKUP($A53,SXS_Transit_input!$A$71:$L$81,MATCH(SXS_Transit_temp!N$28,SXS_Transit_input!$B$70:$L$70,0)+1,FALSE))</f>
        <v>0</v>
      </c>
      <c r="O53">
        <f>IF(ISNA(VLOOKUP($A53,SXS_Transit_input!$A$28:$W$49,MATCH(SXS_Transit_temp!O$28,SXS_Transit_input!$B$27:$W$27,0)+1,FALSE)),0,VLOOKUP($A53,SXS_Transit_input!$A$28:$W$49,MATCH(SXS_Transit_temp!O$28,SXS_Transit_input!$B$27:$W$27,0)+1,FALSE))+IF(ISNA(VLOOKUP($A53,SXS_Transit_input!$A$71:$L$81,MATCH(SXS_Transit_temp!O$28,SXS_Transit_input!$B$70:$L$70,0)+1,FALSE)),0,VLOOKUP($A53,SXS_Transit_input!$A$71:$L$81,MATCH(SXS_Transit_temp!O$28,SXS_Transit_input!$B$70:$L$70,0)+1,FALSE))</f>
        <v>21.3</v>
      </c>
      <c r="P53">
        <f>IF(ISNA(VLOOKUP($A53,SXS_Transit_input!$A$28:$W$49,MATCH(SXS_Transit_temp!P$28,SXS_Transit_input!$B$27:$W$27,0)+1,FALSE)),0,VLOOKUP($A53,SXS_Transit_input!$A$28:$W$49,MATCH(SXS_Transit_temp!P$28,SXS_Transit_input!$B$27:$W$27,0)+1,FALSE))+IF(ISNA(VLOOKUP($A53,SXS_Transit_input!$A$71:$L$81,MATCH(SXS_Transit_temp!P$28,SXS_Transit_input!$B$70:$L$70,0)+1,FALSE)),0,VLOOKUP($A53,SXS_Transit_input!$A$71:$L$81,MATCH(SXS_Transit_temp!P$28,SXS_Transit_input!$B$70:$L$70,0)+1,FALSE))</f>
        <v>0</v>
      </c>
      <c r="Q53">
        <f>IF(ISNA(VLOOKUP($A53,SXS_Transit_input!$A$28:$W$49,MATCH(SXS_Transit_temp!Q$28,SXS_Transit_input!$B$27:$W$27,0)+1,FALSE)),0,VLOOKUP($A53,SXS_Transit_input!$A$28:$W$49,MATCH(SXS_Transit_temp!Q$28,SXS_Transit_input!$B$27:$W$27,0)+1,FALSE))+IF(ISNA(VLOOKUP($A53,SXS_Transit_input!$A$71:$L$81,MATCH(SXS_Transit_temp!Q$28,SXS_Transit_input!$B$70:$L$70,0)+1,FALSE)),0,VLOOKUP($A53,SXS_Transit_input!$A$71:$L$81,MATCH(SXS_Transit_temp!Q$28,SXS_Transit_input!$B$70:$L$70,0)+1,FALSE))</f>
        <v>0</v>
      </c>
      <c r="R53">
        <f>IF(ISNA(VLOOKUP($A53,SXS_Transit_input!$A$28:$W$49,MATCH(SXS_Transit_temp!R$28,SXS_Transit_input!$B$27:$W$27,0)+1,FALSE)),0,VLOOKUP($A53,SXS_Transit_input!$A$28:$W$49,MATCH(SXS_Transit_temp!R$28,SXS_Transit_input!$B$27:$W$27,0)+1,FALSE))+IF(ISNA(VLOOKUP($A53,SXS_Transit_input!$A$71:$L$81,MATCH(SXS_Transit_temp!R$28,SXS_Transit_input!$B$70:$L$70,0)+1,FALSE)),0,VLOOKUP($A53,SXS_Transit_input!$A$71:$L$81,MATCH(SXS_Transit_temp!R$28,SXS_Transit_input!$B$70:$L$70,0)+1,FALSE))</f>
        <v>0</v>
      </c>
      <c r="S53">
        <f>IF(ISNA(VLOOKUP($A53,SXS_Transit_input!$A$28:$W$49,MATCH(SXS_Transit_temp!S$28,SXS_Transit_input!$B$27:$W$27,0)+1,FALSE)),0,VLOOKUP($A53,SXS_Transit_input!$A$28:$W$49,MATCH(SXS_Transit_temp!S$28,SXS_Transit_input!$B$27:$W$27,0)+1,FALSE))+IF(ISNA(VLOOKUP($A53,SXS_Transit_input!$A$71:$L$81,MATCH(SXS_Transit_temp!S$28,SXS_Transit_input!$B$70:$L$70,0)+1,FALSE)),0,VLOOKUP($A53,SXS_Transit_input!$A$71:$L$81,MATCH(SXS_Transit_temp!S$28,SXS_Transit_input!$B$70:$L$70,0)+1,FALSE))</f>
        <v>0</v>
      </c>
      <c r="T53">
        <f>IF(ISNA(VLOOKUP($A53,SXS_Transit_input!$A$28:$W$49,MATCH(SXS_Transit_temp!T$28,SXS_Transit_input!$B$27:$W$27,0)+1,FALSE)),0,VLOOKUP($A53,SXS_Transit_input!$A$28:$W$49,MATCH(SXS_Transit_temp!T$28,SXS_Transit_input!$B$27:$W$27,0)+1,FALSE))+IF(ISNA(VLOOKUP($A53,SXS_Transit_input!$A$71:$L$81,MATCH(SXS_Transit_temp!T$28,SXS_Transit_input!$B$70:$L$70,0)+1,FALSE)),0,VLOOKUP($A53,SXS_Transit_input!$A$71:$L$81,MATCH(SXS_Transit_temp!T$28,SXS_Transit_input!$B$70:$L$70,0)+1,FALSE))</f>
        <v>0</v>
      </c>
      <c r="U53">
        <f>IF(ISNA(VLOOKUP($A53,SXS_Transit_input!$A$28:$W$49,MATCH(SXS_Transit_temp!U$28,SXS_Transit_input!$B$27:$W$27,0)+1,FALSE)),0,VLOOKUP($A53,SXS_Transit_input!$A$28:$W$49,MATCH(SXS_Transit_temp!U$28,SXS_Transit_input!$B$27:$W$27,0)+1,FALSE))+IF(ISNA(VLOOKUP($A53,SXS_Transit_input!$A$71:$L$81,MATCH(SXS_Transit_temp!U$28,SXS_Transit_input!$B$70:$L$70,0)+1,FALSE)),0,VLOOKUP($A53,SXS_Transit_input!$A$71:$L$81,MATCH(SXS_Transit_temp!U$28,SXS_Transit_input!$B$70:$L$70,0)+1,FALSE))</f>
        <v>0</v>
      </c>
      <c r="V53">
        <f>IF(ISNA(VLOOKUP($A53,SXS_Transit_input!$A$28:$W$49,MATCH(SXS_Transit_temp!V$28,SXS_Transit_input!$B$27:$W$27,0)+1,FALSE)),0,VLOOKUP($A53,SXS_Transit_input!$A$28:$W$49,MATCH(SXS_Transit_temp!V$28,SXS_Transit_input!$B$27:$W$27,0)+1,FALSE))+IF(ISNA(VLOOKUP($A53,SXS_Transit_input!$A$71:$L$81,MATCH(SXS_Transit_temp!V$28,SXS_Transit_input!$B$70:$L$70,0)+1,FALSE)),0,VLOOKUP($A53,SXS_Transit_input!$A$71:$L$81,MATCH(SXS_Transit_temp!V$28,SXS_Transit_input!$B$70:$L$70,0)+1,FALSE))</f>
        <v>0</v>
      </c>
      <c r="W53">
        <f>IF(ISNA(VLOOKUP($A53,SXS_Transit_input!$A$28:$W$49,MATCH(SXS_Transit_temp!W$28,SXS_Transit_input!$B$27:$W$27,0)+1,FALSE)),0,VLOOKUP($A53,SXS_Transit_input!$A$28:$W$49,MATCH(SXS_Transit_temp!W$28,SXS_Transit_input!$B$27:$W$27,0)+1,FALSE))+IF(ISNA(VLOOKUP($A53,SXS_Transit_input!$A$71:$L$81,MATCH(SXS_Transit_temp!W$28,SXS_Transit_input!$B$70:$L$70,0)+1,FALSE)),0,VLOOKUP($A53,SXS_Transit_input!$A$71:$L$81,MATCH(SXS_Transit_temp!W$28,SXS_Transit_input!$B$70:$L$70,0)+1,FALSE))</f>
        <v>0</v>
      </c>
      <c r="X53">
        <f>IF(ISNA(VLOOKUP($A53,SXS_Transit_input!$A$28:$W$49,MATCH(SXS_Transit_temp!X$28,SXS_Transit_input!$B$27:$W$27,0)+1,FALSE)),0,VLOOKUP($A53,SXS_Transit_input!$A$28:$W$49,MATCH(SXS_Transit_temp!X$28,SXS_Transit_input!$B$27:$W$27,0)+1,FALSE))+IF(ISNA(VLOOKUP($A53,SXS_Transit_input!$A$71:$L$81,MATCH(SXS_Transit_temp!X$28,SXS_Transit_input!$B$70:$L$70,0)+1,FALSE)),0,VLOOKUP($A53,SXS_Transit_input!$A$71:$L$81,MATCH(SXS_Transit_temp!X$28,SXS_Transit_input!$B$70:$L$70,0)+1,FALSE))</f>
        <v>0</v>
      </c>
      <c r="Y53">
        <f>IF(ISNA(VLOOKUP($A53,SXS_Transit_input!$A$28:$W$49,MATCH(SXS_Transit_temp!Y$28,SXS_Transit_input!$B$27:$W$27,0)+1,FALSE)),0,VLOOKUP($A53,SXS_Transit_input!$A$28:$W$49,MATCH(SXS_Transit_temp!Y$28,SXS_Transit_input!$B$27:$W$27,0)+1,FALSE))+IF(ISNA(VLOOKUP($A53,SXS_Transit_input!$A$71:$L$81,MATCH(SXS_Transit_temp!Y$28,SXS_Transit_input!$B$70:$L$70,0)+1,FALSE)),0,VLOOKUP($A53,SXS_Transit_input!$A$71:$L$81,MATCH(SXS_Transit_temp!Y$28,SXS_Transit_input!$B$70:$L$70,0)+1,FALSE))</f>
        <v>0</v>
      </c>
      <c r="Z53">
        <f>IF(ISNA(VLOOKUP($A53,SXS_Transit_input!$A$28:$W$49,MATCH(SXS_Transit_temp!Z$28,SXS_Transit_input!$B$27:$W$27,0)+1,FALSE)),0,VLOOKUP($A53,SXS_Transit_input!$A$28:$W$49,MATCH(SXS_Transit_temp!Z$28,SXS_Transit_input!$B$27:$W$27,0)+1,FALSE))+IF(ISNA(VLOOKUP($A53,SXS_Transit_input!$A$71:$L$81,MATCH(SXS_Transit_temp!Z$28,SXS_Transit_input!$B$70:$L$70,0)+1,FALSE)),0,VLOOKUP($A53,SXS_Transit_input!$A$71:$L$81,MATCH(SXS_Transit_temp!Z$28,SXS_Transit_input!$B$70:$L$70,0)+1,FALSE))</f>
        <v>98.316789999999997</v>
      </c>
      <c r="AA53">
        <v>25</v>
      </c>
      <c r="AB53" s="25">
        <f>IF(ISNA(VLOOKUP($AA53,SXS_Transit_input!$Y$28:$AU$48,MATCH(SXS_Transit_temp!AB$28,SXS_Transit_input!$Y$27:$AT$27,0)+1,FALSE)),0,VLOOKUP($AA53,SXS_Transit_input!$Y$28:$AU$48,MATCH(SXS_Transit_temp!AB$28,SXS_Transit_input!$Y$27:$AT$27,0)+1,FALSE))+IF(ISNA(VLOOKUP($AA53,SXS_Transit_input!$Y$70:$AM$81,MATCH(SXS_Transit_temp!AB$28,SXS_Transit_input!$Y$69:$AL$69,0)+1,FALSE)),0,VLOOKUP($AA53,SXS_Transit_input!$Y$70:$AM$81,MATCH(SXS_Transit_temp!AB$28,SXS_Transit_input!$Y$69:$AL$69,0)+1,FALSE))</f>
        <v>0</v>
      </c>
      <c r="AC53" s="26">
        <f>IF(ISNA(VLOOKUP($AA53,SXS_Transit_input!$Y$28:$AU$48,MATCH(SXS_Transit_temp!AC$28,SXS_Transit_input!$Y$27:$AT$27,0)+1,FALSE)),0,VLOOKUP($AA53,SXS_Transit_input!$Y$28:$AU$48,MATCH(SXS_Transit_temp!AC$28,SXS_Transit_input!$Y$27:$AT$27,0)+1,FALSE))+IF(ISNA(VLOOKUP($AA53,SXS_Transit_input!$Y$70:$AM$81,MATCH(SXS_Transit_temp!AC$28,SXS_Transit_input!$Y$69:$AL$69,0)+1,FALSE)),0,VLOOKUP($AA53,SXS_Transit_input!$Y$70:$AM$81,MATCH(SXS_Transit_temp!AC$28,SXS_Transit_input!$Y$69:$AL$69,0)+1,FALSE))</f>
        <v>0</v>
      </c>
      <c r="AD53" s="26">
        <f>IF(ISNA(VLOOKUP($AA53,SXS_Transit_input!$Y$28:$AU$48,MATCH(SXS_Transit_temp!AD$28,SXS_Transit_input!$Y$27:$AT$27,0)+1,FALSE)),0,VLOOKUP($AA53,SXS_Transit_input!$Y$28:$AU$48,MATCH(SXS_Transit_temp!AD$28,SXS_Transit_input!$Y$27:$AT$27,0)+1,FALSE))+IF(ISNA(VLOOKUP($AA53,SXS_Transit_input!$Y$70:$AM$81,MATCH(SXS_Transit_temp!AD$28,SXS_Transit_input!$Y$69:$AL$69,0)+1,FALSE)),0,VLOOKUP($AA53,SXS_Transit_input!$Y$70:$AM$81,MATCH(SXS_Transit_temp!AD$28,SXS_Transit_input!$Y$69:$AL$69,0)+1,FALSE))</f>
        <v>0</v>
      </c>
      <c r="AE53" s="26">
        <f>IF(ISNA(VLOOKUP($AA53,SXS_Transit_input!$Y$28:$AU$48,MATCH(SXS_Transit_temp!AE$28,SXS_Transit_input!$Y$27:$AT$27,0)+1,FALSE)),0,VLOOKUP($AA53,SXS_Transit_input!$Y$28:$AU$48,MATCH(SXS_Transit_temp!AE$28,SXS_Transit_input!$Y$27:$AT$27,0)+1,FALSE))+IF(ISNA(VLOOKUP($AA53,SXS_Transit_input!$Y$70:$AM$81,MATCH(SXS_Transit_temp!AE$28,SXS_Transit_input!$Y$69:$AL$69,0)+1,FALSE)),0,VLOOKUP($AA53,SXS_Transit_input!$Y$70:$AM$81,MATCH(SXS_Transit_temp!AE$28,SXS_Transit_input!$Y$69:$AL$69,0)+1,FALSE))</f>
        <v>0</v>
      </c>
      <c r="AF53" s="26">
        <f>IF(ISNA(VLOOKUP($AA53,SXS_Transit_input!$Y$28:$AU$48,MATCH(SXS_Transit_temp!AF$28,SXS_Transit_input!$Y$27:$AT$27,0)+1,FALSE)),0,VLOOKUP($AA53,SXS_Transit_input!$Y$28:$AU$48,MATCH(SXS_Transit_temp!AF$28,SXS_Transit_input!$Y$27:$AT$27,0)+1,FALSE))+IF(ISNA(VLOOKUP($AA53,SXS_Transit_input!$Y$70:$AM$81,MATCH(SXS_Transit_temp!AF$28,SXS_Transit_input!$Y$69:$AL$69,0)+1,FALSE)),0,VLOOKUP($AA53,SXS_Transit_input!$Y$70:$AM$81,MATCH(SXS_Transit_temp!AF$28,SXS_Transit_input!$Y$69:$AL$69,0)+1,FALSE))</f>
        <v>0</v>
      </c>
      <c r="AG53" s="26">
        <f>IF(ISNA(VLOOKUP($AA53,SXS_Transit_input!$Y$28:$AU$48,MATCH(SXS_Transit_temp!AG$28,SXS_Transit_input!$Y$27:$AT$27,0)+1,FALSE)),0,VLOOKUP($AA53,SXS_Transit_input!$Y$28:$AU$48,MATCH(SXS_Transit_temp!AG$28,SXS_Transit_input!$Y$27:$AT$27,0)+1,FALSE))+IF(ISNA(VLOOKUP($AA53,SXS_Transit_input!$Y$70:$AM$81,MATCH(SXS_Transit_temp!AG$28,SXS_Transit_input!$Y$69:$AL$69,0)+1,FALSE)),0,VLOOKUP($AA53,SXS_Transit_input!$Y$70:$AM$81,MATCH(SXS_Transit_temp!AG$28,SXS_Transit_input!$Y$69:$AL$69,0)+1,FALSE))</f>
        <v>0</v>
      </c>
      <c r="AH53" s="26">
        <f>IF(ISNA(VLOOKUP($AA53,SXS_Transit_input!$Y$28:$AU$48,MATCH(SXS_Transit_temp!AH$28,SXS_Transit_input!$Y$27:$AT$27,0)+1,FALSE)),0,VLOOKUP($AA53,SXS_Transit_input!$Y$28:$AU$48,MATCH(SXS_Transit_temp!AH$28,SXS_Transit_input!$Y$27:$AT$27,0)+1,FALSE))+IF(ISNA(VLOOKUP($AA53,SXS_Transit_input!$Y$70:$AM$81,MATCH(SXS_Transit_temp!AH$28,SXS_Transit_input!$Y$69:$AL$69,0)+1,FALSE)),0,VLOOKUP($AA53,SXS_Transit_input!$Y$70:$AM$81,MATCH(SXS_Transit_temp!AH$28,SXS_Transit_input!$Y$69:$AL$69,0)+1,FALSE))</f>
        <v>0</v>
      </c>
      <c r="AI53" s="26">
        <f>IF(ISNA(VLOOKUP($AA53,SXS_Transit_input!$Y$28:$AU$48,MATCH(SXS_Transit_temp!AI$28,SXS_Transit_input!$Y$27:$AT$27,0)+1,FALSE)),0,VLOOKUP($AA53,SXS_Transit_input!$Y$28:$AU$48,MATCH(SXS_Transit_temp!AI$28,SXS_Transit_input!$Y$27:$AT$27,0)+1,FALSE))+IF(ISNA(VLOOKUP($AA53,SXS_Transit_input!$Y$70:$AM$81,MATCH(SXS_Transit_temp!AI$28,SXS_Transit_input!$Y$69:$AL$69,0)+1,FALSE)),0,VLOOKUP($AA53,SXS_Transit_input!$Y$70:$AM$81,MATCH(SXS_Transit_temp!AI$28,SXS_Transit_input!$Y$69:$AL$69,0)+1,FALSE))</f>
        <v>0</v>
      </c>
      <c r="AJ53" s="26">
        <f>IF(ISNA(VLOOKUP($AA53,SXS_Transit_input!$Y$28:$AU$48,MATCH(SXS_Transit_temp!AJ$28,SXS_Transit_input!$Y$27:$AT$27,0)+1,FALSE)),0,VLOOKUP($AA53,SXS_Transit_input!$Y$28:$AU$48,MATCH(SXS_Transit_temp!AJ$28,SXS_Transit_input!$Y$27:$AT$27,0)+1,FALSE))+IF(ISNA(VLOOKUP($AA53,SXS_Transit_input!$Y$70:$AM$81,MATCH(SXS_Transit_temp!AJ$28,SXS_Transit_input!$Y$69:$AL$69,0)+1,FALSE)),0,VLOOKUP($AA53,SXS_Transit_input!$Y$70:$AM$81,MATCH(SXS_Transit_temp!AJ$28,SXS_Transit_input!$Y$69:$AL$69,0)+1,FALSE))</f>
        <v>0</v>
      </c>
      <c r="AK53" s="26">
        <f>IF(ISNA(VLOOKUP($AA53,SXS_Transit_input!$Y$28:$AU$48,MATCH(SXS_Transit_temp!AK$28,SXS_Transit_input!$Y$27:$AT$27,0)+1,FALSE)),0,VLOOKUP($AA53,SXS_Transit_input!$Y$28:$AU$48,MATCH(SXS_Transit_temp!AK$28,SXS_Transit_input!$Y$27:$AT$27,0)+1,FALSE))+IF(ISNA(VLOOKUP($AA53,SXS_Transit_input!$Y$70:$AM$81,MATCH(SXS_Transit_temp!AK$28,SXS_Transit_input!$Y$69:$AL$69,0)+1,FALSE)),0,VLOOKUP($AA53,SXS_Transit_input!$Y$70:$AM$81,MATCH(SXS_Transit_temp!AK$28,SXS_Transit_input!$Y$69:$AL$69,0)+1,FALSE))</f>
        <v>0</v>
      </c>
      <c r="AL53" s="26">
        <f>IF(ISNA(VLOOKUP($AA53,SXS_Transit_input!$Y$28:$AU$48,MATCH(SXS_Transit_temp!AL$28,SXS_Transit_input!$Y$27:$AT$27,0)+1,FALSE)),0,VLOOKUP($AA53,SXS_Transit_input!$Y$28:$AU$48,MATCH(SXS_Transit_temp!AL$28,SXS_Transit_input!$Y$27:$AT$27,0)+1,FALSE))+IF(ISNA(VLOOKUP($AA53,SXS_Transit_input!$Y$70:$AM$81,MATCH(SXS_Transit_temp!AL$28,SXS_Transit_input!$Y$69:$AL$69,0)+1,FALSE)),0,VLOOKUP($AA53,SXS_Transit_input!$Y$70:$AM$81,MATCH(SXS_Transit_temp!AL$28,SXS_Transit_input!$Y$69:$AL$69,0)+1,FALSE))</f>
        <v>0</v>
      </c>
      <c r="AM53" s="26">
        <f>IF(ISNA(VLOOKUP($AA53,SXS_Transit_input!$Y$28:$AU$48,MATCH(SXS_Transit_temp!AM$28,SXS_Transit_input!$Y$27:$AT$27,0)+1,FALSE)),0,VLOOKUP($AA53,SXS_Transit_input!$Y$28:$AU$48,MATCH(SXS_Transit_temp!AM$28,SXS_Transit_input!$Y$27:$AT$27,0)+1,FALSE))+IF(ISNA(VLOOKUP($AA53,SXS_Transit_input!$Y$70:$AM$81,MATCH(SXS_Transit_temp!AM$28,SXS_Transit_input!$Y$69:$AL$69,0)+1,FALSE)),0,VLOOKUP($AA53,SXS_Transit_input!$Y$70:$AM$81,MATCH(SXS_Transit_temp!AM$28,SXS_Transit_input!$Y$69:$AL$69,0)+1,FALSE))</f>
        <v>0</v>
      </c>
      <c r="AN53" s="26">
        <f>IF(ISNA(VLOOKUP($AA53,SXS_Transit_input!$Y$28:$AU$48,MATCH(SXS_Transit_temp!AN$28,SXS_Transit_input!$Y$27:$AT$27,0)+1,FALSE)),0,VLOOKUP($AA53,SXS_Transit_input!$Y$28:$AU$48,MATCH(SXS_Transit_temp!AN$28,SXS_Transit_input!$Y$27:$AT$27,0)+1,FALSE))+IF(ISNA(VLOOKUP($AA53,SXS_Transit_input!$Y$70:$AM$81,MATCH(SXS_Transit_temp!AN$28,SXS_Transit_input!$Y$69:$AL$69,0)+1,FALSE)),0,VLOOKUP($AA53,SXS_Transit_input!$Y$70:$AM$81,MATCH(SXS_Transit_temp!AN$28,SXS_Transit_input!$Y$69:$AL$69,0)+1,FALSE))</f>
        <v>0</v>
      </c>
      <c r="AO53" s="26">
        <f>IF(ISNA(VLOOKUP($AA53,SXS_Transit_input!$Y$28:$AU$48,MATCH(SXS_Transit_temp!AO$28,SXS_Transit_input!$Y$27:$AT$27,0)+1,FALSE)),0,VLOOKUP($AA53,SXS_Transit_input!$Y$28:$AU$48,MATCH(SXS_Transit_temp!AO$28,SXS_Transit_input!$Y$27:$AT$27,0)+1,FALSE))+IF(ISNA(VLOOKUP($AA53,SXS_Transit_input!$Y$70:$AM$81,MATCH(SXS_Transit_temp!AO$28,SXS_Transit_input!$Y$69:$AL$69,0)+1,FALSE)),0,VLOOKUP($AA53,SXS_Transit_input!$Y$70:$AM$81,MATCH(SXS_Transit_temp!AO$28,SXS_Transit_input!$Y$69:$AL$69,0)+1,FALSE))</f>
        <v>0</v>
      </c>
      <c r="AP53" s="26">
        <f>IF(ISNA(VLOOKUP($AA53,SXS_Transit_input!$Y$28:$AU$48,MATCH(SXS_Transit_temp!AP$28,SXS_Transit_input!$Y$27:$AT$27,0)+1,FALSE)),0,VLOOKUP($AA53,SXS_Transit_input!$Y$28:$AU$48,MATCH(SXS_Transit_temp!AP$28,SXS_Transit_input!$Y$27:$AT$27,0)+1,FALSE))+IF(ISNA(VLOOKUP($AA53,SXS_Transit_input!$Y$70:$AM$81,MATCH(SXS_Transit_temp!AP$28,SXS_Transit_input!$Y$69:$AL$69,0)+1,FALSE)),0,VLOOKUP($AA53,SXS_Transit_input!$Y$70:$AM$81,MATCH(SXS_Transit_temp!AP$28,SXS_Transit_input!$Y$69:$AL$69,0)+1,FALSE))</f>
        <v>0</v>
      </c>
      <c r="AQ53" s="26">
        <f>IF(ISNA(VLOOKUP($AA53,SXS_Transit_input!$Y$28:$AU$48,MATCH(SXS_Transit_temp!AQ$28,SXS_Transit_input!$Y$27:$AT$27,0)+1,FALSE)),0,VLOOKUP($AA53,SXS_Transit_input!$Y$28:$AU$48,MATCH(SXS_Transit_temp!AQ$28,SXS_Transit_input!$Y$27:$AT$27,0)+1,FALSE))+IF(ISNA(VLOOKUP($AA53,SXS_Transit_input!$Y$70:$AM$81,MATCH(SXS_Transit_temp!AQ$28,SXS_Transit_input!$Y$69:$AL$69,0)+1,FALSE)),0,VLOOKUP($AA53,SXS_Transit_input!$Y$70:$AM$81,MATCH(SXS_Transit_temp!AQ$28,SXS_Transit_input!$Y$69:$AL$69,0)+1,FALSE))</f>
        <v>0</v>
      </c>
      <c r="AR53" s="26">
        <f>IF(ISNA(VLOOKUP($AA53,SXS_Transit_input!$Y$28:$AU$48,MATCH(SXS_Transit_temp!AR$28,SXS_Transit_input!$Y$27:$AT$27,0)+1,FALSE)),0,VLOOKUP($AA53,SXS_Transit_input!$Y$28:$AU$48,MATCH(SXS_Transit_temp!AR$28,SXS_Transit_input!$Y$27:$AT$27,0)+1,FALSE))+IF(ISNA(VLOOKUP($AA53,SXS_Transit_input!$Y$70:$AM$81,MATCH(SXS_Transit_temp!AR$28,SXS_Transit_input!$Y$69:$AL$69,0)+1,FALSE)),0,VLOOKUP($AA53,SXS_Transit_input!$Y$70:$AM$81,MATCH(SXS_Transit_temp!AR$28,SXS_Transit_input!$Y$69:$AL$69,0)+1,FALSE))</f>
        <v>0</v>
      </c>
      <c r="AS53" s="26">
        <f>IF(ISNA(VLOOKUP($AA53,SXS_Transit_input!$Y$28:$AU$48,MATCH(SXS_Transit_temp!AS$28,SXS_Transit_input!$Y$27:$AT$27,0)+1,FALSE)),0,VLOOKUP($AA53,SXS_Transit_input!$Y$28:$AU$48,MATCH(SXS_Transit_temp!AS$28,SXS_Transit_input!$Y$27:$AT$27,0)+1,FALSE))+IF(ISNA(VLOOKUP($AA53,SXS_Transit_input!$Y$70:$AM$81,MATCH(SXS_Transit_temp!AS$28,SXS_Transit_input!$Y$69:$AL$69,0)+1,FALSE)),0,VLOOKUP($AA53,SXS_Transit_input!$Y$70:$AM$81,MATCH(SXS_Transit_temp!AS$28,SXS_Transit_input!$Y$69:$AL$69,0)+1,FALSE))</f>
        <v>0</v>
      </c>
      <c r="AT53" s="26">
        <f>IF(ISNA(VLOOKUP($AA53,SXS_Transit_input!$Y$28:$AU$48,MATCH(SXS_Transit_temp!AT$28,SXS_Transit_input!$Y$27:$AT$27,0)+1,FALSE)),0,VLOOKUP($AA53,SXS_Transit_input!$Y$28:$AU$48,MATCH(SXS_Transit_temp!AT$28,SXS_Transit_input!$Y$27:$AT$27,0)+1,FALSE))+IF(ISNA(VLOOKUP($AA53,SXS_Transit_input!$Y$70:$AM$81,MATCH(SXS_Transit_temp!AT$28,SXS_Transit_input!$Y$69:$AL$69,0)+1,FALSE)),0,VLOOKUP($AA53,SXS_Transit_input!$Y$70:$AM$81,MATCH(SXS_Transit_temp!AT$28,SXS_Transit_input!$Y$69:$AL$69,0)+1,FALSE))</f>
        <v>0</v>
      </c>
      <c r="AU53" s="26">
        <f>IF(ISNA(VLOOKUP($AA53,SXS_Transit_input!$Y$28:$AU$48,MATCH(SXS_Transit_temp!AU$28,SXS_Transit_input!$Y$27:$AT$27,0)+1,FALSE)),0,VLOOKUP($AA53,SXS_Transit_input!$Y$28:$AU$48,MATCH(SXS_Transit_temp!AU$28,SXS_Transit_input!$Y$27:$AT$27,0)+1,FALSE))+IF(ISNA(VLOOKUP($AA53,SXS_Transit_input!$Y$70:$AM$81,MATCH(SXS_Transit_temp!AU$28,SXS_Transit_input!$Y$69:$AL$69,0)+1,FALSE)),0,VLOOKUP($AA53,SXS_Transit_input!$Y$70:$AM$81,MATCH(SXS_Transit_temp!AU$28,SXS_Transit_input!$Y$69:$AL$69,0)+1,FALSE))</f>
        <v>0</v>
      </c>
      <c r="AV53" s="26">
        <f>IF(ISNA(VLOOKUP($AA53,SXS_Transit_input!$Y$28:$AU$48,MATCH(SXS_Transit_temp!AV$28,SXS_Transit_input!$Y$27:$AT$27,0)+1,FALSE)),0,VLOOKUP($AA53,SXS_Transit_input!$Y$28:$AU$48,MATCH(SXS_Transit_temp!AV$28,SXS_Transit_input!$Y$27:$AT$27,0)+1,FALSE))+IF(ISNA(VLOOKUP($AA53,SXS_Transit_input!$Y$70:$AM$81,MATCH(SXS_Transit_temp!AV$28,SXS_Transit_input!$Y$69:$AL$69,0)+1,FALSE)),0,VLOOKUP($AA53,SXS_Transit_input!$Y$70:$AM$81,MATCH(SXS_Transit_temp!AV$28,SXS_Transit_input!$Y$69:$AL$69,0)+1,FALSE))</f>
        <v>0</v>
      </c>
      <c r="AW53" s="26">
        <f>IF(ISNA(VLOOKUP($AA53,SXS_Transit_input!$Y$28:$AU$48,MATCH(SXS_Transit_temp!AW$28,SXS_Transit_input!$Y$27:$AT$27,0)+1,FALSE)),0,VLOOKUP($AA53,SXS_Transit_input!$Y$28:$AU$48,MATCH(SXS_Transit_temp!AW$28,SXS_Transit_input!$Y$27:$AT$27,0)+1,FALSE))+IF(ISNA(VLOOKUP($AA53,SXS_Transit_input!$Y$70:$AM$81,MATCH(SXS_Transit_temp!AW$28,SXS_Transit_input!$Y$69:$AL$69,0)+1,FALSE)),0,VLOOKUP($AA53,SXS_Transit_input!$Y$70:$AM$81,MATCH(SXS_Transit_temp!AW$28,SXS_Transit_input!$Y$69:$AL$69,0)+1,FALSE))</f>
        <v>0</v>
      </c>
      <c r="AX53" s="26">
        <f>IF(ISNA(VLOOKUP($AA53,SXS_Transit_input!$Y$28:$AU$48,MATCH(SXS_Transit_temp!AX$28,SXS_Transit_input!$Y$27:$AT$27,0)+1,FALSE)),0,VLOOKUP($AA53,SXS_Transit_input!$Y$28:$AU$48,MATCH(SXS_Transit_temp!AX$28,SXS_Transit_input!$Y$27:$AT$27,0)+1,FALSE))+IF(ISNA(VLOOKUP($AA53,SXS_Transit_input!$Y$70:$AM$81,MATCH(SXS_Transit_temp!AX$28,SXS_Transit_input!$Y$69:$AL$69,0)+1,FALSE)),0,VLOOKUP($AA53,SXS_Transit_input!$Y$70:$AM$81,MATCH(SXS_Transit_temp!AX$28,SXS_Transit_input!$Y$69:$AL$69,0)+1,FALSE))</f>
        <v>0</v>
      </c>
      <c r="AY53" s="26">
        <f>IF(ISNA(VLOOKUP($AA53,SXS_Transit_input!$Y$28:$AU$48,MATCH(SXS_Transit_temp!AY$28,SXS_Transit_input!$Y$27:$AT$27,0)+1,FALSE)),0,VLOOKUP($AA53,SXS_Transit_input!$Y$28:$AU$48,MATCH(SXS_Transit_temp!AY$28,SXS_Transit_input!$Y$27:$AT$27,0)+1,FALSE))+IF(ISNA(VLOOKUP($AA53,SXS_Transit_input!$Y$70:$AM$81,MATCH(SXS_Transit_temp!AY$28,SXS_Transit_input!$Y$69:$AL$69,0)+1,FALSE)),0,VLOOKUP($AA53,SXS_Transit_input!$Y$70:$AM$81,MATCH(SXS_Transit_temp!AY$28,SXS_Transit_input!$Y$69:$AL$69,0)+1,FALSE))</f>
        <v>0</v>
      </c>
      <c r="AZ53" s="123">
        <f>IF(ISNA(VLOOKUP($AA53,SXS_Transit_input!$Y$28:$AU$48,MATCH(SXS_Transit_temp!AZ$28,SXS_Transit_input!$Y$27:$AT$27,0)+1,FALSE)),0,VLOOKUP($AA53,SXS_Transit_input!$Y$28:$AU$48,MATCH(SXS_Transit_temp!AZ$28,SXS_Transit_input!$Y$27:$AT$27,0)+1,FALSE))+IF(ISNA(VLOOKUP($AA53,SXS_Transit_input!$Y$70:$AM$81,MATCH(SXS_Transit_temp!AZ$28,SXS_Transit_input!$Y$69:$AL$69,0)+1,FALSE)),0,VLOOKUP($AA53,SXS_Transit_input!$Y$70:$AM$81,MATCH(SXS_Transit_temp!AZ$28,SXS_Transit_input!$Y$69:$AL$69,0)+1,FALSE)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R81"/>
  <sheetViews>
    <sheetView topLeftCell="Y4" workbookViewId="0">
      <selection activeCell="Z70" activeCellId="3" sqref="Z5:AR23 Z28:AR45 Z52:AO67 Z70:AK81"/>
    </sheetView>
  </sheetViews>
  <sheetFormatPr defaultRowHeight="15" x14ac:dyDescent="0.25"/>
  <sheetData>
    <row r="1" spans="1:44" x14ac:dyDescent="0.25">
      <c r="A1" t="s">
        <v>7</v>
      </c>
      <c r="Y1" t="s">
        <v>3</v>
      </c>
    </row>
    <row r="2" spans="1:44" x14ac:dyDescent="0.25">
      <c r="A2" t="s">
        <v>454</v>
      </c>
      <c r="Y2" t="s">
        <v>454</v>
      </c>
    </row>
    <row r="3" spans="1:44" x14ac:dyDescent="0.25">
      <c r="A3">
        <v>1</v>
      </c>
      <c r="B3" t="s">
        <v>455</v>
      </c>
      <c r="Y3">
        <v>1</v>
      </c>
      <c r="Z3" t="s">
        <v>455</v>
      </c>
    </row>
    <row r="4" spans="1:44" x14ac:dyDescent="0.25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18</v>
      </c>
      <c r="R4">
        <v>20</v>
      </c>
      <c r="S4">
        <v>21</v>
      </c>
      <c r="T4">
        <v>22</v>
      </c>
      <c r="U4">
        <v>23</v>
      </c>
      <c r="V4">
        <v>24</v>
      </c>
      <c r="W4">
        <v>25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20</v>
      </c>
      <c r="AO4">
        <v>21</v>
      </c>
      <c r="AP4">
        <v>22</v>
      </c>
      <c r="AQ4">
        <v>23</v>
      </c>
    </row>
    <row r="5" spans="1:44" x14ac:dyDescent="0.25">
      <c r="A5">
        <v>1</v>
      </c>
      <c r="B5">
        <v>104523.95982</v>
      </c>
      <c r="C5">
        <v>124621.17448</v>
      </c>
      <c r="D5">
        <v>21057.676019999999</v>
      </c>
      <c r="E5">
        <v>6114.9969300000002</v>
      </c>
      <c r="F5">
        <v>19492.609540000001</v>
      </c>
      <c r="G5">
        <v>13690.43339</v>
      </c>
      <c r="H5">
        <v>12929.127339999999</v>
      </c>
      <c r="I5">
        <v>40201.803950000001</v>
      </c>
      <c r="J5">
        <v>10649.52886</v>
      </c>
      <c r="K5">
        <v>8090.3030500000004</v>
      </c>
      <c r="L5">
        <v>10447.954309999999</v>
      </c>
      <c r="M5">
        <v>11946.94</v>
      </c>
      <c r="N5">
        <v>36008.694689999997</v>
      </c>
      <c r="O5">
        <v>12487.11218</v>
      </c>
      <c r="P5">
        <v>10577.93166</v>
      </c>
      <c r="Q5">
        <v>139.98264</v>
      </c>
      <c r="R5">
        <v>14528.166929999999</v>
      </c>
      <c r="S5">
        <v>10987.107480000001</v>
      </c>
      <c r="T5">
        <v>1051.2599700000001</v>
      </c>
      <c r="U5">
        <v>907.54295999999999</v>
      </c>
      <c r="V5">
        <v>3084.3863700000002</v>
      </c>
      <c r="W5">
        <v>11365.98429</v>
      </c>
      <c r="Y5">
        <v>1</v>
      </c>
      <c r="Z5">
        <v>61414</v>
      </c>
      <c r="AA5">
        <v>24299</v>
      </c>
      <c r="AB5">
        <v>12909</v>
      </c>
      <c r="AC5">
        <v>5331</v>
      </c>
      <c r="AD5">
        <v>3744</v>
      </c>
      <c r="AE5">
        <v>3151</v>
      </c>
      <c r="AF5">
        <v>4415</v>
      </c>
      <c r="AG5">
        <v>4811</v>
      </c>
      <c r="AH5">
        <v>79</v>
      </c>
      <c r="AI5">
        <v>6</v>
      </c>
      <c r="AJ5">
        <v>20</v>
      </c>
      <c r="AK5">
        <v>38</v>
      </c>
      <c r="AL5">
        <v>25</v>
      </c>
      <c r="AM5">
        <v>19</v>
      </c>
      <c r="AN5">
        <v>5</v>
      </c>
      <c r="AO5">
        <v>1</v>
      </c>
      <c r="AP5">
        <v>12</v>
      </c>
      <c r="AQ5">
        <v>0</v>
      </c>
      <c r="AR5">
        <v>0</v>
      </c>
    </row>
    <row r="6" spans="1:44" x14ac:dyDescent="0.25">
      <c r="A6">
        <v>2</v>
      </c>
      <c r="B6">
        <v>125221.80174</v>
      </c>
      <c r="C6">
        <v>82993.313609999997</v>
      </c>
      <c r="D6">
        <v>4623.9433399999998</v>
      </c>
      <c r="E6">
        <v>1046.81241</v>
      </c>
      <c r="F6">
        <v>431.56400000000002</v>
      </c>
      <c r="G6">
        <v>1123.1207199999999</v>
      </c>
      <c r="H6">
        <v>184.64464000000001</v>
      </c>
      <c r="I6">
        <v>7209.5327299999999</v>
      </c>
      <c r="J6">
        <v>1282.28449</v>
      </c>
      <c r="K6">
        <v>0</v>
      </c>
      <c r="L6">
        <v>0</v>
      </c>
      <c r="M6">
        <v>1617.1083100000001</v>
      </c>
      <c r="N6">
        <v>0</v>
      </c>
      <c r="O6">
        <v>0</v>
      </c>
      <c r="P6">
        <v>0</v>
      </c>
      <c r="Q6">
        <v>149.19650999999999</v>
      </c>
      <c r="R6">
        <v>655.39394000000004</v>
      </c>
      <c r="S6">
        <v>277.9597</v>
      </c>
      <c r="T6">
        <v>0</v>
      </c>
      <c r="U6">
        <v>0</v>
      </c>
      <c r="V6">
        <v>0</v>
      </c>
      <c r="W6">
        <v>0</v>
      </c>
      <c r="Y6">
        <v>2</v>
      </c>
      <c r="Z6">
        <v>24492</v>
      </c>
      <c r="AA6">
        <v>20978</v>
      </c>
      <c r="AB6">
        <v>4938</v>
      </c>
      <c r="AC6">
        <v>1258</v>
      </c>
      <c r="AD6">
        <v>607</v>
      </c>
      <c r="AE6">
        <v>247</v>
      </c>
      <c r="AF6">
        <v>292</v>
      </c>
      <c r="AG6">
        <v>557</v>
      </c>
      <c r="AH6">
        <v>318</v>
      </c>
      <c r="AI6">
        <v>29</v>
      </c>
      <c r="AJ6">
        <v>16</v>
      </c>
      <c r="AK6">
        <v>10</v>
      </c>
      <c r="AL6">
        <v>5</v>
      </c>
      <c r="AM6">
        <v>1</v>
      </c>
      <c r="AN6">
        <v>1</v>
      </c>
      <c r="AO6">
        <v>4</v>
      </c>
      <c r="AP6">
        <v>29</v>
      </c>
      <c r="AQ6">
        <v>0</v>
      </c>
      <c r="AR6">
        <v>0</v>
      </c>
    </row>
    <row r="7" spans="1:44" x14ac:dyDescent="0.25">
      <c r="A7">
        <v>3</v>
      </c>
      <c r="B7">
        <v>23898.297439999998</v>
      </c>
      <c r="C7">
        <v>6329.3975099999998</v>
      </c>
      <c r="D7">
        <v>7154.2318699999996</v>
      </c>
      <c r="E7">
        <v>4092.1420400000002</v>
      </c>
      <c r="F7">
        <v>2186.9891899999998</v>
      </c>
      <c r="G7">
        <v>670.73897999999997</v>
      </c>
      <c r="H7">
        <v>229.59172000000001</v>
      </c>
      <c r="I7">
        <v>293.93002999999999</v>
      </c>
      <c r="J7">
        <v>0</v>
      </c>
      <c r="K7">
        <v>0</v>
      </c>
      <c r="L7">
        <v>3072.2866199999999</v>
      </c>
      <c r="M7">
        <v>0</v>
      </c>
      <c r="N7">
        <v>0</v>
      </c>
      <c r="O7">
        <v>0</v>
      </c>
      <c r="P7">
        <v>0</v>
      </c>
      <c r="Q7">
        <v>0</v>
      </c>
      <c r="R7">
        <v>593.85279000000003</v>
      </c>
      <c r="S7">
        <v>0</v>
      </c>
      <c r="T7">
        <v>0</v>
      </c>
      <c r="U7">
        <v>0</v>
      </c>
      <c r="V7">
        <v>0</v>
      </c>
      <c r="W7">
        <v>0</v>
      </c>
      <c r="Y7">
        <v>3</v>
      </c>
      <c r="Z7">
        <v>12672</v>
      </c>
      <c r="AA7">
        <v>5051</v>
      </c>
      <c r="AB7">
        <v>8302</v>
      </c>
      <c r="AC7">
        <v>1941</v>
      </c>
      <c r="AD7">
        <v>801</v>
      </c>
      <c r="AE7">
        <v>267</v>
      </c>
      <c r="AF7">
        <v>161</v>
      </c>
      <c r="AG7">
        <v>234</v>
      </c>
      <c r="AH7">
        <v>136</v>
      </c>
      <c r="AI7">
        <v>77</v>
      </c>
      <c r="AJ7">
        <v>40</v>
      </c>
      <c r="AK7">
        <v>24</v>
      </c>
      <c r="AL7">
        <v>7</v>
      </c>
      <c r="AM7">
        <v>0</v>
      </c>
      <c r="AN7">
        <v>0</v>
      </c>
      <c r="AO7">
        <v>0</v>
      </c>
      <c r="AP7">
        <v>20</v>
      </c>
      <c r="AQ7">
        <v>1</v>
      </c>
      <c r="AR7">
        <v>0</v>
      </c>
    </row>
    <row r="8" spans="1:44" x14ac:dyDescent="0.25">
      <c r="A8">
        <v>4</v>
      </c>
      <c r="B8">
        <v>7007.3105400000004</v>
      </c>
      <c r="C8">
        <v>2231.5819299999998</v>
      </c>
      <c r="D8">
        <v>3260.2592100000002</v>
      </c>
      <c r="E8">
        <v>4512.5127700000003</v>
      </c>
      <c r="F8">
        <v>2547.0354499999999</v>
      </c>
      <c r="G8">
        <v>0</v>
      </c>
      <c r="H8">
        <v>0</v>
      </c>
      <c r="I8">
        <v>1251.89384</v>
      </c>
      <c r="J8">
        <v>0</v>
      </c>
      <c r="K8">
        <v>1520.7427700000001</v>
      </c>
      <c r="L8">
        <v>0</v>
      </c>
      <c r="M8">
        <v>160.27674999999999</v>
      </c>
      <c r="N8">
        <v>241.44669999999999</v>
      </c>
      <c r="O8">
        <v>243.99341000000001</v>
      </c>
      <c r="P8">
        <v>0</v>
      </c>
      <c r="Q8">
        <v>0</v>
      </c>
      <c r="R8">
        <v>139.71608000000001</v>
      </c>
      <c r="S8">
        <v>0</v>
      </c>
      <c r="T8">
        <v>0</v>
      </c>
      <c r="U8">
        <v>0</v>
      </c>
      <c r="V8">
        <v>0</v>
      </c>
      <c r="W8">
        <v>0</v>
      </c>
      <c r="Y8">
        <v>4</v>
      </c>
      <c r="Z8">
        <v>5252</v>
      </c>
      <c r="AA8">
        <v>1279</v>
      </c>
      <c r="AB8">
        <v>1925</v>
      </c>
      <c r="AC8">
        <v>2357</v>
      </c>
      <c r="AD8">
        <v>798</v>
      </c>
      <c r="AE8">
        <v>248</v>
      </c>
      <c r="AF8">
        <v>141</v>
      </c>
      <c r="AG8">
        <v>113</v>
      </c>
      <c r="AH8">
        <v>41</v>
      </c>
      <c r="AI8">
        <v>4</v>
      </c>
      <c r="AJ8">
        <v>27</v>
      </c>
      <c r="AK8">
        <v>25</v>
      </c>
      <c r="AL8">
        <v>4</v>
      </c>
      <c r="AM8">
        <v>1</v>
      </c>
      <c r="AN8">
        <v>1</v>
      </c>
      <c r="AO8">
        <v>3</v>
      </c>
      <c r="AP8">
        <v>2</v>
      </c>
      <c r="AQ8">
        <v>2</v>
      </c>
      <c r="AR8">
        <v>0</v>
      </c>
    </row>
    <row r="9" spans="1:44" x14ac:dyDescent="0.25">
      <c r="A9">
        <v>5</v>
      </c>
      <c r="B9">
        <v>21913.642370000001</v>
      </c>
      <c r="C9">
        <v>269.47685000000001</v>
      </c>
      <c r="D9">
        <v>4588.3615799999998</v>
      </c>
      <c r="E9">
        <v>1458.33853</v>
      </c>
      <c r="F9">
        <v>5570.2843000000003</v>
      </c>
      <c r="G9">
        <v>636.24987999999996</v>
      </c>
      <c r="H9">
        <v>0</v>
      </c>
      <c r="I9">
        <v>3219.40661</v>
      </c>
      <c r="J9">
        <v>0</v>
      </c>
      <c r="K9">
        <v>0</v>
      </c>
      <c r="L9">
        <v>449.85316</v>
      </c>
      <c r="M9">
        <v>375.76794999999998</v>
      </c>
      <c r="N9">
        <v>37.614289999999997</v>
      </c>
      <c r="O9">
        <v>0</v>
      </c>
      <c r="P9">
        <v>0</v>
      </c>
      <c r="Q9">
        <v>0</v>
      </c>
      <c r="R9">
        <v>1032.5377100000001</v>
      </c>
      <c r="S9">
        <v>0</v>
      </c>
      <c r="T9">
        <v>0</v>
      </c>
      <c r="U9">
        <v>0</v>
      </c>
      <c r="V9">
        <v>0</v>
      </c>
      <c r="W9">
        <v>0</v>
      </c>
      <c r="Y9">
        <v>5</v>
      </c>
      <c r="Z9">
        <v>3726</v>
      </c>
      <c r="AA9">
        <v>599</v>
      </c>
      <c r="AB9">
        <v>774</v>
      </c>
      <c r="AC9">
        <v>823</v>
      </c>
      <c r="AD9">
        <v>1124</v>
      </c>
      <c r="AE9">
        <v>394</v>
      </c>
      <c r="AF9">
        <v>234</v>
      </c>
      <c r="AG9">
        <v>148</v>
      </c>
      <c r="AH9">
        <v>4</v>
      </c>
      <c r="AI9">
        <v>1</v>
      </c>
      <c r="AJ9">
        <v>6</v>
      </c>
      <c r="AK9">
        <v>26</v>
      </c>
      <c r="AL9">
        <v>6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</row>
    <row r="10" spans="1:44" x14ac:dyDescent="0.25">
      <c r="A10">
        <v>6</v>
      </c>
      <c r="B10">
        <v>12341.18866</v>
      </c>
      <c r="C10">
        <v>1605.81537</v>
      </c>
      <c r="D10">
        <v>552.02536999999995</v>
      </c>
      <c r="E10">
        <v>0</v>
      </c>
      <c r="F10">
        <v>319.98527000000001</v>
      </c>
      <c r="G10">
        <v>11852.43281</v>
      </c>
      <c r="H10">
        <v>597.18322999999998</v>
      </c>
      <c r="I10">
        <v>169.56994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6</v>
      </c>
      <c r="Z10">
        <v>3136</v>
      </c>
      <c r="AA10">
        <v>248</v>
      </c>
      <c r="AB10">
        <v>253</v>
      </c>
      <c r="AC10">
        <v>250</v>
      </c>
      <c r="AD10">
        <v>401</v>
      </c>
      <c r="AE10">
        <v>992</v>
      </c>
      <c r="AF10">
        <v>431</v>
      </c>
      <c r="AG10">
        <v>145</v>
      </c>
      <c r="AH10">
        <v>0</v>
      </c>
      <c r="AI10">
        <v>1</v>
      </c>
      <c r="AJ10">
        <v>1</v>
      </c>
      <c r="AK10">
        <v>7</v>
      </c>
      <c r="AL10">
        <v>4</v>
      </c>
      <c r="AM10">
        <v>8</v>
      </c>
      <c r="AN10">
        <v>0</v>
      </c>
      <c r="AO10">
        <v>0</v>
      </c>
      <c r="AP10">
        <v>0</v>
      </c>
      <c r="AQ10">
        <v>0</v>
      </c>
      <c r="AR10">
        <v>1</v>
      </c>
    </row>
    <row r="11" spans="1:44" x14ac:dyDescent="0.25">
      <c r="A11">
        <v>7</v>
      </c>
      <c r="B11">
        <v>9959.9318399999993</v>
      </c>
      <c r="C11">
        <v>512.22442000000001</v>
      </c>
      <c r="D11">
        <v>2480.7258700000002</v>
      </c>
      <c r="E11">
        <v>0</v>
      </c>
      <c r="F11">
        <v>0</v>
      </c>
      <c r="G11">
        <v>982.42091000000005</v>
      </c>
      <c r="H11">
        <v>16573.790809999999</v>
      </c>
      <c r="I11">
        <v>3118.413</v>
      </c>
      <c r="J11">
        <v>563.02855</v>
      </c>
      <c r="K11">
        <v>195.28697</v>
      </c>
      <c r="L11">
        <v>0</v>
      </c>
      <c r="M11">
        <v>0</v>
      </c>
      <c r="N11">
        <v>0</v>
      </c>
      <c r="O11">
        <v>146.06639999999999</v>
      </c>
      <c r="P11">
        <v>84.101759999999999</v>
      </c>
      <c r="Q11">
        <v>597.30403000000001</v>
      </c>
      <c r="R11">
        <v>88.062920000000005</v>
      </c>
      <c r="S11">
        <v>0</v>
      </c>
      <c r="T11">
        <v>0</v>
      </c>
      <c r="U11">
        <v>0</v>
      </c>
      <c r="V11">
        <v>0</v>
      </c>
      <c r="W11">
        <v>0</v>
      </c>
      <c r="Y11">
        <v>7</v>
      </c>
      <c r="Z11">
        <v>4533</v>
      </c>
      <c r="AA11">
        <v>258</v>
      </c>
      <c r="AB11">
        <v>140</v>
      </c>
      <c r="AC11">
        <v>142</v>
      </c>
      <c r="AD11">
        <v>217</v>
      </c>
      <c r="AE11">
        <v>400</v>
      </c>
      <c r="AF11">
        <v>2852</v>
      </c>
      <c r="AG11">
        <v>669</v>
      </c>
      <c r="AH11">
        <v>1</v>
      </c>
      <c r="AI11">
        <v>0</v>
      </c>
      <c r="AJ11">
        <v>0</v>
      </c>
      <c r="AK11">
        <v>6</v>
      </c>
      <c r="AL11">
        <v>2</v>
      </c>
      <c r="AM11">
        <v>33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5">
      <c r="A12">
        <v>8</v>
      </c>
      <c r="B12">
        <v>43585.087500000001</v>
      </c>
      <c r="C12">
        <v>4258.2508600000001</v>
      </c>
      <c r="D12">
        <v>488.36293999999998</v>
      </c>
      <c r="E12">
        <v>284.85811000000001</v>
      </c>
      <c r="F12">
        <v>921.84707000000003</v>
      </c>
      <c r="G12">
        <v>94.341369999999998</v>
      </c>
      <c r="H12">
        <v>2031.5522699999999</v>
      </c>
      <c r="I12">
        <v>42268.916060000003</v>
      </c>
      <c r="J12">
        <v>476.56941</v>
      </c>
      <c r="K12">
        <v>0</v>
      </c>
      <c r="L12">
        <v>0</v>
      </c>
      <c r="M12">
        <v>600.81861000000004</v>
      </c>
      <c r="N12">
        <v>189.87280999999999</v>
      </c>
      <c r="O12">
        <v>153.94639000000001</v>
      </c>
      <c r="P12">
        <v>2264.8803800000001</v>
      </c>
      <c r="Q12">
        <v>148.26369</v>
      </c>
      <c r="R12">
        <v>0</v>
      </c>
      <c r="S12">
        <v>0</v>
      </c>
      <c r="T12">
        <v>0</v>
      </c>
      <c r="U12">
        <v>0</v>
      </c>
      <c r="V12">
        <v>982.42091000000005</v>
      </c>
      <c r="W12">
        <v>0</v>
      </c>
      <c r="Y12">
        <v>8</v>
      </c>
      <c r="Z12">
        <v>4800</v>
      </c>
      <c r="AA12">
        <v>595</v>
      </c>
      <c r="AB12">
        <v>213</v>
      </c>
      <c r="AC12">
        <v>114</v>
      </c>
      <c r="AD12">
        <v>130</v>
      </c>
      <c r="AE12">
        <v>143</v>
      </c>
      <c r="AF12">
        <v>731</v>
      </c>
      <c r="AG12">
        <v>1775</v>
      </c>
      <c r="AH12">
        <v>2</v>
      </c>
      <c r="AI12">
        <v>1</v>
      </c>
      <c r="AJ12">
        <v>0</v>
      </c>
      <c r="AK12">
        <v>4</v>
      </c>
      <c r="AL12">
        <v>2</v>
      </c>
      <c r="AM12">
        <v>12</v>
      </c>
      <c r="AN12">
        <v>3</v>
      </c>
      <c r="AO12">
        <v>0</v>
      </c>
      <c r="AP12">
        <v>0</v>
      </c>
      <c r="AQ12">
        <v>0</v>
      </c>
      <c r="AR12">
        <v>0</v>
      </c>
    </row>
    <row r="13" spans="1:44" x14ac:dyDescent="0.25">
      <c r="A13">
        <v>9</v>
      </c>
      <c r="B13">
        <v>11060.65559</v>
      </c>
      <c r="C13">
        <v>3311.4351799999999</v>
      </c>
      <c r="D13">
        <v>0</v>
      </c>
      <c r="E13">
        <v>0</v>
      </c>
      <c r="F13">
        <v>0</v>
      </c>
      <c r="G13">
        <v>0</v>
      </c>
      <c r="H13">
        <v>630.05777</v>
      </c>
      <c r="I13">
        <v>1445.58347</v>
      </c>
      <c r="J13">
        <v>843.36725000000001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1453.6652099999999</v>
      </c>
      <c r="S13">
        <v>0</v>
      </c>
      <c r="T13">
        <v>0</v>
      </c>
      <c r="U13">
        <v>0</v>
      </c>
      <c r="V13">
        <v>0</v>
      </c>
      <c r="W13">
        <v>0</v>
      </c>
      <c r="Y13">
        <v>9</v>
      </c>
      <c r="Z13">
        <v>75</v>
      </c>
      <c r="AA13">
        <v>316</v>
      </c>
      <c r="AB13">
        <v>140</v>
      </c>
      <c r="AC13">
        <v>42</v>
      </c>
      <c r="AD13">
        <v>6</v>
      </c>
      <c r="AE13">
        <v>2</v>
      </c>
      <c r="AF13">
        <v>4</v>
      </c>
      <c r="AG13">
        <v>3</v>
      </c>
      <c r="AH13">
        <v>41</v>
      </c>
      <c r="AI13">
        <v>2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0</v>
      </c>
    </row>
    <row r="14" spans="1:44" x14ac:dyDescent="0.25">
      <c r="A14">
        <v>10</v>
      </c>
      <c r="B14">
        <v>9704.0837800000008</v>
      </c>
      <c r="C14">
        <v>162.64968999999999</v>
      </c>
      <c r="D14">
        <v>0</v>
      </c>
      <c r="E14">
        <v>1316.5356099999999</v>
      </c>
      <c r="F14">
        <v>0</v>
      </c>
      <c r="G14">
        <v>0</v>
      </c>
      <c r="H14">
        <v>354.21181999999999</v>
      </c>
      <c r="I14">
        <v>516.26886000000002</v>
      </c>
      <c r="J14">
        <v>0</v>
      </c>
      <c r="K14">
        <v>1796.64453</v>
      </c>
      <c r="L14">
        <v>153.07075</v>
      </c>
      <c r="M14">
        <v>0</v>
      </c>
      <c r="N14">
        <v>0</v>
      </c>
      <c r="O14">
        <v>0</v>
      </c>
      <c r="P14">
        <v>0</v>
      </c>
      <c r="Q14">
        <v>0</v>
      </c>
      <c r="R14">
        <v>439.11124000000001</v>
      </c>
      <c r="S14">
        <v>0</v>
      </c>
      <c r="T14">
        <v>0</v>
      </c>
      <c r="U14">
        <v>0</v>
      </c>
      <c r="V14">
        <v>0</v>
      </c>
      <c r="W14">
        <v>0</v>
      </c>
      <c r="Y14">
        <v>10</v>
      </c>
      <c r="Z14">
        <v>7</v>
      </c>
      <c r="AA14">
        <v>32</v>
      </c>
      <c r="AB14">
        <v>78</v>
      </c>
      <c r="AC14">
        <v>6</v>
      </c>
      <c r="AD14">
        <v>3</v>
      </c>
      <c r="AE14">
        <v>1</v>
      </c>
      <c r="AF14">
        <v>0</v>
      </c>
      <c r="AG14">
        <v>1</v>
      </c>
      <c r="AH14">
        <v>3</v>
      </c>
      <c r="AI14">
        <v>6</v>
      </c>
      <c r="AJ14">
        <v>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5">
      <c r="A15">
        <v>11</v>
      </c>
      <c r="B15">
        <v>9159.0709700000007</v>
      </c>
      <c r="C15">
        <v>0</v>
      </c>
      <c r="D15">
        <v>1607.89797</v>
      </c>
      <c r="E15">
        <v>0</v>
      </c>
      <c r="F15">
        <v>714.81709999999998</v>
      </c>
      <c r="G15">
        <v>0</v>
      </c>
      <c r="H15">
        <v>0</v>
      </c>
      <c r="I15">
        <v>0</v>
      </c>
      <c r="J15">
        <v>0</v>
      </c>
      <c r="K15">
        <v>206.23599999999999</v>
      </c>
      <c r="L15">
        <v>310.28084999999999</v>
      </c>
      <c r="M15">
        <v>0</v>
      </c>
      <c r="N15">
        <v>1801.01767</v>
      </c>
      <c r="O15">
        <v>0</v>
      </c>
      <c r="P15">
        <v>0</v>
      </c>
      <c r="Q15">
        <v>0</v>
      </c>
      <c r="R15">
        <v>1880.9345800000001</v>
      </c>
      <c r="S15">
        <v>0</v>
      </c>
      <c r="T15">
        <v>0</v>
      </c>
      <c r="U15">
        <v>0</v>
      </c>
      <c r="V15">
        <v>0</v>
      </c>
      <c r="W15">
        <v>0</v>
      </c>
      <c r="Y15">
        <v>11</v>
      </c>
      <c r="Z15">
        <v>17</v>
      </c>
      <c r="AA15">
        <v>14</v>
      </c>
      <c r="AB15">
        <v>40</v>
      </c>
      <c r="AC15">
        <v>30</v>
      </c>
      <c r="AD15">
        <v>6</v>
      </c>
      <c r="AE15">
        <v>2</v>
      </c>
      <c r="AF15">
        <v>0</v>
      </c>
      <c r="AG15">
        <v>0</v>
      </c>
      <c r="AH15">
        <v>1</v>
      </c>
      <c r="AI15">
        <v>2</v>
      </c>
      <c r="AJ15">
        <v>3</v>
      </c>
      <c r="AK15">
        <v>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5">
      <c r="A16">
        <v>12</v>
      </c>
      <c r="B16">
        <v>16341.18622</v>
      </c>
      <c r="C16">
        <v>854.53202999999996</v>
      </c>
      <c r="D16">
        <v>0</v>
      </c>
      <c r="E16">
        <v>160.01455999999999</v>
      </c>
      <c r="F16">
        <v>663.2971</v>
      </c>
      <c r="G16">
        <v>0</v>
      </c>
      <c r="H16">
        <v>0</v>
      </c>
      <c r="I16">
        <v>306.95483000000002</v>
      </c>
      <c r="J16">
        <v>0</v>
      </c>
      <c r="K16">
        <v>0</v>
      </c>
      <c r="L16">
        <v>1880.9345800000001</v>
      </c>
      <c r="M16">
        <v>2362.49442</v>
      </c>
      <c r="N16">
        <v>739.23865999999998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169.56217000000001</v>
      </c>
      <c r="Y16">
        <v>12</v>
      </c>
      <c r="Z16">
        <v>40</v>
      </c>
      <c r="AA16">
        <v>9</v>
      </c>
      <c r="AB16">
        <v>27</v>
      </c>
      <c r="AC16">
        <v>20</v>
      </c>
      <c r="AD16">
        <v>19</v>
      </c>
      <c r="AE16">
        <v>7</v>
      </c>
      <c r="AF16">
        <v>7</v>
      </c>
      <c r="AG16">
        <v>3</v>
      </c>
      <c r="AH16">
        <v>0</v>
      </c>
      <c r="AI16">
        <v>0</v>
      </c>
      <c r="AJ16">
        <v>1</v>
      </c>
      <c r="AK16">
        <v>3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5">
      <c r="A17">
        <v>13</v>
      </c>
      <c r="B17">
        <v>31174.348979999999</v>
      </c>
      <c r="C17">
        <v>75.228570000000005</v>
      </c>
      <c r="D17">
        <v>0</v>
      </c>
      <c r="E17">
        <v>241.44669999999999</v>
      </c>
      <c r="F17">
        <v>71.896770000000004</v>
      </c>
      <c r="G17">
        <v>0</v>
      </c>
      <c r="H17">
        <v>364.91388000000001</v>
      </c>
      <c r="I17">
        <v>0</v>
      </c>
      <c r="J17">
        <v>0</v>
      </c>
      <c r="K17">
        <v>0</v>
      </c>
      <c r="L17">
        <v>2126.3170399999999</v>
      </c>
      <c r="M17">
        <v>546.56271000000004</v>
      </c>
      <c r="N17">
        <v>3601.2526400000002</v>
      </c>
      <c r="O17">
        <v>269.04023999999998</v>
      </c>
      <c r="P17">
        <v>0</v>
      </c>
      <c r="Q17">
        <v>0</v>
      </c>
      <c r="R17">
        <v>0</v>
      </c>
      <c r="S17">
        <v>123.82885</v>
      </c>
      <c r="T17">
        <v>0</v>
      </c>
      <c r="U17">
        <v>0</v>
      </c>
      <c r="V17">
        <v>662.32075999999995</v>
      </c>
      <c r="W17">
        <v>870.68579</v>
      </c>
      <c r="Y17">
        <v>13</v>
      </c>
      <c r="Z17">
        <v>24</v>
      </c>
      <c r="AA17">
        <v>6</v>
      </c>
      <c r="AB17">
        <v>5</v>
      </c>
      <c r="AC17">
        <v>5</v>
      </c>
      <c r="AD17">
        <v>4</v>
      </c>
      <c r="AE17">
        <v>4</v>
      </c>
      <c r="AF17">
        <v>5</v>
      </c>
      <c r="AG17">
        <v>1</v>
      </c>
      <c r="AH17">
        <v>0</v>
      </c>
      <c r="AI17">
        <v>0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5">
      <c r="A18">
        <v>14</v>
      </c>
      <c r="B18">
        <v>11543.06121</v>
      </c>
      <c r="C18">
        <v>0</v>
      </c>
      <c r="D18">
        <v>0</v>
      </c>
      <c r="E18">
        <v>0</v>
      </c>
      <c r="F18">
        <v>0</v>
      </c>
      <c r="G18">
        <v>0</v>
      </c>
      <c r="H18">
        <v>300.01279</v>
      </c>
      <c r="I18">
        <v>0</v>
      </c>
      <c r="J18">
        <v>0</v>
      </c>
      <c r="K18">
        <v>0</v>
      </c>
      <c r="L18">
        <v>0</v>
      </c>
      <c r="M18">
        <v>0</v>
      </c>
      <c r="N18">
        <v>143.37578999999999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189.87280999999999</v>
      </c>
      <c r="Y18">
        <v>14</v>
      </c>
      <c r="Z18">
        <v>12</v>
      </c>
      <c r="AA18">
        <v>2</v>
      </c>
      <c r="AB18">
        <v>0</v>
      </c>
      <c r="AC18">
        <v>1</v>
      </c>
      <c r="AD18">
        <v>2</v>
      </c>
      <c r="AE18">
        <v>8</v>
      </c>
      <c r="AF18">
        <v>36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5">
      <c r="A19">
        <v>15</v>
      </c>
      <c r="B19">
        <v>10665.691930000001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84.101759999999999</v>
      </c>
      <c r="I19">
        <v>4141.5166799999997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567.04692999999997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1599.8379500000001</v>
      </c>
      <c r="Y19">
        <v>15</v>
      </c>
      <c r="Z19">
        <v>5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0</v>
      </c>
      <c r="AP19">
        <v>0</v>
      </c>
      <c r="AQ19">
        <v>0</v>
      </c>
      <c r="AR19">
        <v>0</v>
      </c>
    </row>
    <row r="20" spans="1:44" x14ac:dyDescent="0.25">
      <c r="A20">
        <v>18</v>
      </c>
      <c r="B20">
        <v>193.65595999999999</v>
      </c>
      <c r="C20">
        <v>104.64711</v>
      </c>
      <c r="D20">
        <v>0</v>
      </c>
      <c r="E20">
        <v>0</v>
      </c>
      <c r="F20">
        <v>0</v>
      </c>
      <c r="G20">
        <v>0</v>
      </c>
      <c r="H20">
        <v>349.64632999999998</v>
      </c>
      <c r="I20">
        <v>354.21181999999999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20</v>
      </c>
      <c r="Z20">
        <v>0</v>
      </c>
      <c r="AA20">
        <v>4</v>
      </c>
      <c r="AB20">
        <v>0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</row>
    <row r="21" spans="1:44" x14ac:dyDescent="0.25">
      <c r="A21">
        <v>20</v>
      </c>
      <c r="B21">
        <v>18521.43648</v>
      </c>
      <c r="C21">
        <v>582.65425000000005</v>
      </c>
      <c r="D21">
        <v>575.68164999999999</v>
      </c>
      <c r="E21">
        <v>863.78243999999995</v>
      </c>
      <c r="F21">
        <v>84.101759999999999</v>
      </c>
      <c r="G21">
        <v>0</v>
      </c>
      <c r="H21">
        <v>0.124</v>
      </c>
      <c r="I21">
        <v>0</v>
      </c>
      <c r="J21">
        <v>1043.1081799999999</v>
      </c>
      <c r="K21">
        <v>1486.5951700000001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9091.2579600000008</v>
      </c>
      <c r="S21">
        <v>2563.61816</v>
      </c>
      <c r="T21">
        <v>0</v>
      </c>
      <c r="U21">
        <v>0</v>
      </c>
      <c r="V21">
        <v>0</v>
      </c>
      <c r="W21">
        <v>0</v>
      </c>
      <c r="Y21">
        <v>21</v>
      </c>
      <c r="Z21">
        <v>10</v>
      </c>
      <c r="AA21">
        <v>26</v>
      </c>
      <c r="AB21">
        <v>19</v>
      </c>
      <c r="AC21">
        <v>2</v>
      </c>
      <c r="AD21">
        <v>0</v>
      </c>
      <c r="AE21">
        <v>0</v>
      </c>
      <c r="AF21">
        <v>1</v>
      </c>
      <c r="AG21">
        <v>0</v>
      </c>
      <c r="AH21">
        <v>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7</v>
      </c>
      <c r="AQ21">
        <v>0</v>
      </c>
      <c r="AR21">
        <v>0</v>
      </c>
    </row>
    <row r="22" spans="1:44" x14ac:dyDescent="0.25">
      <c r="A22">
        <v>21</v>
      </c>
      <c r="B22">
        <v>11957.801439999999</v>
      </c>
      <c r="C22">
        <v>462.08211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123.82885</v>
      </c>
      <c r="O22">
        <v>0</v>
      </c>
      <c r="P22">
        <v>0</v>
      </c>
      <c r="Q22">
        <v>0</v>
      </c>
      <c r="R22">
        <v>2578.4757</v>
      </c>
      <c r="S22">
        <v>3411.7668199999998</v>
      </c>
      <c r="T22">
        <v>0</v>
      </c>
      <c r="U22">
        <v>0</v>
      </c>
      <c r="V22">
        <v>0</v>
      </c>
      <c r="W22">
        <v>0</v>
      </c>
      <c r="Y22">
        <v>22</v>
      </c>
      <c r="Z22">
        <v>0</v>
      </c>
      <c r="AA22">
        <v>0</v>
      </c>
      <c r="AB22">
        <v>1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5">
      <c r="A23">
        <v>22</v>
      </c>
      <c r="B23">
        <v>764.42827999999997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1618.8653200000001</v>
      </c>
      <c r="U23">
        <v>0</v>
      </c>
      <c r="V23">
        <v>0</v>
      </c>
      <c r="W23">
        <v>0</v>
      </c>
      <c r="Y23">
        <v>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5">
      <c r="A24">
        <v>23</v>
      </c>
      <c r="B24">
        <v>4001.7490699999998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189.87281999999999</v>
      </c>
      <c r="V24">
        <v>0</v>
      </c>
      <c r="W24">
        <v>0</v>
      </c>
    </row>
    <row r="25" spans="1:44" x14ac:dyDescent="0.25">
      <c r="A25">
        <v>24</v>
      </c>
      <c r="B25">
        <v>2108.8621600000001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1019.65667</v>
      </c>
      <c r="J25">
        <v>0</v>
      </c>
      <c r="K25">
        <v>0</v>
      </c>
      <c r="L25">
        <v>0</v>
      </c>
      <c r="M25">
        <v>0</v>
      </c>
      <c r="N25">
        <v>532.85209999999995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2547.3898800000002</v>
      </c>
      <c r="W25">
        <v>308.32069999999999</v>
      </c>
    </row>
    <row r="26" spans="1:44" x14ac:dyDescent="0.25">
      <c r="A26">
        <v>25</v>
      </c>
      <c r="B26">
        <v>9547.9187000000002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617.72496999999998</v>
      </c>
      <c r="N26">
        <v>576.18448000000001</v>
      </c>
      <c r="O26">
        <v>189.87280999999999</v>
      </c>
      <c r="P26">
        <v>1599.8379500000001</v>
      </c>
      <c r="Q26">
        <v>0</v>
      </c>
      <c r="R26">
        <v>0</v>
      </c>
      <c r="S26">
        <v>0</v>
      </c>
      <c r="T26">
        <v>0</v>
      </c>
      <c r="U26">
        <v>0</v>
      </c>
      <c r="V26">
        <v>415.61423000000002</v>
      </c>
      <c r="W26">
        <v>4700.6674000000003</v>
      </c>
    </row>
    <row r="27" spans="1:44" x14ac:dyDescent="0.25"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18</v>
      </c>
      <c r="R27">
        <v>20</v>
      </c>
      <c r="S27">
        <v>21</v>
      </c>
      <c r="T27">
        <v>22</v>
      </c>
      <c r="U27">
        <v>23</v>
      </c>
      <c r="V27">
        <v>24</v>
      </c>
      <c r="W27">
        <v>25</v>
      </c>
      <c r="Y27">
        <v>1</v>
      </c>
      <c r="Z27">
        <v>2</v>
      </c>
      <c r="AA27">
        <v>3</v>
      </c>
      <c r="AB27">
        <v>4</v>
      </c>
      <c r="AC27">
        <v>5</v>
      </c>
      <c r="AD27">
        <v>6</v>
      </c>
      <c r="AE27">
        <v>7</v>
      </c>
      <c r="AF27">
        <v>8</v>
      </c>
      <c r="AG27">
        <v>9</v>
      </c>
      <c r="AH27">
        <v>10</v>
      </c>
      <c r="AI27">
        <v>11</v>
      </c>
      <c r="AJ27">
        <v>12</v>
      </c>
      <c r="AK27">
        <v>13</v>
      </c>
      <c r="AL27">
        <v>14</v>
      </c>
      <c r="AM27">
        <v>15</v>
      </c>
      <c r="AN27">
        <v>20</v>
      </c>
      <c r="AO27">
        <v>21</v>
      </c>
      <c r="AP27">
        <v>24</v>
      </c>
      <c r="AQ27">
        <v>25</v>
      </c>
    </row>
    <row r="28" spans="1:44" x14ac:dyDescent="0.25">
      <c r="A28">
        <v>1</v>
      </c>
      <c r="B28">
        <v>34392.505899999996</v>
      </c>
      <c r="C28">
        <v>30773.831190000001</v>
      </c>
      <c r="D28">
        <v>9793.7379899999996</v>
      </c>
      <c r="E28">
        <v>1492.7546400000001</v>
      </c>
      <c r="F28">
        <v>3417.6554000000001</v>
      </c>
      <c r="G28">
        <v>3664.68532</v>
      </c>
      <c r="H28">
        <v>4936.0161200000002</v>
      </c>
      <c r="I28">
        <v>13969.86074</v>
      </c>
      <c r="J28">
        <v>5476.0736800000004</v>
      </c>
      <c r="K28">
        <v>2788.34843</v>
      </c>
      <c r="L28">
        <v>3224.8840599999999</v>
      </c>
      <c r="M28">
        <v>1330.65635</v>
      </c>
      <c r="N28">
        <v>6688.7624100000003</v>
      </c>
      <c r="O28">
        <v>3811.8791299999998</v>
      </c>
      <c r="P28">
        <v>1847.7592199999999</v>
      </c>
      <c r="Q28">
        <v>0</v>
      </c>
      <c r="R28">
        <v>5589.7537300000004</v>
      </c>
      <c r="S28">
        <v>2581.0901199999998</v>
      </c>
      <c r="T28">
        <v>113.00305</v>
      </c>
      <c r="U28">
        <v>5850.2102999999997</v>
      </c>
      <c r="V28">
        <v>448.30565000000001</v>
      </c>
      <c r="W28">
        <v>1736.7569900000001</v>
      </c>
      <c r="Y28">
        <v>1</v>
      </c>
      <c r="Z28">
        <v>6520</v>
      </c>
      <c r="AA28">
        <v>5649</v>
      </c>
      <c r="AB28">
        <v>2221</v>
      </c>
      <c r="AC28">
        <v>982</v>
      </c>
      <c r="AD28">
        <v>562</v>
      </c>
      <c r="AE28">
        <v>359</v>
      </c>
      <c r="AF28">
        <v>1401</v>
      </c>
      <c r="AG28">
        <v>1615</v>
      </c>
      <c r="AH28">
        <v>9</v>
      </c>
      <c r="AI28">
        <v>2</v>
      </c>
      <c r="AJ28">
        <v>0</v>
      </c>
      <c r="AK28">
        <v>5</v>
      </c>
      <c r="AL28">
        <v>2</v>
      </c>
      <c r="AM28">
        <v>4</v>
      </c>
      <c r="AN28">
        <v>2</v>
      </c>
      <c r="AO28">
        <v>0</v>
      </c>
      <c r="AP28">
        <v>1</v>
      </c>
      <c r="AQ28">
        <v>0</v>
      </c>
      <c r="AR28">
        <v>0</v>
      </c>
    </row>
    <row r="29" spans="1:44" x14ac:dyDescent="0.25">
      <c r="A29">
        <v>2</v>
      </c>
      <c r="B29">
        <v>30524.30226</v>
      </c>
      <c r="C29">
        <v>18718.440060000001</v>
      </c>
      <c r="D29">
        <v>2536.12934</v>
      </c>
      <c r="E29">
        <v>204.59817000000001</v>
      </c>
      <c r="F29">
        <v>511.56101999999998</v>
      </c>
      <c r="G29">
        <v>2387.991</v>
      </c>
      <c r="H29">
        <v>92.528989999999993</v>
      </c>
      <c r="I29">
        <v>246.28182000000001</v>
      </c>
      <c r="J29">
        <v>349.00179000000003</v>
      </c>
      <c r="K29">
        <v>84.101759999999999</v>
      </c>
      <c r="L29">
        <v>0</v>
      </c>
      <c r="M29">
        <v>1077.3635400000001</v>
      </c>
      <c r="N29">
        <v>7.5394199999999998</v>
      </c>
      <c r="O29">
        <v>0</v>
      </c>
      <c r="P29">
        <v>0</v>
      </c>
      <c r="Q29">
        <v>0</v>
      </c>
      <c r="R29">
        <v>161.19513000000001</v>
      </c>
      <c r="S29">
        <v>462.55230999999998</v>
      </c>
      <c r="T29">
        <v>0</v>
      </c>
      <c r="U29">
        <v>0</v>
      </c>
      <c r="V29">
        <v>0</v>
      </c>
      <c r="W29">
        <v>0</v>
      </c>
      <c r="Y29">
        <v>2</v>
      </c>
      <c r="Z29">
        <v>5477</v>
      </c>
      <c r="AA29">
        <v>5414</v>
      </c>
      <c r="AB29">
        <v>1024</v>
      </c>
      <c r="AC29">
        <v>257</v>
      </c>
      <c r="AD29">
        <v>135</v>
      </c>
      <c r="AE29">
        <v>67</v>
      </c>
      <c r="AF29">
        <v>101</v>
      </c>
      <c r="AG29">
        <v>234</v>
      </c>
      <c r="AH29">
        <v>74</v>
      </c>
      <c r="AI29">
        <v>9</v>
      </c>
      <c r="AJ29">
        <v>2</v>
      </c>
      <c r="AK29">
        <v>1</v>
      </c>
      <c r="AL29">
        <v>2</v>
      </c>
      <c r="AM29">
        <v>1</v>
      </c>
      <c r="AN29">
        <v>0</v>
      </c>
      <c r="AO29">
        <v>0</v>
      </c>
      <c r="AP29">
        <v>9</v>
      </c>
      <c r="AQ29">
        <v>0</v>
      </c>
      <c r="AR29">
        <v>0</v>
      </c>
    </row>
    <row r="30" spans="1:44" x14ac:dyDescent="0.25">
      <c r="A30">
        <v>3</v>
      </c>
      <c r="B30">
        <v>9328.3676400000004</v>
      </c>
      <c r="C30">
        <v>2006.89356</v>
      </c>
      <c r="D30">
        <v>2206.3498100000002</v>
      </c>
      <c r="E30">
        <v>1115.96976</v>
      </c>
      <c r="F30">
        <v>320.42063000000002</v>
      </c>
      <c r="G30">
        <v>94.183000000000007</v>
      </c>
      <c r="H30">
        <v>1027.8295000000001</v>
      </c>
      <c r="I30">
        <v>422.90848</v>
      </c>
      <c r="J30">
        <v>0</v>
      </c>
      <c r="K30">
        <v>0</v>
      </c>
      <c r="L30">
        <v>380.65186999999997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385.0367</v>
      </c>
      <c r="S30">
        <v>0</v>
      </c>
      <c r="T30">
        <v>0</v>
      </c>
      <c r="U30">
        <v>0</v>
      </c>
      <c r="V30">
        <v>0</v>
      </c>
      <c r="W30">
        <v>0</v>
      </c>
      <c r="Y30">
        <v>3</v>
      </c>
      <c r="Z30">
        <v>2084</v>
      </c>
      <c r="AA30">
        <v>1062</v>
      </c>
      <c r="AB30">
        <v>1447</v>
      </c>
      <c r="AC30">
        <v>389</v>
      </c>
      <c r="AD30">
        <v>156</v>
      </c>
      <c r="AE30">
        <v>50</v>
      </c>
      <c r="AF30">
        <v>46</v>
      </c>
      <c r="AG30">
        <v>77</v>
      </c>
      <c r="AH30">
        <v>28</v>
      </c>
      <c r="AI30">
        <v>14</v>
      </c>
      <c r="AJ30">
        <v>7</v>
      </c>
      <c r="AK30">
        <v>5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0</v>
      </c>
    </row>
    <row r="31" spans="1:44" x14ac:dyDescent="0.25">
      <c r="A31">
        <v>4</v>
      </c>
      <c r="B31">
        <v>1758.2408700000001</v>
      </c>
      <c r="C31">
        <v>15.00403</v>
      </c>
      <c r="D31">
        <v>2499.41255</v>
      </c>
      <c r="E31">
        <v>707.68591000000004</v>
      </c>
      <c r="F31">
        <v>593.91488000000004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36.45082</v>
      </c>
      <c r="U31">
        <v>0</v>
      </c>
      <c r="V31">
        <v>0</v>
      </c>
      <c r="W31">
        <v>0</v>
      </c>
      <c r="Y31">
        <v>4</v>
      </c>
      <c r="Z31">
        <v>991</v>
      </c>
      <c r="AA31">
        <v>277</v>
      </c>
      <c r="AB31">
        <v>372</v>
      </c>
      <c r="AC31">
        <v>512</v>
      </c>
      <c r="AD31">
        <v>161</v>
      </c>
      <c r="AE31">
        <v>46</v>
      </c>
      <c r="AF31">
        <v>43</v>
      </c>
      <c r="AG31">
        <v>34</v>
      </c>
      <c r="AH31">
        <v>6</v>
      </c>
      <c r="AI31">
        <v>1</v>
      </c>
      <c r="AJ31">
        <v>9</v>
      </c>
      <c r="AK31">
        <v>8</v>
      </c>
      <c r="AL31">
        <v>2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>
        <v>5</v>
      </c>
      <c r="B32">
        <v>6259.4339799999998</v>
      </c>
      <c r="C32">
        <v>1429.77874</v>
      </c>
      <c r="D32">
        <v>320.42063000000002</v>
      </c>
      <c r="E32">
        <v>644.86762999999996</v>
      </c>
      <c r="F32">
        <v>4101.4449500000001</v>
      </c>
      <c r="G32">
        <v>1545.59707</v>
      </c>
      <c r="H32">
        <v>24.02957</v>
      </c>
      <c r="I32">
        <v>201.64965000000001</v>
      </c>
      <c r="J32">
        <v>0</v>
      </c>
      <c r="K32">
        <v>0</v>
      </c>
      <c r="L32">
        <v>0</v>
      </c>
      <c r="M32">
        <v>249.34957</v>
      </c>
      <c r="N32">
        <v>34.28248</v>
      </c>
      <c r="O32">
        <v>191.37289000000001</v>
      </c>
      <c r="P32">
        <v>0</v>
      </c>
      <c r="Q32">
        <v>0</v>
      </c>
      <c r="R32">
        <v>295.72027000000003</v>
      </c>
      <c r="S32">
        <v>0</v>
      </c>
      <c r="T32">
        <v>0</v>
      </c>
      <c r="U32">
        <v>0</v>
      </c>
      <c r="V32">
        <v>0</v>
      </c>
      <c r="W32">
        <v>0</v>
      </c>
      <c r="Y32">
        <v>5</v>
      </c>
      <c r="Z32">
        <v>604</v>
      </c>
      <c r="AA32">
        <v>127</v>
      </c>
      <c r="AB32">
        <v>133</v>
      </c>
      <c r="AC32">
        <v>133</v>
      </c>
      <c r="AD32">
        <v>173</v>
      </c>
      <c r="AE32">
        <v>73</v>
      </c>
      <c r="AF32">
        <v>71</v>
      </c>
      <c r="AG32">
        <v>53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5">
      <c r="A33">
        <v>6</v>
      </c>
      <c r="B33">
        <v>3303.04268</v>
      </c>
      <c r="C33">
        <v>786.44676000000004</v>
      </c>
      <c r="D33">
        <v>0</v>
      </c>
      <c r="E33">
        <v>0</v>
      </c>
      <c r="F33">
        <v>835.81579999999997</v>
      </c>
      <c r="G33">
        <v>4251.8094000000001</v>
      </c>
      <c r="H33">
        <v>84.101759999999999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328.74176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6</v>
      </c>
      <c r="Z33">
        <v>354</v>
      </c>
      <c r="AA33">
        <v>49</v>
      </c>
      <c r="AB33">
        <v>49</v>
      </c>
      <c r="AC33">
        <v>45</v>
      </c>
      <c r="AD33">
        <v>61</v>
      </c>
      <c r="AE33">
        <v>132</v>
      </c>
      <c r="AF33">
        <v>121</v>
      </c>
      <c r="AG33">
        <v>50</v>
      </c>
      <c r="AH33">
        <v>1</v>
      </c>
      <c r="AI33">
        <v>0</v>
      </c>
      <c r="AJ33">
        <v>0</v>
      </c>
      <c r="AK33">
        <v>0</v>
      </c>
      <c r="AL33">
        <v>2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</row>
    <row r="34" spans="1:44" x14ac:dyDescent="0.25">
      <c r="A34">
        <v>7</v>
      </c>
      <c r="B34">
        <v>3901.6713399999999</v>
      </c>
      <c r="C34">
        <v>0</v>
      </c>
      <c r="D34">
        <v>413.72300000000001</v>
      </c>
      <c r="E34">
        <v>0</v>
      </c>
      <c r="F34">
        <v>61.827979999999997</v>
      </c>
      <c r="G34">
        <v>543.63887</v>
      </c>
      <c r="H34">
        <v>6023.2979500000001</v>
      </c>
      <c r="I34">
        <v>109.24102000000001</v>
      </c>
      <c r="J34">
        <v>101.20013</v>
      </c>
      <c r="K34">
        <v>13.72339</v>
      </c>
      <c r="L34">
        <v>0</v>
      </c>
      <c r="M34">
        <v>0</v>
      </c>
      <c r="N34">
        <v>0</v>
      </c>
      <c r="O34">
        <v>0</v>
      </c>
      <c r="P34">
        <v>44.210099999999997</v>
      </c>
      <c r="Q34">
        <v>249.15765999999999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7</v>
      </c>
      <c r="Z34">
        <v>1565</v>
      </c>
      <c r="AA34">
        <v>55</v>
      </c>
      <c r="AB34">
        <v>31</v>
      </c>
      <c r="AC34">
        <v>40</v>
      </c>
      <c r="AD34">
        <v>64</v>
      </c>
      <c r="AE34">
        <v>126</v>
      </c>
      <c r="AF34">
        <v>1265</v>
      </c>
      <c r="AG34">
        <v>370</v>
      </c>
      <c r="AH34">
        <v>1</v>
      </c>
      <c r="AI34">
        <v>0</v>
      </c>
      <c r="AJ34">
        <v>0</v>
      </c>
      <c r="AK34">
        <v>3</v>
      </c>
      <c r="AL34">
        <v>4</v>
      </c>
      <c r="AM34">
        <v>18</v>
      </c>
      <c r="AN34">
        <v>1</v>
      </c>
      <c r="AO34">
        <v>0</v>
      </c>
      <c r="AP34">
        <v>1</v>
      </c>
      <c r="AQ34">
        <v>0</v>
      </c>
      <c r="AR34">
        <v>1</v>
      </c>
    </row>
    <row r="35" spans="1:44" x14ac:dyDescent="0.25">
      <c r="A35">
        <v>8</v>
      </c>
      <c r="B35">
        <v>17812.662929999999</v>
      </c>
      <c r="C35">
        <v>1064.52631</v>
      </c>
      <c r="D35">
        <v>0</v>
      </c>
      <c r="E35">
        <v>44.190469999999998</v>
      </c>
      <c r="F35">
        <v>791.02428999999995</v>
      </c>
      <c r="G35">
        <v>34.143380000000001</v>
      </c>
      <c r="H35">
        <v>1197.0995800000001</v>
      </c>
      <c r="I35">
        <v>13624.2021</v>
      </c>
      <c r="J35">
        <v>355.32866000000001</v>
      </c>
      <c r="K35">
        <v>91.409630000000007</v>
      </c>
      <c r="L35">
        <v>0</v>
      </c>
      <c r="M35">
        <v>0</v>
      </c>
      <c r="N35">
        <v>0</v>
      </c>
      <c r="O35">
        <v>0</v>
      </c>
      <c r="P35">
        <v>88.624219999999994</v>
      </c>
      <c r="Q35">
        <v>36.317729999999997</v>
      </c>
      <c r="R35">
        <v>0</v>
      </c>
      <c r="S35">
        <v>0</v>
      </c>
      <c r="T35">
        <v>0</v>
      </c>
      <c r="U35">
        <v>0</v>
      </c>
      <c r="V35">
        <v>142.92786000000001</v>
      </c>
      <c r="W35">
        <v>0</v>
      </c>
      <c r="Y35">
        <v>8</v>
      </c>
      <c r="Z35">
        <v>1682</v>
      </c>
      <c r="AA35">
        <v>150</v>
      </c>
      <c r="AB35">
        <v>49</v>
      </c>
      <c r="AC35">
        <v>26</v>
      </c>
      <c r="AD35">
        <v>39</v>
      </c>
      <c r="AE35">
        <v>33</v>
      </c>
      <c r="AF35">
        <v>400</v>
      </c>
      <c r="AG35">
        <v>1048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3</v>
      </c>
      <c r="AN35">
        <v>1</v>
      </c>
      <c r="AO35">
        <v>0</v>
      </c>
      <c r="AP35">
        <v>1</v>
      </c>
      <c r="AQ35">
        <v>1</v>
      </c>
      <c r="AR35">
        <v>0</v>
      </c>
    </row>
    <row r="36" spans="1:44" x14ac:dyDescent="0.25">
      <c r="A36">
        <v>9</v>
      </c>
      <c r="B36">
        <v>2113.95253</v>
      </c>
      <c r="C36">
        <v>209.00414000000001</v>
      </c>
      <c r="D36">
        <v>0</v>
      </c>
      <c r="E36">
        <v>0</v>
      </c>
      <c r="F36">
        <v>0</v>
      </c>
      <c r="G36">
        <v>0</v>
      </c>
      <c r="H36">
        <v>198.07945000000001</v>
      </c>
      <c r="I36">
        <v>0</v>
      </c>
      <c r="J36">
        <v>248.52853999999999</v>
      </c>
      <c r="K36">
        <v>17.819379999999999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58.410069999999997</v>
      </c>
      <c r="S36">
        <v>0</v>
      </c>
      <c r="T36">
        <v>0</v>
      </c>
      <c r="U36">
        <v>0</v>
      </c>
      <c r="V36">
        <v>0</v>
      </c>
      <c r="W36">
        <v>0</v>
      </c>
      <c r="Y36">
        <v>9</v>
      </c>
      <c r="Z36">
        <v>14</v>
      </c>
      <c r="AA36">
        <v>77</v>
      </c>
      <c r="AB36">
        <v>19</v>
      </c>
      <c r="AC36">
        <v>5</v>
      </c>
      <c r="AD36">
        <v>1</v>
      </c>
      <c r="AE36">
        <v>0</v>
      </c>
      <c r="AF36">
        <v>0</v>
      </c>
      <c r="AG36">
        <v>2</v>
      </c>
      <c r="AH36">
        <v>9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</row>
    <row r="37" spans="1:44" x14ac:dyDescent="0.25">
      <c r="A37">
        <v>10</v>
      </c>
      <c r="B37">
        <v>2475.5517</v>
      </c>
      <c r="C37">
        <v>0</v>
      </c>
      <c r="D37">
        <v>0</v>
      </c>
      <c r="E37">
        <v>0</v>
      </c>
      <c r="F37">
        <v>0</v>
      </c>
      <c r="G37">
        <v>1726.00279</v>
      </c>
      <c r="H37">
        <v>739.66630999999995</v>
      </c>
      <c r="I37">
        <v>0</v>
      </c>
      <c r="J37">
        <v>0</v>
      </c>
      <c r="K37">
        <v>217.72524000000001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138.10592</v>
      </c>
      <c r="S37">
        <v>0</v>
      </c>
      <c r="T37">
        <v>0</v>
      </c>
      <c r="U37">
        <v>0</v>
      </c>
      <c r="V37">
        <v>0</v>
      </c>
      <c r="W37">
        <v>0</v>
      </c>
      <c r="Y37">
        <v>10</v>
      </c>
      <c r="Z37">
        <v>1</v>
      </c>
      <c r="AA37">
        <v>4</v>
      </c>
      <c r="AB37">
        <v>13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>
        <v>11</v>
      </c>
      <c r="B38">
        <v>2151.2342699999999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52.289610000000003</v>
      </c>
      <c r="M38">
        <v>34.875660000000003</v>
      </c>
      <c r="N38">
        <v>229.75550000000001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11</v>
      </c>
      <c r="Z38">
        <v>2</v>
      </c>
      <c r="AA38">
        <v>4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>
        <v>12</v>
      </c>
      <c r="B39">
        <v>2018.82447</v>
      </c>
      <c r="C39">
        <v>378.34109000000001</v>
      </c>
      <c r="D39">
        <v>0</v>
      </c>
      <c r="E39">
        <v>0</v>
      </c>
      <c r="F39">
        <v>215.38507000000001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142.36975000000001</v>
      </c>
      <c r="N39">
        <v>530.08164999999997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308.32069999999999</v>
      </c>
      <c r="V39">
        <v>0</v>
      </c>
      <c r="W39">
        <v>34.28248</v>
      </c>
      <c r="Y39">
        <v>12</v>
      </c>
      <c r="Z39">
        <v>3</v>
      </c>
      <c r="AA39">
        <v>1</v>
      </c>
      <c r="AB39">
        <v>1</v>
      </c>
      <c r="AC39">
        <v>10</v>
      </c>
      <c r="AD39">
        <v>3</v>
      </c>
      <c r="AE39">
        <v>0</v>
      </c>
      <c r="AF39">
        <v>2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5">
      <c r="A40">
        <v>13</v>
      </c>
      <c r="B40">
        <v>11169.93442</v>
      </c>
      <c r="C40">
        <v>0</v>
      </c>
      <c r="D40">
        <v>0</v>
      </c>
      <c r="E40">
        <v>0</v>
      </c>
      <c r="F40">
        <v>34.28248</v>
      </c>
      <c r="G40">
        <v>0</v>
      </c>
      <c r="H40">
        <v>0</v>
      </c>
      <c r="I40">
        <v>0</v>
      </c>
      <c r="J40">
        <v>0</v>
      </c>
      <c r="K40">
        <v>0</v>
      </c>
      <c r="L40">
        <v>117.88124000000001</v>
      </c>
      <c r="M40">
        <v>183.27045000000001</v>
      </c>
      <c r="N40">
        <v>271.40096999999997</v>
      </c>
      <c r="O40">
        <v>143.37578999999999</v>
      </c>
      <c r="P40">
        <v>0</v>
      </c>
      <c r="Q40">
        <v>0</v>
      </c>
      <c r="R40">
        <v>0</v>
      </c>
      <c r="S40">
        <v>87.097200000000001</v>
      </c>
      <c r="T40">
        <v>0</v>
      </c>
      <c r="U40">
        <v>0</v>
      </c>
      <c r="V40">
        <v>285.85570999999999</v>
      </c>
      <c r="W40">
        <v>0</v>
      </c>
      <c r="Y40">
        <v>13</v>
      </c>
      <c r="Z40">
        <v>2</v>
      </c>
      <c r="AA40">
        <v>1</v>
      </c>
      <c r="AB40">
        <v>2</v>
      </c>
      <c r="AC40">
        <v>0</v>
      </c>
      <c r="AD40">
        <v>2</v>
      </c>
      <c r="AE40">
        <v>1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5">
      <c r="A41">
        <v>14</v>
      </c>
      <c r="B41">
        <v>4399.7796500000004</v>
      </c>
      <c r="C41">
        <v>0</v>
      </c>
      <c r="D41">
        <v>0</v>
      </c>
      <c r="E41">
        <v>83.996650000000002</v>
      </c>
      <c r="F41">
        <v>0</v>
      </c>
      <c r="G41">
        <v>344.59926000000002</v>
      </c>
      <c r="H41">
        <v>0</v>
      </c>
      <c r="I41">
        <v>17.819379999999999</v>
      </c>
      <c r="J41">
        <v>0</v>
      </c>
      <c r="K41">
        <v>0</v>
      </c>
      <c r="L41">
        <v>0</v>
      </c>
      <c r="M41">
        <v>0</v>
      </c>
      <c r="N41">
        <v>44.190469999999998</v>
      </c>
      <c r="O41">
        <v>0</v>
      </c>
      <c r="P41">
        <v>0</v>
      </c>
      <c r="Q41">
        <v>28.397030000000001</v>
      </c>
      <c r="R41">
        <v>0</v>
      </c>
      <c r="S41">
        <v>0</v>
      </c>
      <c r="T41">
        <v>0</v>
      </c>
      <c r="U41">
        <v>0</v>
      </c>
      <c r="V41">
        <v>0</v>
      </c>
      <c r="W41">
        <v>35.673409999999997</v>
      </c>
      <c r="Y41">
        <v>14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3</v>
      </c>
      <c r="AF41">
        <v>21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>
        <v>15</v>
      </c>
      <c r="B42">
        <v>1257.34565</v>
      </c>
      <c r="C42">
        <v>0</v>
      </c>
      <c r="D42">
        <v>0</v>
      </c>
      <c r="E42">
        <v>0</v>
      </c>
      <c r="F42">
        <v>0</v>
      </c>
      <c r="G42">
        <v>0</v>
      </c>
      <c r="H42">
        <v>44.210099999999997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178.73715999999999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>
        <v>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455.06024000000002</v>
      </c>
      <c r="I43">
        <v>36.317729999999997</v>
      </c>
      <c r="J43">
        <v>0</v>
      </c>
      <c r="K43">
        <v>0</v>
      </c>
      <c r="L43">
        <v>0</v>
      </c>
      <c r="M43">
        <v>0</v>
      </c>
      <c r="N43">
        <v>0</v>
      </c>
      <c r="O43">
        <v>15.00403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20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</row>
    <row r="44" spans="1:44" x14ac:dyDescent="0.25">
      <c r="A44">
        <v>20</v>
      </c>
      <c r="B44">
        <v>6146.0666600000004</v>
      </c>
      <c r="C44">
        <v>174.09368000000001</v>
      </c>
      <c r="D44">
        <v>101.08667</v>
      </c>
      <c r="E44">
        <v>0</v>
      </c>
      <c r="F44">
        <v>295.72027000000003</v>
      </c>
      <c r="G44">
        <v>0</v>
      </c>
      <c r="H44">
        <v>0</v>
      </c>
      <c r="I44">
        <v>0</v>
      </c>
      <c r="J44">
        <v>0</v>
      </c>
      <c r="K44">
        <v>9.4243500000000004</v>
      </c>
      <c r="L44">
        <v>34.143380000000001</v>
      </c>
      <c r="M44">
        <v>0</v>
      </c>
      <c r="N44">
        <v>0</v>
      </c>
      <c r="O44">
        <v>0</v>
      </c>
      <c r="P44">
        <v>0</v>
      </c>
      <c r="Q44">
        <v>0</v>
      </c>
      <c r="R44">
        <v>709.43452000000002</v>
      </c>
      <c r="S44">
        <v>0</v>
      </c>
      <c r="T44">
        <v>0</v>
      </c>
      <c r="U44">
        <v>0</v>
      </c>
      <c r="V44">
        <v>0</v>
      </c>
      <c r="W44">
        <v>0</v>
      </c>
      <c r="Y44">
        <v>21</v>
      </c>
      <c r="Z44">
        <v>2</v>
      </c>
      <c r="AA44">
        <v>13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</row>
    <row r="45" spans="1:44" x14ac:dyDescent="0.25">
      <c r="A45">
        <v>21</v>
      </c>
      <c r="B45">
        <v>2070.38328</v>
      </c>
      <c r="C45">
        <v>286.69493999999997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180.81319999999999</v>
      </c>
      <c r="O45">
        <v>0</v>
      </c>
      <c r="P45">
        <v>0</v>
      </c>
      <c r="Q45">
        <v>0</v>
      </c>
      <c r="R45">
        <v>182.45694</v>
      </c>
      <c r="S45">
        <v>1590.0306800000001</v>
      </c>
      <c r="T45">
        <v>0</v>
      </c>
      <c r="U45">
        <v>0</v>
      </c>
      <c r="V45">
        <v>0</v>
      </c>
      <c r="W45">
        <v>0</v>
      </c>
      <c r="Y45">
        <v>24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5">
      <c r="A46">
        <v>22</v>
      </c>
      <c r="B46">
        <v>152.70773</v>
      </c>
      <c r="C46">
        <v>0</v>
      </c>
      <c r="D46">
        <v>0</v>
      </c>
      <c r="E46">
        <v>25.75367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93.359319999999997</v>
      </c>
      <c r="U46">
        <v>0</v>
      </c>
      <c r="V46">
        <v>0</v>
      </c>
      <c r="W46">
        <v>0</v>
      </c>
    </row>
    <row r="47" spans="1:44" x14ac:dyDescent="0.25">
      <c r="A47">
        <v>23</v>
      </c>
      <c r="B47">
        <v>1389.5677499999999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44" x14ac:dyDescent="0.25">
      <c r="A48">
        <v>24</v>
      </c>
      <c r="B48">
        <v>2128.3800999999999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84.101759999999999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269.62432000000001</v>
      </c>
      <c r="W48">
        <v>24.02957</v>
      </c>
    </row>
    <row r="49" spans="1:41" x14ac:dyDescent="0.25">
      <c r="A49">
        <v>25</v>
      </c>
      <c r="B49">
        <v>1555.7122999999999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487.05945000000003</v>
      </c>
      <c r="N49">
        <v>0</v>
      </c>
      <c r="O49">
        <v>21.3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98.316789999999997</v>
      </c>
      <c r="Y49" t="s">
        <v>454</v>
      </c>
    </row>
    <row r="50" spans="1:41" x14ac:dyDescent="0.25">
      <c r="A50" t="s">
        <v>454</v>
      </c>
      <c r="Y50">
        <v>1</v>
      </c>
      <c r="Z50" t="s">
        <v>456</v>
      </c>
    </row>
    <row r="51" spans="1:41" x14ac:dyDescent="0.25">
      <c r="A51">
        <v>1</v>
      </c>
      <c r="B51" t="s">
        <v>456</v>
      </c>
      <c r="Y51">
        <v>1</v>
      </c>
      <c r="Z51">
        <v>2</v>
      </c>
      <c r="AA51">
        <v>3</v>
      </c>
      <c r="AB51">
        <v>4</v>
      </c>
      <c r="AC51">
        <v>5</v>
      </c>
      <c r="AD51">
        <v>6</v>
      </c>
      <c r="AE51">
        <v>7</v>
      </c>
      <c r="AF51">
        <v>8</v>
      </c>
      <c r="AG51">
        <v>9</v>
      </c>
      <c r="AH51">
        <v>10</v>
      </c>
      <c r="AI51">
        <v>11</v>
      </c>
      <c r="AJ51">
        <v>12</v>
      </c>
      <c r="AK51">
        <v>13</v>
      </c>
      <c r="AL51">
        <v>14</v>
      </c>
      <c r="AM51">
        <v>15</v>
      </c>
      <c r="AN51">
        <v>21</v>
      </c>
    </row>
    <row r="52" spans="1:41" x14ac:dyDescent="0.25">
      <c r="B52">
        <v>1</v>
      </c>
      <c r="C52">
        <v>2</v>
      </c>
      <c r="D52">
        <v>3</v>
      </c>
      <c r="E52">
        <v>5</v>
      </c>
      <c r="F52">
        <v>6</v>
      </c>
      <c r="G52">
        <v>7</v>
      </c>
      <c r="H52">
        <v>8</v>
      </c>
      <c r="I52">
        <v>9</v>
      </c>
      <c r="J52">
        <v>10</v>
      </c>
      <c r="K52">
        <v>11</v>
      </c>
      <c r="L52">
        <v>13</v>
      </c>
      <c r="M52">
        <v>15</v>
      </c>
      <c r="N52">
        <v>18</v>
      </c>
      <c r="O52">
        <v>20</v>
      </c>
      <c r="P52">
        <v>21</v>
      </c>
      <c r="Q52">
        <v>24</v>
      </c>
      <c r="R52">
        <v>25</v>
      </c>
      <c r="Y52">
        <v>1</v>
      </c>
      <c r="Z52">
        <v>1891</v>
      </c>
      <c r="AA52">
        <v>417</v>
      </c>
      <c r="AB52">
        <v>212</v>
      </c>
      <c r="AC52">
        <v>163</v>
      </c>
      <c r="AD52">
        <v>189</v>
      </c>
      <c r="AE52">
        <v>142</v>
      </c>
      <c r="AF52">
        <v>85</v>
      </c>
      <c r="AG52">
        <v>39</v>
      </c>
      <c r="AH52">
        <v>0</v>
      </c>
      <c r="AI52">
        <v>1</v>
      </c>
      <c r="AJ52">
        <v>0</v>
      </c>
      <c r="AK52">
        <v>4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1</v>
      </c>
      <c r="B53">
        <v>9645.5300000000007</v>
      </c>
      <c r="C53">
        <v>8573.1415099999995</v>
      </c>
      <c r="D53">
        <v>773.54529000000002</v>
      </c>
      <c r="E53">
        <v>2266.9265999999998</v>
      </c>
      <c r="F53">
        <v>182.81926000000001</v>
      </c>
      <c r="G53">
        <v>0</v>
      </c>
      <c r="H53">
        <v>4637.7546499999999</v>
      </c>
      <c r="I53">
        <v>573.66337999999996</v>
      </c>
      <c r="J53">
        <v>1241.5129999999999</v>
      </c>
      <c r="K53">
        <v>2655.1829899999998</v>
      </c>
      <c r="L53">
        <v>2149.1677399999999</v>
      </c>
      <c r="M53">
        <v>112.03528</v>
      </c>
      <c r="N53">
        <v>0</v>
      </c>
      <c r="O53">
        <v>1727.9996900000001</v>
      </c>
      <c r="P53">
        <v>267.33780999999999</v>
      </c>
      <c r="Q53">
        <v>3627.48434</v>
      </c>
      <c r="R53">
        <v>0</v>
      </c>
      <c r="Y53">
        <v>2</v>
      </c>
      <c r="Z53">
        <v>406</v>
      </c>
      <c r="AA53">
        <v>920</v>
      </c>
      <c r="AB53">
        <v>181</v>
      </c>
      <c r="AC53">
        <v>69</v>
      </c>
      <c r="AD53">
        <v>24</v>
      </c>
      <c r="AE53">
        <v>7</v>
      </c>
      <c r="AF53">
        <v>3</v>
      </c>
      <c r="AG53">
        <v>5</v>
      </c>
      <c r="AH53">
        <v>15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3</v>
      </c>
    </row>
    <row r="54" spans="1:41" x14ac:dyDescent="0.25">
      <c r="A54">
        <v>2</v>
      </c>
      <c r="B54">
        <v>9903.8259799999996</v>
      </c>
      <c r="C54">
        <v>8622.4236199999996</v>
      </c>
      <c r="D54">
        <v>486.31661000000003</v>
      </c>
      <c r="E54">
        <v>0</v>
      </c>
      <c r="F54">
        <v>0</v>
      </c>
      <c r="G54">
        <v>556.60128999999995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Y54">
        <v>3</v>
      </c>
      <c r="Z54">
        <v>218</v>
      </c>
      <c r="AA54">
        <v>174</v>
      </c>
      <c r="AB54">
        <v>293</v>
      </c>
      <c r="AC54">
        <v>173</v>
      </c>
      <c r="AD54">
        <v>72</v>
      </c>
      <c r="AE54">
        <v>16</v>
      </c>
      <c r="AF54">
        <v>1</v>
      </c>
      <c r="AG54">
        <v>4</v>
      </c>
      <c r="AH54">
        <v>1</v>
      </c>
      <c r="AI54">
        <v>1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3</v>
      </c>
      <c r="B55">
        <v>2054.2015299999998</v>
      </c>
      <c r="C55">
        <v>637.61559999999997</v>
      </c>
      <c r="D55">
        <v>2188.6928699999999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1403.7434000000001</v>
      </c>
      <c r="O55">
        <v>0</v>
      </c>
      <c r="P55">
        <v>0</v>
      </c>
      <c r="Q55">
        <v>0</v>
      </c>
      <c r="R55">
        <v>0</v>
      </c>
      <c r="Y55">
        <v>4</v>
      </c>
      <c r="Z55">
        <v>159</v>
      </c>
      <c r="AA55">
        <v>68</v>
      </c>
      <c r="AB55">
        <v>166</v>
      </c>
      <c r="AC55">
        <v>142</v>
      </c>
      <c r="AD55">
        <v>68</v>
      </c>
      <c r="AE55">
        <v>12</v>
      </c>
      <c r="AF55">
        <v>5</v>
      </c>
      <c r="AG55">
        <v>0</v>
      </c>
      <c r="AH55">
        <v>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5">
      <c r="A56">
        <v>4</v>
      </c>
      <c r="B56">
        <v>0</v>
      </c>
      <c r="C56">
        <v>0</v>
      </c>
      <c r="D56">
        <v>573.66336999999999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Y56">
        <v>5</v>
      </c>
      <c r="Z56">
        <v>190</v>
      </c>
      <c r="AA56">
        <v>26</v>
      </c>
      <c r="AB56">
        <v>70</v>
      </c>
      <c r="AC56">
        <v>70</v>
      </c>
      <c r="AD56">
        <v>120</v>
      </c>
      <c r="AE56">
        <v>43</v>
      </c>
      <c r="AF56">
        <v>11</v>
      </c>
      <c r="AG56">
        <v>2</v>
      </c>
      <c r="AH56">
        <v>0</v>
      </c>
      <c r="AI56">
        <v>0</v>
      </c>
      <c r="AJ56">
        <v>2</v>
      </c>
      <c r="AK56">
        <v>0</v>
      </c>
      <c r="AL56">
        <v>1</v>
      </c>
      <c r="AM56">
        <v>0</v>
      </c>
      <c r="AN56">
        <v>0</v>
      </c>
      <c r="AO56">
        <v>0</v>
      </c>
    </row>
    <row r="57" spans="1:41" x14ac:dyDescent="0.25">
      <c r="A57">
        <v>5</v>
      </c>
      <c r="B57">
        <v>1690.24503</v>
      </c>
      <c r="C57">
        <v>0</v>
      </c>
      <c r="D57">
        <v>0</v>
      </c>
      <c r="E57">
        <v>0</v>
      </c>
      <c r="F57">
        <v>0</v>
      </c>
      <c r="G57">
        <v>0</v>
      </c>
      <c r="H57">
        <v>1290.5738799999999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Y57">
        <v>6</v>
      </c>
      <c r="Z57">
        <v>137</v>
      </c>
      <c r="AA57">
        <v>5</v>
      </c>
      <c r="AB57">
        <v>15</v>
      </c>
      <c r="AC57">
        <v>8</v>
      </c>
      <c r="AD57">
        <v>43</v>
      </c>
      <c r="AE57">
        <v>77</v>
      </c>
      <c r="AF57">
        <v>33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</v>
      </c>
      <c r="AN57">
        <v>0</v>
      </c>
      <c r="AO57">
        <v>0</v>
      </c>
    </row>
    <row r="58" spans="1:41" x14ac:dyDescent="0.25">
      <c r="A58">
        <v>6</v>
      </c>
      <c r="B58">
        <v>725.95609999999999</v>
      </c>
      <c r="C58">
        <v>0</v>
      </c>
      <c r="D58">
        <v>0</v>
      </c>
      <c r="E58">
        <v>0</v>
      </c>
      <c r="F58">
        <v>1668.1012499999999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Y58">
        <v>7</v>
      </c>
      <c r="Z58">
        <v>81</v>
      </c>
      <c r="AA58">
        <v>3</v>
      </c>
      <c r="AB58">
        <v>2</v>
      </c>
      <c r="AC58">
        <v>4</v>
      </c>
      <c r="AD58">
        <v>10</v>
      </c>
      <c r="AE58">
        <v>37</v>
      </c>
      <c r="AF58">
        <v>24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7</v>
      </c>
      <c r="B59">
        <v>0</v>
      </c>
      <c r="C59">
        <v>556.60128999999995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Y59">
        <v>8</v>
      </c>
      <c r="Z59">
        <v>40</v>
      </c>
      <c r="AA59">
        <v>5</v>
      </c>
      <c r="AB59">
        <v>2</v>
      </c>
      <c r="AC59">
        <v>0</v>
      </c>
      <c r="AD59">
        <v>2</v>
      </c>
      <c r="AE59">
        <v>3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8</v>
      </c>
      <c r="B60">
        <v>3428.9198900000001</v>
      </c>
      <c r="C60">
        <v>0</v>
      </c>
      <c r="D60">
        <v>0</v>
      </c>
      <c r="E60">
        <v>1751.3182999999999</v>
      </c>
      <c r="F60">
        <v>0</v>
      </c>
      <c r="G60">
        <v>0</v>
      </c>
      <c r="H60">
        <v>586.67175999999995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Y60">
        <v>9</v>
      </c>
      <c r="Z60">
        <v>0</v>
      </c>
      <c r="AA60">
        <v>13</v>
      </c>
      <c r="AB60">
        <v>1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9</v>
      </c>
      <c r="B61">
        <v>573.66337999999996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Y61">
        <v>10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10</v>
      </c>
      <c r="B62">
        <v>991.67475000000002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Y62">
        <v>11</v>
      </c>
      <c r="Z62">
        <v>0</v>
      </c>
      <c r="AA62">
        <v>0</v>
      </c>
      <c r="AB62">
        <v>2</v>
      </c>
      <c r="AC62">
        <v>1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11</v>
      </c>
      <c r="B63">
        <v>2655.1829899999998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Y63">
        <v>12</v>
      </c>
      <c r="Z63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13</v>
      </c>
      <c r="B64">
        <v>3280.6800699999999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Y64">
        <v>13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18</v>
      </c>
      <c r="B65">
        <v>0</v>
      </c>
      <c r="C65">
        <v>0</v>
      </c>
      <c r="D65">
        <v>1547.37853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Y65">
        <v>14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20</v>
      </c>
      <c r="B66">
        <v>1157.28718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3103.9453400000002</v>
      </c>
      <c r="P66">
        <v>0</v>
      </c>
      <c r="Q66">
        <v>0</v>
      </c>
      <c r="R66">
        <v>0</v>
      </c>
      <c r="Y66">
        <v>15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21</v>
      </c>
      <c r="B67">
        <v>267.33780999999999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Y67">
        <v>21</v>
      </c>
      <c r="Z67">
        <v>0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24</v>
      </c>
      <c r="B68">
        <v>2266.23333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1651.23983</v>
      </c>
      <c r="R68">
        <v>0</v>
      </c>
    </row>
    <row r="69" spans="1:41" x14ac:dyDescent="0.25">
      <c r="A69">
        <v>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Y69">
        <v>1</v>
      </c>
      <c r="Z69">
        <v>2</v>
      </c>
      <c r="AA69">
        <v>3</v>
      </c>
      <c r="AB69">
        <v>4</v>
      </c>
      <c r="AC69">
        <v>5</v>
      </c>
      <c r="AD69">
        <v>6</v>
      </c>
      <c r="AE69">
        <v>7</v>
      </c>
      <c r="AF69">
        <v>8</v>
      </c>
      <c r="AG69">
        <v>10</v>
      </c>
      <c r="AH69">
        <v>11</v>
      </c>
      <c r="AI69">
        <v>13</v>
      </c>
      <c r="AJ69">
        <v>21</v>
      </c>
    </row>
    <row r="70" spans="1:41" x14ac:dyDescent="0.25">
      <c r="B70">
        <v>1</v>
      </c>
      <c r="C70">
        <v>2</v>
      </c>
      <c r="D70">
        <v>3</v>
      </c>
      <c r="E70">
        <v>5</v>
      </c>
      <c r="F70">
        <v>6</v>
      </c>
      <c r="G70">
        <v>8</v>
      </c>
      <c r="H70">
        <v>10</v>
      </c>
      <c r="I70">
        <v>18</v>
      </c>
      <c r="J70">
        <v>20</v>
      </c>
      <c r="K70">
        <v>24</v>
      </c>
      <c r="L70">
        <v>25</v>
      </c>
      <c r="Y70">
        <v>1</v>
      </c>
      <c r="Z70">
        <v>149</v>
      </c>
      <c r="AA70">
        <v>39</v>
      </c>
      <c r="AB70">
        <v>37</v>
      </c>
      <c r="AC70">
        <v>15</v>
      </c>
      <c r="AD70">
        <v>40</v>
      </c>
      <c r="AE70">
        <v>30</v>
      </c>
      <c r="AF70">
        <v>21</v>
      </c>
      <c r="AG70">
        <v>8</v>
      </c>
      <c r="AH70">
        <v>1</v>
      </c>
      <c r="AI70">
        <v>0</v>
      </c>
      <c r="AJ70">
        <v>0</v>
      </c>
      <c r="AK70">
        <v>0</v>
      </c>
    </row>
    <row r="71" spans="1:41" x14ac:dyDescent="0.25">
      <c r="A71">
        <v>1</v>
      </c>
      <c r="B71">
        <v>809.14916000000005</v>
      </c>
      <c r="C71">
        <v>1458.20505</v>
      </c>
      <c r="D71">
        <v>1316.80522</v>
      </c>
      <c r="E71">
        <v>215.38507000000001</v>
      </c>
      <c r="F71">
        <v>64.335539999999995</v>
      </c>
      <c r="G71">
        <v>241.58398</v>
      </c>
      <c r="H71">
        <v>123.46773</v>
      </c>
      <c r="I71">
        <v>0</v>
      </c>
      <c r="J71">
        <v>1021.57188</v>
      </c>
      <c r="K71">
        <v>234.88142999999999</v>
      </c>
      <c r="L71">
        <v>0</v>
      </c>
      <c r="Y71">
        <v>2</v>
      </c>
      <c r="Z71">
        <v>50</v>
      </c>
      <c r="AA71">
        <v>96</v>
      </c>
      <c r="AB71">
        <v>19</v>
      </c>
      <c r="AC71">
        <v>6</v>
      </c>
      <c r="AD71">
        <v>5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</row>
    <row r="72" spans="1:41" x14ac:dyDescent="0.25">
      <c r="A72">
        <v>2</v>
      </c>
      <c r="B72">
        <v>1635.24945</v>
      </c>
      <c r="C72">
        <v>1532.3578199999999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Y72">
        <v>3</v>
      </c>
      <c r="Z72">
        <v>31</v>
      </c>
      <c r="AA72">
        <v>26</v>
      </c>
      <c r="AB72">
        <v>61</v>
      </c>
      <c r="AC72">
        <v>16</v>
      </c>
      <c r="AD72">
        <v>11</v>
      </c>
      <c r="AE72">
        <v>3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41" x14ac:dyDescent="0.25">
      <c r="A73">
        <v>3</v>
      </c>
      <c r="B73">
        <v>1120.03961</v>
      </c>
      <c r="C73">
        <v>0</v>
      </c>
      <c r="D73">
        <v>1395.5017600000001</v>
      </c>
      <c r="E73">
        <v>0</v>
      </c>
      <c r="F73">
        <v>0</v>
      </c>
      <c r="G73">
        <v>0</v>
      </c>
      <c r="H73">
        <v>0</v>
      </c>
      <c r="I73">
        <v>182.81926000000001</v>
      </c>
      <c r="J73">
        <v>0</v>
      </c>
      <c r="K73">
        <v>0</v>
      </c>
      <c r="L73">
        <v>0</v>
      </c>
      <c r="Y73">
        <v>4</v>
      </c>
      <c r="Z73">
        <v>19</v>
      </c>
      <c r="AA73">
        <v>7</v>
      </c>
      <c r="AB73">
        <v>23</v>
      </c>
      <c r="AC73">
        <v>20</v>
      </c>
      <c r="AD73">
        <v>12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0</v>
      </c>
    </row>
    <row r="74" spans="1:41" x14ac:dyDescent="0.25">
      <c r="A74">
        <v>5</v>
      </c>
      <c r="B74">
        <v>334.72762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Y74">
        <v>5</v>
      </c>
      <c r="Z74">
        <v>39</v>
      </c>
      <c r="AA74">
        <v>3</v>
      </c>
      <c r="AB74">
        <v>13</v>
      </c>
      <c r="AC74">
        <v>10</v>
      </c>
      <c r="AD74">
        <v>22</v>
      </c>
      <c r="AE74">
        <v>10</v>
      </c>
      <c r="AF74">
        <v>2</v>
      </c>
      <c r="AG74">
        <v>0</v>
      </c>
      <c r="AH74">
        <v>0</v>
      </c>
      <c r="AI74">
        <v>0</v>
      </c>
      <c r="AJ74">
        <v>2</v>
      </c>
      <c r="AK74">
        <v>0</v>
      </c>
    </row>
    <row r="75" spans="1:41" x14ac:dyDescent="0.25">
      <c r="A75">
        <v>6</v>
      </c>
      <c r="B75">
        <v>215.38507000000001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Y75">
        <v>6</v>
      </c>
      <c r="Z75">
        <v>35</v>
      </c>
      <c r="AA75">
        <v>3</v>
      </c>
      <c r="AB75">
        <v>4</v>
      </c>
      <c r="AC75">
        <v>4</v>
      </c>
      <c r="AD75">
        <v>10</v>
      </c>
      <c r="AE75">
        <v>27</v>
      </c>
      <c r="AF75">
        <v>11</v>
      </c>
      <c r="AG75">
        <v>1</v>
      </c>
      <c r="AH75">
        <v>0</v>
      </c>
      <c r="AI75">
        <v>0</v>
      </c>
      <c r="AJ75">
        <v>0</v>
      </c>
      <c r="AK75">
        <v>0</v>
      </c>
    </row>
    <row r="76" spans="1:41" x14ac:dyDescent="0.25">
      <c r="A76">
        <v>8</v>
      </c>
      <c r="B76">
        <v>734.73693000000003</v>
      </c>
      <c r="C76">
        <v>0</v>
      </c>
      <c r="D76">
        <v>0</v>
      </c>
      <c r="E76">
        <v>0</v>
      </c>
      <c r="F76">
        <v>0</v>
      </c>
      <c r="G76">
        <v>624.41241000000002</v>
      </c>
      <c r="H76">
        <v>0</v>
      </c>
      <c r="I76">
        <v>0</v>
      </c>
      <c r="J76">
        <v>0</v>
      </c>
      <c r="K76">
        <v>0</v>
      </c>
      <c r="L76">
        <v>0</v>
      </c>
      <c r="Y76">
        <v>7</v>
      </c>
      <c r="Z76">
        <v>26</v>
      </c>
      <c r="AA76">
        <v>0</v>
      </c>
      <c r="AB76">
        <v>0</v>
      </c>
      <c r="AC76">
        <v>2</v>
      </c>
      <c r="AD76">
        <v>3</v>
      </c>
      <c r="AE76">
        <v>7</v>
      </c>
      <c r="AF76">
        <v>13</v>
      </c>
      <c r="AG76">
        <v>3</v>
      </c>
      <c r="AH76">
        <v>0</v>
      </c>
      <c r="AI76">
        <v>0</v>
      </c>
      <c r="AJ76">
        <v>0</v>
      </c>
      <c r="AK76">
        <v>0</v>
      </c>
    </row>
    <row r="77" spans="1:41" x14ac:dyDescent="0.25">
      <c r="A77">
        <v>10</v>
      </c>
      <c r="B77">
        <v>123.46773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Y77">
        <v>8</v>
      </c>
      <c r="Z77">
        <v>7</v>
      </c>
      <c r="AA77">
        <v>0</v>
      </c>
      <c r="AB77">
        <v>2</v>
      </c>
      <c r="AC77">
        <v>0</v>
      </c>
      <c r="AD77">
        <v>0</v>
      </c>
      <c r="AE77">
        <v>1</v>
      </c>
      <c r="AF77">
        <v>2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41" x14ac:dyDescent="0.25">
      <c r="A78">
        <v>15</v>
      </c>
      <c r="B78">
        <v>168.64150000000001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Y78">
        <v>9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41" x14ac:dyDescent="0.25">
      <c r="A79">
        <v>20</v>
      </c>
      <c r="B79">
        <v>899.96932000000004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Y79">
        <v>10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41" x14ac:dyDescent="0.25">
      <c r="A80">
        <v>24</v>
      </c>
      <c r="B80">
        <v>234.88142999999999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5194.9584000000004</v>
      </c>
      <c r="L80">
        <v>0</v>
      </c>
      <c r="Y80">
        <v>14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>
        <v>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Y81">
        <v>21</v>
      </c>
      <c r="Z81">
        <v>0</v>
      </c>
      <c r="AA81">
        <v>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M19"/>
  <sheetViews>
    <sheetView workbookViewId="0">
      <selection activeCell="N7" sqref="N7"/>
    </sheetView>
  </sheetViews>
  <sheetFormatPr defaultRowHeight="15" x14ac:dyDescent="0.25"/>
  <sheetData>
    <row r="1" spans="1:13" x14ac:dyDescent="0.25">
      <c r="A1" t="s">
        <v>7</v>
      </c>
      <c r="H1" t="s">
        <v>3</v>
      </c>
    </row>
    <row r="2" spans="1:13" x14ac:dyDescent="0.25">
      <c r="A2" s="251">
        <v>1</v>
      </c>
      <c r="B2" s="251">
        <v>2</v>
      </c>
      <c r="C2" s="251">
        <v>3</v>
      </c>
      <c r="D2" s="251">
        <v>4</v>
      </c>
      <c r="E2" s="251"/>
      <c r="F2" s="251"/>
      <c r="H2" s="251" t="e">
        <f>#REF!</f>
        <v>#REF!</v>
      </c>
      <c r="I2" s="251" t="e">
        <f>#REF!</f>
        <v>#REF!</v>
      </c>
      <c r="J2" s="251" t="e">
        <f>#REF!</f>
        <v>#REF!</v>
      </c>
      <c r="K2" s="251" t="e">
        <f>#REF!</f>
        <v>#REF!</v>
      </c>
      <c r="L2" s="251"/>
      <c r="M2" s="251"/>
    </row>
    <row r="3" spans="1:13" x14ac:dyDescent="0.25">
      <c r="A3" s="251">
        <v>0</v>
      </c>
      <c r="B3" s="251">
        <v>63146</v>
      </c>
      <c r="C3" s="251">
        <v>6489</v>
      </c>
      <c r="D3" s="251">
        <v>3268</v>
      </c>
      <c r="E3" s="251">
        <v>1655</v>
      </c>
      <c r="F3" s="251"/>
      <c r="H3" s="251" t="e">
        <f>#REF!</f>
        <v>#REF!</v>
      </c>
      <c r="I3" s="251" t="e">
        <f>#REF!</f>
        <v>#REF!</v>
      </c>
      <c r="J3" s="251" t="e">
        <f>#REF!</f>
        <v>#REF!</v>
      </c>
      <c r="K3" s="251" t="e">
        <f>#REF!</f>
        <v>#REF!</v>
      </c>
      <c r="L3" s="251" t="e">
        <f>#REF!</f>
        <v>#REF!</v>
      </c>
      <c r="M3" s="251"/>
    </row>
    <row r="4" spans="1:13" x14ac:dyDescent="0.25">
      <c r="A4" s="251">
        <v>1</v>
      </c>
      <c r="B4" s="251">
        <v>204956</v>
      </c>
      <c r="C4" s="251">
        <v>83084</v>
      </c>
      <c r="D4" s="251">
        <v>63460</v>
      </c>
      <c r="E4" s="251">
        <v>34611</v>
      </c>
      <c r="F4" s="251"/>
      <c r="H4" s="251" t="e">
        <f>#REF!</f>
        <v>#REF!</v>
      </c>
      <c r="I4" s="251" t="e">
        <f>#REF!</f>
        <v>#REF!</v>
      </c>
      <c r="J4" s="251" t="e">
        <f>#REF!</f>
        <v>#REF!</v>
      </c>
      <c r="K4" s="251" t="e">
        <f>#REF!</f>
        <v>#REF!</v>
      </c>
      <c r="L4" s="251" t="e">
        <f>#REF!</f>
        <v>#REF!</v>
      </c>
      <c r="M4" s="251"/>
    </row>
    <row r="5" spans="1:13" x14ac:dyDescent="0.25">
      <c r="A5" s="251">
        <v>2</v>
      </c>
      <c r="B5" s="251">
        <v>90562</v>
      </c>
      <c r="C5" s="251">
        <v>93857</v>
      </c>
      <c r="D5" s="251">
        <v>122803</v>
      </c>
      <c r="E5" s="251">
        <v>173913</v>
      </c>
      <c r="F5" s="251"/>
      <c r="H5" s="251" t="e">
        <f>#REF!</f>
        <v>#REF!</v>
      </c>
      <c r="I5" s="251" t="e">
        <f>#REF!</f>
        <v>#REF!</v>
      </c>
      <c r="J5" s="251" t="e">
        <f>#REF!</f>
        <v>#REF!</v>
      </c>
      <c r="K5" s="251" t="e">
        <f>#REF!</f>
        <v>#REF!</v>
      </c>
      <c r="L5" s="251" t="e">
        <f>#REF!</f>
        <v>#REF!</v>
      </c>
      <c r="M5" s="251"/>
    </row>
    <row r="6" spans="1:13" x14ac:dyDescent="0.25">
      <c r="A6" s="251">
        <v>3</v>
      </c>
      <c r="B6" s="251">
        <v>14331</v>
      </c>
      <c r="C6" s="251">
        <v>23421</v>
      </c>
      <c r="D6" s="251">
        <v>50120</v>
      </c>
      <c r="E6" s="251">
        <v>91690</v>
      </c>
      <c r="F6" s="251"/>
      <c r="H6" s="251" t="e">
        <f>#REF!</f>
        <v>#REF!</v>
      </c>
      <c r="I6" s="251" t="e">
        <f>#REF!</f>
        <v>#REF!</v>
      </c>
      <c r="J6" s="251" t="e">
        <f>#REF!</f>
        <v>#REF!</v>
      </c>
      <c r="K6" s="251" t="e">
        <f>#REF!</f>
        <v>#REF!</v>
      </c>
      <c r="L6" s="251" t="e">
        <f>#REF!</f>
        <v>#REF!</v>
      </c>
      <c r="M6" s="251"/>
    </row>
    <row r="7" spans="1:13" x14ac:dyDescent="0.25">
      <c r="A7" s="251">
        <v>4</v>
      </c>
      <c r="B7" s="251">
        <v>7113</v>
      </c>
      <c r="C7" s="251">
        <v>12441</v>
      </c>
      <c r="D7" s="251">
        <v>22699</v>
      </c>
      <c r="E7" s="251">
        <v>42907</v>
      </c>
      <c r="F7" s="251"/>
      <c r="H7" s="251" t="e">
        <f>#REF!</f>
        <v>#REF!</v>
      </c>
      <c r="I7" s="251" t="e">
        <f>#REF!</f>
        <v>#REF!</v>
      </c>
      <c r="J7" s="251" t="e">
        <f>#REF!</f>
        <v>#REF!</v>
      </c>
      <c r="K7" s="251" t="e">
        <f>#REF!</f>
        <v>#REF!</v>
      </c>
      <c r="L7" s="251" t="e">
        <f>#REF!</f>
        <v>#REF!</v>
      </c>
      <c r="M7" s="251"/>
    </row>
    <row r="8" spans="1:13" x14ac:dyDescent="0.25">
      <c r="A8" s="251">
        <v>1</v>
      </c>
      <c r="B8" s="251">
        <v>2</v>
      </c>
      <c r="C8" s="251">
        <v>3</v>
      </c>
      <c r="D8" s="251">
        <v>4</v>
      </c>
      <c r="E8" s="251">
        <v>5</v>
      </c>
      <c r="F8" s="251"/>
      <c r="H8" s="251" t="e">
        <f>#REF!</f>
        <v>#REF!</v>
      </c>
      <c r="I8" s="251" t="e">
        <f>#REF!</f>
        <v>#REF!</v>
      </c>
      <c r="J8" s="251" t="e">
        <f>#REF!</f>
        <v>#REF!</v>
      </c>
      <c r="K8" s="251" t="e">
        <f>#REF!</f>
        <v>#REF!</v>
      </c>
      <c r="L8" s="251" t="e">
        <f>#REF!</f>
        <v>#REF!</v>
      </c>
      <c r="M8" s="251"/>
    </row>
    <row r="9" spans="1:13" x14ac:dyDescent="0.25">
      <c r="A9" s="251">
        <v>0</v>
      </c>
      <c r="B9" s="251">
        <v>43246</v>
      </c>
      <c r="C9" s="251">
        <v>13422</v>
      </c>
      <c r="D9" s="251">
        <v>7854</v>
      </c>
      <c r="E9" s="251">
        <v>5271</v>
      </c>
      <c r="F9" s="251">
        <v>4765</v>
      </c>
      <c r="H9" s="251" t="e">
        <f>#REF!</f>
        <v>#REF!</v>
      </c>
      <c r="I9" s="251" t="e">
        <f>#REF!</f>
        <v>#REF!</v>
      </c>
      <c r="J9" s="251" t="e">
        <f>#REF!</f>
        <v>#REF!</v>
      </c>
      <c r="K9" s="251" t="e">
        <f>#REF!</f>
        <v>#REF!</v>
      </c>
      <c r="L9" s="251" t="e">
        <f>#REF!</f>
        <v>#REF!</v>
      </c>
      <c r="M9" s="251" t="e">
        <f>#REF!</f>
        <v>#REF!</v>
      </c>
    </row>
    <row r="10" spans="1:13" x14ac:dyDescent="0.25">
      <c r="A10" s="251">
        <v>1</v>
      </c>
      <c r="B10" s="251">
        <v>275363</v>
      </c>
      <c r="C10" s="251">
        <v>52488</v>
      </c>
      <c r="D10" s="251">
        <v>27144</v>
      </c>
      <c r="E10" s="251">
        <v>17355</v>
      </c>
      <c r="F10" s="251">
        <v>13761</v>
      </c>
      <c r="H10" s="251" t="e">
        <f>#REF!</f>
        <v>#REF!</v>
      </c>
      <c r="I10" s="251" t="e">
        <f>#REF!</f>
        <v>#REF!</v>
      </c>
      <c r="J10" s="251" t="e">
        <f>#REF!</f>
        <v>#REF!</v>
      </c>
      <c r="K10" s="251" t="e">
        <f>#REF!</f>
        <v>#REF!</v>
      </c>
      <c r="L10" s="251" t="e">
        <f>#REF!</f>
        <v>#REF!</v>
      </c>
      <c r="M10" s="251" t="e">
        <f>#REF!</f>
        <v>#REF!</v>
      </c>
    </row>
    <row r="11" spans="1:13" x14ac:dyDescent="0.25">
      <c r="A11" s="251">
        <v>2</v>
      </c>
      <c r="B11" s="251">
        <v>25453</v>
      </c>
      <c r="C11" s="251">
        <v>243591</v>
      </c>
      <c r="D11" s="251">
        <v>82852</v>
      </c>
      <c r="E11" s="251">
        <v>73950</v>
      </c>
      <c r="F11" s="251">
        <v>55289</v>
      </c>
      <c r="H11" s="251" t="e">
        <f>#REF!</f>
        <v>#REF!</v>
      </c>
      <c r="I11" s="251" t="e">
        <f>#REF!</f>
        <v>#REF!</v>
      </c>
      <c r="J11" s="251" t="e">
        <f>#REF!</f>
        <v>#REF!</v>
      </c>
      <c r="K11" s="251" t="e">
        <f>#REF!</f>
        <v>#REF!</v>
      </c>
      <c r="L11" s="251" t="e">
        <f>#REF!</f>
        <v>#REF!</v>
      </c>
      <c r="M11" s="251" t="e">
        <f>#REF!</f>
        <v>#REF!</v>
      </c>
    </row>
    <row r="12" spans="1:13" x14ac:dyDescent="0.25">
      <c r="A12" s="251">
        <v>3</v>
      </c>
      <c r="B12" s="251">
        <v>2478</v>
      </c>
      <c r="C12" s="251">
        <v>49798</v>
      </c>
      <c r="D12" s="251">
        <v>52152</v>
      </c>
      <c r="E12" s="251">
        <v>36786</v>
      </c>
      <c r="F12" s="251">
        <v>38348</v>
      </c>
      <c r="H12" s="251" t="e">
        <f>#REF!</f>
        <v>#REF!</v>
      </c>
      <c r="I12" s="251" t="e">
        <f>#REF!</f>
        <v>#REF!</v>
      </c>
      <c r="J12" s="251" t="e">
        <f>#REF!</f>
        <v>#REF!</v>
      </c>
      <c r="K12" s="251" t="e">
        <f>#REF!</f>
        <v>#REF!</v>
      </c>
      <c r="L12" s="251" t="e">
        <f>#REF!</f>
        <v>#REF!</v>
      </c>
      <c r="M12" s="251" t="e">
        <f>#REF!</f>
        <v>#REF!</v>
      </c>
    </row>
    <row r="13" spans="1:13" x14ac:dyDescent="0.25">
      <c r="A13" s="251">
        <v>4</v>
      </c>
      <c r="B13" s="251">
        <v>759</v>
      </c>
      <c r="C13" s="251">
        <v>8303</v>
      </c>
      <c r="D13" s="251">
        <v>14036</v>
      </c>
      <c r="E13" s="251">
        <v>25271</v>
      </c>
      <c r="F13" s="251">
        <v>36791</v>
      </c>
      <c r="H13" s="251" t="e">
        <f>#REF!</f>
        <v>#REF!</v>
      </c>
      <c r="I13" s="251" t="e">
        <f>#REF!</f>
        <v>#REF!</v>
      </c>
      <c r="J13" s="251" t="e">
        <f>#REF!</f>
        <v>#REF!</v>
      </c>
      <c r="K13" s="251" t="e">
        <f>#REF!</f>
        <v>#REF!</v>
      </c>
      <c r="L13" s="251" t="e">
        <f>#REF!</f>
        <v>#REF!</v>
      </c>
      <c r="M13" s="251" t="e">
        <f>#REF!</f>
        <v>#REF!</v>
      </c>
    </row>
    <row r="14" spans="1:13" x14ac:dyDescent="0.25">
      <c r="A14" s="251">
        <v>0</v>
      </c>
      <c r="B14" s="251">
        <v>1</v>
      </c>
      <c r="C14" s="251">
        <v>2</v>
      </c>
      <c r="D14" s="251">
        <v>3</v>
      </c>
      <c r="E14" s="251"/>
      <c r="F14" s="251"/>
      <c r="H14" s="251" t="e">
        <f>#REF!</f>
        <v>#REF!</v>
      </c>
      <c r="I14" s="251" t="e">
        <f>#REF!</f>
        <v>#REF!</v>
      </c>
      <c r="J14" s="251" t="e">
        <f>#REF!</f>
        <v>#REF!</v>
      </c>
      <c r="K14" s="251" t="e">
        <f>#REF!</f>
        <v>#REF!</v>
      </c>
      <c r="L14" s="251"/>
      <c r="M14" s="251"/>
    </row>
    <row r="15" spans="1:13" x14ac:dyDescent="0.25">
      <c r="A15" s="251">
        <v>0</v>
      </c>
      <c r="B15" s="251">
        <v>49255</v>
      </c>
      <c r="C15" s="251">
        <v>20547</v>
      </c>
      <c r="D15" s="251">
        <v>3388</v>
      </c>
      <c r="E15" s="251">
        <v>1368</v>
      </c>
      <c r="F15" s="251"/>
      <c r="H15" s="251" t="e">
        <f>#REF!</f>
        <v>#REF!</v>
      </c>
      <c r="I15" s="251" t="e">
        <f>#REF!</f>
        <v>#REF!</v>
      </c>
      <c r="J15" s="251" t="e">
        <f>#REF!</f>
        <v>#REF!</v>
      </c>
      <c r="K15" s="251" t="e">
        <f>#REF!</f>
        <v>#REF!</v>
      </c>
      <c r="L15" s="251" t="e">
        <f>#REF!</f>
        <v>#REF!</v>
      </c>
      <c r="M15" s="251" t="e">
        <f>#REF!</f>
        <v>#REF!</v>
      </c>
    </row>
    <row r="16" spans="1:13" x14ac:dyDescent="0.25">
      <c r="A16" s="251">
        <v>1</v>
      </c>
      <c r="B16" s="251">
        <v>146586</v>
      </c>
      <c r="C16" s="251">
        <v>217962</v>
      </c>
      <c r="D16" s="251">
        <v>19470</v>
      </c>
      <c r="E16" s="251">
        <v>2093</v>
      </c>
      <c r="F16" s="251"/>
      <c r="H16" s="251" t="e">
        <f>#REF!</f>
        <v>#REF!</v>
      </c>
      <c r="I16" s="251" t="e">
        <f>#REF!</f>
        <v>#REF!</v>
      </c>
      <c r="J16" s="251" t="e">
        <f>#REF!</f>
        <v>#REF!</v>
      </c>
      <c r="K16" s="251" t="e">
        <f>#REF!</f>
        <v>#REF!</v>
      </c>
      <c r="L16" s="251" t="e">
        <f>#REF!</f>
        <v>#REF!</v>
      </c>
      <c r="M16" s="251" t="e">
        <f>#REF!</f>
        <v>#REF!</v>
      </c>
    </row>
    <row r="17" spans="1:13" x14ac:dyDescent="0.25">
      <c r="A17" s="251">
        <v>2</v>
      </c>
      <c r="B17" s="251">
        <v>96657</v>
      </c>
      <c r="C17" s="251">
        <v>196344</v>
      </c>
      <c r="D17" s="251">
        <v>178740</v>
      </c>
      <c r="E17" s="251">
        <v>9394</v>
      </c>
      <c r="F17" s="251"/>
      <c r="H17" s="251" t="e">
        <f>#REF!</f>
        <v>#REF!</v>
      </c>
      <c r="I17" s="251" t="e">
        <f>#REF!</f>
        <v>#REF!</v>
      </c>
      <c r="J17" s="251" t="e">
        <f>#REF!</f>
        <v>#REF!</v>
      </c>
      <c r="K17" s="251" t="e">
        <f>#REF!</f>
        <v>#REF!</v>
      </c>
      <c r="L17" s="251" t="e">
        <f>#REF!</f>
        <v>#REF!</v>
      </c>
      <c r="M17" s="251" t="e">
        <f>#REF!</f>
        <v>#REF!</v>
      </c>
    </row>
    <row r="18" spans="1:13" x14ac:dyDescent="0.25">
      <c r="A18" s="251">
        <v>3</v>
      </c>
      <c r="B18" s="251">
        <v>24054</v>
      </c>
      <c r="C18" s="251">
        <v>60678</v>
      </c>
      <c r="D18" s="251">
        <v>71461</v>
      </c>
      <c r="E18" s="251">
        <v>23369</v>
      </c>
      <c r="F18" s="251"/>
      <c r="H18" s="251" t="e">
        <f>#REF!</f>
        <v>#REF!</v>
      </c>
      <c r="I18" s="251" t="e">
        <f>#REF!</f>
        <v>#REF!</v>
      </c>
      <c r="J18" s="251" t="e">
        <f>#REF!</f>
        <v>#REF!</v>
      </c>
      <c r="K18" s="251" t="e">
        <f>#REF!</f>
        <v>#REF!</v>
      </c>
      <c r="L18" s="251" t="e">
        <f>#REF!</f>
        <v>#REF!</v>
      </c>
      <c r="M18" s="251" t="e">
        <f>#REF!</f>
        <v>#REF!</v>
      </c>
    </row>
    <row r="19" spans="1:13" x14ac:dyDescent="0.25">
      <c r="A19" s="251">
        <v>4</v>
      </c>
      <c r="B19" s="251">
        <v>12748</v>
      </c>
      <c r="C19" s="251">
        <v>25311</v>
      </c>
      <c r="D19" s="251">
        <v>26994</v>
      </c>
      <c r="E19" s="251">
        <v>20107</v>
      </c>
      <c r="F19" s="251"/>
      <c r="H19" s="251" t="e">
        <f>#REF!</f>
        <v>#REF!</v>
      </c>
      <c r="I19" s="251" t="e">
        <f>#REF!</f>
        <v>#REF!</v>
      </c>
      <c r="J19" s="251" t="e">
        <f>#REF!</f>
        <v>#REF!</v>
      </c>
      <c r="K19" s="251" t="e">
        <f>#REF!</f>
        <v>#REF!</v>
      </c>
      <c r="L19" s="251" t="e">
        <f>#REF!</f>
        <v>#REF!</v>
      </c>
      <c r="M19" s="251" t="e">
        <f>#REF!</f>
        <v>#REF!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1"/>
  <dimension ref="A2:Y62"/>
  <sheetViews>
    <sheetView topLeftCell="E1" zoomScaleNormal="100" workbookViewId="0">
      <pane ySplit="2" topLeftCell="A26" activePane="bottomLeft" state="frozen"/>
      <selection pane="bottomLeft" activeCell="S6" sqref="S6"/>
    </sheetView>
  </sheetViews>
  <sheetFormatPr defaultRowHeight="15" x14ac:dyDescent="0.25"/>
  <cols>
    <col min="3" max="3" width="10.85546875" bestFit="1" customWidth="1"/>
    <col min="4" max="5" width="9.7109375" bestFit="1" customWidth="1"/>
    <col min="6" max="6" width="9.85546875" customWidth="1"/>
    <col min="8" max="8" width="10.85546875" customWidth="1"/>
    <col min="9" max="9" width="10.140625" customWidth="1"/>
    <col min="17" max="17" width="10.140625" customWidth="1"/>
    <col min="20" max="20" width="10.42578125" customWidth="1"/>
    <col min="25" max="25" width="11.28515625" bestFit="1" customWidth="1"/>
  </cols>
  <sheetData>
    <row r="2" spans="1:23" ht="23.25" x14ac:dyDescent="0.35">
      <c r="A2" s="310" t="s">
        <v>7</v>
      </c>
      <c r="B2" s="310"/>
      <c r="C2" s="310"/>
      <c r="D2" s="310"/>
      <c r="E2" s="310"/>
      <c r="F2" s="310"/>
      <c r="G2" s="310"/>
      <c r="I2" s="311" t="s">
        <v>423</v>
      </c>
      <c r="J2" s="311"/>
      <c r="K2" s="311"/>
      <c r="L2" s="311"/>
      <c r="M2" s="311"/>
      <c r="N2" s="311"/>
      <c r="O2" s="311"/>
      <c r="Q2" s="311" t="s">
        <v>3</v>
      </c>
      <c r="R2" s="311"/>
      <c r="S2" s="311"/>
      <c r="T2" s="311"/>
      <c r="U2" s="311"/>
      <c r="V2" s="311"/>
      <c r="W2" s="311"/>
    </row>
    <row r="4" spans="1:23" x14ac:dyDescent="0.25">
      <c r="A4" s="19"/>
      <c r="B4" s="20"/>
      <c r="C4" s="308" t="s">
        <v>19</v>
      </c>
      <c r="D4" s="308"/>
      <c r="E4" s="308"/>
      <c r="F4" s="308"/>
      <c r="G4" s="21"/>
      <c r="I4" s="19"/>
      <c r="J4" s="20"/>
      <c r="K4" s="308" t="s">
        <v>19</v>
      </c>
      <c r="L4" s="308"/>
      <c r="M4" s="308"/>
      <c r="N4" s="308"/>
      <c r="O4" s="21"/>
      <c r="Q4" s="19"/>
      <c r="R4" s="20"/>
      <c r="S4" s="308" t="s">
        <v>19</v>
      </c>
      <c r="T4" s="308"/>
      <c r="U4" s="308"/>
      <c r="V4" s="308"/>
      <c r="W4" s="21"/>
    </row>
    <row r="5" spans="1:23" x14ac:dyDescent="0.25">
      <c r="A5" s="22"/>
      <c r="B5" s="28"/>
      <c r="C5" s="32" t="s">
        <v>398</v>
      </c>
      <c r="D5" s="32" t="s">
        <v>399</v>
      </c>
      <c r="E5" s="32" t="s">
        <v>17</v>
      </c>
      <c r="F5" s="33" t="s">
        <v>18</v>
      </c>
      <c r="G5" s="24"/>
      <c r="I5" s="22"/>
      <c r="J5" s="28"/>
      <c r="K5" s="32" t="s">
        <v>398</v>
      </c>
      <c r="L5" s="32" t="s">
        <v>399</v>
      </c>
      <c r="M5" s="32" t="s">
        <v>17</v>
      </c>
      <c r="N5" s="33" t="s">
        <v>18</v>
      </c>
      <c r="O5" s="24"/>
      <c r="Q5" s="22"/>
      <c r="R5" s="28"/>
      <c r="S5" s="32" t="s">
        <v>398</v>
      </c>
      <c r="T5" s="32" t="s">
        <v>399</v>
      </c>
      <c r="U5" s="32" t="s">
        <v>17</v>
      </c>
      <c r="V5" s="33" t="s">
        <v>18</v>
      </c>
      <c r="W5" s="24"/>
    </row>
    <row r="6" spans="1:23" x14ac:dyDescent="0.25">
      <c r="A6" s="309" t="s">
        <v>14</v>
      </c>
      <c r="B6" s="29">
        <v>0</v>
      </c>
      <c r="C6" s="171">
        <f>AOCrossTab_input!B3</f>
        <v>63146</v>
      </c>
      <c r="D6" s="171">
        <f>AOCrossTab_input!C3</f>
        <v>6489</v>
      </c>
      <c r="E6" s="171">
        <f>AOCrossTab_input!D3</f>
        <v>3268</v>
      </c>
      <c r="F6" s="172">
        <f>AOCrossTab_input!E3</f>
        <v>1655</v>
      </c>
      <c r="G6" s="173">
        <f>SUM(C6:F6)</f>
        <v>74558</v>
      </c>
      <c r="I6" s="309" t="s">
        <v>14</v>
      </c>
      <c r="J6" s="29">
        <v>0</v>
      </c>
      <c r="O6" s="31">
        <f>SUM(K6:N6)</f>
        <v>0</v>
      </c>
      <c r="Q6" s="309" t="s">
        <v>14</v>
      </c>
      <c r="R6" s="29">
        <v>0</v>
      </c>
      <c r="S6" s="15" t="e">
        <f>AOCrossTab_input!I3*Index!$D$3</f>
        <v>#REF!</v>
      </c>
      <c r="T6" s="15" t="e">
        <f>AOCrossTab_input!J3*Index!$D$3</f>
        <v>#REF!</v>
      </c>
      <c r="U6" s="15" t="e">
        <f>AOCrossTab_input!K3*Index!$D$3</f>
        <v>#REF!</v>
      </c>
      <c r="V6" s="15" t="e">
        <f>AOCrossTab_input!L3*Index!$D$3</f>
        <v>#REF!</v>
      </c>
      <c r="W6" s="31" t="e">
        <f>SUM(S6:V6)</f>
        <v>#REF!</v>
      </c>
    </row>
    <row r="7" spans="1:23" x14ac:dyDescent="0.25">
      <c r="A7" s="309"/>
      <c r="B7" s="29">
        <v>1</v>
      </c>
      <c r="C7" s="171">
        <f>AOCrossTab_input!B4</f>
        <v>204956</v>
      </c>
      <c r="D7" s="171">
        <f>AOCrossTab_input!C4</f>
        <v>83084</v>
      </c>
      <c r="E7" s="171">
        <f>AOCrossTab_input!D4</f>
        <v>63460</v>
      </c>
      <c r="F7" s="172">
        <f>AOCrossTab_input!E4</f>
        <v>34611</v>
      </c>
      <c r="G7" s="173">
        <f t="shared" ref="G7:G10" si="0">SUM(C7:F7)</f>
        <v>386111</v>
      </c>
      <c r="I7" s="309"/>
      <c r="J7" s="29">
        <v>1</v>
      </c>
      <c r="O7" s="31">
        <f t="shared" ref="O7:O10" si="1">SUM(K7:N7)</f>
        <v>0</v>
      </c>
      <c r="Q7" s="309"/>
      <c r="R7" s="29">
        <v>1</v>
      </c>
      <c r="S7" s="15" t="e">
        <f>AOCrossTab_input!I4*Index!$D$3</f>
        <v>#REF!</v>
      </c>
      <c r="T7" s="15" t="e">
        <f>AOCrossTab_input!J4*Index!$D$3</f>
        <v>#REF!</v>
      </c>
      <c r="U7" s="15" t="e">
        <f>AOCrossTab_input!K4*Index!$D$3</f>
        <v>#REF!</v>
      </c>
      <c r="V7" s="15" t="e">
        <f>AOCrossTab_input!L4*Index!$D$3</f>
        <v>#REF!</v>
      </c>
      <c r="W7" s="31" t="e">
        <f t="shared" ref="W7:W10" si="2">SUM(S7:V7)</f>
        <v>#REF!</v>
      </c>
    </row>
    <row r="8" spans="1:23" x14ac:dyDescent="0.25">
      <c r="A8" s="309"/>
      <c r="B8" s="29">
        <v>2</v>
      </c>
      <c r="C8" s="171">
        <f>AOCrossTab_input!B5</f>
        <v>90562</v>
      </c>
      <c r="D8" s="171">
        <f>AOCrossTab_input!C5</f>
        <v>93857</v>
      </c>
      <c r="E8" s="171">
        <f>AOCrossTab_input!D5</f>
        <v>122803</v>
      </c>
      <c r="F8" s="172">
        <f>AOCrossTab_input!E5</f>
        <v>173913</v>
      </c>
      <c r="G8" s="173">
        <f t="shared" si="0"/>
        <v>481135</v>
      </c>
      <c r="I8" s="309"/>
      <c r="J8" s="29">
        <v>2</v>
      </c>
      <c r="O8" s="31">
        <f t="shared" si="1"/>
        <v>0</v>
      </c>
      <c r="Q8" s="309"/>
      <c r="R8" s="29">
        <v>2</v>
      </c>
      <c r="S8" s="15" t="e">
        <f>AOCrossTab_input!I5*Index!$D$3</f>
        <v>#REF!</v>
      </c>
      <c r="T8" s="15" t="e">
        <f>AOCrossTab_input!J5*Index!$D$3</f>
        <v>#REF!</v>
      </c>
      <c r="U8" s="15" t="e">
        <f>AOCrossTab_input!K5*Index!$D$3</f>
        <v>#REF!</v>
      </c>
      <c r="V8" s="15" t="e">
        <f>AOCrossTab_input!L5*Index!$D$3</f>
        <v>#REF!</v>
      </c>
      <c r="W8" s="31" t="e">
        <f t="shared" si="2"/>
        <v>#REF!</v>
      </c>
    </row>
    <row r="9" spans="1:23" x14ac:dyDescent="0.25">
      <c r="A9" s="309"/>
      <c r="B9" s="29">
        <v>3</v>
      </c>
      <c r="C9" s="171">
        <f>AOCrossTab_input!B6</f>
        <v>14331</v>
      </c>
      <c r="D9" s="171">
        <f>AOCrossTab_input!C6</f>
        <v>23421</v>
      </c>
      <c r="E9" s="171">
        <f>AOCrossTab_input!D6</f>
        <v>50120</v>
      </c>
      <c r="F9" s="172">
        <f>AOCrossTab_input!E6</f>
        <v>91690</v>
      </c>
      <c r="G9" s="173">
        <f t="shared" si="0"/>
        <v>179562</v>
      </c>
      <c r="I9" s="309"/>
      <c r="J9" s="29">
        <v>3</v>
      </c>
      <c r="O9" s="31">
        <f t="shared" si="1"/>
        <v>0</v>
      </c>
      <c r="Q9" s="309"/>
      <c r="R9" s="29">
        <v>3</v>
      </c>
      <c r="S9" s="15" t="e">
        <f>AOCrossTab_input!I6*Index!$D$3</f>
        <v>#REF!</v>
      </c>
      <c r="T9" s="15" t="e">
        <f>AOCrossTab_input!J6*Index!$D$3</f>
        <v>#REF!</v>
      </c>
      <c r="U9" s="15" t="e">
        <f>AOCrossTab_input!K6*Index!$D$3</f>
        <v>#REF!</v>
      </c>
      <c r="V9" s="15" t="e">
        <f>AOCrossTab_input!L6*Index!$D$3</f>
        <v>#REF!</v>
      </c>
      <c r="W9" s="31" t="e">
        <f t="shared" si="2"/>
        <v>#REF!</v>
      </c>
    </row>
    <row r="10" spans="1:23" x14ac:dyDescent="0.25">
      <c r="A10" s="309"/>
      <c r="B10" s="30">
        <v>4</v>
      </c>
      <c r="C10" s="174">
        <f>AOCrossTab_input!B7</f>
        <v>7113</v>
      </c>
      <c r="D10" s="174">
        <f>AOCrossTab_input!C7</f>
        <v>12441</v>
      </c>
      <c r="E10" s="174">
        <f>AOCrossTab_input!D7</f>
        <v>22699</v>
      </c>
      <c r="F10" s="175">
        <f>AOCrossTab_input!E7</f>
        <v>42907</v>
      </c>
      <c r="G10" s="173">
        <f t="shared" si="0"/>
        <v>85160</v>
      </c>
      <c r="I10" s="309"/>
      <c r="J10" s="30">
        <v>4</v>
      </c>
      <c r="O10" s="31">
        <f t="shared" si="1"/>
        <v>0</v>
      </c>
      <c r="Q10" s="309"/>
      <c r="R10" s="30">
        <v>4</v>
      </c>
      <c r="S10" s="15" t="e">
        <f>AOCrossTab_input!I7*Index!$D$3</f>
        <v>#REF!</v>
      </c>
      <c r="T10" s="15" t="e">
        <f>AOCrossTab_input!J7*Index!$D$3</f>
        <v>#REF!</v>
      </c>
      <c r="U10" s="15" t="e">
        <f>AOCrossTab_input!K7*Index!$D$3</f>
        <v>#REF!</v>
      </c>
      <c r="V10" s="15" t="e">
        <f>AOCrossTab_input!L7*Index!$D$3</f>
        <v>#REF!</v>
      </c>
      <c r="W10" s="31" t="e">
        <f t="shared" si="2"/>
        <v>#REF!</v>
      </c>
    </row>
    <row r="11" spans="1:23" x14ac:dyDescent="0.25">
      <c r="A11" s="25"/>
      <c r="B11" s="26"/>
      <c r="C11" s="176">
        <f>SUM(C6:C10)</f>
        <v>380108</v>
      </c>
      <c r="D11" s="176">
        <f t="shared" ref="D11:G11" si="3">SUM(D6:D10)</f>
        <v>219292</v>
      </c>
      <c r="E11" s="176">
        <f t="shared" si="3"/>
        <v>262350</v>
      </c>
      <c r="F11" s="176">
        <f t="shared" si="3"/>
        <v>344776</v>
      </c>
      <c r="G11" s="177">
        <f t="shared" si="3"/>
        <v>1206526</v>
      </c>
      <c r="I11" s="25"/>
      <c r="J11" s="26"/>
      <c r="K11" s="27">
        <f>SUM(K6:K10)</f>
        <v>0</v>
      </c>
      <c r="L11" s="27">
        <f t="shared" ref="L11" si="4">SUM(L6:L10)</f>
        <v>0</v>
      </c>
      <c r="M11" s="27">
        <f t="shared" ref="M11" si="5">SUM(M6:M10)</f>
        <v>0</v>
      </c>
      <c r="N11" s="27">
        <f t="shared" ref="N11" si="6">SUM(N6:N10)</f>
        <v>0</v>
      </c>
      <c r="O11" s="34">
        <f t="shared" ref="O11" si="7">SUM(O6:O10)</f>
        <v>0</v>
      </c>
      <c r="Q11" s="25"/>
      <c r="R11" s="26"/>
      <c r="S11" s="27" t="e">
        <f>SUM(S6:S10)</f>
        <v>#REF!</v>
      </c>
      <c r="T11" s="27" t="e">
        <f t="shared" ref="T11:W11" si="8">SUM(T6:T10)</f>
        <v>#REF!</v>
      </c>
      <c r="U11" s="27" t="e">
        <f t="shared" si="8"/>
        <v>#REF!</v>
      </c>
      <c r="V11" s="27" t="e">
        <f t="shared" si="8"/>
        <v>#REF!</v>
      </c>
      <c r="W11" s="34" t="e">
        <f t="shared" si="8"/>
        <v>#REF!</v>
      </c>
    </row>
    <row r="13" spans="1:23" x14ac:dyDescent="0.25">
      <c r="A13" s="19"/>
      <c r="B13" s="20"/>
      <c r="C13" s="308" t="s">
        <v>20</v>
      </c>
      <c r="D13" s="308"/>
      <c r="E13" s="308"/>
      <c r="F13" s="308"/>
      <c r="G13" s="21"/>
      <c r="H13" s="23"/>
      <c r="I13" s="19"/>
      <c r="J13" s="20"/>
      <c r="K13" s="308" t="s">
        <v>20</v>
      </c>
      <c r="L13" s="308"/>
      <c r="M13" s="308"/>
      <c r="N13" s="308"/>
      <c r="O13" s="21"/>
      <c r="Q13" s="19"/>
      <c r="R13" s="20"/>
      <c r="S13" s="308" t="s">
        <v>20</v>
      </c>
      <c r="T13" s="308"/>
      <c r="U13" s="308"/>
      <c r="V13" s="308"/>
      <c r="W13" s="21"/>
    </row>
    <row r="14" spans="1:23" x14ac:dyDescent="0.25">
      <c r="A14" s="22"/>
      <c r="B14" s="28"/>
      <c r="C14" s="32">
        <v>1</v>
      </c>
      <c r="D14" s="32">
        <v>2</v>
      </c>
      <c r="E14" s="32">
        <v>3</v>
      </c>
      <c r="F14" s="33" t="s">
        <v>8</v>
      </c>
      <c r="G14" s="24"/>
      <c r="H14" s="23"/>
      <c r="I14" s="22"/>
      <c r="J14" s="28"/>
      <c r="K14" s="32">
        <v>1</v>
      </c>
      <c r="L14" s="32">
        <v>2</v>
      </c>
      <c r="M14" s="32">
        <v>3</v>
      </c>
      <c r="N14" s="33" t="s">
        <v>8</v>
      </c>
      <c r="O14" s="24"/>
      <c r="Q14" s="22"/>
      <c r="R14" s="28"/>
      <c r="S14" s="32">
        <v>1</v>
      </c>
      <c r="T14" s="32">
        <v>2</v>
      </c>
      <c r="U14" s="32">
        <v>3</v>
      </c>
      <c r="V14" s="33" t="s">
        <v>8</v>
      </c>
      <c r="W14" s="24"/>
    </row>
    <row r="15" spans="1:23" x14ac:dyDescent="0.25">
      <c r="A15" s="309" t="s">
        <v>14</v>
      </c>
      <c r="B15" s="29">
        <v>0</v>
      </c>
      <c r="C15" s="171">
        <f>AOCrossTab_input!B9</f>
        <v>43246</v>
      </c>
      <c r="D15" s="171">
        <f>AOCrossTab_input!C9</f>
        <v>13422</v>
      </c>
      <c r="E15" s="171">
        <f>AOCrossTab_input!D9</f>
        <v>7854</v>
      </c>
      <c r="F15" s="172">
        <f>AOCrossTab_input!E9+AOCrossTab_input!F9</f>
        <v>10036</v>
      </c>
      <c r="G15" s="173">
        <f>SUM(C15:F15)</f>
        <v>74558</v>
      </c>
      <c r="I15" s="309" t="s">
        <v>14</v>
      </c>
      <c r="J15" s="29">
        <v>0</v>
      </c>
      <c r="K15" s="15"/>
      <c r="L15" s="15"/>
      <c r="M15" s="15"/>
      <c r="N15" s="16"/>
      <c r="O15" s="31">
        <f>SUM(K15:N15)</f>
        <v>0</v>
      </c>
      <c r="Q15" s="309" t="s">
        <v>14</v>
      </c>
      <c r="R15" s="29">
        <v>0</v>
      </c>
      <c r="S15" s="15" t="e">
        <f>AOCrossTab_input!I9*Index!$D$3</f>
        <v>#REF!</v>
      </c>
      <c r="T15" s="15" t="e">
        <f>AOCrossTab_input!J9*Index!$D$3</f>
        <v>#REF!</v>
      </c>
      <c r="U15" s="15" t="e">
        <f>AOCrossTab_input!K9*Index!$D$3</f>
        <v>#REF!</v>
      </c>
      <c r="V15" s="15" t="e">
        <f>(AOCrossTab_input!L9+AOCrossTab_input!M9)*Index!$D$3</f>
        <v>#REF!</v>
      </c>
      <c r="W15" s="31" t="e">
        <f>SUM(S15:V15)</f>
        <v>#REF!</v>
      </c>
    </row>
    <row r="16" spans="1:23" x14ac:dyDescent="0.25">
      <c r="A16" s="309"/>
      <c r="B16" s="29">
        <v>1</v>
      </c>
      <c r="C16" s="171">
        <f>AOCrossTab_input!B10</f>
        <v>275363</v>
      </c>
      <c r="D16" s="171">
        <f>AOCrossTab_input!C10</f>
        <v>52488</v>
      </c>
      <c r="E16" s="171">
        <f>AOCrossTab_input!D10</f>
        <v>27144</v>
      </c>
      <c r="F16" s="172">
        <f>AOCrossTab_input!E10+AOCrossTab_input!F10</f>
        <v>31116</v>
      </c>
      <c r="G16" s="173">
        <f t="shared" ref="G16:G19" si="9">SUM(C16:F16)</f>
        <v>386111</v>
      </c>
      <c r="I16" s="309"/>
      <c r="J16" s="29">
        <v>1</v>
      </c>
      <c r="K16" s="15"/>
      <c r="L16" s="15"/>
      <c r="M16" s="15"/>
      <c r="N16" s="16"/>
      <c r="O16" s="31">
        <f t="shared" ref="O16:O19" si="10">SUM(K16:N16)</f>
        <v>0</v>
      </c>
      <c r="Q16" s="309"/>
      <c r="R16" s="29">
        <v>1</v>
      </c>
      <c r="S16" s="15" t="e">
        <f>AOCrossTab_input!I10*Index!$D$3</f>
        <v>#REF!</v>
      </c>
      <c r="T16" s="15" t="e">
        <f>AOCrossTab_input!J10*Index!$D$3</f>
        <v>#REF!</v>
      </c>
      <c r="U16" s="15" t="e">
        <f>AOCrossTab_input!K10*Index!$D$3</f>
        <v>#REF!</v>
      </c>
      <c r="V16" s="15" t="e">
        <f>(AOCrossTab_input!L10+AOCrossTab_input!M10)*Index!$D$3</f>
        <v>#REF!</v>
      </c>
      <c r="W16" s="31" t="e">
        <f t="shared" ref="W16:W19" si="11">SUM(S16:V16)</f>
        <v>#REF!</v>
      </c>
    </row>
    <row r="17" spans="1:25" x14ac:dyDescent="0.25">
      <c r="A17" s="309"/>
      <c r="B17" s="29">
        <v>2</v>
      </c>
      <c r="C17" s="171">
        <f>AOCrossTab_input!B11</f>
        <v>25453</v>
      </c>
      <c r="D17" s="171">
        <f>AOCrossTab_input!C11</f>
        <v>243591</v>
      </c>
      <c r="E17" s="171">
        <f>AOCrossTab_input!D11</f>
        <v>82852</v>
      </c>
      <c r="F17" s="172">
        <f>AOCrossTab_input!E11+AOCrossTab_input!F11</f>
        <v>129239</v>
      </c>
      <c r="G17" s="173">
        <f t="shared" si="9"/>
        <v>481135</v>
      </c>
      <c r="I17" s="309"/>
      <c r="J17" s="29">
        <v>2</v>
      </c>
      <c r="K17" s="15"/>
      <c r="L17" s="15"/>
      <c r="M17" s="15"/>
      <c r="N17" s="16"/>
      <c r="O17" s="31">
        <f t="shared" si="10"/>
        <v>0</v>
      </c>
      <c r="Q17" s="309"/>
      <c r="R17" s="29">
        <v>2</v>
      </c>
      <c r="S17" s="15" t="e">
        <f>AOCrossTab_input!I11*Index!$D$3</f>
        <v>#REF!</v>
      </c>
      <c r="T17" s="15" t="e">
        <f>AOCrossTab_input!J11*Index!$D$3</f>
        <v>#REF!</v>
      </c>
      <c r="U17" s="15" t="e">
        <f>AOCrossTab_input!K11*Index!$D$3</f>
        <v>#REF!</v>
      </c>
      <c r="V17" s="15" t="e">
        <f>(AOCrossTab_input!L11+AOCrossTab_input!M11)*Index!$D$3</f>
        <v>#REF!</v>
      </c>
      <c r="W17" s="31" t="e">
        <f t="shared" si="11"/>
        <v>#REF!</v>
      </c>
    </row>
    <row r="18" spans="1:25" x14ac:dyDescent="0.25">
      <c r="A18" s="309"/>
      <c r="B18" s="29">
        <v>3</v>
      </c>
      <c r="C18" s="171">
        <f>AOCrossTab_input!B12</f>
        <v>2478</v>
      </c>
      <c r="D18" s="171">
        <f>AOCrossTab_input!C12</f>
        <v>49798</v>
      </c>
      <c r="E18" s="171">
        <f>AOCrossTab_input!D12</f>
        <v>52152</v>
      </c>
      <c r="F18" s="172">
        <f>AOCrossTab_input!E12+AOCrossTab_input!F12</f>
        <v>75134</v>
      </c>
      <c r="G18" s="173">
        <f t="shared" si="9"/>
        <v>179562</v>
      </c>
      <c r="I18" s="309"/>
      <c r="J18" s="29">
        <v>3</v>
      </c>
      <c r="K18" s="15"/>
      <c r="L18" s="15"/>
      <c r="M18" s="15"/>
      <c r="N18" s="16"/>
      <c r="O18" s="31">
        <f t="shared" si="10"/>
        <v>0</v>
      </c>
      <c r="Q18" s="309"/>
      <c r="R18" s="29">
        <v>3</v>
      </c>
      <c r="S18" s="15" t="e">
        <f>AOCrossTab_input!I12*Index!$D$3</f>
        <v>#REF!</v>
      </c>
      <c r="T18" s="15" t="e">
        <f>AOCrossTab_input!J12*Index!$D$3</f>
        <v>#REF!</v>
      </c>
      <c r="U18" s="15" t="e">
        <f>AOCrossTab_input!K12*Index!$D$3</f>
        <v>#REF!</v>
      </c>
      <c r="V18" s="15" t="e">
        <f>(AOCrossTab_input!L12+AOCrossTab_input!M12)*Index!$D$3</f>
        <v>#REF!</v>
      </c>
      <c r="W18" s="31" t="e">
        <f t="shared" si="11"/>
        <v>#REF!</v>
      </c>
    </row>
    <row r="19" spans="1:25" x14ac:dyDescent="0.25">
      <c r="A19" s="309"/>
      <c r="B19" s="30">
        <v>4</v>
      </c>
      <c r="C19" s="174">
        <f>AOCrossTab_input!B13</f>
        <v>759</v>
      </c>
      <c r="D19" s="174">
        <f>AOCrossTab_input!C13</f>
        <v>8303</v>
      </c>
      <c r="E19" s="174">
        <f>AOCrossTab_input!D13</f>
        <v>14036</v>
      </c>
      <c r="F19" s="175">
        <f>AOCrossTab_input!E13+AOCrossTab_input!F13</f>
        <v>62062</v>
      </c>
      <c r="G19" s="173">
        <f t="shared" si="9"/>
        <v>85160</v>
      </c>
      <c r="I19" s="309"/>
      <c r="J19" s="30">
        <v>4</v>
      </c>
      <c r="K19" s="17"/>
      <c r="L19" s="17"/>
      <c r="M19" s="17"/>
      <c r="N19" s="18"/>
      <c r="O19" s="31">
        <f t="shared" si="10"/>
        <v>0</v>
      </c>
      <c r="Q19" s="309"/>
      <c r="R19" s="30">
        <v>4</v>
      </c>
      <c r="S19" s="15" t="e">
        <f>AOCrossTab_input!I13*Index!$D$3</f>
        <v>#REF!</v>
      </c>
      <c r="T19" s="15" t="e">
        <f>AOCrossTab_input!J13*Index!$D$3</f>
        <v>#REF!</v>
      </c>
      <c r="U19" s="15" t="e">
        <f>AOCrossTab_input!K13*Index!$D$3</f>
        <v>#REF!</v>
      </c>
      <c r="V19" s="15" t="e">
        <f>(AOCrossTab_input!L13+AOCrossTab_input!M13)*Index!$D$3</f>
        <v>#REF!</v>
      </c>
      <c r="W19" s="31" t="e">
        <f t="shared" si="11"/>
        <v>#REF!</v>
      </c>
    </row>
    <row r="20" spans="1:25" x14ac:dyDescent="0.25">
      <c r="A20" s="25"/>
      <c r="B20" s="26"/>
      <c r="C20" s="176">
        <f>SUM(C15:C19)</f>
        <v>347299</v>
      </c>
      <c r="D20" s="176">
        <f t="shared" ref="D20" si="12">SUM(D15:D19)</f>
        <v>367602</v>
      </c>
      <c r="E20" s="176">
        <f t="shared" ref="E20" si="13">SUM(E15:E19)</f>
        <v>184038</v>
      </c>
      <c r="F20" s="176">
        <f t="shared" ref="F20" si="14">SUM(F15:F19)</f>
        <v>307587</v>
      </c>
      <c r="G20" s="177">
        <f t="shared" ref="G20" si="15">SUM(G15:G19)</f>
        <v>1206526</v>
      </c>
      <c r="I20" s="25"/>
      <c r="J20" s="26"/>
      <c r="K20" s="27">
        <f>SUM(K15:K19)</f>
        <v>0</v>
      </c>
      <c r="L20" s="27">
        <f t="shared" ref="L20" si="16">SUM(L15:L19)</f>
        <v>0</v>
      </c>
      <c r="M20" s="27">
        <f t="shared" ref="M20" si="17">SUM(M15:M19)</f>
        <v>0</v>
      </c>
      <c r="N20" s="27">
        <f t="shared" ref="N20" si="18">SUM(N15:N19)</f>
        <v>0</v>
      </c>
      <c r="O20" s="34">
        <f t="shared" ref="O20" si="19">SUM(O15:O19)</f>
        <v>0</v>
      </c>
      <c r="Q20" s="25"/>
      <c r="R20" s="26"/>
      <c r="S20" s="27" t="e">
        <f>SUM(S15:S19)</f>
        <v>#REF!</v>
      </c>
      <c r="T20" s="27" t="e">
        <f t="shared" ref="T20:V20" si="20">SUM(T15:T19)</f>
        <v>#REF!</v>
      </c>
      <c r="U20" s="27" t="e">
        <f t="shared" si="20"/>
        <v>#REF!</v>
      </c>
      <c r="V20" s="27" t="e">
        <f t="shared" si="20"/>
        <v>#REF!</v>
      </c>
      <c r="W20" s="34" t="e">
        <f>SUM(W15:W19)</f>
        <v>#REF!</v>
      </c>
    </row>
    <row r="22" spans="1:25" x14ac:dyDescent="0.25">
      <c r="A22" s="19"/>
      <c r="B22" s="20"/>
      <c r="C22" s="308" t="s">
        <v>21</v>
      </c>
      <c r="D22" s="308"/>
      <c r="E22" s="308"/>
      <c r="F22" s="308"/>
      <c r="G22" s="21"/>
      <c r="H22" s="23"/>
      <c r="I22" s="19"/>
      <c r="J22" s="20"/>
      <c r="K22" s="308" t="s">
        <v>21</v>
      </c>
      <c r="L22" s="308"/>
      <c r="M22" s="308"/>
      <c r="N22" s="308"/>
      <c r="O22" s="21"/>
      <c r="Q22" s="19"/>
      <c r="R22" s="20"/>
      <c r="S22" s="308" t="s">
        <v>21</v>
      </c>
      <c r="T22" s="308"/>
      <c r="U22" s="308"/>
      <c r="V22" s="308"/>
      <c r="W22" s="21"/>
    </row>
    <row r="23" spans="1:25" x14ac:dyDescent="0.25">
      <c r="A23" s="22"/>
      <c r="B23" s="28"/>
      <c r="C23" s="32">
        <v>0</v>
      </c>
      <c r="D23" s="32">
        <v>1</v>
      </c>
      <c r="E23" s="32">
        <v>2</v>
      </c>
      <c r="F23" s="33" t="s">
        <v>22</v>
      </c>
      <c r="G23" s="24"/>
      <c r="H23" s="23"/>
      <c r="I23" s="22"/>
      <c r="J23" s="28"/>
      <c r="K23" s="32">
        <v>0</v>
      </c>
      <c r="L23" s="32">
        <v>1</v>
      </c>
      <c r="M23" s="32">
        <v>2</v>
      </c>
      <c r="N23" s="33" t="s">
        <v>22</v>
      </c>
      <c r="O23" s="24"/>
      <c r="Q23" s="22"/>
      <c r="R23" s="28"/>
      <c r="S23" s="32">
        <v>0</v>
      </c>
      <c r="T23" s="32">
        <v>1</v>
      </c>
      <c r="U23" s="32">
        <v>2</v>
      </c>
      <c r="V23" s="33" t="s">
        <v>22</v>
      </c>
      <c r="W23" s="24"/>
    </row>
    <row r="24" spans="1:25" x14ac:dyDescent="0.25">
      <c r="A24" s="309" t="s">
        <v>14</v>
      </c>
      <c r="B24" s="29">
        <v>0</v>
      </c>
      <c r="C24" s="171">
        <f>AOCrossTab_input!B15</f>
        <v>49255</v>
      </c>
      <c r="D24" s="171">
        <f>AOCrossTab_input!C15</f>
        <v>20547</v>
      </c>
      <c r="E24" s="171">
        <f>AOCrossTab_input!D15</f>
        <v>3388</v>
      </c>
      <c r="F24" s="172">
        <f>AOCrossTab_input!E15</f>
        <v>1368</v>
      </c>
      <c r="G24" s="173">
        <f>SUM(C24:F24)</f>
        <v>74558</v>
      </c>
      <c r="H24" s="23"/>
      <c r="I24" s="309" t="s">
        <v>14</v>
      </c>
      <c r="J24" s="29">
        <v>0</v>
      </c>
      <c r="K24" s="15"/>
      <c r="L24" s="15"/>
      <c r="M24" s="15"/>
      <c r="N24" s="16"/>
      <c r="O24" s="31">
        <f>SUM(K24:N24)</f>
        <v>0</v>
      </c>
      <c r="Q24" s="309" t="s">
        <v>14</v>
      </c>
      <c r="R24" s="29">
        <v>0</v>
      </c>
      <c r="S24" s="15" t="e">
        <f>AOCrossTab_input!I15*Index!$D$3</f>
        <v>#REF!</v>
      </c>
      <c r="T24" s="15" t="e">
        <f>AOCrossTab_input!J15*Index!$D$3</f>
        <v>#REF!</v>
      </c>
      <c r="U24" s="15" t="e">
        <f>AOCrossTab_input!K15*Index!$D$3</f>
        <v>#REF!</v>
      </c>
      <c r="V24" s="15" t="e">
        <f>AOCrossTab_input!L15*Index!$D$3</f>
        <v>#REF!</v>
      </c>
      <c r="W24" s="31" t="e">
        <f>SUM(S24:V24)</f>
        <v>#REF!</v>
      </c>
      <c r="Y24" s="14"/>
    </row>
    <row r="25" spans="1:25" x14ac:dyDescent="0.25">
      <c r="A25" s="309"/>
      <c r="B25" s="29">
        <v>1</v>
      </c>
      <c r="C25" s="171">
        <f>AOCrossTab_input!B16</f>
        <v>146586</v>
      </c>
      <c r="D25" s="171">
        <f>AOCrossTab_input!C16</f>
        <v>217962</v>
      </c>
      <c r="E25" s="171">
        <f>AOCrossTab_input!D16</f>
        <v>19470</v>
      </c>
      <c r="F25" s="172">
        <f>AOCrossTab_input!E16</f>
        <v>2093</v>
      </c>
      <c r="G25" s="173">
        <f t="shared" ref="G25:G28" si="21">SUM(C25:F25)</f>
        <v>386111</v>
      </c>
      <c r="H25" s="23"/>
      <c r="I25" s="309"/>
      <c r="J25" s="29">
        <v>1</v>
      </c>
      <c r="K25" s="15"/>
      <c r="L25" s="15"/>
      <c r="M25" s="15"/>
      <c r="N25" s="16"/>
      <c r="O25" s="31">
        <f t="shared" ref="O25:O28" si="22">SUM(K25:N25)</f>
        <v>0</v>
      </c>
      <c r="Q25" s="309"/>
      <c r="R25" s="29">
        <v>1</v>
      </c>
      <c r="S25" s="15" t="e">
        <f>AOCrossTab_input!I16*Index!$D$3</f>
        <v>#REF!</v>
      </c>
      <c r="T25" s="15" t="e">
        <f>AOCrossTab_input!J16*Index!$D$3</f>
        <v>#REF!</v>
      </c>
      <c r="U25" s="15" t="e">
        <f>AOCrossTab_input!K16*Index!$D$3</f>
        <v>#REF!</v>
      </c>
      <c r="V25" s="15" t="e">
        <f>AOCrossTab_input!L16*Index!$D$3</f>
        <v>#REF!</v>
      </c>
      <c r="W25" s="31" t="e">
        <f t="shared" ref="W25:W28" si="23">SUM(S25:V25)</f>
        <v>#REF!</v>
      </c>
    </row>
    <row r="26" spans="1:25" x14ac:dyDescent="0.25">
      <c r="A26" s="309"/>
      <c r="B26" s="29">
        <v>2</v>
      </c>
      <c r="C26" s="171">
        <f>AOCrossTab_input!B17</f>
        <v>96657</v>
      </c>
      <c r="D26" s="171">
        <f>AOCrossTab_input!C17</f>
        <v>196344</v>
      </c>
      <c r="E26" s="171">
        <f>AOCrossTab_input!D17</f>
        <v>178740</v>
      </c>
      <c r="F26" s="172">
        <f>AOCrossTab_input!E17</f>
        <v>9394</v>
      </c>
      <c r="G26" s="173">
        <f t="shared" si="21"/>
        <v>481135</v>
      </c>
      <c r="H26" s="23"/>
      <c r="I26" s="309"/>
      <c r="J26" s="29">
        <v>2</v>
      </c>
      <c r="K26" s="15"/>
      <c r="L26" s="15"/>
      <c r="M26" s="15"/>
      <c r="N26" s="16"/>
      <c r="O26" s="31">
        <f t="shared" si="22"/>
        <v>0</v>
      </c>
      <c r="Q26" s="309"/>
      <c r="R26" s="29">
        <v>2</v>
      </c>
      <c r="S26" s="15" t="e">
        <f>AOCrossTab_input!I17*Index!$D$3</f>
        <v>#REF!</v>
      </c>
      <c r="T26" s="15" t="e">
        <f>AOCrossTab_input!J17*Index!$D$3</f>
        <v>#REF!</v>
      </c>
      <c r="U26" s="15" t="e">
        <f>AOCrossTab_input!K17*Index!$D$3</f>
        <v>#REF!</v>
      </c>
      <c r="V26" s="15" t="e">
        <f>AOCrossTab_input!L17*Index!$D$3</f>
        <v>#REF!</v>
      </c>
      <c r="W26" s="31" t="e">
        <f t="shared" si="23"/>
        <v>#REF!</v>
      </c>
    </row>
    <row r="27" spans="1:25" x14ac:dyDescent="0.25">
      <c r="A27" s="309"/>
      <c r="B27" s="29">
        <v>3</v>
      </c>
      <c r="C27" s="171">
        <f>AOCrossTab_input!B18</f>
        <v>24054</v>
      </c>
      <c r="D27" s="171">
        <f>AOCrossTab_input!C18</f>
        <v>60678</v>
      </c>
      <c r="E27" s="171">
        <f>AOCrossTab_input!D18</f>
        <v>71461</v>
      </c>
      <c r="F27" s="172">
        <f>AOCrossTab_input!E18</f>
        <v>23369</v>
      </c>
      <c r="G27" s="173">
        <f t="shared" si="21"/>
        <v>179562</v>
      </c>
      <c r="H27" s="23"/>
      <c r="I27" s="309"/>
      <c r="J27" s="29">
        <v>3</v>
      </c>
      <c r="K27" s="15"/>
      <c r="L27" s="15"/>
      <c r="M27" s="15"/>
      <c r="N27" s="16"/>
      <c r="O27" s="31">
        <f t="shared" si="22"/>
        <v>0</v>
      </c>
      <c r="Q27" s="309"/>
      <c r="R27" s="29">
        <v>3</v>
      </c>
      <c r="S27" s="15" t="e">
        <f>AOCrossTab_input!I18*Index!$D$3</f>
        <v>#REF!</v>
      </c>
      <c r="T27" s="15" t="e">
        <f>AOCrossTab_input!J18*Index!$D$3</f>
        <v>#REF!</v>
      </c>
      <c r="U27" s="15" t="e">
        <f>AOCrossTab_input!K18*Index!$D$3</f>
        <v>#REF!</v>
      </c>
      <c r="V27" s="15" t="e">
        <f>AOCrossTab_input!L18*Index!$D$3</f>
        <v>#REF!</v>
      </c>
      <c r="W27" s="31" t="e">
        <f t="shared" si="23"/>
        <v>#REF!</v>
      </c>
    </row>
    <row r="28" spans="1:25" x14ac:dyDescent="0.25">
      <c r="A28" s="309"/>
      <c r="B28" s="30">
        <v>4</v>
      </c>
      <c r="C28" s="174">
        <f>AOCrossTab_input!B19</f>
        <v>12748</v>
      </c>
      <c r="D28" s="174">
        <f>AOCrossTab_input!C19</f>
        <v>25311</v>
      </c>
      <c r="E28" s="174">
        <f>AOCrossTab_input!D19</f>
        <v>26994</v>
      </c>
      <c r="F28" s="175">
        <f>AOCrossTab_input!E19</f>
        <v>20107</v>
      </c>
      <c r="G28" s="173">
        <f t="shared" si="21"/>
        <v>85160</v>
      </c>
      <c r="H28" s="23"/>
      <c r="I28" s="309"/>
      <c r="J28" s="30">
        <v>4</v>
      </c>
      <c r="K28" s="17"/>
      <c r="L28" s="17"/>
      <c r="M28" s="17"/>
      <c r="N28" s="18"/>
      <c r="O28" s="31">
        <f t="shared" si="22"/>
        <v>0</v>
      </c>
      <c r="Q28" s="309"/>
      <c r="R28" s="30">
        <v>4</v>
      </c>
      <c r="S28" s="15" t="e">
        <f>AOCrossTab_input!I19*Index!$D$3</f>
        <v>#REF!</v>
      </c>
      <c r="T28" s="15" t="e">
        <f>AOCrossTab_input!J19*Index!$D$3</f>
        <v>#REF!</v>
      </c>
      <c r="U28" s="15" t="e">
        <f>AOCrossTab_input!K19*Index!$D$3</f>
        <v>#REF!</v>
      </c>
      <c r="V28" s="15" t="e">
        <f>AOCrossTab_input!L19*Index!$D$3</f>
        <v>#REF!</v>
      </c>
      <c r="W28" s="31" t="e">
        <f t="shared" si="23"/>
        <v>#REF!</v>
      </c>
    </row>
    <row r="29" spans="1:25" x14ac:dyDescent="0.25">
      <c r="A29" s="25"/>
      <c r="B29" s="26"/>
      <c r="C29" s="176">
        <f>SUM(C24:C28)</f>
        <v>329300</v>
      </c>
      <c r="D29" s="176">
        <f t="shared" ref="D29" si="24">SUM(D24:D28)</f>
        <v>520842</v>
      </c>
      <c r="E29" s="176">
        <f t="shared" ref="E29" si="25">SUM(E24:E28)</f>
        <v>300053</v>
      </c>
      <c r="F29" s="176">
        <f t="shared" ref="F29" si="26">SUM(F24:F28)</f>
        <v>56331</v>
      </c>
      <c r="G29" s="177">
        <f t="shared" ref="G29" si="27">SUM(G24:G28)</f>
        <v>1206526</v>
      </c>
      <c r="H29" s="23"/>
      <c r="I29" s="25"/>
      <c r="J29" s="26"/>
      <c r="K29" s="27">
        <f>SUM(K24:K28)</f>
        <v>0</v>
      </c>
      <c r="L29" s="27">
        <f t="shared" ref="L29" si="28">SUM(L24:L28)</f>
        <v>0</v>
      </c>
      <c r="M29" s="27">
        <f t="shared" ref="M29" si="29">SUM(M24:M28)</f>
        <v>0</v>
      </c>
      <c r="N29" s="27">
        <f t="shared" ref="N29" si="30">SUM(N24:N28)</f>
        <v>0</v>
      </c>
      <c r="O29" s="34">
        <f t="shared" ref="O29" si="31">SUM(O24:O28)</f>
        <v>0</v>
      </c>
      <c r="Q29" s="25"/>
      <c r="R29" s="26"/>
      <c r="S29" s="27" t="e">
        <f>SUM(S24:S28)</f>
        <v>#REF!</v>
      </c>
      <c r="T29" s="27" t="e">
        <f t="shared" ref="T29:W29" si="32">SUM(T24:T28)</f>
        <v>#REF!</v>
      </c>
      <c r="U29" s="27" t="e">
        <f t="shared" si="32"/>
        <v>#REF!</v>
      </c>
      <c r="V29" s="27" t="e">
        <f t="shared" si="32"/>
        <v>#REF!</v>
      </c>
      <c r="W29" s="34" t="e">
        <f t="shared" si="32"/>
        <v>#REF!</v>
      </c>
    </row>
    <row r="32" spans="1:25" x14ac:dyDescent="0.25">
      <c r="A32" s="19"/>
      <c r="B32" s="20"/>
      <c r="C32" s="308" t="s">
        <v>19</v>
      </c>
      <c r="D32" s="308"/>
      <c r="E32" s="308"/>
      <c r="F32" s="308"/>
      <c r="G32" s="21"/>
      <c r="I32" s="19"/>
      <c r="J32" s="20"/>
      <c r="K32" s="308" t="s">
        <v>19</v>
      </c>
      <c r="L32" s="308"/>
      <c r="M32" s="308"/>
      <c r="N32" s="308"/>
      <c r="O32" s="21"/>
      <c r="Q32" s="19"/>
      <c r="R32" s="20"/>
      <c r="S32" s="308" t="s">
        <v>19</v>
      </c>
      <c r="T32" s="308"/>
      <c r="U32" s="308"/>
      <c r="V32" s="308"/>
      <c r="W32" s="21"/>
    </row>
    <row r="33" spans="1:23" x14ac:dyDescent="0.25">
      <c r="A33" s="22"/>
      <c r="B33" s="28"/>
      <c r="C33" s="32" t="s">
        <v>15</v>
      </c>
      <c r="D33" s="32" t="s">
        <v>16</v>
      </c>
      <c r="E33" s="32" t="s">
        <v>17</v>
      </c>
      <c r="F33" s="33" t="s">
        <v>18</v>
      </c>
      <c r="G33" s="24"/>
      <c r="I33" s="22"/>
      <c r="J33" s="28"/>
      <c r="K33" s="32" t="s">
        <v>15</v>
      </c>
      <c r="L33" s="32" t="s">
        <v>16</v>
      </c>
      <c r="M33" s="32" t="s">
        <v>17</v>
      </c>
      <c r="N33" s="33" t="s">
        <v>18</v>
      </c>
      <c r="O33" s="24"/>
      <c r="Q33" s="22"/>
      <c r="R33" s="28"/>
      <c r="S33" s="32" t="s">
        <v>15</v>
      </c>
      <c r="T33" s="32" t="s">
        <v>16</v>
      </c>
      <c r="U33" s="32" t="s">
        <v>17</v>
      </c>
      <c r="V33" s="33" t="s">
        <v>18</v>
      </c>
      <c r="W33" s="24"/>
    </row>
    <row r="34" spans="1:23" x14ac:dyDescent="0.25">
      <c r="A34" s="309" t="s">
        <v>14</v>
      </c>
      <c r="B34" s="29">
        <v>0</v>
      </c>
      <c r="C34" s="37">
        <f>C6/$G$11</f>
        <v>5.2337040395316801E-2</v>
      </c>
      <c r="D34" s="38">
        <f t="shared" ref="D34:F34" si="33">D6/$G$11</f>
        <v>5.3782512768063015E-3</v>
      </c>
      <c r="E34" s="38">
        <f t="shared" si="33"/>
        <v>2.7086030470955453E-3</v>
      </c>
      <c r="F34" s="39">
        <f t="shared" si="33"/>
        <v>1.3717068674856572E-3</v>
      </c>
      <c r="G34" s="35">
        <f>SUM(C34:F34)</f>
        <v>6.1795601586704309E-2</v>
      </c>
      <c r="I34" s="309" t="s">
        <v>14</v>
      </c>
      <c r="J34" s="29">
        <v>0</v>
      </c>
      <c r="K34" s="37" t="e">
        <f>K6/$O$11</f>
        <v>#DIV/0!</v>
      </c>
      <c r="L34" s="38" t="e">
        <f t="shared" ref="L34:N34" si="34">L6/$O$11</f>
        <v>#DIV/0!</v>
      </c>
      <c r="M34" s="38" t="e">
        <f t="shared" si="34"/>
        <v>#DIV/0!</v>
      </c>
      <c r="N34" s="39" t="e">
        <f t="shared" si="34"/>
        <v>#DIV/0!</v>
      </c>
      <c r="O34" s="35" t="e">
        <f>SUM(K34:N34)</f>
        <v>#DIV/0!</v>
      </c>
      <c r="Q34" s="309" t="s">
        <v>14</v>
      </c>
      <c r="R34" s="29">
        <v>0</v>
      </c>
      <c r="S34" s="37" t="e">
        <f>S6/$W$11</f>
        <v>#REF!</v>
      </c>
      <c r="T34" s="38" t="e">
        <f t="shared" ref="T34:V34" si="35">T6/$W$11</f>
        <v>#REF!</v>
      </c>
      <c r="U34" s="38" t="e">
        <f t="shared" si="35"/>
        <v>#REF!</v>
      </c>
      <c r="V34" s="39" t="e">
        <f t="shared" si="35"/>
        <v>#REF!</v>
      </c>
      <c r="W34" s="35" t="e">
        <f>SUM(S34:V34)</f>
        <v>#REF!</v>
      </c>
    </row>
    <row r="35" spans="1:23" x14ac:dyDescent="0.25">
      <c r="A35" s="309"/>
      <c r="B35" s="29">
        <v>1</v>
      </c>
      <c r="C35" s="40">
        <f t="shared" ref="C35:F35" si="36">C7/$G$11</f>
        <v>0.16987284153014523</v>
      </c>
      <c r="D35" s="13">
        <f t="shared" si="36"/>
        <v>6.8862171225485408E-2</v>
      </c>
      <c r="E35" s="13">
        <f t="shared" si="36"/>
        <v>5.2597291728483264E-2</v>
      </c>
      <c r="F35" s="41">
        <f t="shared" si="36"/>
        <v>2.8686493287339021E-2</v>
      </c>
      <c r="G35" s="35">
        <f t="shared" ref="G35:G38" si="37">SUM(C35:F35)</f>
        <v>0.32001879777145292</v>
      </c>
      <c r="I35" s="309"/>
      <c r="J35" s="29">
        <v>1</v>
      </c>
      <c r="K35" s="40" t="e">
        <f t="shared" ref="K35:N35" si="38">K7/$O$11</f>
        <v>#DIV/0!</v>
      </c>
      <c r="L35" s="13" t="e">
        <f t="shared" si="38"/>
        <v>#DIV/0!</v>
      </c>
      <c r="M35" s="13" t="e">
        <f t="shared" si="38"/>
        <v>#DIV/0!</v>
      </c>
      <c r="N35" s="41" t="e">
        <f t="shared" si="38"/>
        <v>#DIV/0!</v>
      </c>
      <c r="O35" s="35" t="e">
        <f t="shared" ref="O35:O38" si="39">SUM(K35:N35)</f>
        <v>#DIV/0!</v>
      </c>
      <c r="Q35" s="309"/>
      <c r="R35" s="29">
        <v>1</v>
      </c>
      <c r="S35" s="40" t="e">
        <f t="shared" ref="S35:V35" si="40">S7/$W$11</f>
        <v>#REF!</v>
      </c>
      <c r="T35" s="13" t="e">
        <f t="shared" si="40"/>
        <v>#REF!</v>
      </c>
      <c r="U35" s="13" t="e">
        <f t="shared" si="40"/>
        <v>#REF!</v>
      </c>
      <c r="V35" s="41" t="e">
        <f t="shared" si="40"/>
        <v>#REF!</v>
      </c>
      <c r="W35" s="35" t="e">
        <f t="shared" ref="W35:W38" si="41">SUM(S35:V35)</f>
        <v>#REF!</v>
      </c>
    </row>
    <row r="36" spans="1:23" x14ac:dyDescent="0.25">
      <c r="A36" s="309"/>
      <c r="B36" s="29">
        <v>2</v>
      </c>
      <c r="C36" s="40">
        <f t="shared" ref="C36:F36" si="42">C8/$G$11</f>
        <v>7.5060131319175882E-2</v>
      </c>
      <c r="D36" s="13">
        <f t="shared" si="42"/>
        <v>7.7791112665620138E-2</v>
      </c>
      <c r="E36" s="13">
        <f t="shared" si="42"/>
        <v>0.10178230721923937</v>
      </c>
      <c r="F36" s="41">
        <f t="shared" si="42"/>
        <v>0.14414359906044297</v>
      </c>
      <c r="G36" s="35">
        <f t="shared" si="37"/>
        <v>0.39877715026447835</v>
      </c>
      <c r="I36" s="309"/>
      <c r="J36" s="29">
        <v>2</v>
      </c>
      <c r="K36" s="40" t="e">
        <f t="shared" ref="K36:N36" si="43">K8/$O$11</f>
        <v>#DIV/0!</v>
      </c>
      <c r="L36" s="13" t="e">
        <f t="shared" si="43"/>
        <v>#DIV/0!</v>
      </c>
      <c r="M36" s="13" t="e">
        <f t="shared" si="43"/>
        <v>#DIV/0!</v>
      </c>
      <c r="N36" s="41" t="e">
        <f t="shared" si="43"/>
        <v>#DIV/0!</v>
      </c>
      <c r="O36" s="35" t="e">
        <f t="shared" si="39"/>
        <v>#DIV/0!</v>
      </c>
      <c r="Q36" s="309"/>
      <c r="R36" s="29">
        <v>2</v>
      </c>
      <c r="S36" s="40" t="e">
        <f t="shared" ref="S36:V36" si="44">S8/$W$11</f>
        <v>#REF!</v>
      </c>
      <c r="T36" s="13" t="e">
        <f t="shared" si="44"/>
        <v>#REF!</v>
      </c>
      <c r="U36" s="13" t="e">
        <f t="shared" si="44"/>
        <v>#REF!</v>
      </c>
      <c r="V36" s="41" t="e">
        <f t="shared" si="44"/>
        <v>#REF!</v>
      </c>
      <c r="W36" s="35" t="e">
        <f t="shared" si="41"/>
        <v>#REF!</v>
      </c>
    </row>
    <row r="37" spans="1:23" x14ac:dyDescent="0.25">
      <c r="A37" s="309"/>
      <c r="B37" s="29">
        <v>3</v>
      </c>
      <c r="C37" s="40">
        <f t="shared" ref="C37:F37" si="45">C9/$G$11</f>
        <v>1.1877903998753447E-2</v>
      </c>
      <c r="D37" s="13">
        <f t="shared" si="45"/>
        <v>1.9411931446152011E-2</v>
      </c>
      <c r="E37" s="13">
        <f t="shared" si="45"/>
        <v>4.1540754198417608E-2</v>
      </c>
      <c r="F37" s="41">
        <f t="shared" si="45"/>
        <v>7.5995046936410821E-2</v>
      </c>
      <c r="G37" s="35">
        <f t="shared" si="37"/>
        <v>0.14882563657973388</v>
      </c>
      <c r="I37" s="309"/>
      <c r="J37" s="29">
        <v>3</v>
      </c>
      <c r="K37" s="40" t="e">
        <f t="shared" ref="K37:N37" si="46">K9/$O$11</f>
        <v>#DIV/0!</v>
      </c>
      <c r="L37" s="13" t="e">
        <f t="shared" si="46"/>
        <v>#DIV/0!</v>
      </c>
      <c r="M37" s="13" t="e">
        <f t="shared" si="46"/>
        <v>#DIV/0!</v>
      </c>
      <c r="N37" s="41" t="e">
        <f t="shared" si="46"/>
        <v>#DIV/0!</v>
      </c>
      <c r="O37" s="35" t="e">
        <f t="shared" si="39"/>
        <v>#DIV/0!</v>
      </c>
      <c r="Q37" s="309"/>
      <c r="R37" s="29">
        <v>3</v>
      </c>
      <c r="S37" s="40" t="e">
        <f t="shared" ref="S37:V37" si="47">S9/$W$11</f>
        <v>#REF!</v>
      </c>
      <c r="T37" s="13" t="e">
        <f t="shared" si="47"/>
        <v>#REF!</v>
      </c>
      <c r="U37" s="13" t="e">
        <f t="shared" si="47"/>
        <v>#REF!</v>
      </c>
      <c r="V37" s="41" t="e">
        <f t="shared" si="47"/>
        <v>#REF!</v>
      </c>
      <c r="W37" s="35" t="e">
        <f t="shared" si="41"/>
        <v>#REF!</v>
      </c>
    </row>
    <row r="38" spans="1:23" x14ac:dyDescent="0.25">
      <c r="A38" s="309"/>
      <c r="B38" s="30">
        <v>4</v>
      </c>
      <c r="C38" s="42">
        <f t="shared" ref="C38:F38" si="48">C10/$G$11</f>
        <v>5.8954386395320118E-3</v>
      </c>
      <c r="D38" s="43">
        <f t="shared" si="48"/>
        <v>1.0311423044343843E-2</v>
      </c>
      <c r="E38" s="43">
        <f t="shared" si="48"/>
        <v>1.8813519145049504E-2</v>
      </c>
      <c r="F38" s="44">
        <f t="shared" si="48"/>
        <v>3.556243296870519E-2</v>
      </c>
      <c r="G38" s="35">
        <f t="shared" si="37"/>
        <v>7.0582813797630553E-2</v>
      </c>
      <c r="I38" s="309"/>
      <c r="J38" s="30">
        <v>4</v>
      </c>
      <c r="K38" s="42" t="e">
        <f t="shared" ref="K38:N38" si="49">K10/$O$11</f>
        <v>#DIV/0!</v>
      </c>
      <c r="L38" s="43" t="e">
        <f t="shared" si="49"/>
        <v>#DIV/0!</v>
      </c>
      <c r="M38" s="43" t="e">
        <f t="shared" si="49"/>
        <v>#DIV/0!</v>
      </c>
      <c r="N38" s="44" t="e">
        <f t="shared" si="49"/>
        <v>#DIV/0!</v>
      </c>
      <c r="O38" s="35" t="e">
        <f t="shared" si="39"/>
        <v>#DIV/0!</v>
      </c>
      <c r="Q38" s="309"/>
      <c r="R38" s="30">
        <v>4</v>
      </c>
      <c r="S38" s="42" t="e">
        <f t="shared" ref="S38:V38" si="50">S10/$W$11</f>
        <v>#REF!</v>
      </c>
      <c r="T38" s="43" t="e">
        <f t="shared" si="50"/>
        <v>#REF!</v>
      </c>
      <c r="U38" s="43" t="e">
        <f t="shared" si="50"/>
        <v>#REF!</v>
      </c>
      <c r="V38" s="44" t="e">
        <f t="shared" si="50"/>
        <v>#REF!</v>
      </c>
      <c r="W38" s="35" t="e">
        <f t="shared" si="41"/>
        <v>#REF!</v>
      </c>
    </row>
    <row r="39" spans="1:23" x14ac:dyDescent="0.25">
      <c r="A39" s="25"/>
      <c r="B39" s="26"/>
      <c r="C39" s="36">
        <f>SUM(C34:C38)</f>
        <v>0.31504335588292337</v>
      </c>
      <c r="D39" s="36">
        <f t="shared" ref="D39" si="51">SUM(D34:D38)</f>
        <v>0.18175488965840769</v>
      </c>
      <c r="E39" s="36">
        <f t="shared" ref="E39" si="52">SUM(E34:E38)</f>
        <v>0.21744247533828528</v>
      </c>
      <c r="F39" s="36">
        <f t="shared" ref="F39" si="53">SUM(F34:F38)</f>
        <v>0.28575927912038368</v>
      </c>
      <c r="G39" s="45">
        <f t="shared" ref="G39" si="54">SUM(G34:G38)</f>
        <v>1.0000000000000002</v>
      </c>
      <c r="I39" s="25"/>
      <c r="J39" s="26"/>
      <c r="K39" s="36" t="e">
        <f>SUM(K34:K38)</f>
        <v>#DIV/0!</v>
      </c>
      <c r="L39" s="36" t="e">
        <f t="shared" ref="L39" si="55">SUM(L34:L38)</f>
        <v>#DIV/0!</v>
      </c>
      <c r="M39" s="36" t="e">
        <f t="shared" ref="M39" si="56">SUM(M34:M38)</f>
        <v>#DIV/0!</v>
      </c>
      <c r="N39" s="36" t="e">
        <f t="shared" ref="N39" si="57">SUM(N34:N38)</f>
        <v>#DIV/0!</v>
      </c>
      <c r="O39" s="45" t="e">
        <f t="shared" ref="O39" si="58">SUM(O34:O38)</f>
        <v>#DIV/0!</v>
      </c>
      <c r="Q39" s="25"/>
      <c r="R39" s="26"/>
      <c r="S39" s="36" t="e">
        <f>SUM(S34:S38)</f>
        <v>#REF!</v>
      </c>
      <c r="T39" s="36" t="e">
        <f t="shared" ref="T39:W39" si="59">SUM(T34:T38)</f>
        <v>#REF!</v>
      </c>
      <c r="U39" s="36" t="e">
        <f t="shared" si="59"/>
        <v>#REF!</v>
      </c>
      <c r="V39" s="36" t="e">
        <f t="shared" si="59"/>
        <v>#REF!</v>
      </c>
      <c r="W39" s="45" t="e">
        <f t="shared" si="59"/>
        <v>#REF!</v>
      </c>
    </row>
    <row r="41" spans="1:23" x14ac:dyDescent="0.25">
      <c r="A41" s="19"/>
      <c r="B41" s="20"/>
      <c r="C41" s="308" t="s">
        <v>20</v>
      </c>
      <c r="D41" s="308"/>
      <c r="E41" s="308"/>
      <c r="F41" s="308"/>
      <c r="G41" s="21"/>
      <c r="H41" s="23"/>
      <c r="I41" s="19"/>
      <c r="J41" s="20"/>
      <c r="K41" s="308" t="s">
        <v>444</v>
      </c>
      <c r="L41" s="308"/>
      <c r="M41" s="308"/>
      <c r="N41" s="308"/>
      <c r="O41" s="21"/>
      <c r="Q41" s="19"/>
      <c r="R41" s="20"/>
      <c r="S41" s="308" t="s">
        <v>444</v>
      </c>
      <c r="T41" s="308"/>
      <c r="U41" s="308"/>
      <c r="V41" s="308"/>
      <c r="W41" s="21"/>
    </row>
    <row r="42" spans="1:23" x14ac:dyDescent="0.25">
      <c r="A42" s="22"/>
      <c r="B42" s="28"/>
      <c r="C42" s="32">
        <v>1</v>
      </c>
      <c r="D42" s="32">
        <v>2</v>
      </c>
      <c r="E42" s="32">
        <v>3</v>
      </c>
      <c r="F42" s="33" t="s">
        <v>8</v>
      </c>
      <c r="G42" s="24"/>
      <c r="H42" s="23"/>
      <c r="I42" s="22"/>
      <c r="J42" s="28"/>
      <c r="K42" s="32">
        <v>1</v>
      </c>
      <c r="L42" s="32">
        <v>2</v>
      </c>
      <c r="M42" s="32">
        <v>3</v>
      </c>
      <c r="N42" s="33" t="s">
        <v>8</v>
      </c>
      <c r="O42" s="24"/>
      <c r="Q42" s="22"/>
      <c r="R42" s="28"/>
      <c r="S42" s="32">
        <v>1</v>
      </c>
      <c r="T42" s="32">
        <v>2</v>
      </c>
      <c r="U42" s="32">
        <v>3</v>
      </c>
      <c r="V42" s="33" t="s">
        <v>8</v>
      </c>
      <c r="W42" s="24"/>
    </row>
    <row r="43" spans="1:23" x14ac:dyDescent="0.25">
      <c r="A43" s="309" t="s">
        <v>14</v>
      </c>
      <c r="B43" s="29">
        <v>0</v>
      </c>
      <c r="C43" s="37">
        <f>C15/$G$20</f>
        <v>3.5843404949416756E-2</v>
      </c>
      <c r="D43" s="38">
        <f t="shared" ref="D43:F43" si="60">D15/$G$20</f>
        <v>1.112450125401359E-2</v>
      </c>
      <c r="E43" s="38">
        <f t="shared" si="60"/>
        <v>6.5095986327687923E-3</v>
      </c>
      <c r="F43" s="39">
        <f t="shared" si="60"/>
        <v>8.3180967505051689E-3</v>
      </c>
      <c r="G43" s="35">
        <f>SUM(C43:F43)</f>
        <v>6.1795601586704309E-2</v>
      </c>
      <c r="I43" s="309" t="s">
        <v>14</v>
      </c>
      <c r="J43" s="29">
        <v>0</v>
      </c>
      <c r="K43" s="37" t="e">
        <f>K15/$O$20</f>
        <v>#DIV/0!</v>
      </c>
      <c r="L43" s="38" t="e">
        <f t="shared" ref="L43:N43" si="61">L15/$O$20</f>
        <v>#DIV/0!</v>
      </c>
      <c r="M43" s="38" t="e">
        <f t="shared" si="61"/>
        <v>#DIV/0!</v>
      </c>
      <c r="N43" s="39" t="e">
        <f t="shared" si="61"/>
        <v>#DIV/0!</v>
      </c>
      <c r="O43" s="35" t="e">
        <f>SUM(K43:N43)</f>
        <v>#DIV/0!</v>
      </c>
      <c r="Q43" s="309" t="s">
        <v>14</v>
      </c>
      <c r="R43" s="29">
        <v>0</v>
      </c>
      <c r="S43" s="37" t="e">
        <f>S15/$W$20</f>
        <v>#REF!</v>
      </c>
      <c r="T43" s="38" t="e">
        <f t="shared" ref="T43:V43" si="62">T15/$W$20</f>
        <v>#REF!</v>
      </c>
      <c r="U43" s="38" t="e">
        <f t="shared" si="62"/>
        <v>#REF!</v>
      </c>
      <c r="V43" s="39" t="e">
        <f t="shared" si="62"/>
        <v>#REF!</v>
      </c>
      <c r="W43" s="35" t="e">
        <f>SUM(S43:V43)</f>
        <v>#REF!</v>
      </c>
    </row>
    <row r="44" spans="1:23" x14ac:dyDescent="0.25">
      <c r="A44" s="309"/>
      <c r="B44" s="29">
        <v>1</v>
      </c>
      <c r="C44" s="40">
        <f t="shared" ref="C44:F44" si="63">C16/$G$20</f>
        <v>0.22822798679846104</v>
      </c>
      <c r="D44" s="13">
        <f t="shared" si="63"/>
        <v>4.3503413933889533E-2</v>
      </c>
      <c r="E44" s="13">
        <f t="shared" si="63"/>
        <v>2.2497650278568385E-2</v>
      </c>
      <c r="F44" s="41">
        <f t="shared" si="63"/>
        <v>2.5789746760533964E-2</v>
      </c>
      <c r="G44" s="35">
        <f t="shared" ref="G44:G47" si="64">SUM(C44:F44)</f>
        <v>0.32001879777145292</v>
      </c>
      <c r="I44" s="309"/>
      <c r="J44" s="29">
        <v>1</v>
      </c>
      <c r="K44" s="40" t="e">
        <f t="shared" ref="K44:N44" si="65">K16/$O$20</f>
        <v>#DIV/0!</v>
      </c>
      <c r="L44" s="13" t="e">
        <f t="shared" si="65"/>
        <v>#DIV/0!</v>
      </c>
      <c r="M44" s="13" t="e">
        <f t="shared" si="65"/>
        <v>#DIV/0!</v>
      </c>
      <c r="N44" s="41" t="e">
        <f t="shared" si="65"/>
        <v>#DIV/0!</v>
      </c>
      <c r="O44" s="35" t="e">
        <f t="shared" ref="O44:O47" si="66">SUM(K44:N44)</f>
        <v>#DIV/0!</v>
      </c>
      <c r="Q44" s="309"/>
      <c r="R44" s="29">
        <v>1</v>
      </c>
      <c r="S44" s="40" t="e">
        <f t="shared" ref="S44:V44" si="67">S16/$W$20</f>
        <v>#REF!</v>
      </c>
      <c r="T44" s="13" t="e">
        <f t="shared" si="67"/>
        <v>#REF!</v>
      </c>
      <c r="U44" s="13" t="e">
        <f t="shared" si="67"/>
        <v>#REF!</v>
      </c>
      <c r="V44" s="41" t="e">
        <f t="shared" si="67"/>
        <v>#REF!</v>
      </c>
      <c r="W44" s="35" t="e">
        <f t="shared" ref="W44:W47" si="68">SUM(S44:V44)</f>
        <v>#REF!</v>
      </c>
    </row>
    <row r="45" spans="1:23" x14ac:dyDescent="0.25">
      <c r="A45" s="309"/>
      <c r="B45" s="29">
        <v>2</v>
      </c>
      <c r="C45" s="40">
        <f t="shared" ref="C45:F45" si="69">C17/$G$20</f>
        <v>2.1096105678617784E-2</v>
      </c>
      <c r="D45" s="13">
        <f t="shared" si="69"/>
        <v>0.20189453024634363</v>
      </c>
      <c r="E45" s="13">
        <f t="shared" si="69"/>
        <v>6.8669883616266872E-2</v>
      </c>
      <c r="F45" s="41">
        <f t="shared" si="69"/>
        <v>0.10711663072325006</v>
      </c>
      <c r="G45" s="35">
        <f t="shared" si="64"/>
        <v>0.39877715026447835</v>
      </c>
      <c r="I45" s="309"/>
      <c r="J45" s="29">
        <v>2</v>
      </c>
      <c r="K45" s="40" t="e">
        <f t="shared" ref="K45:N45" si="70">K17/$O$20</f>
        <v>#DIV/0!</v>
      </c>
      <c r="L45" s="13" t="e">
        <f t="shared" si="70"/>
        <v>#DIV/0!</v>
      </c>
      <c r="M45" s="13" t="e">
        <f t="shared" si="70"/>
        <v>#DIV/0!</v>
      </c>
      <c r="N45" s="41" t="e">
        <f t="shared" si="70"/>
        <v>#DIV/0!</v>
      </c>
      <c r="O45" s="35" t="e">
        <f t="shared" si="66"/>
        <v>#DIV/0!</v>
      </c>
      <c r="Q45" s="309"/>
      <c r="R45" s="29">
        <v>2</v>
      </c>
      <c r="S45" s="40" t="e">
        <f t="shared" ref="S45:V45" si="71">S17/$W$20</f>
        <v>#REF!</v>
      </c>
      <c r="T45" s="13" t="e">
        <f t="shared" si="71"/>
        <v>#REF!</v>
      </c>
      <c r="U45" s="13" t="e">
        <f t="shared" si="71"/>
        <v>#REF!</v>
      </c>
      <c r="V45" s="41" t="e">
        <f t="shared" si="71"/>
        <v>#REF!</v>
      </c>
      <c r="W45" s="35" t="e">
        <f t="shared" si="68"/>
        <v>#REF!</v>
      </c>
    </row>
    <row r="46" spans="1:23" x14ac:dyDescent="0.25">
      <c r="A46" s="309"/>
      <c r="B46" s="29">
        <v>3</v>
      </c>
      <c r="C46" s="40">
        <f t="shared" ref="C46:F46" si="72">C18/$G$20</f>
        <v>2.0538305846703677E-3</v>
      </c>
      <c r="D46" s="13">
        <f t="shared" si="72"/>
        <v>4.1273872258036713E-2</v>
      </c>
      <c r="E46" s="13">
        <f t="shared" si="72"/>
        <v>4.322492843088338E-2</v>
      </c>
      <c r="F46" s="41">
        <f t="shared" si="72"/>
        <v>6.2273005306143422E-2</v>
      </c>
      <c r="G46" s="35">
        <f t="shared" si="64"/>
        <v>0.14882563657973388</v>
      </c>
      <c r="I46" s="309"/>
      <c r="J46" s="29">
        <v>3</v>
      </c>
      <c r="K46" s="40" t="e">
        <f t="shared" ref="K46:N46" si="73">K18/$O$20</f>
        <v>#DIV/0!</v>
      </c>
      <c r="L46" s="13" t="e">
        <f t="shared" si="73"/>
        <v>#DIV/0!</v>
      </c>
      <c r="M46" s="13" t="e">
        <f t="shared" si="73"/>
        <v>#DIV/0!</v>
      </c>
      <c r="N46" s="41" t="e">
        <f t="shared" si="73"/>
        <v>#DIV/0!</v>
      </c>
      <c r="O46" s="35" t="e">
        <f t="shared" si="66"/>
        <v>#DIV/0!</v>
      </c>
      <c r="Q46" s="309"/>
      <c r="R46" s="29">
        <v>3</v>
      </c>
      <c r="S46" s="40" t="e">
        <f t="shared" ref="S46:V46" si="74">S18/$W$20</f>
        <v>#REF!</v>
      </c>
      <c r="T46" s="13" t="e">
        <f t="shared" si="74"/>
        <v>#REF!</v>
      </c>
      <c r="U46" s="13" t="e">
        <f t="shared" si="74"/>
        <v>#REF!</v>
      </c>
      <c r="V46" s="41" t="e">
        <f t="shared" si="74"/>
        <v>#REF!</v>
      </c>
      <c r="W46" s="35" t="e">
        <f t="shared" si="68"/>
        <v>#REF!</v>
      </c>
    </row>
    <row r="47" spans="1:23" x14ac:dyDescent="0.25">
      <c r="A47" s="309"/>
      <c r="B47" s="30">
        <v>4</v>
      </c>
      <c r="C47" s="42">
        <f t="shared" ref="C47:F47" si="75">C19/$G$20</f>
        <v>6.2907885946925307E-4</v>
      </c>
      <c r="D47" s="43">
        <f t="shared" si="75"/>
        <v>6.8817414626787983E-3</v>
      </c>
      <c r="E47" s="43">
        <f t="shared" si="75"/>
        <v>1.1633400357721259E-2</v>
      </c>
      <c r="F47" s="44">
        <f t="shared" si="75"/>
        <v>5.1438593117761243E-2</v>
      </c>
      <c r="G47" s="35">
        <f t="shared" si="64"/>
        <v>7.0582813797630553E-2</v>
      </c>
      <c r="I47" s="309"/>
      <c r="J47" s="30">
        <v>4</v>
      </c>
      <c r="K47" s="42" t="e">
        <f t="shared" ref="K47:N47" si="76">K19/$O$20</f>
        <v>#DIV/0!</v>
      </c>
      <c r="L47" s="43" t="e">
        <f t="shared" si="76"/>
        <v>#DIV/0!</v>
      </c>
      <c r="M47" s="43" t="e">
        <f t="shared" si="76"/>
        <v>#DIV/0!</v>
      </c>
      <c r="N47" s="44" t="e">
        <f t="shared" si="76"/>
        <v>#DIV/0!</v>
      </c>
      <c r="O47" s="35" t="e">
        <f t="shared" si="66"/>
        <v>#DIV/0!</v>
      </c>
      <c r="Q47" s="309"/>
      <c r="R47" s="30">
        <v>4</v>
      </c>
      <c r="S47" s="42" t="e">
        <f t="shared" ref="S47:V47" si="77">S19/$W$20</f>
        <v>#REF!</v>
      </c>
      <c r="T47" s="43" t="e">
        <f t="shared" si="77"/>
        <v>#REF!</v>
      </c>
      <c r="U47" s="43" t="e">
        <f t="shared" si="77"/>
        <v>#REF!</v>
      </c>
      <c r="V47" s="44" t="e">
        <f t="shared" si="77"/>
        <v>#REF!</v>
      </c>
      <c r="W47" s="35" t="e">
        <f t="shared" si="68"/>
        <v>#REF!</v>
      </c>
    </row>
    <row r="48" spans="1:23" x14ac:dyDescent="0.25">
      <c r="A48" s="25"/>
      <c r="B48" s="26"/>
      <c r="C48" s="36">
        <f>SUM(C43:C47)</f>
        <v>0.28785040687063523</v>
      </c>
      <c r="D48" s="36">
        <f t="shared" ref="D48" si="78">SUM(D43:D47)</f>
        <v>0.30467805915496221</v>
      </c>
      <c r="E48" s="36">
        <f t="shared" ref="E48" si="79">SUM(E43:E47)</f>
        <v>0.15253546131620868</v>
      </c>
      <c r="F48" s="36">
        <f t="shared" ref="F48" si="80">SUM(F43:F47)</f>
        <v>0.25493607265819385</v>
      </c>
      <c r="G48" s="45">
        <f t="shared" ref="G48" si="81">SUM(G43:G47)</f>
        <v>1.0000000000000002</v>
      </c>
      <c r="I48" s="25"/>
      <c r="J48" s="26"/>
      <c r="K48" s="36" t="e">
        <f>SUM(K43:K47)</f>
        <v>#DIV/0!</v>
      </c>
      <c r="L48" s="36" t="e">
        <f t="shared" ref="L48" si="82">SUM(L43:L47)</f>
        <v>#DIV/0!</v>
      </c>
      <c r="M48" s="36" t="e">
        <f t="shared" ref="M48" si="83">SUM(M43:M47)</f>
        <v>#DIV/0!</v>
      </c>
      <c r="N48" s="36" t="e">
        <f t="shared" ref="N48" si="84">SUM(N43:N47)</f>
        <v>#DIV/0!</v>
      </c>
      <c r="O48" s="45" t="e">
        <f t="shared" ref="O48" si="85">SUM(O43:O47)</f>
        <v>#DIV/0!</v>
      </c>
      <c r="Q48" s="25"/>
      <c r="R48" s="26"/>
      <c r="S48" s="36" t="e">
        <f>SUM(S43:S47)</f>
        <v>#REF!</v>
      </c>
      <c r="T48" s="36" t="e">
        <f t="shared" ref="T48:W48" si="86">SUM(T43:T47)</f>
        <v>#REF!</v>
      </c>
      <c r="U48" s="36" t="e">
        <f t="shared" si="86"/>
        <v>#REF!</v>
      </c>
      <c r="V48" s="36" t="e">
        <f t="shared" si="86"/>
        <v>#REF!</v>
      </c>
      <c r="W48" s="45" t="e">
        <f t="shared" si="86"/>
        <v>#REF!</v>
      </c>
    </row>
    <row r="50" spans="1:23" x14ac:dyDescent="0.25">
      <c r="A50" s="19"/>
      <c r="B50" s="20"/>
      <c r="C50" s="308" t="s">
        <v>21</v>
      </c>
      <c r="D50" s="308"/>
      <c r="E50" s="308"/>
      <c r="F50" s="308"/>
      <c r="G50" s="21"/>
      <c r="H50" s="23"/>
      <c r="I50" s="19"/>
      <c r="J50" s="20"/>
      <c r="K50" s="308" t="s">
        <v>445</v>
      </c>
      <c r="L50" s="308"/>
      <c r="M50" s="308"/>
      <c r="N50" s="308"/>
      <c r="O50" s="21"/>
      <c r="Q50" s="19"/>
      <c r="R50" s="20"/>
      <c r="S50" s="308" t="s">
        <v>21</v>
      </c>
      <c r="T50" s="308"/>
      <c r="U50" s="308"/>
      <c r="V50" s="308"/>
      <c r="W50" s="21"/>
    </row>
    <row r="51" spans="1:23" x14ac:dyDescent="0.25">
      <c r="A51" s="22"/>
      <c r="B51" s="28"/>
      <c r="C51" s="32">
        <v>0</v>
      </c>
      <c r="D51" s="32">
        <v>1</v>
      </c>
      <c r="E51" s="32">
        <v>2</v>
      </c>
      <c r="F51" s="33" t="s">
        <v>22</v>
      </c>
      <c r="G51" s="24"/>
      <c r="H51" s="23"/>
      <c r="I51" s="22"/>
      <c r="J51" s="28"/>
      <c r="K51" s="32">
        <v>0</v>
      </c>
      <c r="L51" s="32">
        <v>1</v>
      </c>
      <c r="M51" s="32">
        <v>2</v>
      </c>
      <c r="N51" s="33" t="s">
        <v>22</v>
      </c>
      <c r="O51" s="24"/>
      <c r="Q51" s="22"/>
      <c r="R51" s="28"/>
      <c r="S51" s="32">
        <v>0</v>
      </c>
      <c r="T51" s="32">
        <v>1</v>
      </c>
      <c r="U51" s="32">
        <v>2</v>
      </c>
      <c r="V51" s="33" t="s">
        <v>22</v>
      </c>
      <c r="W51" s="24"/>
    </row>
    <row r="52" spans="1:23" x14ac:dyDescent="0.25">
      <c r="A52" s="309" t="s">
        <v>14</v>
      </c>
      <c r="B52" s="29">
        <v>0</v>
      </c>
      <c r="C52" s="37">
        <f>C24/$G$29</f>
        <v>4.0823819793357127E-2</v>
      </c>
      <c r="D52" s="38">
        <f t="shared" ref="D52:F52" si="87">D24/$G$29</f>
        <v>1.7029885804367248E-2</v>
      </c>
      <c r="E52" s="38">
        <f t="shared" si="87"/>
        <v>2.8080621553120281E-3</v>
      </c>
      <c r="F52" s="39">
        <f t="shared" si="87"/>
        <v>1.1338338336679028E-3</v>
      </c>
      <c r="G52" s="35">
        <f>SUM(C52:F52)</f>
        <v>6.1795601586704302E-2</v>
      </c>
      <c r="H52" s="23"/>
      <c r="I52" s="309" t="s">
        <v>14</v>
      </c>
      <c r="J52" s="29">
        <v>0</v>
      </c>
      <c r="K52" s="37" t="e">
        <f>K24/$O$29</f>
        <v>#DIV/0!</v>
      </c>
      <c r="L52" s="38" t="e">
        <f t="shared" ref="L52:N52" si="88">L24/$O$29</f>
        <v>#DIV/0!</v>
      </c>
      <c r="M52" s="38" t="e">
        <f t="shared" si="88"/>
        <v>#DIV/0!</v>
      </c>
      <c r="N52" s="39" t="e">
        <f t="shared" si="88"/>
        <v>#DIV/0!</v>
      </c>
      <c r="O52" s="35" t="e">
        <f>SUM(K52:N52)</f>
        <v>#DIV/0!</v>
      </c>
      <c r="Q52" s="309" t="s">
        <v>14</v>
      </c>
      <c r="R52" s="29">
        <v>0</v>
      </c>
      <c r="S52" s="37" t="e">
        <f>S24/$W$29</f>
        <v>#REF!</v>
      </c>
      <c r="T52" s="38" t="e">
        <f t="shared" ref="T52:V52" si="89">T24/$W$29</f>
        <v>#REF!</v>
      </c>
      <c r="U52" s="38" t="e">
        <f t="shared" si="89"/>
        <v>#REF!</v>
      </c>
      <c r="V52" s="39" t="e">
        <f t="shared" si="89"/>
        <v>#REF!</v>
      </c>
      <c r="W52" s="35" t="e">
        <f>SUM(S52:V52)</f>
        <v>#REF!</v>
      </c>
    </row>
    <row r="53" spans="1:23" x14ac:dyDescent="0.25">
      <c r="A53" s="309"/>
      <c r="B53" s="29">
        <v>1</v>
      </c>
      <c r="C53" s="40">
        <f t="shared" ref="C53:F53" si="90">C25/$G$29</f>
        <v>0.12149427364184444</v>
      </c>
      <c r="D53" s="13">
        <f t="shared" si="90"/>
        <v>0.18065255120900833</v>
      </c>
      <c r="E53" s="13">
        <f t="shared" si="90"/>
        <v>1.6137240308124318E-2</v>
      </c>
      <c r="F53" s="41">
        <f t="shared" si="90"/>
        <v>1.7347326124758191E-3</v>
      </c>
      <c r="G53" s="35">
        <f t="shared" ref="G53:G56" si="91">SUM(C53:F53)</f>
        <v>0.32001879777145287</v>
      </c>
      <c r="H53" s="23"/>
      <c r="I53" s="309"/>
      <c r="J53" s="29">
        <v>1</v>
      </c>
      <c r="K53" s="40" t="e">
        <f t="shared" ref="K53:N53" si="92">K25/$O$29</f>
        <v>#DIV/0!</v>
      </c>
      <c r="L53" s="13" t="e">
        <f t="shared" si="92"/>
        <v>#DIV/0!</v>
      </c>
      <c r="M53" s="13" t="e">
        <f t="shared" si="92"/>
        <v>#DIV/0!</v>
      </c>
      <c r="N53" s="41" t="e">
        <f t="shared" si="92"/>
        <v>#DIV/0!</v>
      </c>
      <c r="O53" s="35" t="e">
        <f t="shared" ref="O53:O56" si="93">SUM(K53:N53)</f>
        <v>#DIV/0!</v>
      </c>
      <c r="Q53" s="309"/>
      <c r="R53" s="29">
        <v>1</v>
      </c>
      <c r="S53" s="40" t="e">
        <f t="shared" ref="S53:V53" si="94">S25/$W$29</f>
        <v>#REF!</v>
      </c>
      <c r="T53" s="13" t="e">
        <f t="shared" si="94"/>
        <v>#REF!</v>
      </c>
      <c r="U53" s="13" t="e">
        <f t="shared" si="94"/>
        <v>#REF!</v>
      </c>
      <c r="V53" s="41" t="e">
        <f t="shared" si="94"/>
        <v>#REF!</v>
      </c>
      <c r="W53" s="35" t="e">
        <f t="shared" ref="W53:W56" si="95">SUM(S53:V53)</f>
        <v>#REF!</v>
      </c>
    </row>
    <row r="54" spans="1:23" x14ac:dyDescent="0.25">
      <c r="A54" s="309"/>
      <c r="B54" s="29">
        <v>2</v>
      </c>
      <c r="C54" s="40">
        <f t="shared" ref="C54:F54" si="96">C26/$G$29</f>
        <v>8.0111825190671393E-2</v>
      </c>
      <c r="D54" s="13">
        <f t="shared" si="96"/>
        <v>0.16273499286380899</v>
      </c>
      <c r="E54" s="13">
        <f t="shared" si="96"/>
        <v>0.14814434168845098</v>
      </c>
      <c r="F54" s="41">
        <f t="shared" si="96"/>
        <v>7.7859905215469866E-3</v>
      </c>
      <c r="G54" s="35">
        <f t="shared" si="91"/>
        <v>0.39877715026447835</v>
      </c>
      <c r="H54" s="23"/>
      <c r="I54" s="309"/>
      <c r="J54" s="29">
        <v>2</v>
      </c>
      <c r="K54" s="40" t="e">
        <f t="shared" ref="K54:N54" si="97">K26/$O$29</f>
        <v>#DIV/0!</v>
      </c>
      <c r="L54" s="13" t="e">
        <f t="shared" si="97"/>
        <v>#DIV/0!</v>
      </c>
      <c r="M54" s="13" t="e">
        <f t="shared" si="97"/>
        <v>#DIV/0!</v>
      </c>
      <c r="N54" s="41" t="e">
        <f t="shared" si="97"/>
        <v>#DIV/0!</v>
      </c>
      <c r="O54" s="35" t="e">
        <f t="shared" si="93"/>
        <v>#DIV/0!</v>
      </c>
      <c r="Q54" s="309"/>
      <c r="R54" s="29">
        <v>2</v>
      </c>
      <c r="S54" s="40" t="e">
        <f t="shared" ref="S54:V54" si="98">S26/$W$29</f>
        <v>#REF!</v>
      </c>
      <c r="T54" s="13" t="e">
        <f t="shared" si="98"/>
        <v>#REF!</v>
      </c>
      <c r="U54" s="13" t="e">
        <f t="shared" si="98"/>
        <v>#REF!</v>
      </c>
      <c r="V54" s="41" t="e">
        <f t="shared" si="98"/>
        <v>#REF!</v>
      </c>
      <c r="W54" s="35" t="e">
        <f t="shared" si="95"/>
        <v>#REF!</v>
      </c>
    </row>
    <row r="55" spans="1:23" x14ac:dyDescent="0.25">
      <c r="A55" s="309"/>
      <c r="B55" s="29">
        <v>3</v>
      </c>
      <c r="C55" s="40">
        <f t="shared" ref="C55:F55" si="99">C27/$G$29</f>
        <v>1.9936578241993956E-2</v>
      </c>
      <c r="D55" s="13">
        <f t="shared" si="99"/>
        <v>5.0291498069664473E-2</v>
      </c>
      <c r="E55" s="13">
        <f t="shared" si="99"/>
        <v>5.9228727768817248E-2</v>
      </c>
      <c r="F55" s="41">
        <f t="shared" si="99"/>
        <v>1.93688324992582E-2</v>
      </c>
      <c r="G55" s="35">
        <f t="shared" si="91"/>
        <v>0.14882563657973386</v>
      </c>
      <c r="H55" s="23"/>
      <c r="I55" s="309"/>
      <c r="J55" s="29">
        <v>3</v>
      </c>
      <c r="K55" s="40" t="e">
        <f t="shared" ref="K55:N55" si="100">K27/$O$29</f>
        <v>#DIV/0!</v>
      </c>
      <c r="L55" s="13" t="e">
        <f t="shared" si="100"/>
        <v>#DIV/0!</v>
      </c>
      <c r="M55" s="13" t="e">
        <f t="shared" si="100"/>
        <v>#DIV/0!</v>
      </c>
      <c r="N55" s="41" t="e">
        <f t="shared" si="100"/>
        <v>#DIV/0!</v>
      </c>
      <c r="O55" s="35" t="e">
        <f t="shared" si="93"/>
        <v>#DIV/0!</v>
      </c>
      <c r="Q55" s="309"/>
      <c r="R55" s="29">
        <v>3</v>
      </c>
      <c r="S55" s="40" t="e">
        <f t="shared" ref="S55:V55" si="101">S27/$W$29</f>
        <v>#REF!</v>
      </c>
      <c r="T55" s="13" t="e">
        <f t="shared" si="101"/>
        <v>#REF!</v>
      </c>
      <c r="U55" s="13" t="e">
        <f t="shared" si="101"/>
        <v>#REF!</v>
      </c>
      <c r="V55" s="41" t="e">
        <f t="shared" si="101"/>
        <v>#REF!</v>
      </c>
      <c r="W55" s="35" t="e">
        <f t="shared" si="95"/>
        <v>#REF!</v>
      </c>
    </row>
    <row r="56" spans="1:23" x14ac:dyDescent="0.25">
      <c r="A56" s="309"/>
      <c r="B56" s="30">
        <v>4</v>
      </c>
      <c r="C56" s="42">
        <f t="shared" ref="C56:F56" si="102">C28/$G$29</f>
        <v>1.0565872596197678E-2</v>
      </c>
      <c r="D56" s="43">
        <f t="shared" si="102"/>
        <v>2.0978412400561613E-2</v>
      </c>
      <c r="E56" s="43">
        <f t="shared" si="102"/>
        <v>2.2373326393297782E-2</v>
      </c>
      <c r="F56" s="44">
        <f t="shared" si="102"/>
        <v>1.6665202407573479E-2</v>
      </c>
      <c r="G56" s="35">
        <f t="shared" si="91"/>
        <v>7.0582813797630553E-2</v>
      </c>
      <c r="H56" s="23"/>
      <c r="I56" s="309"/>
      <c r="J56" s="30">
        <v>4</v>
      </c>
      <c r="K56" s="42" t="e">
        <f t="shared" ref="K56:N56" si="103">K28/$O$29</f>
        <v>#DIV/0!</v>
      </c>
      <c r="L56" s="43" t="e">
        <f t="shared" si="103"/>
        <v>#DIV/0!</v>
      </c>
      <c r="M56" s="43" t="e">
        <f t="shared" si="103"/>
        <v>#DIV/0!</v>
      </c>
      <c r="N56" s="44" t="e">
        <f t="shared" si="103"/>
        <v>#DIV/0!</v>
      </c>
      <c r="O56" s="35" t="e">
        <f t="shared" si="93"/>
        <v>#DIV/0!</v>
      </c>
      <c r="Q56" s="309"/>
      <c r="R56" s="30">
        <v>4</v>
      </c>
      <c r="S56" s="42" t="e">
        <f t="shared" ref="S56:V56" si="104">S28/$W$29</f>
        <v>#REF!</v>
      </c>
      <c r="T56" s="43" t="e">
        <f t="shared" si="104"/>
        <v>#REF!</v>
      </c>
      <c r="U56" s="43" t="e">
        <f t="shared" si="104"/>
        <v>#REF!</v>
      </c>
      <c r="V56" s="44" t="e">
        <f t="shared" si="104"/>
        <v>#REF!</v>
      </c>
      <c r="W56" s="35" t="e">
        <f t="shared" si="95"/>
        <v>#REF!</v>
      </c>
    </row>
    <row r="57" spans="1:23" x14ac:dyDescent="0.25">
      <c r="A57" s="25"/>
      <c r="B57" s="26"/>
      <c r="C57" s="36">
        <f>SUM(C52:C56)</f>
        <v>0.27293236946406457</v>
      </c>
      <c r="D57" s="36">
        <f t="shared" ref="D57" si="105">SUM(D52:D56)</f>
        <v>0.43168734034741063</v>
      </c>
      <c r="E57" s="36">
        <f t="shared" ref="E57" si="106">SUM(E52:E56)</f>
        <v>0.24869169831400234</v>
      </c>
      <c r="F57" s="36">
        <f t="shared" ref="F57" si="107">SUM(F52:F56)</f>
        <v>4.6688591874522387E-2</v>
      </c>
      <c r="G57" s="45">
        <f t="shared" ref="G57" si="108">SUM(G52:G56)</f>
        <v>1</v>
      </c>
      <c r="H57" s="23"/>
      <c r="I57" s="25"/>
      <c r="J57" s="26"/>
      <c r="K57" s="36" t="e">
        <f>SUM(K52:K56)</f>
        <v>#DIV/0!</v>
      </c>
      <c r="L57" s="36" t="e">
        <f t="shared" ref="L57" si="109">SUM(L52:L56)</f>
        <v>#DIV/0!</v>
      </c>
      <c r="M57" s="36" t="e">
        <f t="shared" ref="M57" si="110">SUM(M52:M56)</f>
        <v>#DIV/0!</v>
      </c>
      <c r="N57" s="36" t="e">
        <f t="shared" ref="N57" si="111">SUM(N52:N56)</f>
        <v>#DIV/0!</v>
      </c>
      <c r="O57" s="45" t="e">
        <f t="shared" ref="O57" si="112">SUM(O52:O56)</f>
        <v>#DIV/0!</v>
      </c>
      <c r="Q57" s="25"/>
      <c r="R57" s="26"/>
      <c r="S57" s="36" t="e">
        <f>SUM(S52:S56)</f>
        <v>#REF!</v>
      </c>
      <c r="T57" s="36" t="e">
        <f t="shared" ref="T57:W57" si="113">SUM(T52:T56)</f>
        <v>#REF!</v>
      </c>
      <c r="U57" s="36" t="e">
        <f t="shared" si="113"/>
        <v>#REF!</v>
      </c>
      <c r="V57" s="36" t="e">
        <f t="shared" si="113"/>
        <v>#REF!</v>
      </c>
      <c r="W57" s="45" t="e">
        <f t="shared" si="113"/>
        <v>#REF!</v>
      </c>
    </row>
    <row r="59" spans="1:23" ht="27" customHeight="1" thickBot="1" x14ac:dyDescent="0.3">
      <c r="T59" s="237" t="s">
        <v>489</v>
      </c>
      <c r="U59" s="237" t="s">
        <v>485</v>
      </c>
      <c r="V59" s="237" t="s">
        <v>486</v>
      </c>
    </row>
    <row r="60" spans="1:23" ht="15.75" thickTop="1" x14ac:dyDescent="0.25">
      <c r="R60" t="s">
        <v>482</v>
      </c>
      <c r="T60" t="e">
        <f>LN(L52/T52)</f>
        <v>#DIV/0!</v>
      </c>
      <c r="U60" s="238">
        <v>0.61223130597672448</v>
      </c>
      <c r="V60" t="e">
        <f>T60*$P$61+U60</f>
        <v>#DIV/0!</v>
      </c>
    </row>
    <row r="61" spans="1:23" x14ac:dyDescent="0.25">
      <c r="N61" s="312" t="s">
        <v>490</v>
      </c>
      <c r="O61" s="312"/>
      <c r="P61">
        <v>0.5</v>
      </c>
      <c r="R61" t="s">
        <v>483</v>
      </c>
      <c r="T61" t="e">
        <f>LN(M52/U52)</f>
        <v>#DIV/0!</v>
      </c>
      <c r="U61" s="238">
        <v>1.0067860988630397</v>
      </c>
      <c r="V61" t="e">
        <f t="shared" ref="V61:V62" si="114">T61*$P$61+U61</f>
        <v>#DIV/0!</v>
      </c>
    </row>
    <row r="62" spans="1:23" x14ac:dyDescent="0.25">
      <c r="R62" t="s">
        <v>484</v>
      </c>
      <c r="T62" t="e">
        <f>LN(N52/V52)</f>
        <v>#DIV/0!</v>
      </c>
      <c r="U62" s="238">
        <v>1.0704193534685083</v>
      </c>
      <c r="V62" t="e">
        <f t="shared" si="114"/>
        <v>#DIV/0!</v>
      </c>
    </row>
  </sheetData>
  <mergeCells count="40">
    <mergeCell ref="N61:O61"/>
    <mergeCell ref="Q43:Q47"/>
    <mergeCell ref="S50:V50"/>
    <mergeCell ref="Q52:Q56"/>
    <mergeCell ref="S22:V22"/>
    <mergeCell ref="Q24:Q28"/>
    <mergeCell ref="S32:V32"/>
    <mergeCell ref="Q34:Q38"/>
    <mergeCell ref="S41:V41"/>
    <mergeCell ref="Q2:W2"/>
    <mergeCell ref="S4:V4"/>
    <mergeCell ref="Q6:Q10"/>
    <mergeCell ref="S13:V13"/>
    <mergeCell ref="Q15:Q19"/>
    <mergeCell ref="A2:G2"/>
    <mergeCell ref="I2:O2"/>
    <mergeCell ref="C22:F22"/>
    <mergeCell ref="K22:N22"/>
    <mergeCell ref="C32:F32"/>
    <mergeCell ref="K32:N32"/>
    <mergeCell ref="K4:N4"/>
    <mergeCell ref="I6:I10"/>
    <mergeCell ref="K13:N13"/>
    <mergeCell ref="I15:I19"/>
    <mergeCell ref="I24:I28"/>
    <mergeCell ref="A6:A10"/>
    <mergeCell ref="C4:F4"/>
    <mergeCell ref="A15:A19"/>
    <mergeCell ref="A24:A28"/>
    <mergeCell ref="C13:F13"/>
    <mergeCell ref="C50:F50"/>
    <mergeCell ref="K50:N50"/>
    <mergeCell ref="A52:A56"/>
    <mergeCell ref="I52:I56"/>
    <mergeCell ref="A34:A38"/>
    <mergeCell ref="I34:I38"/>
    <mergeCell ref="C41:F41"/>
    <mergeCell ref="K41:N41"/>
    <mergeCell ref="A43:A47"/>
    <mergeCell ref="I43:I4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V61"/>
  <sheetViews>
    <sheetView topLeftCell="A34" workbookViewId="0">
      <selection activeCell="U31" sqref="U31"/>
    </sheetView>
  </sheetViews>
  <sheetFormatPr defaultRowHeight="15" x14ac:dyDescent="0.25"/>
  <cols>
    <col min="2" max="2" width="25.7109375" customWidth="1"/>
    <col min="3" max="3" width="11.140625" bestFit="1" customWidth="1"/>
    <col min="4" max="4" width="9" bestFit="1" customWidth="1"/>
    <col min="5" max="5" width="10.5703125" bestFit="1" customWidth="1"/>
    <col min="6" max="7" width="8.5703125" bestFit="1" customWidth="1"/>
    <col min="8" max="8" width="10.5703125" bestFit="1" customWidth="1"/>
    <col min="9" max="9" width="11.140625" bestFit="1" customWidth="1"/>
    <col min="10" max="10" width="19.140625" bestFit="1" customWidth="1"/>
    <col min="11" max="11" width="10.5703125" bestFit="1" customWidth="1"/>
    <col min="12" max="12" width="9" bestFit="1" customWidth="1"/>
    <col min="13" max="13" width="10.5703125" bestFit="1" customWidth="1"/>
    <col min="14" max="14" width="8.5703125" bestFit="1" customWidth="1"/>
    <col min="15" max="15" width="8" bestFit="1" customWidth="1"/>
    <col min="16" max="16" width="10.5703125" bestFit="1" customWidth="1"/>
    <col min="22" max="22" width="9.5703125" bestFit="1" customWidth="1"/>
  </cols>
  <sheetData>
    <row r="1" spans="1:18" ht="21" x14ac:dyDescent="0.35">
      <c r="A1" s="115" t="s">
        <v>310</v>
      </c>
    </row>
    <row r="2" spans="1:18" ht="19.5" thickBot="1" x14ac:dyDescent="0.35">
      <c r="B2" s="313" t="s">
        <v>344</v>
      </c>
      <c r="C2" s="313"/>
      <c r="D2" s="313"/>
      <c r="E2" s="313"/>
      <c r="F2" s="313"/>
      <c r="G2" s="313"/>
      <c r="H2" s="313"/>
      <c r="J2" s="313" t="s">
        <v>3</v>
      </c>
      <c r="K2" s="313"/>
      <c r="L2" s="313"/>
      <c r="M2" s="313"/>
      <c r="N2" s="313"/>
      <c r="O2" s="313"/>
      <c r="P2" s="313"/>
    </row>
    <row r="3" spans="1:18" ht="16.5" thickTop="1" thickBot="1" x14ac:dyDescent="0.3">
      <c r="B3" s="52" t="s">
        <v>24</v>
      </c>
      <c r="C3" s="52" t="s">
        <v>43</v>
      </c>
      <c r="D3" s="52" t="s">
        <v>44</v>
      </c>
      <c r="E3" s="52" t="s">
        <v>45</v>
      </c>
      <c r="F3" s="52" t="s">
        <v>46</v>
      </c>
      <c r="G3" s="52" t="s">
        <v>47</v>
      </c>
      <c r="H3" s="52" t="s">
        <v>26</v>
      </c>
      <c r="I3" s="89">
        <f>I4+I5+I6</f>
        <v>6</v>
      </c>
      <c r="J3" s="52" t="s">
        <v>24</v>
      </c>
      <c r="K3" s="52" t="s">
        <v>43</v>
      </c>
      <c r="L3" s="52" t="s">
        <v>44</v>
      </c>
      <c r="M3" s="52" t="s">
        <v>45</v>
      </c>
      <c r="N3" s="52" t="s">
        <v>46</v>
      </c>
      <c r="O3" s="52" t="s">
        <v>47</v>
      </c>
      <c r="P3" s="52" t="s">
        <v>26</v>
      </c>
    </row>
    <row r="4" spans="1:18" ht="15.75" thickTop="1" x14ac:dyDescent="0.25">
      <c r="A4" s="69">
        <v>1</v>
      </c>
      <c r="B4" s="49" t="s">
        <v>27</v>
      </c>
      <c r="C4" s="50">
        <f>IF(ISNA(VLOOKUP(CONCATENATE($A4,C$13),mtf_input!$G$3:$K$31,5,FALSE)),0,VLOOKUP(CONCATENATE($A4,C$13),mtf_input!$G$3:$K$31,5,FALSE))</f>
        <v>3013319.5800100002</v>
      </c>
      <c r="D4" s="50">
        <f>IF(ISNA(VLOOKUP(CONCATENATE($A4,D$13),mtf_input!$G$3:$K$31,5,FALSE)),0,VLOOKUP(CONCATENATE($A4,D$13),mtf_input!$G$3:$K$31,5,FALSE))</f>
        <v>195227.01345999999</v>
      </c>
      <c r="E4" s="50">
        <f>IF(ISNA(VLOOKUP(CONCATENATE($A4,E$13),mtf_input!$G$3:$K$31,5,FALSE)),0,VLOOKUP(CONCATENATE($A4,E$13),mtf_input!$G$3:$K$31,5,FALSE))</f>
        <v>16185.437599999999</v>
      </c>
      <c r="F4" s="50">
        <f>IF(ISNA(VLOOKUP(CONCATENATE($A4,F$13),mtf_input!$G$3:$K$31,5,FALSE)),0,VLOOKUP(CONCATENATE($A4,F$13),mtf_input!$G$3:$K$31,5,FALSE))</f>
        <v>310.17415999999997</v>
      </c>
      <c r="G4" s="50">
        <f>IF(ISNA(VLOOKUP(CONCATENATE($A4,G$13),mtf_input!$G$3:$K$31,5,FALSE)),0,VLOOKUP(CONCATENATE($A4,G$13),mtf_input!$G$3:$K$31,5,FALSE))</f>
        <v>26078.269660000002</v>
      </c>
      <c r="H4" s="51">
        <f>SUM(C4:G4)</f>
        <v>3251120.4748900002</v>
      </c>
      <c r="I4" s="69">
        <v>1</v>
      </c>
      <c r="J4" s="49" t="s">
        <v>27</v>
      </c>
      <c r="K4" s="50">
        <f>IF(ISNA(VLOOKUP(CONCATENATE($I4,K$13),mtf_input!$A$3:$E$17,5,FALSE)),0,VLOOKUP(CONCATENATE($A4,C$13),mtf_input!$A$3:$E$17,5,FALSE))*Index!$D$3</f>
        <v>573642</v>
      </c>
      <c r="L4" s="50">
        <f>IF(ISNA(VLOOKUP(CONCATENATE($I4,L$13),mtf_input!$A$3:$E$17,5,FALSE)),0,VLOOKUP(CONCATENATE($A4,D$13),mtf_input!$A$3:$E$17,5,FALSE))*Index!$D$3</f>
        <v>28124</v>
      </c>
      <c r="M4" s="50">
        <f>IF(ISNA(VLOOKUP(CONCATENATE($I4,M$13),mtf_input!$A$3:$E$17,5,FALSE)),0,VLOOKUP(CONCATENATE($A4,E$13),mtf_input!$A$3:$E$17,5,FALSE))*Index!$D$3</f>
        <v>0</v>
      </c>
      <c r="N4" s="50">
        <f>IF(ISNA(VLOOKUP(CONCATENATE($I4,N$13),mtf_input!$A$3:$E$17,5,FALSE)),0,VLOOKUP(CONCATENATE($A4,F$13),mtf_input!$A$3:$E$17,5,FALSE))*Index!$D$3</f>
        <v>0</v>
      </c>
      <c r="O4" s="50">
        <f>IF(ISNA(VLOOKUP(CONCATENATE($I4,O$13),mtf_input!$A$3:$E$17,5,FALSE)),0,VLOOKUP(CONCATENATE($A4,G$13),mtf_input!$A$3:$E$17,5,FALSE))*Index!$D$3</f>
        <v>0</v>
      </c>
      <c r="P4" s="51">
        <f>SUM(K4:O4)</f>
        <v>601766</v>
      </c>
    </row>
    <row r="5" spans="1:18" x14ac:dyDescent="0.25">
      <c r="A5" s="69">
        <v>2</v>
      </c>
      <c r="B5" s="49" t="s">
        <v>28</v>
      </c>
      <c r="C5" s="50">
        <f>IF(ISNA(VLOOKUP(CONCATENATE($A5,C$13),mtf_input!$G$3:$K$31,5,FALSE)),0,VLOOKUP(CONCATENATE($A5,C$13),mtf_input!$G$3:$K$31,5,FALSE))</f>
        <v>487298.49780000001</v>
      </c>
      <c r="D5" s="50">
        <f>IF(ISNA(VLOOKUP(CONCATENATE($A5,D$13),mtf_input!$G$3:$K$31,5,FALSE)),0,VLOOKUP(CONCATENATE($A5,D$13),mtf_input!$G$3:$K$31,5,FALSE))</f>
        <v>42808.428240000001</v>
      </c>
      <c r="E5" s="50">
        <f>IF(ISNA(VLOOKUP(CONCATENATE($A5,E$13),mtf_input!$G$3:$K$31,5,FALSE)),0,VLOOKUP(CONCATENATE($A5,E$13),mtf_input!$G$3:$K$31,5,FALSE))</f>
        <v>5110.5820700000004</v>
      </c>
      <c r="F5" s="50">
        <f>IF(ISNA(VLOOKUP(CONCATENATE($A5,F$13),mtf_input!$G$3:$K$31,5,FALSE)),0,VLOOKUP(CONCATENATE($A5,F$13),mtf_input!$G$3:$K$31,5,FALSE))</f>
        <v>0</v>
      </c>
      <c r="G5" s="50">
        <f>IF(ISNA(VLOOKUP(CONCATENATE($A5,G$13),mtf_input!$G$3:$K$31,5,FALSE)),0,VLOOKUP(CONCATENATE($A5,G$13),mtf_input!$G$3:$K$31,5,FALSE))</f>
        <v>4434.8388699999996</v>
      </c>
      <c r="H5" s="51">
        <f t="shared" ref="H5:H12" si="0">SUM(C5:G5)</f>
        <v>539652.34698000003</v>
      </c>
      <c r="I5" s="69">
        <v>2</v>
      </c>
      <c r="J5" s="49" t="s">
        <v>28</v>
      </c>
      <c r="K5" s="50">
        <f>IF(ISNA(VLOOKUP(CONCATENATE($I5,K$13),mtf_input!$A$3:$E$17,5,FALSE)),0,VLOOKUP(CONCATENATE($A5,C$13),mtf_input!$A$3:$E$17,5,FALSE))*Index!$D$3</f>
        <v>70617</v>
      </c>
      <c r="L5" s="50">
        <f>IF(ISNA(VLOOKUP(CONCATENATE($I5,L$13),mtf_input!$A$3:$E$17,5,FALSE)),0,VLOOKUP(CONCATENATE($A5,D$13),mtf_input!$A$3:$E$17,5,FALSE))*Index!$D$3</f>
        <v>4787</v>
      </c>
      <c r="M5" s="50">
        <f>IF(ISNA(VLOOKUP(CONCATENATE($I5,M$13),mtf_input!$A$3:$E$17,5,FALSE)),0,VLOOKUP(CONCATENATE($A5,E$13),mtf_input!$A$3:$E$17,5,FALSE))*Index!$D$3</f>
        <v>0</v>
      </c>
      <c r="N5" s="50">
        <f>IF(ISNA(VLOOKUP(CONCATENATE($I5,N$13),mtf_input!$A$3:$E$17,5,FALSE)),0,VLOOKUP(CONCATENATE($A5,F$13),mtf_input!$A$3:$E$17,5,FALSE))*Index!$D$3</f>
        <v>0</v>
      </c>
      <c r="O5" s="50">
        <f>IF(ISNA(VLOOKUP(CONCATENATE($I5,O$13),mtf_input!$A$3:$E$17,5,FALSE)),0,VLOOKUP(CONCATENATE($A5,G$13),mtf_input!$A$3:$E$17,5,FALSE))*Index!$D$3</f>
        <v>0</v>
      </c>
      <c r="P5" s="51">
        <f t="shared" ref="P5:P12" si="1">SUM(K5:O5)</f>
        <v>75404</v>
      </c>
    </row>
    <row r="6" spans="1:18" x14ac:dyDescent="0.25">
      <c r="A6" s="69">
        <v>3</v>
      </c>
      <c r="B6" s="49" t="s">
        <v>29</v>
      </c>
      <c r="C6" s="50">
        <f>IF(ISNA(VLOOKUP(CONCATENATE($A6,C$13),mtf_input!$G$3:$K$31,5,FALSE)),0,VLOOKUP(CONCATENATE($A6,C$13),mtf_input!$G$3:$K$31,5,FALSE))</f>
        <v>52996.14284</v>
      </c>
      <c r="D6" s="50">
        <f>IF(ISNA(VLOOKUP(CONCATENATE($A6,D$13),mtf_input!$G$3:$K$31,5,FALSE)),0,VLOOKUP(CONCATENATE($A6,D$13),mtf_input!$G$3:$K$31,5,FALSE))</f>
        <v>981.21139000000005</v>
      </c>
      <c r="E6" s="50">
        <f>IF(ISNA(VLOOKUP(CONCATENATE($A6,E$13),mtf_input!$G$3:$K$31,5,FALSE)),0,VLOOKUP(CONCATENATE($A6,E$13),mtf_input!$G$3:$K$31,5,FALSE))</f>
        <v>116430.16211</v>
      </c>
      <c r="F6" s="50">
        <f>IF(ISNA(VLOOKUP(CONCATENATE($A6,F$13),mtf_input!$G$3:$K$31,5,FALSE)),0,VLOOKUP(CONCATENATE($A6,F$13),mtf_input!$G$3:$K$31,5,FALSE))</f>
        <v>4778.3906800000004</v>
      </c>
      <c r="G6" s="50">
        <f>IF(ISNA(VLOOKUP(CONCATENATE($A6,G$13),mtf_input!$G$3:$K$31,5,FALSE)),0,VLOOKUP(CONCATENATE($A6,G$13),mtf_input!$G$3:$K$31,5,FALSE))</f>
        <v>13317.15465</v>
      </c>
      <c r="H6" s="51">
        <f t="shared" si="0"/>
        <v>188503.06167000002</v>
      </c>
      <c r="I6" s="69">
        <v>3</v>
      </c>
      <c r="J6" s="49" t="s">
        <v>29</v>
      </c>
      <c r="K6" s="50">
        <f>IF(ISNA(VLOOKUP(CONCATENATE($I6,K$13),mtf_input!$A$3:$E$17,5,FALSE)),0,VLOOKUP(CONCATENATE($A6,C$13),mtf_input!$A$3:$E$17,5,FALSE))*Index!$D$3</f>
        <v>12344</v>
      </c>
      <c r="L6" s="50">
        <f>IF(ISNA(VLOOKUP(CONCATENATE($I6,L$13),mtf_input!$A$3:$E$17,5,FALSE)),0,VLOOKUP(CONCATENATE($A6,D$13),mtf_input!$A$3:$E$17,5,FALSE))*Index!$D$3</f>
        <v>600</v>
      </c>
      <c r="M6" s="50">
        <f>IF(ISNA(VLOOKUP(CONCATENATE($I6,M$13),mtf_input!$A$3:$E$17,5,FALSE)),0,VLOOKUP(CONCATENATE($A6,E$13),mtf_input!$A$3:$E$17,5,FALSE))*Index!$D$3</f>
        <v>23671</v>
      </c>
      <c r="N6" s="50">
        <f>IF(ISNA(VLOOKUP(CONCATENATE($I6,N$13),mtf_input!$A$3:$E$17,5,FALSE)),0,VLOOKUP(CONCATENATE($A6,F$13),mtf_input!$A$3:$E$17,5,FALSE))*Index!$D$3</f>
        <v>1579</v>
      </c>
      <c r="O6" s="50">
        <f>IF(ISNA(VLOOKUP(CONCATENATE($I6,O$13),mtf_input!$A$3:$E$17,5,FALSE)),0,VLOOKUP(CONCATENATE($A6,G$13),mtf_input!$A$3:$E$17,5,FALSE))*Index!$D$3</f>
        <v>1439</v>
      </c>
      <c r="P6" s="51">
        <f t="shared" si="1"/>
        <v>39633</v>
      </c>
      <c r="R6" s="69">
        <f>M6+2*N6+O6</f>
        <v>28268</v>
      </c>
    </row>
    <row r="7" spans="1:18" x14ac:dyDescent="0.25">
      <c r="A7" s="69">
        <v>4</v>
      </c>
      <c r="B7" s="49" t="s">
        <v>30</v>
      </c>
      <c r="C7" s="50">
        <f>IF(ISNA(VLOOKUP(CONCATENATE($A7,C$13),mtf_input!$G$3:$K$31,5,FALSE)),0,VLOOKUP(CONCATENATE($A7,C$13),mtf_input!$G$3:$K$31,5,FALSE))</f>
        <v>953.22026000000005</v>
      </c>
      <c r="D7" s="50">
        <f>IF(ISNA(VLOOKUP(CONCATENATE($A7,D$13),mtf_input!$G$3:$K$31,5,FALSE)),0,VLOOKUP(CONCATENATE($A7,D$13),mtf_input!$G$3:$K$31,5,FALSE))</f>
        <v>0</v>
      </c>
      <c r="E7" s="50">
        <f>IF(ISNA(VLOOKUP(CONCATENATE($A7,E$13),mtf_input!$G$3:$K$31,5,FALSE)),0,VLOOKUP(CONCATENATE($A7,E$13),mtf_input!$G$3:$K$31,5,FALSE))</f>
        <v>2107.9122600000001</v>
      </c>
      <c r="F7" s="50">
        <f>IF(ISNA(VLOOKUP(CONCATENATE($A7,F$13),mtf_input!$G$3:$K$31,5,FALSE)),0,VLOOKUP(CONCATENATE($A7,F$13),mtf_input!$G$3:$K$31,5,FALSE))</f>
        <v>0</v>
      </c>
      <c r="G7" s="50">
        <f>IF(ISNA(VLOOKUP(CONCATENATE($A7,G$13),mtf_input!$G$3:$K$31,5,FALSE)),0,VLOOKUP(CONCATENATE($A7,G$13),mtf_input!$G$3:$K$31,5,FALSE))</f>
        <v>428.02649000000002</v>
      </c>
      <c r="H7" s="51">
        <f t="shared" si="0"/>
        <v>3489.1590100000003</v>
      </c>
      <c r="I7" s="69">
        <v>4</v>
      </c>
      <c r="J7" s="49" t="s">
        <v>30</v>
      </c>
      <c r="K7" s="50">
        <f>IF(ISNA(VLOOKUP(CONCATENATE($I7,K$13),mtf_input!$A$3:$E$17,5,FALSE)),0,VLOOKUP(CONCATENATE($A7,C$13),mtf_input!$A$3:$E$17,5,FALSE))*Index!$D$3</f>
        <v>0</v>
      </c>
      <c r="L7" s="50">
        <f>IF(ISNA(VLOOKUP(CONCATENATE($I7,L$13),mtf_input!$A$3:$E$17,5,FALSE)),0,VLOOKUP(CONCATENATE($A7,D$13),mtf_input!$A$3:$E$17,5,FALSE))*Index!$D$3</f>
        <v>0</v>
      </c>
      <c r="M7" s="50">
        <f>IF(ISNA(VLOOKUP(CONCATENATE($I7,M$13),mtf_input!$A$3:$E$17,5,FALSE)),0,VLOOKUP(CONCATENATE($A7,E$13),mtf_input!$A$3:$E$17,5,FALSE))*Index!$D$3</f>
        <v>0</v>
      </c>
      <c r="N7" s="50">
        <f>IF(ISNA(VLOOKUP(CONCATENATE($I7,N$13),mtf_input!$A$3:$E$17,5,FALSE)),0,VLOOKUP(CONCATENATE($A7,F$13),mtf_input!$A$3:$E$17,5,FALSE))*Index!$D$3</f>
        <v>0</v>
      </c>
      <c r="O7" s="50">
        <f>IF(ISNA(VLOOKUP(CONCATENATE($I7,O$13),mtf_input!$A$3:$E$17,5,FALSE)),0,VLOOKUP(CONCATENATE($A7,G$13),mtf_input!$A$3:$E$17,5,FALSE))*Index!$D$3</f>
        <v>0</v>
      </c>
      <c r="P7" s="51">
        <f t="shared" si="1"/>
        <v>0</v>
      </c>
    </row>
    <row r="8" spans="1:18" x14ac:dyDescent="0.25">
      <c r="A8" s="69">
        <v>5</v>
      </c>
      <c r="B8" s="49" t="s">
        <v>31</v>
      </c>
      <c r="C8" s="50">
        <f>IF(ISNA(VLOOKUP(CONCATENATE($A8,C$13),mtf_input!$G$3:$K$31,5,FALSE)),0,VLOOKUP(CONCATENATE($A8,C$13),mtf_input!$G$3:$K$31,5,FALSE))</f>
        <v>1040.8098600000001</v>
      </c>
      <c r="D8" s="50">
        <f>IF(ISNA(VLOOKUP(CONCATENATE($A8,D$13),mtf_input!$G$3:$K$31,5,FALSE)),0,VLOOKUP(CONCATENATE($A8,D$13),mtf_input!$G$3:$K$31,5,FALSE))</f>
        <v>0</v>
      </c>
      <c r="E8" s="50">
        <f>IF(ISNA(VLOOKUP(CONCATENATE($A8,E$13),mtf_input!$G$3:$K$31,5,FALSE)),0,VLOOKUP(CONCATENATE($A8,E$13),mtf_input!$G$3:$K$31,5,FALSE))</f>
        <v>1366.17399</v>
      </c>
      <c r="F8" s="50">
        <f>IF(ISNA(VLOOKUP(CONCATENATE($A8,F$13),mtf_input!$G$3:$K$31,5,FALSE)),0,VLOOKUP(CONCATENATE($A8,F$13),mtf_input!$G$3:$K$31,5,FALSE))</f>
        <v>0</v>
      </c>
      <c r="G8" s="50">
        <f>IF(ISNA(VLOOKUP(CONCATENATE($A8,G$13),mtf_input!$G$3:$K$31,5,FALSE)),0,VLOOKUP(CONCATENATE($A8,G$13),mtf_input!$G$3:$K$31,5,FALSE))</f>
        <v>0</v>
      </c>
      <c r="H8" s="51">
        <f t="shared" si="0"/>
        <v>2406.9838500000001</v>
      </c>
      <c r="I8" s="69">
        <v>5</v>
      </c>
      <c r="J8" s="49" t="s">
        <v>31</v>
      </c>
      <c r="K8" s="50">
        <f>IF(ISNA(VLOOKUP(CONCATENATE($I8,K$13),mtf_input!$A$3:$E$17,5,FALSE)),0,VLOOKUP(CONCATENATE($A8,C$13),mtf_input!$A$3:$E$17,5,FALSE))*Index!$D$3</f>
        <v>0</v>
      </c>
      <c r="L8" s="50">
        <f>IF(ISNA(VLOOKUP(CONCATENATE($I8,L$13),mtf_input!$A$3:$E$17,5,FALSE)),0,VLOOKUP(CONCATENATE($A8,D$13),mtf_input!$A$3:$E$17,5,FALSE))*Index!$D$3</f>
        <v>0</v>
      </c>
      <c r="M8" s="50">
        <f>IF(ISNA(VLOOKUP(CONCATENATE($I8,M$13),mtf_input!$A$3:$E$17,5,FALSE)),0,VLOOKUP(CONCATENATE($A8,E$13),mtf_input!$A$3:$E$17,5,FALSE))*Index!$D$3</f>
        <v>0</v>
      </c>
      <c r="N8" s="50">
        <f>IF(ISNA(VLOOKUP(CONCATENATE($I8,N$13),mtf_input!$A$3:$E$17,5,FALSE)),0,VLOOKUP(CONCATENATE($A8,F$13),mtf_input!$A$3:$E$17,5,FALSE))*Index!$D$3</f>
        <v>0</v>
      </c>
      <c r="O8" s="50">
        <f>IF(ISNA(VLOOKUP(CONCATENATE($I8,O$13),mtf_input!$A$3:$E$17,5,FALSE)),0,VLOOKUP(CONCATENATE($A8,G$13),mtf_input!$A$3:$E$17,5,FALSE))*Index!$D$3</f>
        <v>0</v>
      </c>
      <c r="P8" s="51">
        <f t="shared" si="1"/>
        <v>0</v>
      </c>
    </row>
    <row r="9" spans="1:18" x14ac:dyDescent="0.25">
      <c r="A9" s="69">
        <v>6</v>
      </c>
      <c r="B9" s="49" t="s">
        <v>32</v>
      </c>
      <c r="C9" s="50">
        <f>IF(ISNA(VLOOKUP(CONCATENATE($A9,C$13),mtf_input!$G$3:$K$31,5,FALSE)),0,VLOOKUP(CONCATENATE($A9,C$13),mtf_input!$G$3:$K$31,5,FALSE))</f>
        <v>9545.2566499999994</v>
      </c>
      <c r="D9" s="50">
        <f>IF(ISNA(VLOOKUP(CONCATENATE($A9,D$13),mtf_input!$G$3:$K$31,5,FALSE)),0,VLOOKUP(CONCATENATE($A9,D$13),mtf_input!$G$3:$K$31,5,FALSE))</f>
        <v>249.15765999999999</v>
      </c>
      <c r="E9" s="50">
        <f>IF(ISNA(VLOOKUP(CONCATENATE($A9,E$13),mtf_input!$G$3:$K$31,5,FALSE)),0,VLOOKUP(CONCATENATE($A9,E$13),mtf_input!$G$3:$K$31,5,FALSE))</f>
        <v>220983.06417</v>
      </c>
      <c r="F9" s="50">
        <f>IF(ISNA(VLOOKUP(CONCATENATE($A9,F$13),mtf_input!$G$3:$K$31,5,FALSE)),0,VLOOKUP(CONCATENATE($A9,F$13),mtf_input!$G$3:$K$31,5,FALSE))</f>
        <v>2294.5371799999998</v>
      </c>
      <c r="G9" s="50">
        <f>IF(ISNA(VLOOKUP(CONCATENATE($A9,G$13),mtf_input!$G$3:$K$31,5,FALSE)),0,VLOOKUP(CONCATENATE($A9,G$13),mtf_input!$G$3:$K$31,5,FALSE))</f>
        <v>14119.169910000001</v>
      </c>
      <c r="H9" s="51">
        <f t="shared" si="0"/>
        <v>247191.18557</v>
      </c>
      <c r="I9" s="69">
        <v>6</v>
      </c>
      <c r="J9" s="49" t="s">
        <v>32</v>
      </c>
      <c r="K9" s="50">
        <f>IF(ISNA(VLOOKUP(CONCATENATE($I9,K$13),mtf_input!$A$3:$E$17,5,FALSE)),0,VLOOKUP(CONCATENATE($A9,C$13),mtf_input!$A$3:$E$17,5,FALSE))*Index!$D$3</f>
        <v>0</v>
      </c>
      <c r="L9" s="50">
        <f>IF(ISNA(VLOOKUP(CONCATENATE($I9,L$13),mtf_input!$A$3:$E$17,5,FALSE)),0,VLOOKUP(CONCATENATE($A9,D$13),mtf_input!$A$3:$E$17,5,FALSE))*Index!$D$3</f>
        <v>0</v>
      </c>
      <c r="M9" s="50">
        <f>IF(ISNA(VLOOKUP(CONCATENATE($I9,M$13),mtf_input!$A$3:$E$17,5,FALSE)),0,VLOOKUP(CONCATENATE($A9,E$13),mtf_input!$A$3:$E$17,5,FALSE))*Index!$D$3</f>
        <v>45262</v>
      </c>
      <c r="N9" s="50">
        <f>IF(ISNA(VLOOKUP(CONCATENATE($I9,N$13),mtf_input!$A$3:$E$17,5,FALSE)),0,VLOOKUP(CONCATENATE($A9,F$13),mtf_input!$A$3:$E$17,5,FALSE))*Index!$D$3</f>
        <v>937</v>
      </c>
      <c r="O9" s="50">
        <f>IF(ISNA(VLOOKUP(CONCATENATE($I9,O$13),mtf_input!$A$3:$E$17,5,FALSE)),0,VLOOKUP(CONCATENATE($A9,G$13),mtf_input!$A$3:$E$17,5,FALSE))*Index!$D$3</f>
        <v>2562</v>
      </c>
      <c r="P9" s="51">
        <f t="shared" si="1"/>
        <v>48761</v>
      </c>
    </row>
    <row r="10" spans="1:18" x14ac:dyDescent="0.25">
      <c r="A10" s="69">
        <v>7</v>
      </c>
      <c r="B10" s="49" t="s">
        <v>33</v>
      </c>
      <c r="C10" s="50">
        <f>IF(ISNA(VLOOKUP(CONCATENATE($A10,C$13),mtf_input!$G$3:$K$31,5,FALSE)),0,VLOOKUP(CONCATENATE($A10,C$13),mtf_input!$G$3:$K$31,5,FALSE))</f>
        <v>0</v>
      </c>
      <c r="D10" s="50">
        <f>IF(ISNA(VLOOKUP(CONCATENATE($A10,D$13),mtf_input!$G$3:$K$31,5,FALSE)),0,VLOOKUP(CONCATENATE($A10,D$13),mtf_input!$G$3:$K$31,5,FALSE))</f>
        <v>0</v>
      </c>
      <c r="E10" s="50">
        <f>IF(ISNA(VLOOKUP(CONCATENATE($A10,E$13),mtf_input!$G$3:$K$31,5,FALSE)),0,VLOOKUP(CONCATENATE($A10,E$13),mtf_input!$G$3:$K$31,5,FALSE))</f>
        <v>1054678.69401</v>
      </c>
      <c r="F10" s="50">
        <f>IF(ISNA(VLOOKUP(CONCATENATE($A10,F$13),mtf_input!$G$3:$K$31,5,FALSE)),0,VLOOKUP(CONCATENATE($A10,F$13),mtf_input!$G$3:$K$31,5,FALSE))</f>
        <v>4125.3007699999998</v>
      </c>
      <c r="G10" s="50">
        <f>IF(ISNA(VLOOKUP(CONCATENATE($A10,G$13),mtf_input!$G$3:$K$31,5,FALSE)),0,VLOOKUP(CONCATENATE($A10,G$13),mtf_input!$G$3:$K$31,5,FALSE))</f>
        <v>0</v>
      </c>
      <c r="H10" s="51">
        <f t="shared" si="0"/>
        <v>1058803.9947800001</v>
      </c>
      <c r="I10" s="69">
        <v>7</v>
      </c>
      <c r="J10" s="49" t="s">
        <v>33</v>
      </c>
      <c r="K10" s="50">
        <f>IF(ISNA(VLOOKUP(CONCATENATE($I10,K$13),mtf_input!$A$3:$E$17,5,FALSE)),0,VLOOKUP(CONCATENATE($A10,C$13),mtf_input!$A$3:$E$17,5,FALSE))*Index!$D$3</f>
        <v>0</v>
      </c>
      <c r="L10" s="50">
        <f>IF(ISNA(VLOOKUP(CONCATENATE($I10,L$13),mtf_input!$A$3:$E$17,5,FALSE)),0,VLOOKUP(CONCATENATE($A10,D$13),mtf_input!$A$3:$E$17,5,FALSE))*Index!$D$3</f>
        <v>0</v>
      </c>
      <c r="M10" s="50">
        <f>IF(ISNA(VLOOKUP(CONCATENATE($I10,M$13),mtf_input!$A$3:$E$17,5,FALSE)),0,VLOOKUP(CONCATENATE($A10,E$13),mtf_input!$A$3:$E$17,5,FALSE))*Index!$D$3</f>
        <v>209704</v>
      </c>
      <c r="N10" s="50">
        <f>IF(ISNA(VLOOKUP(CONCATENATE($I10,N$13),mtf_input!$A$3:$E$17,5,FALSE)),0,VLOOKUP(CONCATENATE($A10,F$13),mtf_input!$A$3:$E$17,5,FALSE))*Index!$D$3</f>
        <v>2247</v>
      </c>
      <c r="O10" s="50">
        <f>IF(ISNA(VLOOKUP(CONCATENATE($I10,O$13),mtf_input!$A$3:$E$17,5,FALSE)),0,VLOOKUP(CONCATENATE($A10,G$13),mtf_input!$A$3:$E$17,5,FALSE))*Index!$D$3</f>
        <v>0</v>
      </c>
      <c r="P10" s="51">
        <f t="shared" si="1"/>
        <v>211951</v>
      </c>
    </row>
    <row r="11" spans="1:18" x14ac:dyDescent="0.25">
      <c r="A11" s="69">
        <v>8</v>
      </c>
      <c r="B11" s="49" t="s">
        <v>34</v>
      </c>
      <c r="C11" s="50">
        <f>IF(ISNA(VLOOKUP(CONCATENATE($A11,C$13),mtf_input!$G$3:$K$31,5,FALSE)),0,VLOOKUP(CONCATENATE($A11,C$13),mtf_input!$G$3:$K$31,5,FALSE))</f>
        <v>0</v>
      </c>
      <c r="D11" s="50">
        <f>IF(ISNA(VLOOKUP(CONCATENATE($A11,D$13),mtf_input!$G$3:$K$31,5,FALSE)),0,VLOOKUP(CONCATENATE($A11,D$13),mtf_input!$G$3:$K$31,5,FALSE))</f>
        <v>0</v>
      </c>
      <c r="E11" s="50">
        <f>IF(ISNA(VLOOKUP(CONCATENATE($A11,E$13),mtf_input!$G$3:$K$31,5,FALSE)),0,VLOOKUP(CONCATENATE($A11,E$13),mtf_input!$G$3:$K$31,5,FALSE))</f>
        <v>237812.63088000001</v>
      </c>
      <c r="F11" s="50">
        <f>IF(ISNA(VLOOKUP(CONCATENATE($A11,F$13),mtf_input!$G$3:$K$31,5,FALSE)),0,VLOOKUP(CONCATENATE($A11,F$13),mtf_input!$G$3:$K$31,5,FALSE))</f>
        <v>512.95700999999997</v>
      </c>
      <c r="G11" s="50">
        <f>IF(ISNA(VLOOKUP(CONCATENATE($A11,G$13),mtf_input!$G$3:$K$31,5,FALSE)),0,VLOOKUP(CONCATENATE($A11,G$13),mtf_input!$G$3:$K$31,5,FALSE))</f>
        <v>0</v>
      </c>
      <c r="H11" s="51">
        <f t="shared" si="0"/>
        <v>238325.58789000002</v>
      </c>
      <c r="I11" s="69">
        <v>8</v>
      </c>
      <c r="J11" s="49" t="s">
        <v>34</v>
      </c>
      <c r="K11" s="50">
        <f>IF(ISNA(VLOOKUP(CONCATENATE($I11,K$13),mtf_input!$A$3:$E$17,5,FALSE)),0,VLOOKUP(CONCATENATE($A11,C$13),mtf_input!$A$3:$E$17,5,FALSE))*Index!$D$3</f>
        <v>0</v>
      </c>
      <c r="L11" s="50">
        <f>IF(ISNA(VLOOKUP(CONCATENATE($I11,L$13),mtf_input!$A$3:$E$17,5,FALSE)),0,VLOOKUP(CONCATENATE($A11,D$13),mtf_input!$A$3:$E$17,5,FALSE))*Index!$D$3</f>
        <v>0</v>
      </c>
      <c r="M11" s="50">
        <f>IF(ISNA(VLOOKUP(CONCATENATE($I11,M$13),mtf_input!$A$3:$E$17,5,FALSE)),0,VLOOKUP(CONCATENATE($A11,E$13),mtf_input!$A$3:$E$17,5,FALSE))*Index!$D$3</f>
        <v>47728</v>
      </c>
      <c r="N11" s="50">
        <f>IF(ISNA(VLOOKUP(CONCATENATE($I11,N$13),mtf_input!$A$3:$E$17,5,FALSE)),0,VLOOKUP(CONCATENATE($A11,F$13),mtf_input!$A$3:$E$17,5,FALSE))*Index!$D$3</f>
        <v>0</v>
      </c>
      <c r="O11" s="50">
        <f>IF(ISNA(VLOOKUP(CONCATENATE($I11,O$13),mtf_input!$A$3:$E$17,5,FALSE)),0,VLOOKUP(CONCATENATE($A11,G$13),mtf_input!$A$3:$E$17,5,FALSE))*Index!$D$3</f>
        <v>0</v>
      </c>
      <c r="P11" s="51">
        <f t="shared" si="1"/>
        <v>47728</v>
      </c>
    </row>
    <row r="12" spans="1:18" x14ac:dyDescent="0.25">
      <c r="B12" s="49" t="s">
        <v>26</v>
      </c>
      <c r="C12" s="51">
        <f>SUM(C4:C11)</f>
        <v>3565153.5074199997</v>
      </c>
      <c r="D12" s="51">
        <f t="shared" ref="D12:G12" si="2">SUM(D4:D11)</f>
        <v>239265.81075</v>
      </c>
      <c r="E12" s="51">
        <f t="shared" si="2"/>
        <v>1654674.6570900001</v>
      </c>
      <c r="F12" s="51">
        <f t="shared" si="2"/>
        <v>12021.3598</v>
      </c>
      <c r="G12" s="51">
        <f t="shared" si="2"/>
        <v>58377.459579999995</v>
      </c>
      <c r="H12" s="51">
        <f t="shared" si="0"/>
        <v>5529492.794639999</v>
      </c>
      <c r="J12" s="49" t="s">
        <v>26</v>
      </c>
      <c r="K12" s="51">
        <f>SUM(K4:K11)</f>
        <v>656603</v>
      </c>
      <c r="L12" s="51">
        <f t="shared" ref="L12" si="3">SUM(L4:L11)</f>
        <v>33511</v>
      </c>
      <c r="M12" s="51">
        <f t="shared" ref="M12" si="4">SUM(M4:M11)</f>
        <v>326365</v>
      </c>
      <c r="N12" s="51">
        <f t="shared" ref="N12" si="5">SUM(N4:N11)</f>
        <v>4763</v>
      </c>
      <c r="O12" s="51">
        <f t="shared" ref="O12" si="6">SUM(O4:O11)</f>
        <v>4001</v>
      </c>
      <c r="P12" s="51">
        <f t="shared" si="1"/>
        <v>1025243</v>
      </c>
    </row>
    <row r="13" spans="1:18" ht="15.75" thickBot="1" x14ac:dyDescent="0.3">
      <c r="C13" s="50">
        <v>1</v>
      </c>
      <c r="D13" s="50">
        <v>2</v>
      </c>
      <c r="E13" s="50">
        <v>3</v>
      </c>
      <c r="F13" s="50">
        <v>4</v>
      </c>
      <c r="G13" s="50">
        <v>5</v>
      </c>
      <c r="K13" s="50">
        <v>1</v>
      </c>
      <c r="L13" s="50">
        <v>2</v>
      </c>
      <c r="M13" s="50">
        <v>3</v>
      </c>
      <c r="N13" s="50">
        <v>4</v>
      </c>
      <c r="O13" s="50">
        <v>5</v>
      </c>
    </row>
    <row r="14" spans="1:18" ht="16.5" thickTop="1" thickBot="1" x14ac:dyDescent="0.3">
      <c r="B14" s="52" t="s">
        <v>24</v>
      </c>
      <c r="C14" s="52" t="s">
        <v>43</v>
      </c>
      <c r="D14" s="52" t="s">
        <v>44</v>
      </c>
      <c r="E14" s="52" t="s">
        <v>45</v>
      </c>
      <c r="F14" s="52" t="s">
        <v>46</v>
      </c>
      <c r="G14" s="52" t="s">
        <v>47</v>
      </c>
      <c r="H14" s="52" t="s">
        <v>26</v>
      </c>
      <c r="J14" s="52" t="s">
        <v>24</v>
      </c>
      <c r="K14" s="52" t="s">
        <v>43</v>
      </c>
      <c r="L14" s="52" t="s">
        <v>44</v>
      </c>
      <c r="M14" s="52" t="s">
        <v>45</v>
      </c>
      <c r="N14" s="52" t="s">
        <v>46</v>
      </c>
      <c r="O14" s="52" t="s">
        <v>47</v>
      </c>
      <c r="P14" s="52" t="s">
        <v>26</v>
      </c>
    </row>
    <row r="15" spans="1:18" ht="15.75" thickTop="1" x14ac:dyDescent="0.25">
      <c r="B15" s="49" t="s">
        <v>27</v>
      </c>
      <c r="C15" s="53">
        <f>C4/$H4</f>
        <v>0.92685571121813137</v>
      </c>
      <c r="D15" s="53">
        <f t="shared" ref="D15:G15" si="7">D4/$H4</f>
        <v>6.0049147660886169E-2</v>
      </c>
      <c r="E15" s="53">
        <f t="shared" si="7"/>
        <v>4.9784182791773116E-3</v>
      </c>
      <c r="F15" s="53">
        <f t="shared" si="7"/>
        <v>9.540531099835497E-5</v>
      </c>
      <c r="G15" s="53">
        <f t="shared" si="7"/>
        <v>8.0213175308067736E-3</v>
      </c>
      <c r="H15" s="53">
        <f>SUM(C15:G15)</f>
        <v>1</v>
      </c>
      <c r="J15" s="49" t="s">
        <v>27</v>
      </c>
      <c r="K15" s="53">
        <f>K4/$P4</f>
        <v>0.9532642256292313</v>
      </c>
      <c r="L15" s="53">
        <f t="shared" ref="L15:O15" si="8">L4/$P4</f>
        <v>4.6735774370768701E-2</v>
      </c>
      <c r="M15" s="53">
        <f t="shared" si="8"/>
        <v>0</v>
      </c>
      <c r="N15" s="53">
        <f t="shared" si="8"/>
        <v>0</v>
      </c>
      <c r="O15" s="53">
        <f t="shared" si="8"/>
        <v>0</v>
      </c>
      <c r="P15" s="53">
        <f>SUM(K15:O15)</f>
        <v>1</v>
      </c>
    </row>
    <row r="16" spans="1:18" x14ac:dyDescent="0.25">
      <c r="B16" s="49" t="s">
        <v>28</v>
      </c>
      <c r="C16" s="53">
        <f t="shared" ref="C16:G16" si="9">C5/$H5</f>
        <v>0.90298596962844246</v>
      </c>
      <c r="D16" s="53">
        <f t="shared" si="9"/>
        <v>7.9325937299382338E-2</v>
      </c>
      <c r="E16" s="53">
        <f t="shared" si="9"/>
        <v>9.4701377629501961E-3</v>
      </c>
      <c r="F16" s="53">
        <f t="shared" si="9"/>
        <v>0</v>
      </c>
      <c r="G16" s="53">
        <f t="shared" si="9"/>
        <v>8.2179553092249571E-3</v>
      </c>
      <c r="H16" s="53">
        <f t="shared" ref="H16:H23" si="10">SUM(C16:G16)</f>
        <v>1</v>
      </c>
      <c r="J16" s="49" t="s">
        <v>28</v>
      </c>
      <c r="K16" s="53">
        <f t="shared" ref="K16:O16" si="11">K5/$P5</f>
        <v>0.93651530422789242</v>
      </c>
      <c r="L16" s="53">
        <f t="shared" si="11"/>
        <v>6.348469577210758E-2</v>
      </c>
      <c r="M16" s="53">
        <f t="shared" si="11"/>
        <v>0</v>
      </c>
      <c r="N16" s="53">
        <f t="shared" si="11"/>
        <v>0</v>
      </c>
      <c r="O16" s="53">
        <f t="shared" si="11"/>
        <v>0</v>
      </c>
      <c r="P16" s="53">
        <f t="shared" ref="P16:P23" si="12">SUM(K16:O16)</f>
        <v>1</v>
      </c>
    </row>
    <row r="17" spans="2:17" x14ac:dyDescent="0.25">
      <c r="B17" s="49" t="s">
        <v>29</v>
      </c>
      <c r="C17" s="53">
        <f t="shared" ref="C17:G17" si="13">C6/$H6</f>
        <v>0.28114207997733681</v>
      </c>
      <c r="D17" s="53">
        <f t="shared" si="13"/>
        <v>5.2052809185547484E-3</v>
      </c>
      <c r="E17" s="53">
        <f t="shared" si="13"/>
        <v>0.6176566103410388</v>
      </c>
      <c r="F17" s="53">
        <f t="shared" si="13"/>
        <v>2.5349140951170419E-2</v>
      </c>
      <c r="G17" s="53">
        <f t="shared" si="13"/>
        <v>7.0646887811899164E-2</v>
      </c>
      <c r="H17" s="53">
        <f t="shared" si="10"/>
        <v>1</v>
      </c>
      <c r="J17" s="49" t="s">
        <v>29</v>
      </c>
      <c r="K17" s="147">
        <f t="shared" ref="K17:O17" si="14">K6/$P6</f>
        <v>0.31145762369742386</v>
      </c>
      <c r="L17" s="147">
        <f t="shared" si="14"/>
        <v>1.5138899402013474E-2</v>
      </c>
      <c r="M17" s="147">
        <f t="shared" si="14"/>
        <v>0.59725481290843485</v>
      </c>
      <c r="N17" s="147">
        <f t="shared" si="14"/>
        <v>3.984053692629879E-2</v>
      </c>
      <c r="O17" s="147">
        <f t="shared" si="14"/>
        <v>3.6308127065828984E-2</v>
      </c>
      <c r="P17" s="147">
        <f t="shared" si="12"/>
        <v>0.99999999999999989</v>
      </c>
    </row>
    <row r="18" spans="2:17" x14ac:dyDescent="0.25">
      <c r="B18" s="49" t="s">
        <v>30</v>
      </c>
      <c r="C18" s="53"/>
      <c r="D18" s="53"/>
      <c r="E18" s="53"/>
      <c r="F18" s="53"/>
      <c r="G18" s="53"/>
      <c r="H18" s="53"/>
      <c r="J18" s="49" t="s">
        <v>30</v>
      </c>
      <c r="K18" s="53"/>
      <c r="L18" s="53"/>
      <c r="M18" s="53"/>
      <c r="N18" s="53"/>
      <c r="O18" s="53"/>
      <c r="P18" s="53"/>
    </row>
    <row r="19" spans="2:17" x14ac:dyDescent="0.25">
      <c r="B19" s="49" t="s">
        <v>31</v>
      </c>
      <c r="C19" s="53"/>
      <c r="D19" s="53"/>
      <c r="E19" s="53"/>
      <c r="F19" s="53"/>
      <c r="G19" s="53"/>
      <c r="H19" s="53"/>
      <c r="J19" s="49" t="s">
        <v>31</v>
      </c>
      <c r="K19" s="53"/>
      <c r="L19" s="53"/>
      <c r="M19" s="53"/>
      <c r="N19" s="53"/>
      <c r="O19" s="53"/>
      <c r="P19" s="53"/>
    </row>
    <row r="20" spans="2:17" x14ac:dyDescent="0.25">
      <c r="B20" s="49" t="s">
        <v>32</v>
      </c>
      <c r="C20" s="53">
        <f t="shared" ref="C20:G20" si="15">C9/$H9</f>
        <v>3.8614874668728663E-2</v>
      </c>
      <c r="D20" s="53">
        <f t="shared" si="15"/>
        <v>1.0079552773108211E-3</v>
      </c>
      <c r="E20" s="53">
        <f t="shared" si="15"/>
        <v>0.89397631092886054</v>
      </c>
      <c r="F20" s="53">
        <f t="shared" si="15"/>
        <v>9.2824393180080816E-3</v>
      </c>
      <c r="G20" s="53">
        <f t="shared" si="15"/>
        <v>5.7118419807091834E-2</v>
      </c>
      <c r="H20" s="53">
        <f t="shared" si="10"/>
        <v>1</v>
      </c>
      <c r="J20" s="49" t="s">
        <v>32</v>
      </c>
      <c r="K20" s="53">
        <f t="shared" ref="K20:O20" si="16">K9/$P9</f>
        <v>0</v>
      </c>
      <c r="L20" s="53">
        <f t="shared" si="16"/>
        <v>0</v>
      </c>
      <c r="M20" s="53">
        <f t="shared" si="16"/>
        <v>0.92824183261212856</v>
      </c>
      <c r="N20" s="53">
        <f t="shared" si="16"/>
        <v>1.9216176862656632E-2</v>
      </c>
      <c r="O20" s="53">
        <f t="shared" si="16"/>
        <v>5.2541990525214827E-2</v>
      </c>
      <c r="P20" s="53">
        <f t="shared" si="12"/>
        <v>1</v>
      </c>
    </row>
    <row r="21" spans="2:17" x14ac:dyDescent="0.25">
      <c r="B21" s="49" t="s">
        <v>33</v>
      </c>
      <c r="C21" s="53">
        <f t="shared" ref="C21:G21" si="17">C10/$H10</f>
        <v>0</v>
      </c>
      <c r="D21" s="53">
        <f t="shared" si="17"/>
        <v>0</v>
      </c>
      <c r="E21" s="53">
        <f t="shared" si="17"/>
        <v>0.99610381072385612</v>
      </c>
      <c r="F21" s="53">
        <f t="shared" si="17"/>
        <v>3.8961892761437507E-3</v>
      </c>
      <c r="G21" s="53">
        <f t="shared" si="17"/>
        <v>0</v>
      </c>
      <c r="H21" s="53">
        <f t="shared" si="10"/>
        <v>0.99999999999999989</v>
      </c>
      <c r="J21" s="49" t="s">
        <v>33</v>
      </c>
      <c r="K21" s="53">
        <f t="shared" ref="K21:O21" si="18">K10/$P10</f>
        <v>0</v>
      </c>
      <c r="L21" s="53">
        <f t="shared" si="18"/>
        <v>0</v>
      </c>
      <c r="M21" s="53">
        <f t="shared" si="18"/>
        <v>0.98939849304792149</v>
      </c>
      <c r="N21" s="53">
        <f t="shared" si="18"/>
        <v>1.0601506952078546E-2</v>
      </c>
      <c r="O21" s="53">
        <f t="shared" si="18"/>
        <v>0</v>
      </c>
      <c r="P21" s="53">
        <f t="shared" si="12"/>
        <v>1</v>
      </c>
    </row>
    <row r="22" spans="2:17" x14ac:dyDescent="0.25">
      <c r="B22" s="49" t="s">
        <v>34</v>
      </c>
      <c r="C22" s="53">
        <f t="shared" ref="C22:G23" si="19">C11/$H11</f>
        <v>0</v>
      </c>
      <c r="D22" s="53">
        <f t="shared" si="19"/>
        <v>0</v>
      </c>
      <c r="E22" s="53">
        <f t="shared" si="19"/>
        <v>0.99784766287774029</v>
      </c>
      <c r="F22" s="53">
        <f t="shared" si="19"/>
        <v>2.1523371222596419E-3</v>
      </c>
      <c r="G22" s="53">
        <f t="shared" si="19"/>
        <v>0</v>
      </c>
      <c r="H22" s="53">
        <f t="shared" si="10"/>
        <v>0.99999999999999989</v>
      </c>
      <c r="J22" s="49" t="s">
        <v>34</v>
      </c>
      <c r="K22" s="53">
        <f t="shared" ref="K22:O23" si="20">K11/$P11</f>
        <v>0</v>
      </c>
      <c r="L22" s="53">
        <f t="shared" si="20"/>
        <v>0</v>
      </c>
      <c r="M22" s="53">
        <f t="shared" si="20"/>
        <v>1</v>
      </c>
      <c r="N22" s="92">
        <f t="shared" si="20"/>
        <v>0</v>
      </c>
      <c r="O22" s="53">
        <f t="shared" si="20"/>
        <v>0</v>
      </c>
      <c r="P22" s="53">
        <f t="shared" si="12"/>
        <v>1</v>
      </c>
    </row>
    <row r="23" spans="2:17" x14ac:dyDescent="0.25">
      <c r="B23" s="49" t="s">
        <v>26</v>
      </c>
      <c r="C23" s="53">
        <f t="shared" si="19"/>
        <v>0.64475235610685178</v>
      </c>
      <c r="D23" s="53">
        <f t="shared" si="19"/>
        <v>4.3270842306175311E-2</v>
      </c>
      <c r="E23" s="53">
        <f t="shared" si="19"/>
        <v>0.29924528678181028</v>
      </c>
      <c r="F23" s="53">
        <f t="shared" si="19"/>
        <v>2.1740438493116181E-3</v>
      </c>
      <c r="G23" s="53">
        <f t="shared" si="19"/>
        <v>1.0557470955851149E-2</v>
      </c>
      <c r="H23" s="53">
        <f t="shared" si="10"/>
        <v>1.0000000000000002</v>
      </c>
      <c r="J23" s="49" t="s">
        <v>26</v>
      </c>
      <c r="K23" s="53">
        <f t="shared" si="20"/>
        <v>0.64043646238013818</v>
      </c>
      <c r="L23" s="53">
        <f t="shared" si="20"/>
        <v>3.2685909584361954E-2</v>
      </c>
      <c r="M23" s="53">
        <f t="shared" si="20"/>
        <v>0.31832941068605197</v>
      </c>
      <c r="N23" s="53">
        <f t="shared" si="20"/>
        <v>4.6457278908512423E-3</v>
      </c>
      <c r="O23" s="53">
        <f t="shared" si="20"/>
        <v>3.9024894585966449E-3</v>
      </c>
      <c r="P23" s="53">
        <f t="shared" si="12"/>
        <v>0.99999999999999989</v>
      </c>
    </row>
    <row r="25" spans="2:17" ht="15.75" thickBot="1" x14ac:dyDescent="0.3">
      <c r="J25" s="49" t="s">
        <v>120</v>
      </c>
    </row>
    <row r="26" spans="2:17" ht="20.25" thickTop="1" thickBot="1" x14ac:dyDescent="0.35">
      <c r="B26" s="55" t="s">
        <v>48</v>
      </c>
      <c r="D26" s="52" t="s">
        <v>43</v>
      </c>
      <c r="E26" s="52" t="s">
        <v>44</v>
      </c>
      <c r="F26" s="52" t="s">
        <v>45</v>
      </c>
      <c r="G26" s="52" t="s">
        <v>46</v>
      </c>
      <c r="H26" s="52" t="s">
        <v>47</v>
      </c>
      <c r="J26" s="52" t="s">
        <v>24</v>
      </c>
      <c r="K26" s="52" t="s">
        <v>43</v>
      </c>
      <c r="L26" s="52" t="s">
        <v>44</v>
      </c>
      <c r="M26" s="52" t="s">
        <v>45</v>
      </c>
      <c r="N26" s="52" t="s">
        <v>46</v>
      </c>
      <c r="O26" s="52" t="s">
        <v>47</v>
      </c>
      <c r="P26" s="52" t="s">
        <v>26</v>
      </c>
    </row>
    <row r="27" spans="2:17" ht="15.75" thickTop="1" x14ac:dyDescent="0.25">
      <c r="B27" t="s">
        <v>33</v>
      </c>
      <c r="C27" s="5" t="s">
        <v>7</v>
      </c>
      <c r="D27" s="2">
        <f>VLOOKUP($B$27,$B$15:$G$23,2,FALSE)</f>
        <v>0</v>
      </c>
      <c r="E27" s="2">
        <f>VLOOKUP($B$27,$B$15:$G$23,3,FALSE)</f>
        <v>0</v>
      </c>
      <c r="F27" s="2">
        <f>VLOOKUP($B$27,$B$15:$G$23,4,FALSE)</f>
        <v>0.99610381072385612</v>
      </c>
      <c r="G27" s="2">
        <f>VLOOKUP($B$27,$B$15:$G$23,5,FALSE)</f>
        <v>3.8961892761437507E-3</v>
      </c>
      <c r="H27" s="2">
        <f>VLOOKUP($B$27,$B$15:$G$23,6,FALSE)</f>
        <v>0</v>
      </c>
      <c r="J27" s="49" t="s">
        <v>27</v>
      </c>
      <c r="K27" s="53">
        <f>IF(C15&gt;0,(K15-C15)/C15,"")</f>
        <v>2.8492584219384283E-2</v>
      </c>
      <c r="L27" s="53">
        <f t="shared" ref="L27:P27" si="21">IF(D15&gt;0,(L15-D15)/D15,"")</f>
        <v>-0.22170794771812083</v>
      </c>
      <c r="M27" s="92">
        <f t="shared" si="21"/>
        <v>-1</v>
      </c>
      <c r="N27" s="92">
        <f t="shared" si="21"/>
        <v>-1</v>
      </c>
      <c r="O27" s="92">
        <f t="shared" si="21"/>
        <v>-1</v>
      </c>
      <c r="P27" s="53">
        <f t="shared" si="21"/>
        <v>0</v>
      </c>
      <c r="Q27" s="91" t="s">
        <v>121</v>
      </c>
    </row>
    <row r="28" spans="2:17" x14ac:dyDescent="0.25">
      <c r="C28" s="5" t="s">
        <v>3</v>
      </c>
      <c r="D28" s="2">
        <f>VLOOKUP($B$27,$J$15:$P$23,2,FALSE)</f>
        <v>0</v>
      </c>
      <c r="E28" s="2">
        <f>VLOOKUP($B$27,$J$15:$P$23,3,FALSE)</f>
        <v>0</v>
      </c>
      <c r="F28" s="2">
        <f>VLOOKUP($B$27,$J$15:$P$23,4,FALSE)</f>
        <v>0.98939849304792149</v>
      </c>
      <c r="G28" s="2">
        <f>VLOOKUP($B$27,$J$15:$P$23,5,FALSE)</f>
        <v>1.0601506952078546E-2</v>
      </c>
      <c r="H28" s="2">
        <f>VLOOKUP($B$27,$J$15:$P$23,6,FALSE)</f>
        <v>0</v>
      </c>
      <c r="J28" s="49" t="s">
        <v>28</v>
      </c>
      <c r="K28" s="53">
        <f t="shared" ref="K28:K35" si="22">IF(C16&gt;0,(K16-C16)/C16,"")</f>
        <v>3.7131623001015718E-2</v>
      </c>
      <c r="L28" s="53">
        <f t="shared" ref="L28:L35" si="23">IF(D16&gt;0,(L16-D16)/D16,"")</f>
        <v>-0.19969813237111417</v>
      </c>
      <c r="M28" s="53">
        <f t="shared" ref="M28:M35" si="24">IF(E16&gt;0,(M16-E16)/E16,"")</f>
        <v>-1</v>
      </c>
      <c r="N28" s="53" t="str">
        <f t="shared" ref="N28:N35" si="25">IF(F16&gt;0,(N16-F16)/F16,"")</f>
        <v/>
      </c>
      <c r="O28" s="53">
        <f t="shared" ref="O28:O35" si="26">IF(G16&gt;0,(O16-G16)/G16,"")</f>
        <v>-1</v>
      </c>
      <c r="P28" s="53">
        <f t="shared" ref="P28:P35" si="27">IF(H16&gt;0,(P16-H16)/H16,"")</f>
        <v>0</v>
      </c>
    </row>
    <row r="29" spans="2:17" x14ac:dyDescent="0.25">
      <c r="J29" s="49" t="s">
        <v>29</v>
      </c>
      <c r="K29" s="53">
        <f t="shared" si="22"/>
        <v>0.10782997594145571</v>
      </c>
      <c r="L29" s="53">
        <f t="shared" si="23"/>
        <v>1.9083731769498438</v>
      </c>
      <c r="M29" s="53">
        <f t="shared" si="24"/>
        <v>-3.3030970754670805E-2</v>
      </c>
      <c r="N29" s="53">
        <f t="shared" si="25"/>
        <v>0.57167207374178397</v>
      </c>
      <c r="O29" s="53">
        <f t="shared" si="26"/>
        <v>-0.48606190321502668</v>
      </c>
      <c r="P29" s="53">
        <f t="shared" si="27"/>
        <v>-1.1102230246251565E-16</v>
      </c>
    </row>
    <row r="30" spans="2:17" x14ac:dyDescent="0.25">
      <c r="J30" s="49" t="s">
        <v>30</v>
      </c>
      <c r="K30" s="53" t="str">
        <f t="shared" si="22"/>
        <v/>
      </c>
      <c r="L30" s="53" t="str">
        <f t="shared" si="23"/>
        <v/>
      </c>
      <c r="M30" s="53" t="str">
        <f t="shared" si="24"/>
        <v/>
      </c>
      <c r="N30" s="53" t="str">
        <f t="shared" si="25"/>
        <v/>
      </c>
      <c r="O30" s="53" t="str">
        <f t="shared" si="26"/>
        <v/>
      </c>
      <c r="P30" s="53" t="str">
        <f t="shared" si="27"/>
        <v/>
      </c>
    </row>
    <row r="31" spans="2:17" x14ac:dyDescent="0.25">
      <c r="J31" s="49" t="s">
        <v>31</v>
      </c>
      <c r="K31" s="53" t="str">
        <f t="shared" si="22"/>
        <v/>
      </c>
      <c r="L31" s="53" t="str">
        <f t="shared" si="23"/>
        <v/>
      </c>
      <c r="M31" s="53" t="str">
        <f t="shared" si="24"/>
        <v/>
      </c>
      <c r="N31" s="53" t="str">
        <f t="shared" si="25"/>
        <v/>
      </c>
      <c r="O31" s="53" t="str">
        <f t="shared" si="26"/>
        <v/>
      </c>
      <c r="P31" s="53" t="str">
        <f t="shared" si="27"/>
        <v/>
      </c>
    </row>
    <row r="32" spans="2:17" x14ac:dyDescent="0.25">
      <c r="J32" s="49" t="s">
        <v>32</v>
      </c>
      <c r="K32" s="53">
        <f t="shared" si="22"/>
        <v>-1</v>
      </c>
      <c r="L32" s="53">
        <f t="shared" si="23"/>
        <v>-1</v>
      </c>
      <c r="M32" s="53">
        <f t="shared" si="24"/>
        <v>3.8329339675304601E-2</v>
      </c>
      <c r="N32" s="53">
        <f t="shared" si="25"/>
        <v>1.070164555277721</v>
      </c>
      <c r="O32" s="53">
        <f t="shared" si="26"/>
        <v>-8.0121776781170634E-2</v>
      </c>
      <c r="P32" s="53">
        <f t="shared" si="27"/>
        <v>0</v>
      </c>
    </row>
    <row r="33" spans="2:16" x14ac:dyDescent="0.25">
      <c r="J33" s="49" t="s">
        <v>33</v>
      </c>
      <c r="K33" s="53" t="str">
        <f t="shared" si="22"/>
        <v/>
      </c>
      <c r="L33" s="53" t="str">
        <f t="shared" si="23"/>
        <v/>
      </c>
      <c r="M33" s="53">
        <f t="shared" si="24"/>
        <v>-6.7315450495686385E-3</v>
      </c>
      <c r="N33" s="53">
        <f t="shared" si="25"/>
        <v>1.7209938226028323</v>
      </c>
      <c r="O33" s="53" t="str">
        <f t="shared" si="26"/>
        <v/>
      </c>
      <c r="P33" s="53">
        <f t="shared" si="27"/>
        <v>1.1102230246251565E-16</v>
      </c>
    </row>
    <row r="34" spans="2:16" x14ac:dyDescent="0.25">
      <c r="J34" s="49" t="s">
        <v>34</v>
      </c>
      <c r="K34" s="53" t="str">
        <f t="shared" si="22"/>
        <v/>
      </c>
      <c r="L34" s="53" t="str">
        <f t="shared" si="23"/>
        <v/>
      </c>
      <c r="M34" s="53">
        <f t="shared" si="24"/>
        <v>2.156979669674707E-3</v>
      </c>
      <c r="N34" s="92">
        <f t="shared" si="25"/>
        <v>-1</v>
      </c>
      <c r="O34" s="53" t="str">
        <f t="shared" si="26"/>
        <v/>
      </c>
      <c r="P34" s="53">
        <f t="shared" si="27"/>
        <v>1.1102230246251565E-16</v>
      </c>
    </row>
    <row r="35" spans="2:16" x14ac:dyDescent="0.25">
      <c r="J35" s="49" t="s">
        <v>26</v>
      </c>
      <c r="K35" s="53">
        <f t="shared" si="22"/>
        <v>-6.6938781779315292E-3</v>
      </c>
      <c r="L35" s="53">
        <f t="shared" si="23"/>
        <v>-0.24462044549344836</v>
      </c>
      <c r="M35" s="53">
        <f t="shared" si="24"/>
        <v>6.377418374564596E-2</v>
      </c>
      <c r="N35" s="53">
        <f t="shared" si="25"/>
        <v>1.1369062506822252</v>
      </c>
      <c r="O35" s="53">
        <f t="shared" si="26"/>
        <v>-0.63035754728419957</v>
      </c>
      <c r="P35" s="53">
        <f t="shared" si="27"/>
        <v>-3.3306690738754686E-16</v>
      </c>
    </row>
    <row r="37" spans="2:16" x14ac:dyDescent="0.25">
      <c r="J37" s="49" t="s">
        <v>118</v>
      </c>
    </row>
    <row r="38" spans="2:16" x14ac:dyDescent="0.25">
      <c r="J38" s="93"/>
    </row>
    <row r="39" spans="2:16" x14ac:dyDescent="0.25">
      <c r="J39" s="93"/>
    </row>
    <row r="48" spans="2:16" ht="19.5" thickBot="1" x14ac:dyDescent="0.35">
      <c r="B48" s="313" t="s">
        <v>499</v>
      </c>
      <c r="C48" s="313"/>
      <c r="D48" s="313"/>
      <c r="E48" s="313"/>
      <c r="F48" s="313"/>
      <c r="G48" s="313"/>
      <c r="H48" s="313"/>
      <c r="J48" s="313" t="s">
        <v>500</v>
      </c>
      <c r="K48" s="313"/>
      <c r="L48" s="313"/>
      <c r="M48" s="313"/>
      <c r="N48" s="313"/>
      <c r="O48" s="313"/>
      <c r="P48" s="313"/>
    </row>
    <row r="49" spans="1:22" ht="16.5" thickTop="1" thickBot="1" x14ac:dyDescent="0.3">
      <c r="B49" s="52" t="s">
        <v>24</v>
      </c>
      <c r="C49" s="52" t="s">
        <v>43</v>
      </c>
      <c r="D49" s="52" t="s">
        <v>44</v>
      </c>
      <c r="E49" s="52" t="s">
        <v>45</v>
      </c>
      <c r="F49" s="52" t="s">
        <v>46</v>
      </c>
      <c r="G49" s="52" t="s">
        <v>47</v>
      </c>
      <c r="H49" s="52" t="s">
        <v>26</v>
      </c>
      <c r="I49" s="89">
        <f>I50+I51+I52</f>
        <v>9</v>
      </c>
      <c r="J49" s="52" t="s">
        <v>24</v>
      </c>
      <c r="K49" s="52" t="s">
        <v>43</v>
      </c>
      <c r="L49" s="52" t="s">
        <v>44</v>
      </c>
      <c r="M49" s="52" t="s">
        <v>45</v>
      </c>
      <c r="N49" s="52" t="s">
        <v>46</v>
      </c>
      <c r="O49" s="52" t="s">
        <v>47</v>
      </c>
      <c r="P49" s="52" t="s">
        <v>26</v>
      </c>
      <c r="R49" s="49" t="s">
        <v>501</v>
      </c>
    </row>
    <row r="50" spans="1:22" ht="15.75" thickTop="1" x14ac:dyDescent="0.25">
      <c r="A50">
        <v>3</v>
      </c>
      <c r="B50" s="49" t="s">
        <v>496</v>
      </c>
      <c r="C50" s="50">
        <f>IF(ISNA(VLOOKUP(CONCATENATE($A50,C$13),mtf_input!$G$37:$K$50,5,FALSE)),0,VLOOKUP(CONCATENATE($A50,C$13),mtf_input!$G$37:$K$50,5,FALSE))</f>
        <v>9837.98632</v>
      </c>
      <c r="D50" s="50">
        <f>IF(ISNA(VLOOKUP(CONCATENATE($A50,D$13),mtf_input!$G$37:$K$50,5,FALSE)),0,VLOOKUP(CONCATENATE($A50,D$13),mtf_input!$G$37:$K$50,5,FALSE))</f>
        <v>0</v>
      </c>
      <c r="E50" s="50">
        <f>IF(ISNA(VLOOKUP(CONCATENATE($A50,E$13),mtf_input!$G$37:$K$50,5,FALSE)),0,VLOOKUP(CONCATENATE($A50,E$13),mtf_input!$G$37:$K$50,5,FALSE))</f>
        <v>15984.926299999999</v>
      </c>
      <c r="F50" s="50">
        <f>IF(ISNA(VLOOKUP(CONCATENATE($A50,F$13),mtf_input!$G$37:$K$50,5,FALSE)),0,VLOOKUP(CONCATENATE($A50,F$13),mtf_input!$G$37:$K$50,5,FALSE))</f>
        <v>531.26021000000003</v>
      </c>
      <c r="G50" s="50">
        <f>IF(ISNA(VLOOKUP(CONCATENATE($A50,G$13),mtf_input!$G$37:$K$50,5,FALSE)),0,VLOOKUP(CONCATENATE($A50,G$13),mtf_input!$G$37:$K$50,5,FALSE))</f>
        <v>211.89824999999999</v>
      </c>
      <c r="H50" s="51">
        <f>SUM(C50:G50)</f>
        <v>26566.071079999998</v>
      </c>
      <c r="I50" s="69">
        <v>3</v>
      </c>
      <c r="J50" s="49" t="s">
        <v>496</v>
      </c>
      <c r="K50" s="50">
        <f>IF(ISNA(VLOOKUP(CONCATENATE($I50,K$13),mtf_input!$A$37:$E$50,5,FALSE)),0,VLOOKUP(CONCATENATE($A50,C$13),mtf_input!$A$37:$E$50,5,FALSE))*Index!$D$3</f>
        <v>670</v>
      </c>
      <c r="L50" s="50">
        <f>IF(ISNA(VLOOKUP(CONCATENATE($I50,L$13),mtf_input!$A$37:$E$50,5,FALSE)),0,VLOOKUP(CONCATENATE($A50,D$13),mtf_input!$A$37:$E$50,5,FALSE))*Index!$D$3</f>
        <v>14</v>
      </c>
      <c r="M50" s="50">
        <f>IF(ISNA(VLOOKUP(CONCATENATE($I50,M$13),mtf_input!$A$37:$E$50,5,FALSE)),0,VLOOKUP(CONCATENATE($A50,E$13),mtf_input!$A$37:$E$50,5,FALSE))*Index!$D$3</f>
        <v>2557</v>
      </c>
      <c r="N50" s="50">
        <f>IF(ISNA(VLOOKUP(CONCATENATE($I50,N$13),mtf_input!$A$37:$E$50,5,FALSE)),0,VLOOKUP(CONCATENATE($A50,F$13),mtf_input!$A$37:$E$50,5,FALSE))*Index!$D$3</f>
        <v>338</v>
      </c>
      <c r="O50" s="50">
        <f>IF(ISNA(VLOOKUP(CONCATENATE($I50,O$13),mtf_input!$A$37:$E$50,5,FALSE)),0,VLOOKUP(CONCATENATE($A50,G$13),mtf_input!$A$37:$E$50,5,FALSE))*Index!$D$3</f>
        <v>146</v>
      </c>
      <c r="P50" s="51">
        <f>SUM(K50:O50)</f>
        <v>3725</v>
      </c>
      <c r="R50" s="69">
        <f>M50+2*N50+O50</f>
        <v>3379</v>
      </c>
    </row>
    <row r="51" spans="1:22" x14ac:dyDescent="0.25">
      <c r="A51">
        <v>3</v>
      </c>
      <c r="B51" s="49" t="s">
        <v>497</v>
      </c>
      <c r="C51" s="50">
        <f>IF(ISNA(VLOOKUP(CONCATENATE($A51,C$13),mtf_input!$G$53:$K$77,5,FALSE)),0,VLOOKUP(CONCATENATE($A51,C$13),mtf_input!$G$53:$K$77,5,FALSE))</f>
        <v>23566.145990000001</v>
      </c>
      <c r="D51" s="50">
        <f>IF(ISNA(VLOOKUP(CONCATENATE($A51,D$13),mtf_input!$G$53:$K$77,5,FALSE)),0,VLOOKUP(CONCATENATE($A51,D$13),mtf_input!$G$53:$K$77,5,FALSE))</f>
        <v>84.101759999999999</v>
      </c>
      <c r="E51" s="50">
        <f>IF(ISNA(VLOOKUP(CONCATENATE($A51,E$13),mtf_input!$G$53:$K$77,5,FALSE)),0,VLOOKUP(CONCATENATE($A51,E$13),mtf_input!$G$53:$K$77,5,FALSE))</f>
        <v>49540.989479999997</v>
      </c>
      <c r="F51" s="50">
        <f>IF(ISNA(VLOOKUP(CONCATENATE($A51,F$13),mtf_input!$G$53:$K$77,5,FALSE)),0,VLOOKUP(CONCATENATE($A51,F$13),mtf_input!$G$53:$K$77,5,FALSE))</f>
        <v>1867.32572</v>
      </c>
      <c r="G51" s="50">
        <f>IF(ISNA(VLOOKUP(CONCATENATE($A51,G$13),mtf_input!$G$53:$K$77,5,FALSE)),0,VLOOKUP(CONCATENATE($A51,G$13),mtf_input!$G$53:$K$77,5,FALSE))</f>
        <v>5879.5776999999998</v>
      </c>
      <c r="H51" s="51">
        <f t="shared" ref="H51:H52" si="28">SUM(C51:G51)</f>
        <v>80938.140649999987</v>
      </c>
      <c r="I51" s="69">
        <v>3</v>
      </c>
      <c r="J51" s="49" t="s">
        <v>497</v>
      </c>
      <c r="K51" s="50">
        <f>IF(ISNA(VLOOKUP(CONCATENATE($I51,K$13),mtf_input!$A$52:$E$66,5,FALSE)),0,VLOOKUP(CONCATENATE($A51,C$13),mtf_input!$A$52:$E$66,5,FALSE))*Index!$D$3</f>
        <v>6052</v>
      </c>
      <c r="L51" s="50">
        <f>IF(ISNA(VLOOKUP(CONCATENATE($I51,L$13),mtf_input!$A$52:$E$66,5,FALSE)),0,VLOOKUP(CONCATENATE($A51,D$13),mtf_input!$A$52:$E$66,5,FALSE))*Index!$D$3</f>
        <v>293</v>
      </c>
      <c r="M51" s="50">
        <f>IF(ISNA(VLOOKUP(CONCATENATE($I51,M$13),mtf_input!$A$52:$E$66,5,FALSE)),0,VLOOKUP(CONCATENATE($A51,E$13),mtf_input!$A$52:$E$66,5,FALSE))*Index!$D$3</f>
        <v>12944</v>
      </c>
      <c r="N51" s="50">
        <f>IF(ISNA(VLOOKUP(CONCATENATE($I51,N$13),mtf_input!$A$52:$E$66,5,FALSE)),0,VLOOKUP(CONCATENATE($A51,F$13),mtf_input!$A$52:$E$66,5,FALSE))*Index!$D$3</f>
        <v>670</v>
      </c>
      <c r="O51" s="50">
        <f>IF(ISNA(VLOOKUP(CONCATENATE($I51,O$13),mtf_input!$A$52:$E$66,5,FALSE)),0,VLOOKUP(CONCATENATE($A51,G$13),mtf_input!$A$52:$E$66,5,FALSE))*Index!$D$3</f>
        <v>747</v>
      </c>
      <c r="P51" s="51">
        <f t="shared" ref="P51:P52" si="29">SUM(K51:O51)</f>
        <v>20706</v>
      </c>
      <c r="R51" s="69">
        <f t="shared" ref="R51:R52" si="30">M51+2*N51+O51</f>
        <v>15031</v>
      </c>
    </row>
    <row r="52" spans="1:22" x14ac:dyDescent="0.25">
      <c r="A52">
        <v>3</v>
      </c>
      <c r="B52" s="57" t="s">
        <v>498</v>
      </c>
      <c r="C52" s="240">
        <f>IF(ISNA(VLOOKUP(CONCATENATE($A52,C$13),mtf_input!$G$80:$K$107,5,FALSE)),0,VLOOKUP(CONCATENATE($A52,C$13),mtf_input!$G$80:$K$107,5,FALSE))</f>
        <v>17436.804889999999</v>
      </c>
      <c r="D52" s="240">
        <f>IF(ISNA(VLOOKUP(CONCATENATE($A52,D$13),mtf_input!$G$80:$K$107,5,FALSE)),0,VLOOKUP(CONCATENATE($A52,D$13),mtf_input!$G$80:$K$107,5,FALSE))</f>
        <v>897.10963000000004</v>
      </c>
      <c r="E52" s="240">
        <f>IF(ISNA(VLOOKUP(CONCATENATE($A52,E$13),mtf_input!$G$80:$K$107,5,FALSE)),0,VLOOKUP(CONCATENATE($A52,E$13),mtf_input!$G$80:$K$107,5,FALSE))</f>
        <v>44270.346669999999</v>
      </c>
      <c r="F52" s="240">
        <f>IF(ISNA(VLOOKUP(CONCATENATE($A52,F$13),mtf_input!$G$80:$K$107,5,FALSE)),0,VLOOKUP(CONCATENATE($A52,F$13),mtf_input!$G$80:$K$107,5,FALSE))</f>
        <v>2379.8047499999998</v>
      </c>
      <c r="G52" s="240">
        <f>IF(ISNA(VLOOKUP(CONCATENATE($A52,G$13),mtf_input!$G$80:$K$107,5,FALSE)),0,VLOOKUP(CONCATENATE($A52,G$13),mtf_input!$G$80:$K$107,5,FALSE))</f>
        <v>6113.4568499999996</v>
      </c>
      <c r="H52" s="241">
        <f t="shared" si="28"/>
        <v>71097.522790000003</v>
      </c>
      <c r="I52" s="242">
        <v>3</v>
      </c>
      <c r="J52" s="57" t="s">
        <v>498</v>
      </c>
      <c r="K52" s="240">
        <f>IF(ISNA(VLOOKUP(CONCATENATE($I52,K$13),mtf_input!$A$68:$E$82,5,FALSE)),0,VLOOKUP(CONCATENATE($A52,C$13),mtf_input!$A$68:$E$82,5,FALSE))*Index!$D$3</f>
        <v>5622</v>
      </c>
      <c r="L52" s="240">
        <f>IF(ISNA(VLOOKUP(CONCATENATE($I52,L$13),mtf_input!$A$68:$E$82,5,FALSE)),0,VLOOKUP(CONCATENATE($A52,D$13),mtf_input!$A$68:$E$82,5,FALSE))*Index!$D$3</f>
        <v>293</v>
      </c>
      <c r="M52" s="240">
        <f>IF(ISNA(VLOOKUP(CONCATENATE($I52,M$13),mtf_input!$A$68:$E$82,5,FALSE)),0,VLOOKUP(CONCATENATE($A52,E$13),mtf_input!$A$68:$E$82,5,FALSE))*Index!$D$3</f>
        <v>8170</v>
      </c>
      <c r="N52" s="240">
        <f>IF(ISNA(VLOOKUP(CONCATENATE($I52,N$13),mtf_input!$A$68:$E$82,5,FALSE)),0,VLOOKUP(CONCATENATE($A52,F$13),mtf_input!$A$68:$E$82,5,FALSE))*Index!$D$3</f>
        <v>571</v>
      </c>
      <c r="O52" s="240">
        <f>IF(ISNA(VLOOKUP(CONCATENATE($I52,O$13),mtf_input!$A$68:$E$82,5,FALSE)),0,VLOOKUP(CONCATENATE($A52,G$13),mtf_input!$A$68:$E$82,5,FALSE))*Index!$D$3</f>
        <v>546</v>
      </c>
      <c r="P52" s="241">
        <f t="shared" si="29"/>
        <v>15202</v>
      </c>
      <c r="R52" s="69">
        <f t="shared" si="30"/>
        <v>9858</v>
      </c>
    </row>
    <row r="53" spans="1:22" x14ac:dyDescent="0.25">
      <c r="B53" s="49" t="s">
        <v>26</v>
      </c>
      <c r="C53" s="69">
        <f>SUM(C50:C52)</f>
        <v>50840.9372</v>
      </c>
      <c r="D53" s="69">
        <f t="shared" ref="D53:H53" si="31">SUM(D50:D52)</f>
        <v>981.21139000000005</v>
      </c>
      <c r="E53" s="69">
        <f t="shared" si="31"/>
        <v>109796.26244999999</v>
      </c>
      <c r="F53" s="69">
        <f t="shared" si="31"/>
        <v>4778.3906800000004</v>
      </c>
      <c r="G53" s="69">
        <f t="shared" si="31"/>
        <v>12204.932799999999</v>
      </c>
      <c r="H53" s="69">
        <f t="shared" si="31"/>
        <v>178601.73452</v>
      </c>
      <c r="K53" s="69">
        <f>SUM(K50:K52)</f>
        <v>12344</v>
      </c>
      <c r="L53" s="69">
        <f t="shared" ref="L53" si="32">SUM(L50:L52)</f>
        <v>600</v>
      </c>
      <c r="M53" s="69">
        <f t="shared" ref="M53" si="33">SUM(M50:M52)</f>
        <v>23671</v>
      </c>
      <c r="N53" s="69">
        <f t="shared" ref="N53" si="34">SUM(N50:N52)</f>
        <v>1579</v>
      </c>
      <c r="O53" s="69">
        <f t="shared" ref="O53" si="35">SUM(O50:O52)</f>
        <v>1439</v>
      </c>
      <c r="P53" s="69">
        <f t="shared" ref="P53" si="36">SUM(P50:P52)</f>
        <v>39633</v>
      </c>
    </row>
    <row r="55" spans="1:22" ht="15.75" thickBot="1" x14ac:dyDescent="0.3">
      <c r="S55">
        <v>1.413</v>
      </c>
      <c r="T55">
        <v>1.302</v>
      </c>
    </row>
    <row r="56" spans="1:22" ht="16.5" thickTop="1" thickBot="1" x14ac:dyDescent="0.3">
      <c r="B56" s="52" t="s">
        <v>24</v>
      </c>
      <c r="C56" s="52" t="s">
        <v>43</v>
      </c>
      <c r="D56" s="52" t="s">
        <v>44</v>
      </c>
      <c r="E56" s="52" t="s">
        <v>45</v>
      </c>
      <c r="F56" s="52" t="s">
        <v>46</v>
      </c>
      <c r="G56" s="52" t="s">
        <v>47</v>
      </c>
      <c r="H56" s="52" t="s">
        <v>26</v>
      </c>
      <c r="I56" s="89">
        <f>I57+I58+I59</f>
        <v>9</v>
      </c>
      <c r="J56" s="52" t="s">
        <v>24</v>
      </c>
      <c r="K56" s="52" t="s">
        <v>43</v>
      </c>
      <c r="L56" s="52" t="s">
        <v>44</v>
      </c>
      <c r="M56" s="52" t="s">
        <v>45</v>
      </c>
      <c r="N56" s="52" t="s">
        <v>46</v>
      </c>
      <c r="O56" s="52" t="s">
        <v>47</v>
      </c>
      <c r="P56" s="52" t="s">
        <v>26</v>
      </c>
      <c r="S56">
        <v>2.1</v>
      </c>
      <c r="T56">
        <v>1.8</v>
      </c>
    </row>
    <row r="57" spans="1:22" ht="15.75" thickTop="1" x14ac:dyDescent="0.25">
      <c r="B57" s="49" t="s">
        <v>496</v>
      </c>
      <c r="C57" s="53">
        <f>C50/$H50</f>
        <v>0.37032146343259731</v>
      </c>
      <c r="D57" s="53">
        <f t="shared" ref="D57:H57" si="37">D50/$H50</f>
        <v>0</v>
      </c>
      <c r="E57" s="53">
        <f t="shared" si="37"/>
        <v>0.6017045671474579</v>
      </c>
      <c r="F57" s="53">
        <f t="shared" si="37"/>
        <v>1.9997695873062465E-2</v>
      </c>
      <c r="G57" s="53">
        <f t="shared" si="37"/>
        <v>7.9762735468823422E-3</v>
      </c>
      <c r="H57" s="53">
        <f t="shared" si="37"/>
        <v>1</v>
      </c>
      <c r="I57" s="69">
        <v>3</v>
      </c>
      <c r="J57" s="49" t="s">
        <v>496</v>
      </c>
      <c r="K57" s="53">
        <f>K50/$P50</f>
        <v>0.17986577181208055</v>
      </c>
      <c r="L57" s="53">
        <f t="shared" ref="L57:P57" si="38">L50/$P50</f>
        <v>3.7583892617449664E-3</v>
      </c>
      <c r="M57" s="53">
        <f t="shared" si="38"/>
        <v>0.68644295302013425</v>
      </c>
      <c r="N57" s="53">
        <f t="shared" si="38"/>
        <v>9.073825503355705E-2</v>
      </c>
      <c r="O57" s="53">
        <f t="shared" si="38"/>
        <v>3.9194630872483219E-2</v>
      </c>
      <c r="P57" s="53">
        <f t="shared" si="38"/>
        <v>1</v>
      </c>
      <c r="S57">
        <f>N57*EXP(S56)</f>
        <v>0.74098400817392385</v>
      </c>
      <c r="T57">
        <f>O57*EXP(T56)</f>
        <v>0.23711369927631951</v>
      </c>
      <c r="V57" s="89">
        <f>(S57+T57-N57-O57)*P50</f>
        <v>3159.4139602521568</v>
      </c>
    </row>
    <row r="58" spans="1:22" x14ac:dyDescent="0.25">
      <c r="B58" s="49" t="s">
        <v>497</v>
      </c>
      <c r="C58" s="53">
        <f t="shared" ref="C58:H58" si="39">C51/$H51</f>
        <v>0.29116243344292841</v>
      </c>
      <c r="D58" s="53">
        <f t="shared" si="39"/>
        <v>1.0390868794933209E-3</v>
      </c>
      <c r="E58" s="53">
        <f t="shared" si="39"/>
        <v>0.61208460043861912</v>
      </c>
      <c r="F58" s="53">
        <f t="shared" si="39"/>
        <v>2.3071023191338906E-2</v>
      </c>
      <c r="G58" s="53">
        <f t="shared" si="39"/>
        <v>7.2642856047620372E-2</v>
      </c>
      <c r="H58" s="243">
        <f t="shared" si="39"/>
        <v>1</v>
      </c>
      <c r="I58" s="69">
        <v>3</v>
      </c>
      <c r="J58" s="49" t="s">
        <v>497</v>
      </c>
      <c r="K58" s="53">
        <f t="shared" ref="K58:P58" si="40">K51/$P51</f>
        <v>0.29228243021346467</v>
      </c>
      <c r="L58" s="53">
        <f t="shared" si="40"/>
        <v>1.4150487781319424E-2</v>
      </c>
      <c r="M58" s="53">
        <f t="shared" si="40"/>
        <v>0.62513281174538782</v>
      </c>
      <c r="N58" s="53">
        <f t="shared" si="40"/>
        <v>3.2357770694484693E-2</v>
      </c>
      <c r="O58" s="53">
        <f t="shared" si="40"/>
        <v>3.6076499565343381E-2</v>
      </c>
      <c r="P58" s="243">
        <f t="shared" si="40"/>
        <v>1</v>
      </c>
    </row>
    <row r="59" spans="1:22" x14ac:dyDescent="0.25">
      <c r="B59" s="57" t="s">
        <v>498</v>
      </c>
      <c r="C59" s="58">
        <f t="shared" ref="C59:H59" si="41">C52/$H52</f>
        <v>0.24525193291899783</v>
      </c>
      <c r="D59" s="58">
        <f t="shared" si="41"/>
        <v>1.2618015294988311E-2</v>
      </c>
      <c r="E59" s="58">
        <f t="shared" si="41"/>
        <v>0.62267073356072966</v>
      </c>
      <c r="F59" s="58">
        <f t="shared" si="41"/>
        <v>3.3472400396131995E-2</v>
      </c>
      <c r="G59" s="58">
        <f t="shared" si="41"/>
        <v>8.5986917829152104E-2</v>
      </c>
      <c r="H59" s="244">
        <f t="shared" si="41"/>
        <v>1</v>
      </c>
      <c r="I59" s="242">
        <v>3</v>
      </c>
      <c r="J59" s="57" t="s">
        <v>498</v>
      </c>
      <c r="K59" s="58">
        <f t="shared" ref="K59:P59" si="42">K52/$P52</f>
        <v>0.36981976055782134</v>
      </c>
      <c r="L59" s="58">
        <f t="shared" si="42"/>
        <v>1.9273779765820287E-2</v>
      </c>
      <c r="M59" s="58">
        <f t="shared" si="42"/>
        <v>0.53742928562031311</v>
      </c>
      <c r="N59" s="58">
        <f t="shared" si="42"/>
        <v>3.7560847256939874E-2</v>
      </c>
      <c r="O59" s="58">
        <f t="shared" si="42"/>
        <v>3.5916326799105378E-2</v>
      </c>
      <c r="P59" s="244">
        <f t="shared" si="42"/>
        <v>1</v>
      </c>
    </row>
    <row r="60" spans="1:22" x14ac:dyDescent="0.25">
      <c r="B60" s="49" t="s">
        <v>26</v>
      </c>
      <c r="C60" s="2">
        <f t="shared" ref="C60:H60" si="43">C53/$H53</f>
        <v>0.28466093756948807</v>
      </c>
      <c r="D60" s="2">
        <f t="shared" si="43"/>
        <v>5.4938514042825433E-3</v>
      </c>
      <c r="E60" s="2">
        <f t="shared" si="43"/>
        <v>0.6147547376574044</v>
      </c>
      <c r="F60" s="2">
        <f t="shared" si="43"/>
        <v>2.6754447222151201E-2</v>
      </c>
      <c r="G60" s="2">
        <f t="shared" si="43"/>
        <v>6.8336026146673723E-2</v>
      </c>
      <c r="H60" s="2">
        <f t="shared" si="43"/>
        <v>1</v>
      </c>
      <c r="K60" s="2">
        <f t="shared" ref="K60:P60" si="44">K53/$P53</f>
        <v>0.31145762369742386</v>
      </c>
      <c r="L60" s="2">
        <f t="shared" si="44"/>
        <v>1.5138899402013474E-2</v>
      </c>
      <c r="M60" s="2">
        <f t="shared" si="44"/>
        <v>0.59725481290843485</v>
      </c>
      <c r="N60" s="2">
        <f t="shared" si="44"/>
        <v>3.984053692629879E-2</v>
      </c>
      <c r="O60" s="2">
        <f t="shared" si="44"/>
        <v>3.6308127065828984E-2</v>
      </c>
      <c r="P60" s="2">
        <f t="shared" si="44"/>
        <v>1</v>
      </c>
    </row>
    <row r="61" spans="1:22" x14ac:dyDescent="0.25">
      <c r="S61">
        <f>S56-S55</f>
        <v>0.68700000000000006</v>
      </c>
      <c r="T61">
        <f>T56-T55</f>
        <v>0.498</v>
      </c>
    </row>
  </sheetData>
  <mergeCells count="4">
    <mergeCell ref="B2:H2"/>
    <mergeCell ref="J2:P2"/>
    <mergeCell ref="B48:H48"/>
    <mergeCell ref="J48:P48"/>
  </mergeCells>
  <hyperlinks>
    <hyperlink ref="A1" location="Index!A1" display="Index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1"/>
  <dimension ref="A1:P108"/>
  <sheetViews>
    <sheetView topLeftCell="A19" workbookViewId="0">
      <selection activeCell="C36" sqref="C36:E83"/>
    </sheetView>
  </sheetViews>
  <sheetFormatPr defaultRowHeight="15" x14ac:dyDescent="0.25"/>
  <cols>
    <col min="2" max="2" width="3" bestFit="1" customWidth="1"/>
    <col min="3" max="3" width="8.42578125" bestFit="1" customWidth="1"/>
    <col min="15" max="15" width="25" bestFit="1" customWidth="1"/>
  </cols>
  <sheetData>
    <row r="1" spans="1:16" x14ac:dyDescent="0.25">
      <c r="A1" s="312" t="s">
        <v>3</v>
      </c>
      <c r="B1" s="312"/>
      <c r="C1" s="312"/>
      <c r="D1" s="312"/>
      <c r="E1" s="312"/>
      <c r="H1" s="312" t="s">
        <v>7</v>
      </c>
      <c r="I1" s="312"/>
      <c r="J1" s="312"/>
      <c r="K1" s="312"/>
    </row>
    <row r="2" spans="1:16" x14ac:dyDescent="0.25">
      <c r="C2" t="s">
        <v>40</v>
      </c>
      <c r="D2" t="s">
        <v>35</v>
      </c>
      <c r="E2" t="s">
        <v>36</v>
      </c>
      <c r="I2" t="s">
        <v>40</v>
      </c>
      <c r="J2" t="s">
        <v>41</v>
      </c>
      <c r="K2" t="s">
        <v>36</v>
      </c>
      <c r="O2" t="s">
        <v>42</v>
      </c>
      <c r="P2" t="s">
        <v>40</v>
      </c>
    </row>
    <row r="3" spans="1:16" x14ac:dyDescent="0.25">
      <c r="A3" t="str">
        <f>CONCATENATE(C3,D3)</f>
        <v>11</v>
      </c>
      <c r="B3">
        <v>1</v>
      </c>
      <c r="C3">
        <v>1</v>
      </c>
      <c r="D3">
        <v>1</v>
      </c>
      <c r="E3">
        <v>573642</v>
      </c>
      <c r="G3" t="str">
        <f>CONCATENATE(I3,J3)</f>
        <v>11</v>
      </c>
      <c r="H3">
        <v>1</v>
      </c>
      <c r="I3">
        <v>1</v>
      </c>
      <c r="J3">
        <v>1</v>
      </c>
      <c r="K3">
        <v>3013319.5800100002</v>
      </c>
      <c r="O3" t="s">
        <v>27</v>
      </c>
      <c r="P3">
        <v>1</v>
      </c>
    </row>
    <row r="4" spans="1:16" x14ac:dyDescent="0.25">
      <c r="A4" t="str">
        <f t="shared" ref="A4:A17" si="0">CONCATENATE(C4,D4)</f>
        <v>12</v>
      </c>
      <c r="B4">
        <v>2</v>
      </c>
      <c r="C4">
        <v>1</v>
      </c>
      <c r="D4">
        <v>2</v>
      </c>
      <c r="E4">
        <v>28124</v>
      </c>
      <c r="G4" t="str">
        <f t="shared" ref="G4:G30" si="1">CONCATENATE(I4,J4)</f>
        <v>12</v>
      </c>
      <c r="H4">
        <v>2</v>
      </c>
      <c r="I4">
        <v>1</v>
      </c>
      <c r="J4">
        <v>2</v>
      </c>
      <c r="K4">
        <v>195227.01345999999</v>
      </c>
      <c r="O4" t="s">
        <v>28</v>
      </c>
      <c r="P4">
        <v>2</v>
      </c>
    </row>
    <row r="5" spans="1:16" x14ac:dyDescent="0.25">
      <c r="A5" t="str">
        <f t="shared" si="0"/>
        <v>21</v>
      </c>
      <c r="B5">
        <v>3</v>
      </c>
      <c r="C5">
        <v>2</v>
      </c>
      <c r="D5">
        <v>1</v>
      </c>
      <c r="E5">
        <v>70617</v>
      </c>
      <c r="G5" t="str">
        <f t="shared" si="1"/>
        <v>13</v>
      </c>
      <c r="H5">
        <v>3</v>
      </c>
      <c r="I5">
        <v>1</v>
      </c>
      <c r="J5">
        <v>3</v>
      </c>
      <c r="K5">
        <v>16185.437599999999</v>
      </c>
      <c r="O5" t="s">
        <v>29</v>
      </c>
      <c r="P5">
        <v>3</v>
      </c>
    </row>
    <row r="6" spans="1:16" x14ac:dyDescent="0.25">
      <c r="A6" t="str">
        <f t="shared" si="0"/>
        <v>22</v>
      </c>
      <c r="B6">
        <v>4</v>
      </c>
      <c r="C6">
        <v>2</v>
      </c>
      <c r="D6">
        <v>2</v>
      </c>
      <c r="E6">
        <v>4787</v>
      </c>
      <c r="G6" t="str">
        <f t="shared" si="1"/>
        <v>14</v>
      </c>
      <c r="H6">
        <v>4</v>
      </c>
      <c r="I6">
        <v>1</v>
      </c>
      <c r="J6">
        <v>4</v>
      </c>
      <c r="K6">
        <v>310.17415999999997</v>
      </c>
      <c r="O6" t="s">
        <v>38</v>
      </c>
      <c r="P6">
        <v>6</v>
      </c>
    </row>
    <row r="7" spans="1:16" x14ac:dyDescent="0.25">
      <c r="A7" t="str">
        <f t="shared" si="0"/>
        <v>31</v>
      </c>
      <c r="B7">
        <v>5</v>
      </c>
      <c r="C7">
        <v>3</v>
      </c>
      <c r="D7">
        <v>1</v>
      </c>
      <c r="E7">
        <v>12344</v>
      </c>
      <c r="G7" t="str">
        <f t="shared" si="1"/>
        <v>15</v>
      </c>
      <c r="H7">
        <v>5</v>
      </c>
      <c r="I7">
        <v>1</v>
      </c>
      <c r="J7">
        <v>5</v>
      </c>
      <c r="K7">
        <v>26078.269660000002</v>
      </c>
      <c r="O7" t="s">
        <v>39</v>
      </c>
      <c r="P7">
        <v>7</v>
      </c>
    </row>
    <row r="8" spans="1:16" x14ac:dyDescent="0.25">
      <c r="A8" t="str">
        <f t="shared" si="0"/>
        <v>32</v>
      </c>
      <c r="B8">
        <v>6</v>
      </c>
      <c r="C8">
        <v>3</v>
      </c>
      <c r="D8">
        <v>2</v>
      </c>
      <c r="E8">
        <v>600</v>
      </c>
      <c r="G8" t="str">
        <f t="shared" si="1"/>
        <v>21</v>
      </c>
      <c r="H8">
        <v>6</v>
      </c>
      <c r="I8">
        <v>2</v>
      </c>
      <c r="J8">
        <v>1</v>
      </c>
      <c r="K8">
        <v>487298.49780000001</v>
      </c>
      <c r="O8" t="s">
        <v>37</v>
      </c>
      <c r="P8">
        <v>8</v>
      </c>
    </row>
    <row r="9" spans="1:16" x14ac:dyDescent="0.25">
      <c r="A9" t="str">
        <f t="shared" si="0"/>
        <v>33</v>
      </c>
      <c r="B9">
        <v>7</v>
      </c>
      <c r="C9">
        <v>3</v>
      </c>
      <c r="D9">
        <v>3</v>
      </c>
      <c r="E9">
        <v>23671</v>
      </c>
      <c r="G9" t="str">
        <f t="shared" si="1"/>
        <v>22</v>
      </c>
      <c r="H9">
        <v>7</v>
      </c>
      <c r="I9">
        <v>2</v>
      </c>
      <c r="J9">
        <v>2</v>
      </c>
      <c r="K9">
        <v>42808.428240000001</v>
      </c>
    </row>
    <row r="10" spans="1:16" x14ac:dyDescent="0.25">
      <c r="A10" t="str">
        <f t="shared" si="0"/>
        <v>34</v>
      </c>
      <c r="B10">
        <v>8</v>
      </c>
      <c r="C10">
        <v>3</v>
      </c>
      <c r="D10">
        <v>4</v>
      </c>
      <c r="E10">
        <v>1579</v>
      </c>
      <c r="G10" t="str">
        <f t="shared" si="1"/>
        <v>23</v>
      </c>
      <c r="H10">
        <v>8</v>
      </c>
      <c r="I10">
        <v>2</v>
      </c>
      <c r="J10">
        <v>3</v>
      </c>
      <c r="K10">
        <v>5110.5820700000004</v>
      </c>
    </row>
    <row r="11" spans="1:16" x14ac:dyDescent="0.25">
      <c r="A11" t="str">
        <f t="shared" si="0"/>
        <v>35</v>
      </c>
      <c r="B11">
        <v>9</v>
      </c>
      <c r="C11">
        <v>3</v>
      </c>
      <c r="D11">
        <v>5</v>
      </c>
      <c r="E11">
        <v>1439</v>
      </c>
      <c r="G11" t="str">
        <f t="shared" si="1"/>
        <v>25</v>
      </c>
      <c r="H11">
        <v>9</v>
      </c>
      <c r="I11">
        <v>2</v>
      </c>
      <c r="J11">
        <v>5</v>
      </c>
      <c r="K11">
        <v>4434.8388699999996</v>
      </c>
    </row>
    <row r="12" spans="1:16" x14ac:dyDescent="0.25">
      <c r="A12" t="str">
        <f t="shared" si="0"/>
        <v>63</v>
      </c>
      <c r="B12">
        <v>10</v>
      </c>
      <c r="C12">
        <v>6</v>
      </c>
      <c r="D12">
        <v>3</v>
      </c>
      <c r="E12">
        <v>45262</v>
      </c>
      <c r="G12" t="str">
        <f t="shared" si="1"/>
        <v>31</v>
      </c>
      <c r="H12">
        <v>10</v>
      </c>
      <c r="I12">
        <v>3</v>
      </c>
      <c r="J12">
        <v>1</v>
      </c>
      <c r="K12">
        <v>52996.14284</v>
      </c>
    </row>
    <row r="13" spans="1:16" x14ac:dyDescent="0.25">
      <c r="A13" t="str">
        <f t="shared" si="0"/>
        <v>64</v>
      </c>
      <c r="B13">
        <v>11</v>
      </c>
      <c r="C13">
        <v>6</v>
      </c>
      <c r="D13">
        <v>4</v>
      </c>
      <c r="E13">
        <v>937</v>
      </c>
      <c r="G13" t="str">
        <f t="shared" si="1"/>
        <v>32</v>
      </c>
      <c r="H13">
        <v>11</v>
      </c>
      <c r="I13">
        <v>3</v>
      </c>
      <c r="J13">
        <v>2</v>
      </c>
      <c r="K13">
        <v>981.21139000000005</v>
      </c>
    </row>
    <row r="14" spans="1:16" x14ac:dyDescent="0.25">
      <c r="A14" t="str">
        <f t="shared" si="0"/>
        <v>65</v>
      </c>
      <c r="B14">
        <v>12</v>
      </c>
      <c r="C14">
        <v>6</v>
      </c>
      <c r="D14">
        <v>5</v>
      </c>
      <c r="E14">
        <v>2562</v>
      </c>
      <c r="G14" t="str">
        <f t="shared" si="1"/>
        <v>33</v>
      </c>
      <c r="H14">
        <v>12</v>
      </c>
      <c r="I14">
        <v>3</v>
      </c>
      <c r="J14">
        <v>3</v>
      </c>
      <c r="K14">
        <v>116430.16211</v>
      </c>
    </row>
    <row r="15" spans="1:16" x14ac:dyDescent="0.25">
      <c r="A15" t="str">
        <f t="shared" si="0"/>
        <v>73</v>
      </c>
      <c r="B15">
        <v>13</v>
      </c>
      <c r="C15">
        <v>7</v>
      </c>
      <c r="D15">
        <v>3</v>
      </c>
      <c r="E15">
        <v>209704</v>
      </c>
      <c r="G15" t="str">
        <f t="shared" si="1"/>
        <v>34</v>
      </c>
      <c r="H15">
        <v>13</v>
      </c>
      <c r="I15">
        <v>3</v>
      </c>
      <c r="J15">
        <v>4</v>
      </c>
      <c r="K15">
        <v>4778.3906800000004</v>
      </c>
    </row>
    <row r="16" spans="1:16" x14ac:dyDescent="0.25">
      <c r="A16" t="str">
        <f t="shared" si="0"/>
        <v>74</v>
      </c>
      <c r="B16">
        <v>14</v>
      </c>
      <c r="C16">
        <v>7</v>
      </c>
      <c r="D16">
        <v>4</v>
      </c>
      <c r="E16">
        <v>2247</v>
      </c>
      <c r="G16" t="str">
        <f t="shared" si="1"/>
        <v>35</v>
      </c>
      <c r="H16">
        <v>14</v>
      </c>
      <c r="I16">
        <v>3</v>
      </c>
      <c r="J16">
        <v>5</v>
      </c>
      <c r="K16">
        <v>13317.15465</v>
      </c>
    </row>
    <row r="17" spans="1:11" x14ac:dyDescent="0.25">
      <c r="A17" t="str">
        <f t="shared" si="0"/>
        <v>83</v>
      </c>
      <c r="B17">
        <v>15</v>
      </c>
      <c r="C17">
        <v>8</v>
      </c>
      <c r="D17">
        <v>3</v>
      </c>
      <c r="E17">
        <v>47728</v>
      </c>
      <c r="G17" t="str">
        <f t="shared" si="1"/>
        <v>41</v>
      </c>
      <c r="H17">
        <v>15</v>
      </c>
      <c r="I17">
        <v>4</v>
      </c>
      <c r="J17">
        <v>1</v>
      </c>
      <c r="K17">
        <v>953.22026000000005</v>
      </c>
    </row>
    <row r="18" spans="1:11" x14ac:dyDescent="0.25">
      <c r="G18" t="str">
        <f t="shared" si="1"/>
        <v>43</v>
      </c>
      <c r="H18">
        <v>16</v>
      </c>
      <c r="I18">
        <v>4</v>
      </c>
      <c r="J18">
        <v>3</v>
      </c>
      <c r="K18">
        <v>2107.9122600000001</v>
      </c>
    </row>
    <row r="19" spans="1:11" x14ac:dyDescent="0.25">
      <c r="G19" t="str">
        <f t="shared" si="1"/>
        <v>45</v>
      </c>
      <c r="H19">
        <v>17</v>
      </c>
      <c r="I19">
        <v>4</v>
      </c>
      <c r="J19">
        <v>5</v>
      </c>
      <c r="K19">
        <v>428.02649000000002</v>
      </c>
    </row>
    <row r="20" spans="1:11" x14ac:dyDescent="0.25">
      <c r="G20" t="str">
        <f t="shared" si="1"/>
        <v>51</v>
      </c>
      <c r="H20">
        <v>18</v>
      </c>
      <c r="I20">
        <v>5</v>
      </c>
      <c r="J20">
        <v>1</v>
      </c>
      <c r="K20">
        <v>1040.8098600000001</v>
      </c>
    </row>
    <row r="21" spans="1:11" x14ac:dyDescent="0.25">
      <c r="G21" t="str">
        <f t="shared" si="1"/>
        <v>53</v>
      </c>
      <c r="H21">
        <v>19</v>
      </c>
      <c r="I21">
        <v>5</v>
      </c>
      <c r="J21">
        <v>3</v>
      </c>
      <c r="K21">
        <v>1366.17399</v>
      </c>
    </row>
    <row r="22" spans="1:11" x14ac:dyDescent="0.25">
      <c r="G22" t="str">
        <f t="shared" si="1"/>
        <v>61</v>
      </c>
      <c r="H22">
        <v>20</v>
      </c>
      <c r="I22">
        <v>6</v>
      </c>
      <c r="J22">
        <v>1</v>
      </c>
      <c r="K22">
        <v>9545.2566499999994</v>
      </c>
    </row>
    <row r="23" spans="1:11" x14ac:dyDescent="0.25">
      <c r="G23" t="str">
        <f t="shared" si="1"/>
        <v>62</v>
      </c>
      <c r="H23">
        <v>21</v>
      </c>
      <c r="I23">
        <v>6</v>
      </c>
      <c r="J23">
        <v>2</v>
      </c>
      <c r="K23">
        <v>249.15765999999999</v>
      </c>
    </row>
    <row r="24" spans="1:11" x14ac:dyDescent="0.25">
      <c r="G24" t="str">
        <f t="shared" si="1"/>
        <v>63</v>
      </c>
      <c r="H24">
        <v>22</v>
      </c>
      <c r="I24">
        <v>6</v>
      </c>
      <c r="J24">
        <v>3</v>
      </c>
      <c r="K24">
        <v>220983.06417</v>
      </c>
    </row>
    <row r="25" spans="1:11" x14ac:dyDescent="0.25">
      <c r="G25" t="str">
        <f t="shared" si="1"/>
        <v>64</v>
      </c>
      <c r="H25">
        <v>23</v>
      </c>
      <c r="I25">
        <v>6</v>
      </c>
      <c r="J25">
        <v>4</v>
      </c>
      <c r="K25">
        <v>2294.5371799999998</v>
      </c>
    </row>
    <row r="26" spans="1:11" x14ac:dyDescent="0.25">
      <c r="G26" t="str">
        <f t="shared" si="1"/>
        <v>65</v>
      </c>
      <c r="H26">
        <v>24</v>
      </c>
      <c r="I26">
        <v>6</v>
      </c>
      <c r="J26">
        <v>5</v>
      </c>
      <c r="K26">
        <v>14119.169910000001</v>
      </c>
    </row>
    <row r="27" spans="1:11" x14ac:dyDescent="0.25">
      <c r="G27" t="str">
        <f t="shared" si="1"/>
        <v>73</v>
      </c>
      <c r="H27">
        <v>25</v>
      </c>
      <c r="I27">
        <v>7</v>
      </c>
      <c r="J27">
        <v>3</v>
      </c>
      <c r="K27">
        <v>1054678.69401</v>
      </c>
    </row>
    <row r="28" spans="1:11" x14ac:dyDescent="0.25">
      <c r="G28" t="str">
        <f t="shared" si="1"/>
        <v>74</v>
      </c>
      <c r="H28">
        <v>26</v>
      </c>
      <c r="I28">
        <v>7</v>
      </c>
      <c r="J28">
        <v>4</v>
      </c>
      <c r="K28">
        <v>4125.3007699999998</v>
      </c>
    </row>
    <row r="29" spans="1:11" x14ac:dyDescent="0.25">
      <c r="G29" t="str">
        <f t="shared" si="1"/>
        <v>83</v>
      </c>
      <c r="H29">
        <v>27</v>
      </c>
      <c r="I29">
        <v>8</v>
      </c>
      <c r="J29">
        <v>3</v>
      </c>
      <c r="K29">
        <v>237812.63088000001</v>
      </c>
    </row>
    <row r="30" spans="1:11" x14ac:dyDescent="0.25">
      <c r="G30" t="str">
        <f t="shared" si="1"/>
        <v>84</v>
      </c>
      <c r="H30">
        <v>28</v>
      </c>
      <c r="I30">
        <v>8</v>
      </c>
      <c r="J30">
        <v>4</v>
      </c>
      <c r="K30">
        <v>512.95700999999997</v>
      </c>
    </row>
    <row r="34" spans="1:11" ht="21" x14ac:dyDescent="0.35">
      <c r="A34" s="112" t="s">
        <v>495</v>
      </c>
    </row>
    <row r="35" spans="1:11" x14ac:dyDescent="0.25">
      <c r="A35" t="s">
        <v>163</v>
      </c>
      <c r="G35" t="s">
        <v>154</v>
      </c>
    </row>
    <row r="36" spans="1:11" x14ac:dyDescent="0.25">
      <c r="C36" t="s">
        <v>40</v>
      </c>
      <c r="D36" t="s">
        <v>35</v>
      </c>
      <c r="E36" t="s">
        <v>36</v>
      </c>
      <c r="I36" t="s">
        <v>40</v>
      </c>
      <c r="J36" t="s">
        <v>41</v>
      </c>
      <c r="K36" t="s">
        <v>36</v>
      </c>
    </row>
    <row r="37" spans="1:11" x14ac:dyDescent="0.25">
      <c r="A37" t="str">
        <f>CONCATENATE(C37,D37)</f>
        <v>11</v>
      </c>
      <c r="C37">
        <v>1</v>
      </c>
      <c r="D37">
        <v>1</v>
      </c>
      <c r="E37">
        <v>27695</v>
      </c>
      <c r="G37" t="str">
        <f>CONCATENATE(I37,J37)</f>
        <v>11</v>
      </c>
      <c r="I37">
        <v>1</v>
      </c>
      <c r="J37">
        <v>1</v>
      </c>
      <c r="K37">
        <v>109476.1707</v>
      </c>
    </row>
    <row r="38" spans="1:11" x14ac:dyDescent="0.25">
      <c r="A38" t="str">
        <f t="shared" ref="A38:A51" si="2">CONCATENATE(C38,D38)</f>
        <v>12</v>
      </c>
      <c r="C38">
        <v>1</v>
      </c>
      <c r="D38">
        <v>2</v>
      </c>
      <c r="E38">
        <v>519</v>
      </c>
      <c r="G38" t="str">
        <f t="shared" ref="G38:G50" si="3">CONCATENATE(I38,J38)</f>
        <v>12</v>
      </c>
      <c r="I38">
        <v>1</v>
      </c>
      <c r="J38">
        <v>2</v>
      </c>
      <c r="K38">
        <v>3382.3252200000002</v>
      </c>
    </row>
    <row r="39" spans="1:11" x14ac:dyDescent="0.25">
      <c r="A39" t="str">
        <f t="shared" si="2"/>
        <v>21</v>
      </c>
      <c r="C39">
        <v>2</v>
      </c>
      <c r="D39">
        <v>1</v>
      </c>
      <c r="E39">
        <v>4455</v>
      </c>
      <c r="G39" t="str">
        <f t="shared" si="3"/>
        <v>13</v>
      </c>
      <c r="I39">
        <v>1</v>
      </c>
      <c r="J39">
        <v>3</v>
      </c>
      <c r="K39">
        <v>1070.64204</v>
      </c>
    </row>
    <row r="40" spans="1:11" x14ac:dyDescent="0.25">
      <c r="A40" t="str">
        <f t="shared" si="2"/>
        <v>22</v>
      </c>
      <c r="C40">
        <v>2</v>
      </c>
      <c r="D40">
        <v>2</v>
      </c>
      <c r="E40">
        <v>92</v>
      </c>
      <c r="G40" t="str">
        <f t="shared" si="3"/>
        <v>15</v>
      </c>
      <c r="I40">
        <v>1</v>
      </c>
      <c r="J40">
        <v>5</v>
      </c>
      <c r="K40">
        <v>3106.7421399999998</v>
      </c>
    </row>
    <row r="41" spans="1:11" x14ac:dyDescent="0.25">
      <c r="A41" t="str">
        <f t="shared" si="2"/>
        <v>31</v>
      </c>
      <c r="C41">
        <v>3</v>
      </c>
      <c r="D41">
        <v>1</v>
      </c>
      <c r="E41">
        <v>670</v>
      </c>
      <c r="G41" t="str">
        <f t="shared" si="3"/>
        <v>21</v>
      </c>
      <c r="I41">
        <v>2</v>
      </c>
      <c r="J41">
        <v>1</v>
      </c>
      <c r="K41">
        <v>30706.27403</v>
      </c>
    </row>
    <row r="42" spans="1:11" x14ac:dyDescent="0.25">
      <c r="A42" t="str">
        <f t="shared" si="2"/>
        <v>32</v>
      </c>
      <c r="C42">
        <v>3</v>
      </c>
      <c r="D42">
        <v>2</v>
      </c>
      <c r="E42">
        <v>14</v>
      </c>
      <c r="G42" t="str">
        <f t="shared" si="3"/>
        <v>22</v>
      </c>
      <c r="I42">
        <v>2</v>
      </c>
      <c r="J42">
        <v>2</v>
      </c>
      <c r="K42">
        <v>9111.5977899999998</v>
      </c>
    </row>
    <row r="43" spans="1:11" x14ac:dyDescent="0.25">
      <c r="A43" t="str">
        <f t="shared" si="2"/>
        <v>33</v>
      </c>
      <c r="C43">
        <v>3</v>
      </c>
      <c r="D43">
        <v>3</v>
      </c>
      <c r="E43">
        <v>2557</v>
      </c>
      <c r="G43" t="str">
        <f t="shared" si="3"/>
        <v>23</v>
      </c>
      <c r="I43">
        <v>2</v>
      </c>
      <c r="J43">
        <v>3</v>
      </c>
      <c r="K43">
        <v>573.00130999999999</v>
      </c>
    </row>
    <row r="44" spans="1:11" x14ac:dyDescent="0.25">
      <c r="A44" t="str">
        <f t="shared" si="2"/>
        <v>34</v>
      </c>
      <c r="C44">
        <v>3</v>
      </c>
      <c r="D44">
        <v>4</v>
      </c>
      <c r="E44">
        <v>338</v>
      </c>
      <c r="G44" t="str">
        <f t="shared" si="3"/>
        <v>31</v>
      </c>
      <c r="I44">
        <v>3</v>
      </c>
      <c r="J44">
        <v>1</v>
      </c>
      <c r="K44">
        <v>9837.98632</v>
      </c>
    </row>
    <row r="45" spans="1:11" x14ac:dyDescent="0.25">
      <c r="A45" t="str">
        <f t="shared" si="2"/>
        <v>35</v>
      </c>
      <c r="C45">
        <v>3</v>
      </c>
      <c r="D45">
        <v>5</v>
      </c>
      <c r="E45">
        <v>146</v>
      </c>
      <c r="G45" t="str">
        <f t="shared" si="3"/>
        <v>33</v>
      </c>
      <c r="I45">
        <v>3</v>
      </c>
      <c r="J45">
        <v>3</v>
      </c>
      <c r="K45">
        <v>15984.926299999999</v>
      </c>
    </row>
    <row r="46" spans="1:11" x14ac:dyDescent="0.25">
      <c r="A46" t="str">
        <f t="shared" si="2"/>
        <v>63</v>
      </c>
      <c r="C46">
        <v>6</v>
      </c>
      <c r="D46">
        <v>3</v>
      </c>
      <c r="E46">
        <v>1837</v>
      </c>
      <c r="G46" t="str">
        <f t="shared" si="3"/>
        <v>34</v>
      </c>
      <c r="I46">
        <v>3</v>
      </c>
      <c r="J46">
        <v>4</v>
      </c>
      <c r="K46">
        <v>531.26021000000003</v>
      </c>
    </row>
    <row r="47" spans="1:11" x14ac:dyDescent="0.25">
      <c r="A47" t="str">
        <f t="shared" si="2"/>
        <v>64</v>
      </c>
      <c r="C47">
        <v>6</v>
      </c>
      <c r="D47">
        <v>4</v>
      </c>
      <c r="E47">
        <v>1</v>
      </c>
      <c r="G47" t="str">
        <f t="shared" si="3"/>
        <v>35</v>
      </c>
      <c r="I47">
        <v>3</v>
      </c>
      <c r="J47">
        <v>5</v>
      </c>
      <c r="K47">
        <v>211.89824999999999</v>
      </c>
    </row>
    <row r="48" spans="1:11" x14ac:dyDescent="0.25">
      <c r="A48" t="str">
        <f t="shared" si="2"/>
        <v>65</v>
      </c>
      <c r="C48">
        <v>6</v>
      </c>
      <c r="D48">
        <v>5</v>
      </c>
      <c r="E48">
        <v>5</v>
      </c>
      <c r="G48" t="str">
        <f t="shared" si="3"/>
        <v>63</v>
      </c>
      <c r="I48">
        <v>6</v>
      </c>
      <c r="J48">
        <v>3</v>
      </c>
      <c r="K48">
        <v>13497.596229999999</v>
      </c>
    </row>
    <row r="49" spans="1:11" x14ac:dyDescent="0.25">
      <c r="A49" t="str">
        <f t="shared" si="2"/>
        <v>73</v>
      </c>
      <c r="C49">
        <v>7</v>
      </c>
      <c r="D49">
        <v>3</v>
      </c>
      <c r="E49">
        <v>11352</v>
      </c>
      <c r="G49" t="str">
        <f t="shared" si="3"/>
        <v>73</v>
      </c>
      <c r="I49">
        <v>7</v>
      </c>
      <c r="J49">
        <v>3</v>
      </c>
      <c r="K49">
        <v>54425.33322</v>
      </c>
    </row>
    <row r="50" spans="1:11" x14ac:dyDescent="0.25">
      <c r="A50" t="str">
        <f t="shared" si="2"/>
        <v>74</v>
      </c>
      <c r="C50">
        <v>7</v>
      </c>
      <c r="D50">
        <v>4</v>
      </c>
      <c r="E50">
        <v>121</v>
      </c>
      <c r="G50" t="str">
        <f t="shared" si="3"/>
        <v>83</v>
      </c>
      <c r="I50">
        <v>8</v>
      </c>
      <c r="J50">
        <v>3</v>
      </c>
      <c r="K50">
        <v>8273.5491199999997</v>
      </c>
    </row>
    <row r="51" spans="1:11" x14ac:dyDescent="0.25">
      <c r="A51" t="str">
        <f t="shared" si="2"/>
        <v>83</v>
      </c>
      <c r="C51">
        <v>8</v>
      </c>
      <c r="D51">
        <v>3</v>
      </c>
      <c r="E51">
        <v>1945</v>
      </c>
      <c r="I51" t="s">
        <v>467</v>
      </c>
      <c r="J51" t="s">
        <v>467</v>
      </c>
      <c r="K51" t="s">
        <v>467</v>
      </c>
    </row>
    <row r="52" spans="1:11" x14ac:dyDescent="0.25">
      <c r="A52" t="str">
        <f>CONCATENATE(C52,D52)</f>
        <v>PERTYPEimf_choice</v>
      </c>
      <c r="C52" t="s">
        <v>40</v>
      </c>
      <c r="D52" t="s">
        <v>35</v>
      </c>
      <c r="E52" t="s">
        <v>36</v>
      </c>
      <c r="I52" t="s">
        <v>40</v>
      </c>
      <c r="J52" t="s">
        <v>41</v>
      </c>
      <c r="K52" t="s">
        <v>36</v>
      </c>
    </row>
    <row r="53" spans="1:11" x14ac:dyDescent="0.25">
      <c r="A53" t="str">
        <f t="shared" ref="A53:A66" si="4">CONCATENATE(C53,D53)</f>
        <v>11</v>
      </c>
      <c r="C53">
        <v>1</v>
      </c>
      <c r="D53">
        <v>1</v>
      </c>
      <c r="E53">
        <v>191722</v>
      </c>
      <c r="G53" t="str">
        <f t="shared" ref="G53:G77" si="5">CONCATENATE(I53,J53)</f>
        <v>11</v>
      </c>
      <c r="I53">
        <v>1</v>
      </c>
      <c r="J53">
        <v>1</v>
      </c>
      <c r="K53">
        <v>620337.20369999995</v>
      </c>
    </row>
    <row r="54" spans="1:11" x14ac:dyDescent="0.25">
      <c r="A54" t="str">
        <f t="shared" si="4"/>
        <v>12</v>
      </c>
      <c r="C54">
        <v>1</v>
      </c>
      <c r="D54">
        <v>2</v>
      </c>
      <c r="E54">
        <v>10188</v>
      </c>
      <c r="G54" t="str">
        <f t="shared" si="5"/>
        <v>12</v>
      </c>
      <c r="I54">
        <v>1</v>
      </c>
      <c r="J54">
        <v>2</v>
      </c>
      <c r="K54">
        <v>30421.98504</v>
      </c>
    </row>
    <row r="55" spans="1:11" x14ac:dyDescent="0.25">
      <c r="A55" t="str">
        <f t="shared" si="4"/>
        <v>21</v>
      </c>
      <c r="C55">
        <v>2</v>
      </c>
      <c r="D55">
        <v>1</v>
      </c>
      <c r="E55">
        <v>25424</v>
      </c>
      <c r="G55" t="str">
        <f t="shared" si="5"/>
        <v>13</v>
      </c>
      <c r="I55">
        <v>1</v>
      </c>
      <c r="J55">
        <v>3</v>
      </c>
      <c r="K55">
        <v>3226.22181</v>
      </c>
    </row>
    <row r="56" spans="1:11" x14ac:dyDescent="0.25">
      <c r="A56" t="str">
        <f t="shared" si="4"/>
        <v>22</v>
      </c>
      <c r="C56">
        <v>2</v>
      </c>
      <c r="D56">
        <v>2</v>
      </c>
      <c r="E56">
        <v>1837</v>
      </c>
      <c r="G56" t="str">
        <f t="shared" si="5"/>
        <v>14</v>
      </c>
      <c r="I56">
        <v>1</v>
      </c>
      <c r="J56">
        <v>4</v>
      </c>
      <c r="K56">
        <v>72.90164</v>
      </c>
    </row>
    <row r="57" spans="1:11" x14ac:dyDescent="0.25">
      <c r="A57" t="str">
        <f t="shared" si="4"/>
        <v>31</v>
      </c>
      <c r="C57">
        <v>3</v>
      </c>
      <c r="D57">
        <v>1</v>
      </c>
      <c r="E57">
        <v>6052</v>
      </c>
      <c r="G57" t="str">
        <f t="shared" si="5"/>
        <v>15</v>
      </c>
      <c r="I57">
        <v>1</v>
      </c>
      <c r="J57">
        <v>5</v>
      </c>
      <c r="K57">
        <v>16216.584360000001</v>
      </c>
    </row>
    <row r="58" spans="1:11" x14ac:dyDescent="0.25">
      <c r="A58" t="str">
        <f t="shared" si="4"/>
        <v>32</v>
      </c>
      <c r="C58">
        <v>3</v>
      </c>
      <c r="D58">
        <v>2</v>
      </c>
      <c r="E58">
        <v>293</v>
      </c>
      <c r="G58" t="str">
        <f t="shared" si="5"/>
        <v>21</v>
      </c>
      <c r="I58">
        <v>2</v>
      </c>
      <c r="J58">
        <v>1</v>
      </c>
      <c r="K58">
        <v>107175.18691</v>
      </c>
    </row>
    <row r="59" spans="1:11" x14ac:dyDescent="0.25">
      <c r="A59" t="str">
        <f t="shared" si="4"/>
        <v>33</v>
      </c>
      <c r="C59">
        <v>3</v>
      </c>
      <c r="D59">
        <v>3</v>
      </c>
      <c r="E59">
        <v>12944</v>
      </c>
      <c r="G59" t="str">
        <f t="shared" si="5"/>
        <v>22</v>
      </c>
      <c r="I59">
        <v>2</v>
      </c>
      <c r="J59">
        <v>2</v>
      </c>
      <c r="K59">
        <v>8584.9237499999999</v>
      </c>
    </row>
    <row r="60" spans="1:11" x14ac:dyDescent="0.25">
      <c r="A60" t="str">
        <f t="shared" si="4"/>
        <v>34</v>
      </c>
      <c r="C60">
        <v>3</v>
      </c>
      <c r="D60">
        <v>4</v>
      </c>
      <c r="E60">
        <v>670</v>
      </c>
      <c r="G60" t="str">
        <f t="shared" si="5"/>
        <v>23</v>
      </c>
      <c r="I60">
        <v>2</v>
      </c>
      <c r="J60">
        <v>3</v>
      </c>
      <c r="K60">
        <v>1332.4860900000001</v>
      </c>
    </row>
    <row r="61" spans="1:11" x14ac:dyDescent="0.25">
      <c r="A61" t="str">
        <f t="shared" si="4"/>
        <v>35</v>
      </c>
      <c r="C61">
        <v>3</v>
      </c>
      <c r="D61">
        <v>5</v>
      </c>
      <c r="E61">
        <v>747</v>
      </c>
      <c r="G61" t="str">
        <f t="shared" si="5"/>
        <v>25</v>
      </c>
      <c r="I61">
        <v>2</v>
      </c>
      <c r="J61">
        <v>5</v>
      </c>
      <c r="K61">
        <v>1675.1687300000001</v>
      </c>
    </row>
    <row r="62" spans="1:11" x14ac:dyDescent="0.25">
      <c r="A62" t="str">
        <f t="shared" si="4"/>
        <v>63</v>
      </c>
      <c r="C62">
        <v>6</v>
      </c>
      <c r="D62">
        <v>3</v>
      </c>
      <c r="E62">
        <v>17219</v>
      </c>
      <c r="G62" t="str">
        <f t="shared" si="5"/>
        <v>31</v>
      </c>
      <c r="I62">
        <v>3</v>
      </c>
      <c r="J62">
        <v>1</v>
      </c>
      <c r="K62">
        <v>23566.145990000001</v>
      </c>
    </row>
    <row r="63" spans="1:11" x14ac:dyDescent="0.25">
      <c r="A63" t="str">
        <f t="shared" si="4"/>
        <v>64</v>
      </c>
      <c r="C63">
        <v>6</v>
      </c>
      <c r="D63">
        <v>4</v>
      </c>
      <c r="E63">
        <v>313</v>
      </c>
      <c r="G63" t="str">
        <f t="shared" si="5"/>
        <v>32</v>
      </c>
      <c r="I63">
        <v>3</v>
      </c>
      <c r="J63">
        <v>2</v>
      </c>
      <c r="K63">
        <v>84.101759999999999</v>
      </c>
    </row>
    <row r="64" spans="1:11" x14ac:dyDescent="0.25">
      <c r="A64" t="str">
        <f t="shared" si="4"/>
        <v>65</v>
      </c>
      <c r="C64">
        <v>6</v>
      </c>
      <c r="D64">
        <v>5</v>
      </c>
      <c r="E64">
        <v>918</v>
      </c>
      <c r="G64" t="str">
        <f t="shared" si="5"/>
        <v>33</v>
      </c>
      <c r="I64">
        <v>3</v>
      </c>
      <c r="J64">
        <v>3</v>
      </c>
      <c r="K64">
        <v>49540.989479999997</v>
      </c>
    </row>
    <row r="65" spans="1:11" x14ac:dyDescent="0.25">
      <c r="A65" t="str">
        <f t="shared" si="4"/>
        <v>73</v>
      </c>
      <c r="C65">
        <v>7</v>
      </c>
      <c r="D65">
        <v>3</v>
      </c>
      <c r="E65">
        <v>64684</v>
      </c>
      <c r="G65" t="str">
        <f t="shared" si="5"/>
        <v>34</v>
      </c>
      <c r="I65">
        <v>3</v>
      </c>
      <c r="J65">
        <v>4</v>
      </c>
      <c r="K65">
        <v>1867.32572</v>
      </c>
    </row>
    <row r="66" spans="1:11" x14ac:dyDescent="0.25">
      <c r="A66" t="str">
        <f t="shared" si="4"/>
        <v>74</v>
      </c>
      <c r="C66">
        <v>7</v>
      </c>
      <c r="D66">
        <v>4</v>
      </c>
      <c r="E66">
        <v>494</v>
      </c>
      <c r="G66" t="str">
        <f t="shared" si="5"/>
        <v>35</v>
      </c>
      <c r="I66">
        <v>3</v>
      </c>
      <c r="J66">
        <v>5</v>
      </c>
      <c r="K66">
        <v>5879.5776999999998</v>
      </c>
    </row>
    <row r="67" spans="1:11" x14ac:dyDescent="0.25">
      <c r="C67">
        <v>8</v>
      </c>
      <c r="D67">
        <v>3</v>
      </c>
      <c r="E67">
        <v>16592</v>
      </c>
      <c r="G67" t="str">
        <f t="shared" si="5"/>
        <v>41</v>
      </c>
      <c r="I67">
        <v>4</v>
      </c>
      <c r="J67">
        <v>1</v>
      </c>
      <c r="K67">
        <v>423.56079</v>
      </c>
    </row>
    <row r="68" spans="1:11" x14ac:dyDescent="0.25">
      <c r="A68" t="str">
        <f>CONCATENATE(C68,D68)</f>
        <v>PERTYPEimf_choice</v>
      </c>
      <c r="C68" t="s">
        <v>40</v>
      </c>
      <c r="D68" t="s">
        <v>35</v>
      </c>
      <c r="E68" t="s">
        <v>36</v>
      </c>
      <c r="G68" t="str">
        <f t="shared" si="5"/>
        <v>43</v>
      </c>
      <c r="I68">
        <v>4</v>
      </c>
      <c r="J68">
        <v>3</v>
      </c>
      <c r="K68">
        <v>224.09737000000001</v>
      </c>
    </row>
    <row r="69" spans="1:11" x14ac:dyDescent="0.25">
      <c r="A69" t="str">
        <f t="shared" ref="A69:A82" si="6">CONCATENATE(C69,D69)</f>
        <v>11</v>
      </c>
      <c r="C69">
        <v>1</v>
      </c>
      <c r="D69">
        <v>1</v>
      </c>
      <c r="E69">
        <v>354225</v>
      </c>
      <c r="G69" t="str">
        <f t="shared" si="5"/>
        <v>51</v>
      </c>
      <c r="I69">
        <v>5</v>
      </c>
      <c r="J69">
        <v>1</v>
      </c>
      <c r="K69">
        <v>145.67437000000001</v>
      </c>
    </row>
    <row r="70" spans="1:11" x14ac:dyDescent="0.25">
      <c r="A70" t="str">
        <f t="shared" si="6"/>
        <v>12</v>
      </c>
      <c r="C70">
        <v>1</v>
      </c>
      <c r="D70">
        <v>2</v>
      </c>
      <c r="E70">
        <v>17417</v>
      </c>
      <c r="G70" t="str">
        <f t="shared" si="5"/>
        <v>53</v>
      </c>
      <c r="I70">
        <v>5</v>
      </c>
      <c r="J70">
        <v>3</v>
      </c>
      <c r="K70">
        <v>864.41488000000004</v>
      </c>
    </row>
    <row r="71" spans="1:11" x14ac:dyDescent="0.25">
      <c r="A71" t="str">
        <f t="shared" si="6"/>
        <v>21</v>
      </c>
      <c r="C71">
        <v>2</v>
      </c>
      <c r="D71">
        <v>1</v>
      </c>
      <c r="E71">
        <v>40738</v>
      </c>
      <c r="G71" t="str">
        <f t="shared" si="5"/>
        <v>61</v>
      </c>
      <c r="I71">
        <v>6</v>
      </c>
      <c r="J71">
        <v>1</v>
      </c>
      <c r="K71">
        <v>1807.8367699999999</v>
      </c>
    </row>
    <row r="72" spans="1:11" x14ac:dyDescent="0.25">
      <c r="A72" t="str">
        <f t="shared" si="6"/>
        <v>22</v>
      </c>
      <c r="C72">
        <v>2</v>
      </c>
      <c r="D72">
        <v>2</v>
      </c>
      <c r="E72">
        <v>2858</v>
      </c>
      <c r="G72" t="str">
        <f t="shared" si="5"/>
        <v>63</v>
      </c>
      <c r="I72">
        <v>6</v>
      </c>
      <c r="J72">
        <v>3</v>
      </c>
      <c r="K72">
        <v>36506.684099999999</v>
      </c>
    </row>
    <row r="73" spans="1:11" x14ac:dyDescent="0.25">
      <c r="A73" t="str">
        <f t="shared" si="6"/>
        <v>31</v>
      </c>
      <c r="C73">
        <v>3</v>
      </c>
      <c r="D73">
        <v>1</v>
      </c>
      <c r="E73">
        <v>5622</v>
      </c>
      <c r="G73" t="str">
        <f t="shared" si="5"/>
        <v>64</v>
      </c>
      <c r="I73">
        <v>6</v>
      </c>
      <c r="J73">
        <v>4</v>
      </c>
      <c r="K73">
        <v>308.32069999999999</v>
      </c>
    </row>
    <row r="74" spans="1:11" x14ac:dyDescent="0.25">
      <c r="A74" t="str">
        <f t="shared" si="6"/>
        <v>32</v>
      </c>
      <c r="C74">
        <v>3</v>
      </c>
      <c r="D74">
        <v>2</v>
      </c>
      <c r="E74">
        <v>293</v>
      </c>
      <c r="G74" t="str">
        <f t="shared" si="5"/>
        <v>65</v>
      </c>
      <c r="I74">
        <v>6</v>
      </c>
      <c r="J74">
        <v>5</v>
      </c>
      <c r="K74">
        <v>2025.1330800000001</v>
      </c>
    </row>
    <row r="75" spans="1:11" x14ac:dyDescent="0.25">
      <c r="A75" t="str">
        <f t="shared" si="6"/>
        <v>33</v>
      </c>
      <c r="C75">
        <v>3</v>
      </c>
      <c r="D75">
        <v>3</v>
      </c>
      <c r="E75">
        <v>8170</v>
      </c>
      <c r="G75" t="str">
        <f t="shared" si="5"/>
        <v>73</v>
      </c>
      <c r="I75">
        <v>7</v>
      </c>
      <c r="J75">
        <v>3</v>
      </c>
      <c r="K75">
        <v>180532.59883</v>
      </c>
    </row>
    <row r="76" spans="1:11" x14ac:dyDescent="0.25">
      <c r="A76" t="str">
        <f t="shared" si="6"/>
        <v>34</v>
      </c>
      <c r="C76">
        <v>3</v>
      </c>
      <c r="D76">
        <v>4</v>
      </c>
      <c r="E76">
        <v>571</v>
      </c>
      <c r="G76" t="str">
        <f t="shared" si="5"/>
        <v>74</v>
      </c>
      <c r="I76">
        <v>7</v>
      </c>
      <c r="J76">
        <v>4</v>
      </c>
      <c r="K76">
        <v>408.07481000000001</v>
      </c>
    </row>
    <row r="77" spans="1:11" x14ac:dyDescent="0.25">
      <c r="A77" t="str">
        <f t="shared" si="6"/>
        <v>35</v>
      </c>
      <c r="C77">
        <v>3</v>
      </c>
      <c r="D77">
        <v>5</v>
      </c>
      <c r="E77">
        <v>546</v>
      </c>
      <c r="G77" t="str">
        <f t="shared" si="5"/>
        <v>83</v>
      </c>
      <c r="I77">
        <v>8</v>
      </c>
      <c r="J77">
        <v>3</v>
      </c>
      <c r="K77">
        <v>68574.222269999998</v>
      </c>
    </row>
    <row r="78" spans="1:11" x14ac:dyDescent="0.25">
      <c r="A78" t="str">
        <f t="shared" si="6"/>
        <v>63</v>
      </c>
      <c r="C78">
        <v>6</v>
      </c>
      <c r="D78">
        <v>3</v>
      </c>
      <c r="E78">
        <v>26206</v>
      </c>
      <c r="I78" t="s">
        <v>467</v>
      </c>
      <c r="J78" t="s">
        <v>467</v>
      </c>
      <c r="K78" t="s">
        <v>467</v>
      </c>
    </row>
    <row r="79" spans="1:11" x14ac:dyDescent="0.25">
      <c r="A79" t="str">
        <f t="shared" si="6"/>
        <v>64</v>
      </c>
      <c r="C79">
        <v>6</v>
      </c>
      <c r="D79">
        <v>4</v>
      </c>
      <c r="E79">
        <v>623</v>
      </c>
      <c r="I79" t="s">
        <v>40</v>
      </c>
      <c r="J79" t="s">
        <v>41</v>
      </c>
      <c r="K79" t="s">
        <v>36</v>
      </c>
    </row>
    <row r="80" spans="1:11" x14ac:dyDescent="0.25">
      <c r="A80" t="str">
        <f t="shared" si="6"/>
        <v>65</v>
      </c>
      <c r="C80">
        <v>6</v>
      </c>
      <c r="D80">
        <v>5</v>
      </c>
      <c r="E80">
        <v>1639</v>
      </c>
      <c r="G80" t="str">
        <f t="shared" ref="G80:G107" si="7">CONCATENATE(I80,J80)</f>
        <v>11</v>
      </c>
      <c r="I80">
        <v>1</v>
      </c>
      <c r="J80">
        <v>1</v>
      </c>
      <c r="K80">
        <v>2062752.69178</v>
      </c>
    </row>
    <row r="81" spans="1:11" x14ac:dyDescent="0.25">
      <c r="A81" t="str">
        <f t="shared" si="6"/>
        <v>73</v>
      </c>
      <c r="C81">
        <v>7</v>
      </c>
      <c r="D81">
        <v>3</v>
      </c>
      <c r="E81">
        <v>133668</v>
      </c>
      <c r="G81" t="str">
        <f t="shared" si="7"/>
        <v>12</v>
      </c>
      <c r="I81">
        <v>1</v>
      </c>
      <c r="J81">
        <v>2</v>
      </c>
      <c r="K81">
        <v>150579.28721000001</v>
      </c>
    </row>
    <row r="82" spans="1:11" x14ac:dyDescent="0.25">
      <c r="A82" t="str">
        <f t="shared" si="6"/>
        <v>74</v>
      </c>
      <c r="C82">
        <v>7</v>
      </c>
      <c r="D82">
        <v>4</v>
      </c>
      <c r="E82">
        <v>1632</v>
      </c>
      <c r="G82" t="str">
        <f t="shared" si="7"/>
        <v>13</v>
      </c>
      <c r="I82">
        <v>1</v>
      </c>
      <c r="J82">
        <v>3</v>
      </c>
      <c r="K82">
        <v>10147.23511</v>
      </c>
    </row>
    <row r="83" spans="1:11" x14ac:dyDescent="0.25">
      <c r="C83">
        <v>8</v>
      </c>
      <c r="D83">
        <v>3</v>
      </c>
      <c r="E83">
        <v>29191</v>
      </c>
      <c r="G83" t="str">
        <f t="shared" si="7"/>
        <v>14</v>
      </c>
      <c r="I83">
        <v>1</v>
      </c>
      <c r="J83">
        <v>4</v>
      </c>
      <c r="K83">
        <v>237.27251999999999</v>
      </c>
    </row>
    <row r="84" spans="1:11" x14ac:dyDescent="0.25">
      <c r="G84" t="str">
        <f t="shared" si="7"/>
        <v>15</v>
      </c>
      <c r="I84">
        <v>1</v>
      </c>
      <c r="J84">
        <v>5</v>
      </c>
      <c r="K84">
        <v>5581.0712000000003</v>
      </c>
    </row>
    <row r="85" spans="1:11" x14ac:dyDescent="0.25">
      <c r="G85" t="str">
        <f t="shared" si="7"/>
        <v>21</v>
      </c>
      <c r="I85">
        <v>2</v>
      </c>
      <c r="J85">
        <v>1</v>
      </c>
      <c r="K85">
        <v>315143.97421999997</v>
      </c>
    </row>
    <row r="86" spans="1:11" x14ac:dyDescent="0.25">
      <c r="G86" t="str">
        <f t="shared" si="7"/>
        <v>22</v>
      </c>
      <c r="I86">
        <v>2</v>
      </c>
      <c r="J86">
        <v>2</v>
      </c>
      <c r="K86">
        <v>20816.806479999999</v>
      </c>
    </row>
    <row r="87" spans="1:11" x14ac:dyDescent="0.25">
      <c r="G87" t="str">
        <f t="shared" si="7"/>
        <v>23</v>
      </c>
      <c r="I87">
        <v>2</v>
      </c>
      <c r="J87">
        <v>3</v>
      </c>
      <c r="K87">
        <v>2759.4110799999999</v>
      </c>
    </row>
    <row r="88" spans="1:11" x14ac:dyDescent="0.25">
      <c r="G88" t="str">
        <f t="shared" si="7"/>
        <v>25</v>
      </c>
      <c r="I88">
        <v>2</v>
      </c>
      <c r="J88">
        <v>5</v>
      </c>
      <c r="K88">
        <v>2759.6701400000002</v>
      </c>
    </row>
    <row r="89" spans="1:11" x14ac:dyDescent="0.25">
      <c r="G89" t="str">
        <f t="shared" si="7"/>
        <v>31</v>
      </c>
      <c r="I89">
        <v>3</v>
      </c>
      <c r="J89">
        <v>1</v>
      </c>
      <c r="K89">
        <v>17436.804889999999</v>
      </c>
    </row>
    <row r="90" spans="1:11" x14ac:dyDescent="0.25">
      <c r="G90" t="str">
        <f t="shared" si="7"/>
        <v>32</v>
      </c>
      <c r="I90">
        <v>3</v>
      </c>
      <c r="J90">
        <v>2</v>
      </c>
      <c r="K90">
        <v>897.10963000000004</v>
      </c>
    </row>
    <row r="91" spans="1:11" x14ac:dyDescent="0.25">
      <c r="G91" t="str">
        <f t="shared" si="7"/>
        <v>33</v>
      </c>
      <c r="I91">
        <v>3</v>
      </c>
      <c r="J91">
        <v>3</v>
      </c>
      <c r="K91">
        <v>44270.346669999999</v>
      </c>
    </row>
    <row r="92" spans="1:11" x14ac:dyDescent="0.25">
      <c r="G92" t="str">
        <f t="shared" si="7"/>
        <v>34</v>
      </c>
      <c r="I92">
        <v>3</v>
      </c>
      <c r="J92">
        <v>4</v>
      </c>
      <c r="K92">
        <v>2379.8047499999998</v>
      </c>
    </row>
    <row r="93" spans="1:11" x14ac:dyDescent="0.25">
      <c r="G93" t="str">
        <f t="shared" si="7"/>
        <v>35</v>
      </c>
      <c r="I93">
        <v>3</v>
      </c>
      <c r="J93">
        <v>5</v>
      </c>
      <c r="K93">
        <v>6113.4568499999996</v>
      </c>
    </row>
    <row r="94" spans="1:11" x14ac:dyDescent="0.25">
      <c r="G94" t="str">
        <f t="shared" si="7"/>
        <v>41</v>
      </c>
      <c r="I94">
        <v>4</v>
      </c>
      <c r="J94">
        <v>1</v>
      </c>
      <c r="K94">
        <v>402.30993000000001</v>
      </c>
    </row>
    <row r="95" spans="1:11" x14ac:dyDescent="0.25">
      <c r="G95" t="str">
        <f t="shared" si="7"/>
        <v>43</v>
      </c>
      <c r="I95">
        <v>4</v>
      </c>
      <c r="J95">
        <v>3</v>
      </c>
      <c r="K95">
        <v>1818.47894</v>
      </c>
    </row>
    <row r="96" spans="1:11" x14ac:dyDescent="0.25">
      <c r="G96" t="str">
        <f t="shared" si="7"/>
        <v>45</v>
      </c>
      <c r="I96">
        <v>4</v>
      </c>
      <c r="J96">
        <v>5</v>
      </c>
      <c r="K96">
        <v>428.02649000000002</v>
      </c>
    </row>
    <row r="97" spans="7:11" x14ac:dyDescent="0.25">
      <c r="G97" t="str">
        <f t="shared" si="7"/>
        <v>51</v>
      </c>
      <c r="I97">
        <v>5</v>
      </c>
      <c r="J97">
        <v>1</v>
      </c>
      <c r="K97">
        <v>895.13549</v>
      </c>
    </row>
    <row r="98" spans="7:11" x14ac:dyDescent="0.25">
      <c r="G98" t="str">
        <f t="shared" si="7"/>
        <v>53</v>
      </c>
      <c r="I98">
        <v>5</v>
      </c>
      <c r="J98">
        <v>3</v>
      </c>
      <c r="K98">
        <v>304.76143999999999</v>
      </c>
    </row>
    <row r="99" spans="7:11" x14ac:dyDescent="0.25">
      <c r="G99" t="str">
        <f t="shared" si="7"/>
        <v>61</v>
      </c>
      <c r="I99">
        <v>6</v>
      </c>
      <c r="J99">
        <v>1</v>
      </c>
      <c r="K99">
        <v>6431.8408900000004</v>
      </c>
    </row>
    <row r="100" spans="7:11" x14ac:dyDescent="0.25">
      <c r="G100" t="str">
        <f t="shared" si="7"/>
        <v>62</v>
      </c>
      <c r="I100">
        <v>6</v>
      </c>
      <c r="J100">
        <v>2</v>
      </c>
      <c r="K100">
        <v>249.15765999999999</v>
      </c>
    </row>
    <row r="101" spans="7:11" x14ac:dyDescent="0.25">
      <c r="G101" t="str">
        <f t="shared" si="7"/>
        <v>63</v>
      </c>
      <c r="I101">
        <v>6</v>
      </c>
      <c r="J101">
        <v>3</v>
      </c>
      <c r="K101">
        <v>158129.98978</v>
      </c>
    </row>
    <row r="102" spans="7:11" x14ac:dyDescent="0.25">
      <c r="G102" t="str">
        <f t="shared" si="7"/>
        <v>64</v>
      </c>
      <c r="I102">
        <v>6</v>
      </c>
      <c r="J102">
        <v>4</v>
      </c>
      <c r="K102">
        <v>1377.0920799999999</v>
      </c>
    </row>
    <row r="103" spans="7:11" x14ac:dyDescent="0.25">
      <c r="G103" t="str">
        <f t="shared" si="7"/>
        <v>65</v>
      </c>
      <c r="I103">
        <v>6</v>
      </c>
      <c r="J103">
        <v>5</v>
      </c>
      <c r="K103">
        <v>11984.42297</v>
      </c>
    </row>
    <row r="104" spans="7:11" x14ac:dyDescent="0.25">
      <c r="G104" t="str">
        <f t="shared" si="7"/>
        <v>73</v>
      </c>
      <c r="I104">
        <v>7</v>
      </c>
      <c r="J104">
        <v>3</v>
      </c>
      <c r="K104">
        <v>719368.17382999999</v>
      </c>
    </row>
    <row r="105" spans="7:11" x14ac:dyDescent="0.25">
      <c r="G105" t="str">
        <f t="shared" si="7"/>
        <v>74</v>
      </c>
      <c r="I105">
        <v>7</v>
      </c>
      <c r="J105">
        <v>4</v>
      </c>
      <c r="K105">
        <v>3717.2259600000002</v>
      </c>
    </row>
    <row r="106" spans="7:11" x14ac:dyDescent="0.25">
      <c r="G106" t="str">
        <f t="shared" si="7"/>
        <v>83</v>
      </c>
      <c r="I106">
        <v>8</v>
      </c>
      <c r="J106">
        <v>3</v>
      </c>
      <c r="K106">
        <v>152905.61105000001</v>
      </c>
    </row>
    <row r="107" spans="7:11" x14ac:dyDescent="0.25">
      <c r="G107" t="str">
        <f t="shared" si="7"/>
        <v>84</v>
      </c>
      <c r="I107">
        <v>8</v>
      </c>
      <c r="J107">
        <v>4</v>
      </c>
      <c r="K107">
        <v>512.95700999999997</v>
      </c>
    </row>
    <row r="108" spans="7:11" x14ac:dyDescent="0.25">
      <c r="I108" t="s">
        <v>467</v>
      </c>
      <c r="J108" t="s">
        <v>467</v>
      </c>
      <c r="K108" t="s">
        <v>467</v>
      </c>
    </row>
  </sheetData>
  <mergeCells count="2">
    <mergeCell ref="A1:E1"/>
    <mergeCell ref="H1:K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R84"/>
  <sheetViews>
    <sheetView topLeftCell="B1" workbookViewId="0">
      <selection activeCell="U31" sqref="U31"/>
    </sheetView>
  </sheetViews>
  <sheetFormatPr defaultRowHeight="15" x14ac:dyDescent="0.25"/>
  <cols>
    <col min="2" max="2" width="23.28515625" customWidth="1"/>
    <col min="3" max="3" width="10.7109375" bestFit="1" customWidth="1"/>
    <col min="4" max="5" width="10.5703125" bestFit="1" customWidth="1"/>
    <col min="6" max="6" width="9.5703125" bestFit="1" customWidth="1"/>
    <col min="7" max="7" width="10.7109375" bestFit="1" customWidth="1"/>
    <col min="8" max="8" width="10.5703125" bestFit="1" customWidth="1"/>
    <col min="9" max="9" width="19.28515625" bestFit="1" customWidth="1"/>
    <col min="10" max="10" width="10.5703125" customWidth="1"/>
    <col min="11" max="11" width="19.85546875" customWidth="1"/>
    <col min="12" max="12" width="10.42578125" customWidth="1"/>
    <col min="13" max="13" width="10.140625" customWidth="1"/>
    <col min="14" max="14" width="10.5703125" customWidth="1"/>
    <col min="15" max="16" width="9.7109375" customWidth="1"/>
    <col min="17" max="17" width="10.7109375" customWidth="1"/>
    <col min="18" max="18" width="10.5703125" bestFit="1" customWidth="1"/>
    <col min="20" max="20" width="19.140625" bestFit="1" customWidth="1"/>
  </cols>
  <sheetData>
    <row r="1" spans="1:17" ht="21" x14ac:dyDescent="0.35">
      <c r="A1" s="115" t="s">
        <v>310</v>
      </c>
    </row>
    <row r="2" spans="1:17" ht="19.5" thickBot="1" x14ac:dyDescent="0.35">
      <c r="B2" s="313" t="s">
        <v>344</v>
      </c>
      <c r="C2" s="313"/>
      <c r="D2" s="313"/>
      <c r="E2" s="313"/>
      <c r="F2" s="313"/>
      <c r="G2" s="313"/>
      <c r="I2" s="313" t="s">
        <v>3</v>
      </c>
      <c r="J2" s="313"/>
      <c r="K2" s="313"/>
      <c r="L2" s="313"/>
      <c r="M2" s="313"/>
      <c r="N2" s="313"/>
    </row>
    <row r="3" spans="1:17" ht="16.5" thickTop="1" thickBot="1" x14ac:dyDescent="0.3">
      <c r="B3" s="52" t="s">
        <v>24</v>
      </c>
      <c r="C3" s="56">
        <v>0</v>
      </c>
      <c r="D3" s="56">
        <v>1</v>
      </c>
      <c r="E3" s="56">
        <v>2</v>
      </c>
      <c r="F3" s="56" t="s">
        <v>22</v>
      </c>
      <c r="G3" s="52" t="s">
        <v>26</v>
      </c>
      <c r="I3" s="52" t="s">
        <v>24</v>
      </c>
      <c r="J3" s="56">
        <v>0</v>
      </c>
      <c r="K3" s="56">
        <v>1</v>
      </c>
      <c r="L3" s="56">
        <v>2</v>
      </c>
      <c r="M3" s="56" t="s">
        <v>22</v>
      </c>
      <c r="N3" s="52" t="s">
        <v>26</v>
      </c>
    </row>
    <row r="4" spans="1:17" ht="15.75" thickTop="1" x14ac:dyDescent="0.25">
      <c r="A4">
        <v>1</v>
      </c>
      <c r="B4" s="49" t="s">
        <v>27</v>
      </c>
      <c r="C4" s="50">
        <f>VLOOKUP(A4,indiNM_input!$C$3:$D$10,2,FALSE)</f>
        <v>2968513.5115200002</v>
      </c>
      <c r="D4" s="50">
        <f>VLOOKUP(A4,indiNM_input!$C$12:$D$19,2, FALSE)</f>
        <v>751142.83426000003</v>
      </c>
      <c r="E4" s="50">
        <f>VLOOKUP(A4,indiNM_input!$C$21:$D$28,2,FALSE)</f>
        <v>192449.61400999999</v>
      </c>
      <c r="F4" s="50">
        <f>IF(ISNA(VLOOKUP(A4,indiNM_input!$C$30:$D$36,2,FALSE)),0,VLOOKUP(A4,indiNM_input!$C$30:$D$36,2,FALSE))</f>
        <v>69287.138890000002</v>
      </c>
      <c r="G4" s="51">
        <f t="shared" ref="G4:G12" si="0">SUM(C4:F4)</f>
        <v>3981393.0986800003</v>
      </c>
      <c r="I4" s="49" t="s">
        <v>27</v>
      </c>
      <c r="J4" s="50">
        <f>VLOOKUP($A4,indiNM_input!$H$3:$I$10,2,FALSE)*Index!$D$3</f>
        <v>128440</v>
      </c>
      <c r="K4" s="50">
        <f>VLOOKUP(A4,indiNM_input!$H$12:$I$19,2,FALSE)*Index!$D$3</f>
        <v>39155</v>
      </c>
      <c r="L4" s="50">
        <f>VLOOKUP(A4,indiNM_input!$H$21:$I$28,2,FALSE)*Index!$D$3</f>
        <v>14841</v>
      </c>
      <c r="M4" s="50">
        <f>VLOOKUP(A4,indiNM_input!$H$30:$I$37,2,FALSE)*Index!$D$3</f>
        <v>7013</v>
      </c>
      <c r="N4" s="51">
        <f t="shared" ref="N4:N12" si="1">SUM(J4:M4)</f>
        <v>189449</v>
      </c>
    </row>
    <row r="5" spans="1:17" x14ac:dyDescent="0.25">
      <c r="A5">
        <v>2</v>
      </c>
      <c r="B5" s="49" t="s">
        <v>28</v>
      </c>
      <c r="C5" s="50">
        <f>VLOOKUP(A5,indiNM_input!$C$3:$D$10,2,FALSE)</f>
        <v>513102.33639000001</v>
      </c>
      <c r="D5" s="50">
        <f>VLOOKUP(A5,indiNM_input!$C$12:$D$19,2, FALSE)</f>
        <v>219093.72328000001</v>
      </c>
      <c r="E5" s="50">
        <f>VLOOKUP(A5,indiNM_input!$C$21:$D$28,2,FALSE)</f>
        <v>146265.39116</v>
      </c>
      <c r="F5" s="50">
        <f>IF(ISNA(VLOOKUP(A5,indiNM_input!$C$30:$D$36,2,FALSE)),0,VLOOKUP(A5,indiNM_input!$C$30:$D$36,2,FALSE))</f>
        <v>44361.746220000001</v>
      </c>
      <c r="G5" s="51">
        <f t="shared" si="0"/>
        <v>922823.19704999996</v>
      </c>
      <c r="I5" s="49" t="s">
        <v>28</v>
      </c>
      <c r="J5" s="50">
        <f>VLOOKUP($A5,indiNM_input!$H$3:$I$10,2,FALSE)*Index!$D$3</f>
        <v>15651</v>
      </c>
      <c r="K5" s="50">
        <f>VLOOKUP(A5,indiNM_input!$H$12:$I$19,2,FALSE)*Index!$D$3</f>
        <v>12826</v>
      </c>
      <c r="L5" s="50">
        <f>VLOOKUP(A5,indiNM_input!$H$21:$I$28,2,FALSE)*Index!$D$3</f>
        <v>5853</v>
      </c>
      <c r="M5" s="50">
        <f>VLOOKUP(A5,indiNM_input!$H$30:$I$37,2,FALSE)*Index!$D$3</f>
        <v>3407</v>
      </c>
      <c r="N5" s="51">
        <f t="shared" si="1"/>
        <v>37737</v>
      </c>
    </row>
    <row r="6" spans="1:17" x14ac:dyDescent="0.25">
      <c r="A6">
        <v>3</v>
      </c>
      <c r="B6" s="49" t="s">
        <v>29</v>
      </c>
      <c r="C6" s="50">
        <f>VLOOKUP(A6,indiNM_input!$C$3:$D$10,2,FALSE)</f>
        <v>202757.75714</v>
      </c>
      <c r="D6" s="50">
        <f>VLOOKUP(A6,indiNM_input!$C$12:$D$19,2, FALSE)</f>
        <v>91848.175310000006</v>
      </c>
      <c r="E6" s="50">
        <f>VLOOKUP(A6,indiNM_input!$C$21:$D$28,2,FALSE)</f>
        <v>32951.036890000003</v>
      </c>
      <c r="F6" s="50">
        <f>IF(ISNA(VLOOKUP(A6,indiNM_input!$C$30:$D$36,2,FALSE)),0,VLOOKUP(A6,indiNM_input!$C$30:$D$36,2,FALSE))</f>
        <v>14180.097470000001</v>
      </c>
      <c r="G6" s="51">
        <f t="shared" si="0"/>
        <v>341737.06680999999</v>
      </c>
      <c r="I6" s="49" t="s">
        <v>29</v>
      </c>
      <c r="J6" s="50">
        <f>VLOOKUP($A6,indiNM_input!$H$3:$I$10,2,FALSE)*Index!$D$3</f>
        <v>10462</v>
      </c>
      <c r="K6" s="50">
        <f>VLOOKUP(A6,indiNM_input!$H$12:$I$19,2,FALSE)*Index!$D$3</f>
        <v>2673</v>
      </c>
      <c r="L6" s="50">
        <f>VLOOKUP(A6,indiNM_input!$H$21:$I$28,2,FALSE)*Index!$D$3</f>
        <v>1994</v>
      </c>
      <c r="M6" s="50">
        <f>VLOOKUP(A6,indiNM_input!$H$30:$I$37,2,FALSE)*Index!$D$3</f>
        <v>2009</v>
      </c>
      <c r="N6" s="51">
        <f t="shared" si="1"/>
        <v>17138</v>
      </c>
    </row>
    <row r="7" spans="1:17" x14ac:dyDescent="0.25">
      <c r="A7">
        <v>4</v>
      </c>
      <c r="B7" s="49" t="s">
        <v>30</v>
      </c>
      <c r="C7" s="50">
        <f>VLOOKUP(A7,indiNM_input!$C$3:$D$10,2,FALSE)</f>
        <v>364472.28418000002</v>
      </c>
      <c r="D7" s="50">
        <f>VLOOKUP(A7,indiNM_input!$C$12:$D$19,2, FALSE)</f>
        <v>274895.40065999998</v>
      </c>
      <c r="E7" s="50">
        <f>VLOOKUP(A7,indiNM_input!$C$21:$D$28,2,FALSE)</f>
        <v>147166.09466</v>
      </c>
      <c r="F7" s="50">
        <f>IF(ISNA(VLOOKUP(A7,indiNM_input!$C$30:$D$36,2,FALSE)),0,VLOOKUP(A7,indiNM_input!$C$30:$D$36,2,FALSE))</f>
        <v>90422.095329999996</v>
      </c>
      <c r="G7" s="51">
        <f t="shared" si="0"/>
        <v>876955.87482999999</v>
      </c>
      <c r="I7" s="49" t="s">
        <v>30</v>
      </c>
      <c r="J7" s="50">
        <f>VLOOKUP($A7,indiNM_input!$H$3:$I$10,2,FALSE)*Index!$D$3</f>
        <v>21236</v>
      </c>
      <c r="K7" s="50">
        <f>VLOOKUP(A7,indiNM_input!$H$12:$I$19,2,FALSE)*Index!$D$3</f>
        <v>28263</v>
      </c>
      <c r="L7" s="50">
        <f>VLOOKUP(A7,indiNM_input!$H$21:$I$28,2,FALSE)*Index!$D$3</f>
        <v>12407</v>
      </c>
      <c r="M7" s="50">
        <f>VLOOKUP(A7,indiNM_input!$H$30:$I$37,2,FALSE)*Index!$D$3</f>
        <v>8828</v>
      </c>
      <c r="N7" s="51">
        <f t="shared" si="1"/>
        <v>70734</v>
      </c>
    </row>
    <row r="8" spans="1:17" x14ac:dyDescent="0.25">
      <c r="A8">
        <v>5</v>
      </c>
      <c r="B8" s="49" t="s">
        <v>31</v>
      </c>
      <c r="C8" s="50">
        <f>VLOOKUP(A8,indiNM_input!$C$3:$D$10,2,FALSE)</f>
        <v>451304.89082999999</v>
      </c>
      <c r="D8" s="50">
        <f>VLOOKUP(A8,indiNM_input!$C$12:$D$19,2, FALSE)</f>
        <v>367305.46588999999</v>
      </c>
      <c r="E8" s="50">
        <f>VLOOKUP(A8,indiNM_input!$C$21:$D$28,2,FALSE)</f>
        <v>139980.82860000001</v>
      </c>
      <c r="F8" s="50">
        <f>IF(ISNA(VLOOKUP(A8,indiNM_input!$C$30:$D$36,2,FALSE)),0,VLOOKUP(A8,indiNM_input!$C$30:$D$36,2,FALSE))</f>
        <v>54387.820769999998</v>
      </c>
      <c r="G8" s="51">
        <f t="shared" si="0"/>
        <v>1012979.00609</v>
      </c>
      <c r="I8" s="49" t="s">
        <v>31</v>
      </c>
      <c r="J8" s="50">
        <f>VLOOKUP($A8,indiNM_input!$H$3:$I$10,2,FALSE)*Index!$D$3</f>
        <v>19552</v>
      </c>
      <c r="K8" s="50">
        <f>VLOOKUP(A8,indiNM_input!$H$12:$I$19,2,FALSE)*Index!$D$3</f>
        <v>21403</v>
      </c>
      <c r="L8" s="50">
        <f>VLOOKUP(A8,indiNM_input!$H$21:$I$28,2,FALSE)*Index!$D$3</f>
        <v>8248</v>
      </c>
      <c r="M8" s="50">
        <f>VLOOKUP(A8,indiNM_input!$H$30:$I$37,2,FALSE)*Index!$D$3</f>
        <v>3945</v>
      </c>
      <c r="N8" s="51">
        <f t="shared" si="1"/>
        <v>53148</v>
      </c>
    </row>
    <row r="9" spans="1:17" x14ac:dyDescent="0.25">
      <c r="A9">
        <v>6</v>
      </c>
      <c r="B9" s="49" t="s">
        <v>32</v>
      </c>
      <c r="C9" s="50">
        <f>VLOOKUP(A9,indiNM_input!$C$3:$D$10,2,FALSE)</f>
        <v>226364.42366</v>
      </c>
      <c r="D9" s="50">
        <f>VLOOKUP(A9,indiNM_input!$C$12:$D$19,2, FALSE)</f>
        <v>69202.992259999999</v>
      </c>
      <c r="E9" s="50">
        <f>VLOOKUP(A9,indiNM_input!$C$21:$D$28,2,FALSE)</f>
        <v>19373.124400000001</v>
      </c>
      <c r="F9" s="50">
        <f>IF(ISNA(VLOOKUP(A9,indiNM_input!$C$30:$D$36,2,FALSE)),0,VLOOKUP(A9,indiNM_input!$C$30:$D$36,2,FALSE))</f>
        <v>4276.4626399999997</v>
      </c>
      <c r="G9" s="51">
        <f t="shared" si="0"/>
        <v>319217.00296000001</v>
      </c>
      <c r="I9" s="49" t="s">
        <v>32</v>
      </c>
      <c r="J9" s="50">
        <f>VLOOKUP($A9,indiNM_input!$H$3:$I$10,2,FALSE)*Index!$D$3</f>
        <v>8434</v>
      </c>
      <c r="K9" s="50">
        <f>VLOOKUP(A9,indiNM_input!$H$12:$I$19,2,FALSE)*Index!$D$3</f>
        <v>4710</v>
      </c>
      <c r="L9" s="50">
        <f>VLOOKUP(A9,indiNM_input!$H$21:$I$28,2,FALSE)*Index!$D$3</f>
        <v>1354</v>
      </c>
      <c r="M9" s="50">
        <f>VLOOKUP(A9,indiNM_input!$H$30:$I$37,2,FALSE)*Index!$D$3</f>
        <v>624</v>
      </c>
      <c r="N9" s="51">
        <f t="shared" si="1"/>
        <v>15122</v>
      </c>
    </row>
    <row r="10" spans="1:17" x14ac:dyDescent="0.25">
      <c r="A10">
        <v>7</v>
      </c>
      <c r="B10" s="49" t="s">
        <v>33</v>
      </c>
      <c r="C10" s="50">
        <f>VLOOKUP(A10,indiNM_input!$C$3:$D$10,2,FALSE)</f>
        <v>1192433.45677</v>
      </c>
      <c r="D10" s="50">
        <f>VLOOKUP(A10,indiNM_input!$C$12:$D$19,2, FALSE)</f>
        <v>266050.62964</v>
      </c>
      <c r="E10" s="50">
        <f>VLOOKUP(A10,indiNM_input!$C$21:$D$28,2,FALSE)</f>
        <v>33502.185239999999</v>
      </c>
      <c r="F10" s="50">
        <f>IF(ISNA(VLOOKUP(A10,indiNM_input!$C$30:$D$36,2,FALSE)),0,VLOOKUP(A10,indiNM_input!$C$30:$D$36,2,FALSE))</f>
        <v>6202.6080199999997</v>
      </c>
      <c r="G10" s="51">
        <f t="shared" si="0"/>
        <v>1498188.8796699999</v>
      </c>
      <c r="I10" s="49" t="s">
        <v>33</v>
      </c>
      <c r="J10" s="50">
        <f>VLOOKUP($A10,indiNM_input!$H$3:$I$10,2,FALSE)*Index!$D$3</f>
        <v>41946</v>
      </c>
      <c r="K10" s="50">
        <f>VLOOKUP(A10,indiNM_input!$H$12:$I$19,2,FALSE)*Index!$D$3</f>
        <v>22066</v>
      </c>
      <c r="L10" s="50">
        <f>VLOOKUP(A10,indiNM_input!$H$21:$I$28,2,FALSE)*Index!$D$3</f>
        <v>8416</v>
      </c>
      <c r="M10" s="50">
        <f>VLOOKUP(A10,indiNM_input!$H$30:$I$37,2,FALSE)*Index!$D$3</f>
        <v>390</v>
      </c>
      <c r="N10" s="51">
        <f t="shared" si="1"/>
        <v>72818</v>
      </c>
    </row>
    <row r="11" spans="1:17" x14ac:dyDescent="0.25">
      <c r="A11">
        <v>8</v>
      </c>
      <c r="B11" s="49" t="s">
        <v>34</v>
      </c>
      <c r="C11" s="50">
        <f>VLOOKUP(A11,indiNM_input!$C$3:$D$10,2,FALSE)</f>
        <v>670597.50997999997</v>
      </c>
      <c r="D11" s="50">
        <f>VLOOKUP(A11,indiNM_input!$C$12:$D$19,2, FALSE)</f>
        <v>155740.46117</v>
      </c>
      <c r="E11" s="50">
        <f>VLOOKUP(A11,indiNM_input!$C$21:$D$28,2,FALSE)</f>
        <v>50706.608639999999</v>
      </c>
      <c r="F11" s="50">
        <f>IF(ISNA(VLOOKUP(A11,indiNM_input!$C$30:$D$36,2,FALSE)),0,VLOOKUP(A11,indiNM_input!$C$30:$D$36,2,FALSE))</f>
        <v>0</v>
      </c>
      <c r="G11" s="51">
        <f t="shared" si="0"/>
        <v>877044.57978999999</v>
      </c>
      <c r="I11" s="49" t="s">
        <v>34</v>
      </c>
      <c r="J11" s="50">
        <f>VLOOKUP($A11,indiNM_input!$H$3:$I$10,2,FALSE)*Index!$D$3</f>
        <v>21437</v>
      </c>
      <c r="K11" s="50">
        <f>VLOOKUP(A11,indiNM_input!$H$12:$I$19,2,FALSE)*Index!$D$3</f>
        <v>12106</v>
      </c>
      <c r="L11" s="50">
        <f>VLOOKUP(A11,indiNM_input!$H$21:$I$28,2,FALSE)*Index!$D$3</f>
        <v>6280</v>
      </c>
      <c r="M11" s="50">
        <f>VLOOKUP(A11,indiNM_input!$H$30:$I$37,2,FALSE)*Index!$D$3</f>
        <v>3192</v>
      </c>
      <c r="N11" s="51">
        <f t="shared" si="1"/>
        <v>43015</v>
      </c>
    </row>
    <row r="12" spans="1:17" x14ac:dyDescent="0.25">
      <c r="A12">
        <v>9</v>
      </c>
      <c r="B12" s="49" t="s">
        <v>26</v>
      </c>
      <c r="C12" s="51">
        <f>SUM(C4:C11)</f>
        <v>6589546.1704699993</v>
      </c>
      <c r="D12" s="51">
        <f t="shared" ref="D12:F12" si="2">SUM(D4:D11)</f>
        <v>2195279.6824699999</v>
      </c>
      <c r="E12" s="51">
        <f t="shared" si="2"/>
        <v>762394.88359999994</v>
      </c>
      <c r="F12" s="51">
        <f t="shared" si="2"/>
        <v>283117.96933999995</v>
      </c>
      <c r="G12" s="51">
        <f t="shared" si="0"/>
        <v>9830338.7058799993</v>
      </c>
      <c r="I12" s="49" t="s">
        <v>26</v>
      </c>
      <c r="J12" s="51">
        <f>SUM(J4:J11)</f>
        <v>267158</v>
      </c>
      <c r="K12" s="51">
        <f t="shared" ref="K12:M12" si="3">SUM(K4:K11)</f>
        <v>143202</v>
      </c>
      <c r="L12" s="51">
        <f t="shared" si="3"/>
        <v>59393</v>
      </c>
      <c r="M12" s="51">
        <f t="shared" si="3"/>
        <v>29408</v>
      </c>
      <c r="N12" s="51">
        <f t="shared" si="1"/>
        <v>499161</v>
      </c>
      <c r="Q12" s="89"/>
    </row>
    <row r="13" spans="1:17" ht="15.75" thickBot="1" x14ac:dyDescent="0.3"/>
    <row r="14" spans="1:17" ht="16.5" thickTop="1" thickBot="1" x14ac:dyDescent="0.3">
      <c r="B14" s="52" t="s">
        <v>24</v>
      </c>
      <c r="C14" s="56">
        <v>0</v>
      </c>
      <c r="D14" s="56">
        <v>1</v>
      </c>
      <c r="E14" s="56">
        <v>2</v>
      </c>
      <c r="F14" s="56" t="s">
        <v>22</v>
      </c>
      <c r="G14" s="52" t="s">
        <v>26</v>
      </c>
      <c r="I14" s="52" t="s">
        <v>24</v>
      </c>
      <c r="J14" s="56">
        <v>0</v>
      </c>
      <c r="K14" s="56">
        <v>1</v>
      </c>
      <c r="L14" s="56">
        <v>2</v>
      </c>
      <c r="M14" s="56" t="s">
        <v>22</v>
      </c>
      <c r="N14" s="52" t="s">
        <v>26</v>
      </c>
    </row>
    <row r="15" spans="1:17" ht="15.75" thickTop="1" x14ac:dyDescent="0.25">
      <c r="B15" s="49" t="s">
        <v>27</v>
      </c>
      <c r="C15" s="53">
        <f t="shared" ref="C15:F17" si="4">C4/$G4</f>
        <v>0.74559668888364417</v>
      </c>
      <c r="D15" s="53">
        <f t="shared" si="4"/>
        <v>0.18866331850252002</v>
      </c>
      <c r="E15" s="53">
        <f t="shared" si="4"/>
        <v>4.8337255136601594E-2</v>
      </c>
      <c r="F15" s="53">
        <f t="shared" si="4"/>
        <v>1.7402737477234191E-2</v>
      </c>
      <c r="G15" s="53">
        <f>SUM(C15:F15)</f>
        <v>1</v>
      </c>
      <c r="I15" s="49" t="s">
        <v>27</v>
      </c>
      <c r="J15" s="53">
        <f t="shared" ref="J15:M17" si="5">J4/$N4</f>
        <v>0.67796610169491522</v>
      </c>
      <c r="K15" s="53">
        <f t="shared" si="5"/>
        <v>0.20667831448041427</v>
      </c>
      <c r="L15" s="53">
        <f t="shared" si="5"/>
        <v>7.8337705662209878E-2</v>
      </c>
      <c r="M15" s="53">
        <f t="shared" si="5"/>
        <v>3.7017878162460612E-2</v>
      </c>
      <c r="N15" s="53">
        <f>SUM(J15:M15)</f>
        <v>1</v>
      </c>
    </row>
    <row r="16" spans="1:17" x14ac:dyDescent="0.25">
      <c r="B16" s="49" t="s">
        <v>28</v>
      </c>
      <c r="C16" s="53">
        <f t="shared" si="4"/>
        <v>0.5560136958306211</v>
      </c>
      <c r="D16" s="53">
        <f t="shared" si="4"/>
        <v>0.23741679227438101</v>
      </c>
      <c r="E16" s="53">
        <f t="shared" si="4"/>
        <v>0.15849774000866942</v>
      </c>
      <c r="F16" s="53">
        <f t="shared" si="4"/>
        <v>4.8071771886328531E-2</v>
      </c>
      <c r="G16" s="53">
        <f>SUM(C16:F16)</f>
        <v>1</v>
      </c>
      <c r="I16" s="49" t="s">
        <v>28</v>
      </c>
      <c r="J16" s="53">
        <f t="shared" si="5"/>
        <v>0.41473885046506082</v>
      </c>
      <c r="K16" s="53">
        <f t="shared" si="5"/>
        <v>0.33987863370167209</v>
      </c>
      <c r="L16" s="53">
        <f t="shared" si="5"/>
        <v>0.15509976945703155</v>
      </c>
      <c r="M16" s="53">
        <f t="shared" si="5"/>
        <v>9.0282746376235526E-2</v>
      </c>
      <c r="N16" s="53">
        <f>SUM(J16:M16)</f>
        <v>1</v>
      </c>
    </row>
    <row r="17" spans="2:14" x14ac:dyDescent="0.25">
      <c r="B17" s="49" t="s">
        <v>29</v>
      </c>
      <c r="C17" s="53">
        <f t="shared" si="4"/>
        <v>0.59331508587193993</v>
      </c>
      <c r="D17" s="53">
        <f t="shared" si="4"/>
        <v>0.26876854819224522</v>
      </c>
      <c r="E17" s="53">
        <f t="shared" si="4"/>
        <v>9.6422191474828278E-2</v>
      </c>
      <c r="F17" s="53">
        <f t="shared" si="4"/>
        <v>4.1494174460986681E-2</v>
      </c>
      <c r="G17" s="53">
        <f>SUM(C17:F17)</f>
        <v>1</v>
      </c>
      <c r="I17" s="49" t="s">
        <v>29</v>
      </c>
      <c r="J17" s="53">
        <f t="shared" si="5"/>
        <v>0.61045629595051931</v>
      </c>
      <c r="K17" s="53">
        <f t="shared" si="5"/>
        <v>0.15596919127086006</v>
      </c>
      <c r="L17" s="53">
        <f t="shared" si="5"/>
        <v>0.11634963239584549</v>
      </c>
      <c r="M17" s="53">
        <f t="shared" si="5"/>
        <v>0.11722488038277512</v>
      </c>
      <c r="N17" s="53">
        <f>SUM(J17:M17)</f>
        <v>1</v>
      </c>
    </row>
    <row r="18" spans="2:14" x14ac:dyDescent="0.25">
      <c r="B18" s="49" t="s">
        <v>30</v>
      </c>
      <c r="C18" s="53">
        <f t="shared" ref="C18:F18" si="6">C7/$G7</f>
        <v>0.41561074466905629</v>
      </c>
      <c r="D18" s="53">
        <f t="shared" si="6"/>
        <v>0.31346548731803536</v>
      </c>
      <c r="E18" s="53">
        <f t="shared" si="6"/>
        <v>0.16781470868021553</v>
      </c>
      <c r="F18" s="53">
        <f t="shared" si="6"/>
        <v>0.10310905933269281</v>
      </c>
      <c r="G18" s="53">
        <f t="shared" ref="G18:G19" si="7">SUM(C18:F18)</f>
        <v>0.99999999999999989</v>
      </c>
      <c r="I18" s="49" t="s">
        <v>30</v>
      </c>
      <c r="J18" s="53">
        <f t="shared" ref="J18:M18" si="8">J7/$N7</f>
        <v>0.30022337207000876</v>
      </c>
      <c r="K18" s="53">
        <f t="shared" si="8"/>
        <v>0.39956739333276786</v>
      </c>
      <c r="L18" s="53">
        <f t="shared" si="8"/>
        <v>0.17540362484802216</v>
      </c>
      <c r="M18" s="53">
        <f t="shared" si="8"/>
        <v>0.12480560974920123</v>
      </c>
      <c r="N18" s="53">
        <f t="shared" ref="N18:N20" si="9">SUM(J18:M18)</f>
        <v>1</v>
      </c>
    </row>
    <row r="19" spans="2:14" x14ac:dyDescent="0.25">
      <c r="B19" s="49" t="s">
        <v>31</v>
      </c>
      <c r="C19" s="53">
        <f t="shared" ref="C19:F19" si="10">C8/$G8</f>
        <v>0.44552245220954062</v>
      </c>
      <c r="D19" s="53">
        <f t="shared" si="10"/>
        <v>0.36259928752893228</v>
      </c>
      <c r="E19" s="53">
        <f t="shared" si="10"/>
        <v>0.13818729485847128</v>
      </c>
      <c r="F19" s="53">
        <f t="shared" si="10"/>
        <v>5.3690965403055756E-2</v>
      </c>
      <c r="G19" s="53">
        <f t="shared" si="7"/>
        <v>0.99999999999999989</v>
      </c>
      <c r="I19" s="49" t="s">
        <v>31</v>
      </c>
      <c r="J19" s="53">
        <f t="shared" ref="J19:M19" si="11">J8/$N8</f>
        <v>0.36787837736133061</v>
      </c>
      <c r="K19" s="53">
        <f t="shared" si="11"/>
        <v>0.40270565214119064</v>
      </c>
      <c r="L19" s="53">
        <f t="shared" si="11"/>
        <v>0.15518928275758259</v>
      </c>
      <c r="M19" s="53">
        <f t="shared" si="11"/>
        <v>7.4226687739896144E-2</v>
      </c>
      <c r="N19" s="53">
        <f t="shared" si="9"/>
        <v>1</v>
      </c>
    </row>
    <row r="20" spans="2:14" x14ac:dyDescent="0.25">
      <c r="B20" s="49" t="s">
        <v>32</v>
      </c>
      <c r="C20" s="53">
        <f t="shared" ref="C20:F23" si="12">C9/$G9</f>
        <v>0.70912395505563008</v>
      </c>
      <c r="D20" s="53">
        <f t="shared" si="12"/>
        <v>0.21678980636464276</v>
      </c>
      <c r="E20" s="53">
        <f t="shared" si="12"/>
        <v>6.0689512840353246E-2</v>
      </c>
      <c r="F20" s="53">
        <f t="shared" si="12"/>
        <v>1.3396725739373816E-2</v>
      </c>
      <c r="G20" s="53">
        <f>SUM(C20:F20)</f>
        <v>0.99999999999999989</v>
      </c>
      <c r="I20" s="49" t="s">
        <v>32</v>
      </c>
      <c r="J20" s="53">
        <f t="shared" ref="J20:M20" si="13">J9/$N9</f>
        <v>0.55773045893400341</v>
      </c>
      <c r="K20" s="53">
        <f t="shared" si="13"/>
        <v>0.31146673720407353</v>
      </c>
      <c r="L20" s="53">
        <f t="shared" si="13"/>
        <v>8.9538420843803729E-2</v>
      </c>
      <c r="M20" s="53">
        <f t="shared" si="13"/>
        <v>4.1264383018119299E-2</v>
      </c>
      <c r="N20" s="53">
        <f t="shared" si="9"/>
        <v>0.99999999999999989</v>
      </c>
    </row>
    <row r="21" spans="2:14" x14ac:dyDescent="0.25">
      <c r="B21" s="49" t="s">
        <v>33</v>
      </c>
      <c r="C21" s="53">
        <f t="shared" si="12"/>
        <v>0.79591663838317406</v>
      </c>
      <c r="D21" s="53">
        <f t="shared" si="12"/>
        <v>0.17758150073747839</v>
      </c>
      <c r="E21" s="53">
        <f t="shared" si="12"/>
        <v>2.2361790088429565E-2</v>
      </c>
      <c r="F21" s="53">
        <f t="shared" si="12"/>
        <v>4.1400707909180472E-3</v>
      </c>
      <c r="G21" s="53">
        <f>SUM(C21:F21)</f>
        <v>1</v>
      </c>
      <c r="I21" s="49" t="s">
        <v>33</v>
      </c>
      <c r="J21" s="53">
        <f t="shared" ref="J21:M23" si="14">J10/$N10</f>
        <v>0.57603889148287513</v>
      </c>
      <c r="K21" s="53">
        <f t="shared" si="14"/>
        <v>0.30302947073525777</v>
      </c>
      <c r="L21" s="53">
        <f t="shared" si="14"/>
        <v>0.11557581916559093</v>
      </c>
      <c r="M21" s="53">
        <f t="shared" si="14"/>
        <v>5.355818616276195E-3</v>
      </c>
      <c r="N21" s="53">
        <f>SUM(J21:M21)</f>
        <v>1</v>
      </c>
    </row>
    <row r="22" spans="2:14" x14ac:dyDescent="0.25">
      <c r="B22" s="57" t="s">
        <v>34</v>
      </c>
      <c r="C22" s="58">
        <f t="shared" si="12"/>
        <v>0.76461051745005737</v>
      </c>
      <c r="D22" s="58">
        <f t="shared" si="12"/>
        <v>0.1775741675608902</v>
      </c>
      <c r="E22" s="58">
        <f t="shared" si="12"/>
        <v>5.7815314989052458E-2</v>
      </c>
      <c r="F22" s="58">
        <f t="shared" si="12"/>
        <v>0</v>
      </c>
      <c r="G22" s="58">
        <f>SUM(C22:F22)</f>
        <v>1</v>
      </c>
      <c r="I22" s="57" t="s">
        <v>34</v>
      </c>
      <c r="J22" s="58">
        <f t="shared" si="14"/>
        <v>0.49836103684761129</v>
      </c>
      <c r="K22" s="58">
        <f t="shared" si="14"/>
        <v>0.28143670812507265</v>
      </c>
      <c r="L22" s="58">
        <f t="shared" si="14"/>
        <v>0.14599558293618506</v>
      </c>
      <c r="M22" s="58">
        <f t="shared" si="14"/>
        <v>7.4206672091131007E-2</v>
      </c>
      <c r="N22" s="58">
        <f>SUM(J22:M22)</f>
        <v>1</v>
      </c>
    </row>
    <row r="23" spans="2:14" x14ac:dyDescent="0.25">
      <c r="B23" s="49" t="s">
        <v>26</v>
      </c>
      <c r="C23" s="53">
        <f t="shared" si="12"/>
        <v>0.67032747981801222</v>
      </c>
      <c r="D23" s="53">
        <f t="shared" si="12"/>
        <v>0.22331678980266442</v>
      </c>
      <c r="E23" s="53">
        <f t="shared" si="12"/>
        <v>7.7555301644283606E-2</v>
      </c>
      <c r="F23" s="53">
        <f t="shared" si="12"/>
        <v>2.8800428735039765E-2</v>
      </c>
      <c r="G23" s="53">
        <f>SUM(C23:F23)</f>
        <v>1</v>
      </c>
      <c r="I23" s="49" t="s">
        <v>26</v>
      </c>
      <c r="J23" s="53">
        <f t="shared" si="14"/>
        <v>0.53521408924174763</v>
      </c>
      <c r="K23" s="53">
        <f t="shared" si="14"/>
        <v>0.28688539369061283</v>
      </c>
      <c r="L23" s="53">
        <f t="shared" si="14"/>
        <v>0.11898565793401328</v>
      </c>
      <c r="M23" s="53">
        <f t="shared" si="14"/>
        <v>5.8914859133626228E-2</v>
      </c>
      <c r="N23" s="53">
        <f>SUM(J23:M23)</f>
        <v>1</v>
      </c>
    </row>
    <row r="24" spans="2:14" ht="15.75" thickBot="1" x14ac:dyDescent="0.3"/>
    <row r="25" spans="2:14" ht="20.25" thickTop="1" thickBot="1" x14ac:dyDescent="0.35">
      <c r="B25" s="55" t="s">
        <v>48</v>
      </c>
      <c r="D25" s="56">
        <v>0</v>
      </c>
      <c r="E25" s="56">
        <v>1</v>
      </c>
      <c r="F25" s="56">
        <v>2</v>
      </c>
      <c r="G25" s="56">
        <v>3</v>
      </c>
      <c r="H25" s="52"/>
      <c r="I25" s="94"/>
    </row>
    <row r="26" spans="2:14" ht="15.75" thickTop="1" x14ac:dyDescent="0.25">
      <c r="B26" t="s">
        <v>26</v>
      </c>
      <c r="C26" s="5" t="s">
        <v>7</v>
      </c>
      <c r="D26" s="2">
        <f>VLOOKUP($B$26,$B$15:$G$23,2,FALSE)</f>
        <v>0.67032747981801222</v>
      </c>
      <c r="E26" s="2">
        <f>VLOOKUP($B$26,$B$15:$G$23,3,FALSE)</f>
        <v>0.22331678980266442</v>
      </c>
      <c r="F26" s="2">
        <f>VLOOKUP($B$26,$B$15:$G$23,4,FALSE)</f>
        <v>7.7555301644283606E-2</v>
      </c>
      <c r="G26" s="2">
        <f>VLOOKUP($B$26,$B$15:$G$23,5,FALSE)</f>
        <v>2.8800428735039765E-2</v>
      </c>
      <c r="H26" s="2"/>
    </row>
    <row r="27" spans="2:14" x14ac:dyDescent="0.25">
      <c r="C27" s="5" t="s">
        <v>3</v>
      </c>
      <c r="D27" s="2">
        <f>VLOOKUP($B$26,$I$15:$N$23,2,FALSE)</f>
        <v>0.53521408924174763</v>
      </c>
      <c r="E27" s="2">
        <f>VLOOKUP($B$26,$I$15:$N$23,3,FALSE)</f>
        <v>0.28688539369061283</v>
      </c>
      <c r="F27" s="2">
        <f>VLOOKUP($B$26,$I$15:$N$23,4,FALSE)</f>
        <v>0.11898565793401328</v>
      </c>
      <c r="G27" s="2">
        <f>VLOOKUP($B$26,$I$15:$N$23,5,FALSE)</f>
        <v>5.8914859133626228E-2</v>
      </c>
      <c r="H27" s="2"/>
    </row>
    <row r="29" spans="2:14" x14ac:dyDescent="0.25">
      <c r="I29" s="5" t="s">
        <v>128</v>
      </c>
    </row>
    <row r="30" spans="2:14" ht="15.75" thickBot="1" x14ac:dyDescent="0.3"/>
    <row r="31" spans="2:14" ht="16.5" thickTop="1" thickBot="1" x14ac:dyDescent="0.3">
      <c r="I31" s="52" t="s">
        <v>24</v>
      </c>
      <c r="J31" s="56">
        <v>0</v>
      </c>
      <c r="K31" s="56">
        <v>1</v>
      </c>
      <c r="L31" s="56">
        <v>2</v>
      </c>
      <c r="M31" s="56" t="s">
        <v>22</v>
      </c>
      <c r="N31" s="52" t="s">
        <v>26</v>
      </c>
    </row>
    <row r="32" spans="2:14" ht="15.75" thickTop="1" x14ac:dyDescent="0.25">
      <c r="I32" s="49" t="s">
        <v>27</v>
      </c>
      <c r="J32" s="53">
        <f>IF(C15&gt;0,(J15-C15)/C15,"")</f>
        <v>-9.0706662458479873E-2</v>
      </c>
      <c r="K32" s="53">
        <f t="shared" ref="K32:N32" si="15">IF(D15&gt;0,(K15-D15)/D15,"")</f>
        <v>9.5487538970929389E-2</v>
      </c>
      <c r="L32" s="53">
        <f t="shared" si="15"/>
        <v>0.62064861649315195</v>
      </c>
      <c r="M32" s="53">
        <f t="shared" si="15"/>
        <v>1.1271296088265674</v>
      </c>
      <c r="N32" s="53">
        <f t="shared" si="15"/>
        <v>0</v>
      </c>
    </row>
    <row r="33" spans="2:18" x14ac:dyDescent="0.25">
      <c r="I33" s="49" t="s">
        <v>28</v>
      </c>
      <c r="J33" s="53">
        <f t="shared" ref="J33:N33" si="16">IF(C16&gt;0,(J16-C16)/C16,"")</f>
        <v>-0.25408518967237265</v>
      </c>
      <c r="K33" s="53">
        <f t="shared" si="16"/>
        <v>0.43156947933521322</v>
      </c>
      <c r="L33" s="53">
        <f t="shared" si="16"/>
        <v>-2.1438605695273723E-2</v>
      </c>
      <c r="M33" s="53">
        <f t="shared" si="16"/>
        <v>0.87808235131669177</v>
      </c>
      <c r="N33" s="53">
        <f t="shared" si="16"/>
        <v>0</v>
      </c>
    </row>
    <row r="34" spans="2:18" x14ac:dyDescent="0.25">
      <c r="I34" s="49" t="s">
        <v>29</v>
      </c>
      <c r="J34" s="53">
        <f t="shared" ref="J34:N34" si="17">IF(C17&gt;0,(J17-C17)/C17,"")</f>
        <v>2.8890568412546839E-2</v>
      </c>
      <c r="K34" s="53">
        <f t="shared" si="17"/>
        <v>-0.41968957186427125</v>
      </c>
      <c r="L34" s="53">
        <f t="shared" si="17"/>
        <v>0.20666861659350916</v>
      </c>
      <c r="M34" s="53">
        <f t="shared" si="17"/>
        <v>1.825092483596495</v>
      </c>
      <c r="N34" s="53">
        <f t="shared" si="17"/>
        <v>0</v>
      </c>
    </row>
    <row r="35" spans="2:18" x14ac:dyDescent="0.25">
      <c r="I35" s="49" t="s">
        <v>30</v>
      </c>
      <c r="J35" s="53">
        <f t="shared" ref="J35:N35" si="18">IF(C18&gt;0,(J18-C18)/C18,"")</f>
        <v>-0.27763327603796312</v>
      </c>
      <c r="K35" s="53">
        <f t="shared" si="18"/>
        <v>0.27467746689247274</v>
      </c>
      <c r="L35" s="53">
        <f t="shared" si="18"/>
        <v>4.5221996495360385E-2</v>
      </c>
      <c r="M35" s="53">
        <f t="shared" si="18"/>
        <v>0.21042331834782912</v>
      </c>
      <c r="N35" s="53">
        <f t="shared" si="18"/>
        <v>1.1102230246251565E-16</v>
      </c>
    </row>
    <row r="36" spans="2:18" x14ac:dyDescent="0.25">
      <c r="I36" s="49" t="s">
        <v>31</v>
      </c>
      <c r="J36" s="53">
        <f t="shared" ref="J36:N36" si="19">IF(C19&gt;0,(J19-C19)/C19,"")</f>
        <v>-0.17427645781517653</v>
      </c>
      <c r="K36" s="53">
        <f t="shared" si="19"/>
        <v>0.11060795206073928</v>
      </c>
      <c r="L36" s="53">
        <f t="shared" si="19"/>
        <v>0.12303582551872379</v>
      </c>
      <c r="M36" s="53">
        <f t="shared" si="19"/>
        <v>0.38248003519176099</v>
      </c>
      <c r="N36" s="53">
        <f t="shared" si="19"/>
        <v>1.1102230246251565E-16</v>
      </c>
    </row>
    <row r="37" spans="2:18" x14ac:dyDescent="0.25">
      <c r="I37" s="49" t="s">
        <v>32</v>
      </c>
      <c r="J37" s="53">
        <f t="shared" ref="J37:N37" si="20">IF(C20&gt;0,(J20-C20)/C20,"")</f>
        <v>-0.21349369886926187</v>
      </c>
      <c r="K37" s="53">
        <f t="shared" si="20"/>
        <v>0.43672224458830489</v>
      </c>
      <c r="L37" s="53">
        <f t="shared" si="20"/>
        <v>0.47535243987439735</v>
      </c>
      <c r="M37" s="53">
        <f t="shared" si="20"/>
        <v>2.0801842047748051</v>
      </c>
      <c r="N37" s="53">
        <f t="shared" si="20"/>
        <v>0</v>
      </c>
    </row>
    <row r="38" spans="2:18" x14ac:dyDescent="0.25">
      <c r="I38" s="49" t="s">
        <v>33</v>
      </c>
      <c r="J38" s="53">
        <f t="shared" ref="J38:N38" si="21">IF(C21&gt;0,(J21-C21)/C21,"")</f>
        <v>-0.27625725647218385</v>
      </c>
      <c r="K38" s="53">
        <f t="shared" si="21"/>
        <v>0.70642476539958488</v>
      </c>
      <c r="L38" s="53">
        <f t="shared" si="21"/>
        <v>4.1684511261641868</v>
      </c>
      <c r="M38" s="53">
        <f t="shared" si="21"/>
        <v>0.29365387375140983</v>
      </c>
      <c r="N38" s="53">
        <f t="shared" si="21"/>
        <v>0</v>
      </c>
    </row>
    <row r="39" spans="2:18" x14ac:dyDescent="0.25">
      <c r="I39" s="57" t="s">
        <v>34</v>
      </c>
      <c r="J39" s="58">
        <f t="shared" ref="J39:N39" si="22">IF(C22&gt;0,(J22-C22)/C22,"")</f>
        <v>-0.34821582299230786</v>
      </c>
      <c r="K39" s="58">
        <f t="shared" si="22"/>
        <v>0.58489667720710548</v>
      </c>
      <c r="L39" s="58">
        <f t="shared" si="22"/>
        <v>1.5252060455578225</v>
      </c>
      <c r="M39" s="58" t="str">
        <f t="shared" si="22"/>
        <v/>
      </c>
      <c r="N39" s="58">
        <f t="shared" si="22"/>
        <v>0</v>
      </c>
    </row>
    <row r="40" spans="2:18" x14ac:dyDescent="0.25">
      <c r="I40" s="49" t="s">
        <v>26</v>
      </c>
      <c r="J40" s="53">
        <f t="shared" ref="J40:N40" si="23">IF(C23&gt;0,(J23-C23)/C23,"")</f>
        <v>-0.20156325772732253</v>
      </c>
      <c r="K40" s="53">
        <f t="shared" si="23"/>
        <v>0.2846566258816513</v>
      </c>
      <c r="L40" s="53">
        <f t="shared" si="23"/>
        <v>0.5342040506754111</v>
      </c>
      <c r="M40" s="53">
        <f t="shared" si="23"/>
        <v>1.0456243785686437</v>
      </c>
      <c r="N40" s="53">
        <f t="shared" si="23"/>
        <v>0</v>
      </c>
    </row>
    <row r="42" spans="2:18" x14ac:dyDescent="0.25">
      <c r="I42" s="93" t="s">
        <v>129</v>
      </c>
    </row>
    <row r="43" spans="2:18" x14ac:dyDescent="0.25">
      <c r="I43" s="93" t="s">
        <v>130</v>
      </c>
    </row>
    <row r="45" spans="2:18" x14ac:dyDescent="0.25">
      <c r="B45" t="s">
        <v>141</v>
      </c>
    </row>
    <row r="46" spans="2:18" ht="18.75" x14ac:dyDescent="0.3">
      <c r="B46" s="314" t="s">
        <v>7</v>
      </c>
      <c r="C46" s="314"/>
      <c r="D46" s="314"/>
      <c r="E46" s="314"/>
      <c r="F46" s="314"/>
      <c r="G46" s="314"/>
      <c r="H46" s="314"/>
      <c r="I46" s="314"/>
      <c r="K46" s="314" t="s">
        <v>3</v>
      </c>
      <c r="L46" s="314"/>
      <c r="M46" s="314"/>
      <c r="N46" s="314"/>
      <c r="O46" s="314"/>
      <c r="P46" s="314"/>
      <c r="Q46" s="314"/>
      <c r="R46" s="314"/>
    </row>
    <row r="47" spans="2:18" ht="15.75" thickBot="1" x14ac:dyDescent="0.3">
      <c r="C47">
        <v>4</v>
      </c>
      <c r="D47">
        <v>5</v>
      </c>
      <c r="E47">
        <v>6</v>
      </c>
      <c r="F47">
        <v>7</v>
      </c>
      <c r="G47">
        <v>8</v>
      </c>
      <c r="H47">
        <v>9</v>
      </c>
      <c r="L47">
        <v>4</v>
      </c>
      <c r="M47">
        <v>5</v>
      </c>
      <c r="N47">
        <v>6</v>
      </c>
      <c r="O47">
        <v>7</v>
      </c>
      <c r="P47">
        <v>8</v>
      </c>
      <c r="Q47">
        <v>9</v>
      </c>
    </row>
    <row r="48" spans="2:18" ht="16.5" thickTop="1" thickBot="1" x14ac:dyDescent="0.3">
      <c r="B48" s="52" t="s">
        <v>24</v>
      </c>
      <c r="C48" s="52" t="s">
        <v>133</v>
      </c>
      <c r="D48" s="52" t="s">
        <v>136</v>
      </c>
      <c r="E48" s="52" t="s">
        <v>134</v>
      </c>
      <c r="F48" s="52" t="s">
        <v>137</v>
      </c>
      <c r="G48" s="52" t="s">
        <v>138</v>
      </c>
      <c r="H48" s="52" t="s">
        <v>135</v>
      </c>
      <c r="I48" s="52" t="s">
        <v>26</v>
      </c>
      <c r="K48" s="52" t="s">
        <v>24</v>
      </c>
      <c r="L48" s="52" t="s">
        <v>133</v>
      </c>
      <c r="M48" s="52" t="s">
        <v>136</v>
      </c>
      <c r="N48" s="52" t="s">
        <v>134</v>
      </c>
      <c r="O48" s="52" t="s">
        <v>137</v>
      </c>
      <c r="P48" s="52" t="s">
        <v>138</v>
      </c>
      <c r="Q48" s="52" t="s">
        <v>135</v>
      </c>
      <c r="R48" s="52" t="s">
        <v>26</v>
      </c>
    </row>
    <row r="49" spans="1:18" ht="15.75" thickTop="1" x14ac:dyDescent="0.25">
      <c r="A49">
        <v>1</v>
      </c>
      <c r="B49" s="49" t="s">
        <v>27</v>
      </c>
      <c r="C49" s="14">
        <f>VLOOKUP(CONCATENATE($A49,C$47),indiNM_input!$A$40:$E$87,5)</f>
        <v>352100.61653</v>
      </c>
      <c r="D49" s="14">
        <f>VLOOKUP(CONCATENATE($A49,D$47),indiNM_input!$A$40:$E$87,5)</f>
        <v>331417.12166</v>
      </c>
      <c r="E49" s="14">
        <f>VLOOKUP(CONCATENATE($A49,E$47),indiNM_input!$A$40:$E$87,5)</f>
        <v>272209.76491000003</v>
      </c>
      <c r="F49" s="14">
        <f>VLOOKUP(CONCATENATE($A49,F$47),indiNM_input!$A$40:$E$87,5)</f>
        <v>83931.166440000001</v>
      </c>
      <c r="G49" s="14">
        <f>VLOOKUP(CONCATENATE($A49,G$47),indiNM_input!$A$40:$E$87,5)</f>
        <v>124934.61638000001</v>
      </c>
      <c r="H49" s="14">
        <f>VLOOKUP(CONCATENATE($A49,H$47),indiNM_input!$A$40:$E$87,5)</f>
        <v>214071.61493000001</v>
      </c>
      <c r="I49" s="14">
        <f>SUM(C49:H49)</f>
        <v>1378664.9008499999</v>
      </c>
      <c r="K49" s="49" t="s">
        <v>27</v>
      </c>
      <c r="L49" s="14">
        <f>VLOOKUP(CONCATENATE($A49,L$47),indiNM_input!$F$40:$J$87,5)*Index!$D$3</f>
        <v>15936</v>
      </c>
      <c r="M49" s="14">
        <f>VLOOKUP(CONCATENATE($A49,M$47),indiNM_input!$F$40:$J$87,5)*Index!$D$3</f>
        <v>22137</v>
      </c>
      <c r="N49" s="14">
        <f>VLOOKUP(CONCATENATE($A49,N$47),indiNM_input!$F$40:$J$87,5)*Index!$D$3</f>
        <v>18156</v>
      </c>
      <c r="O49" s="14">
        <f>VLOOKUP(CONCATENATE($A49,O$47),indiNM_input!$F$40:$J$87,5)*Index!$D$3</f>
        <v>9323</v>
      </c>
      <c r="P49" s="14">
        <f>VLOOKUP(CONCATENATE($A49,P$47),indiNM_input!$F$40:$J$87,5)*Index!$D$3</f>
        <v>9258</v>
      </c>
      <c r="Q49" s="14">
        <f>VLOOKUP(CONCATENATE($A49,Q$47),indiNM_input!$F$40:$J$87,5)*Index!$D$3</f>
        <v>17400</v>
      </c>
      <c r="R49" s="14">
        <f>SUM(L49:Q49)</f>
        <v>92210</v>
      </c>
    </row>
    <row r="50" spans="1:18" x14ac:dyDescent="0.25">
      <c r="A50">
        <v>2</v>
      </c>
      <c r="B50" s="49" t="s">
        <v>28</v>
      </c>
      <c r="C50" s="14">
        <f>VLOOKUP(CONCATENATE($A50,C$47),indiNM_input!$A$40:$E$87,5)</f>
        <v>179625.21593000001</v>
      </c>
      <c r="D50" s="14">
        <f>VLOOKUP(CONCATENATE($A50,D$47),indiNM_input!$A$40:$E$87,5)</f>
        <v>177866.25667</v>
      </c>
      <c r="E50" s="14">
        <f>VLOOKUP(CONCATENATE($A50,E$47),indiNM_input!$A$40:$E$87,5)</f>
        <v>147210.89619999999</v>
      </c>
      <c r="F50" s="14">
        <f>VLOOKUP(CONCATENATE($A50,F$47),indiNM_input!$A$40:$E$87,5)</f>
        <v>26731.007549999998</v>
      </c>
      <c r="G50" s="14">
        <f>VLOOKUP(CONCATENATE($A50,G$47),indiNM_input!$A$40:$E$87,5)</f>
        <v>47359.240919999997</v>
      </c>
      <c r="H50" s="14">
        <f>VLOOKUP(CONCATENATE($A50,H$47),indiNM_input!$A$40:$E$87,5)</f>
        <v>81701.913679999998</v>
      </c>
      <c r="I50" s="14">
        <f t="shared" ref="I50:I56" si="24">SUM(C50:H50)</f>
        <v>660494.53094999993</v>
      </c>
      <c r="K50" s="49" t="s">
        <v>28</v>
      </c>
      <c r="L50" s="14">
        <f>VLOOKUP(CONCATENATE($A50,L$47),indiNM_input!$F$40:$J$87,5)*Index!$D$3</f>
        <v>7916</v>
      </c>
      <c r="M50" s="14">
        <f>VLOOKUP(CONCATENATE($A50,M$47),indiNM_input!$F$40:$J$87,5)*Index!$D$3</f>
        <v>9703</v>
      </c>
      <c r="N50" s="14">
        <f>VLOOKUP(CONCATENATE($A50,N$47),indiNM_input!$F$40:$J$87,5)*Index!$D$3</f>
        <v>7463</v>
      </c>
      <c r="O50" s="14">
        <f>VLOOKUP(CONCATENATE($A50,O$47),indiNM_input!$F$40:$J$87,5)*Index!$D$3</f>
        <v>2169</v>
      </c>
      <c r="P50" s="14">
        <f>VLOOKUP(CONCATENATE($A50,P$47),indiNM_input!$F$40:$J$87,5)*Index!$D$3</f>
        <v>2508</v>
      </c>
      <c r="Q50" s="14">
        <f>VLOOKUP(CONCATENATE($A50,Q$47),indiNM_input!$F$40:$J$87,5)*Index!$D$3</f>
        <v>6058</v>
      </c>
      <c r="R50" s="14">
        <f t="shared" ref="R50:R56" si="25">SUM(L50:Q50)</f>
        <v>35817</v>
      </c>
    </row>
    <row r="51" spans="1:18" x14ac:dyDescent="0.25">
      <c r="A51">
        <v>3</v>
      </c>
      <c r="B51" s="49" t="s">
        <v>29</v>
      </c>
      <c r="C51" s="14">
        <f>VLOOKUP(CONCATENATE($A51,C$47),indiNM_input!$A$40:$E$87,5)</f>
        <v>45590.159460000003</v>
      </c>
      <c r="D51" s="14">
        <f>VLOOKUP(CONCATENATE($A51,D$47),indiNM_input!$A$40:$E$87,5)</f>
        <v>36853.011630000001</v>
      </c>
      <c r="E51" s="14">
        <f>VLOOKUP(CONCATENATE($A51,E$47),indiNM_input!$A$40:$E$87,5)</f>
        <v>39126.314480000001</v>
      </c>
      <c r="F51" s="14">
        <f>VLOOKUP(CONCATENATE($A51,F$47),indiNM_input!$A$40:$E$87,5)</f>
        <v>16573.425670000001</v>
      </c>
      <c r="G51" s="14">
        <f>VLOOKUP(CONCATENATE($A51,G$47),indiNM_input!$A$40:$E$87,5)</f>
        <v>28106.63956</v>
      </c>
      <c r="H51" s="14">
        <f>VLOOKUP(CONCATENATE($A51,H$47),indiNM_input!$A$40:$E$87,5)</f>
        <v>36865.071880000003</v>
      </c>
      <c r="I51" s="14">
        <f t="shared" si="24"/>
        <v>203114.62268000003</v>
      </c>
      <c r="K51" s="49" t="s">
        <v>29</v>
      </c>
      <c r="L51" s="14">
        <f>VLOOKUP(CONCATENATE($A51,L$47),indiNM_input!$F$40:$J$87,5)*Index!$D$3</f>
        <v>2740</v>
      </c>
      <c r="M51" s="14">
        <f>VLOOKUP(CONCATENATE($A51,M$47),indiNM_input!$F$40:$J$87,5)*Index!$D$3</f>
        <v>2127</v>
      </c>
      <c r="N51" s="14">
        <f>VLOOKUP(CONCATENATE($A51,N$47),indiNM_input!$F$40:$J$87,5)*Index!$D$3</f>
        <v>2413</v>
      </c>
      <c r="O51" s="14">
        <f>VLOOKUP(CONCATENATE($A51,O$47),indiNM_input!$F$40:$J$87,5)*Index!$D$3</f>
        <v>1258</v>
      </c>
      <c r="P51" s="14">
        <f>VLOOKUP(CONCATENATE($A51,P$47),indiNM_input!$F$40:$J$87,5)*Index!$D$3</f>
        <v>1604</v>
      </c>
      <c r="Q51" s="14">
        <f>VLOOKUP(CONCATENATE($A51,Q$47),indiNM_input!$F$40:$J$87,5)*Index!$D$3</f>
        <v>2752</v>
      </c>
      <c r="R51" s="14">
        <f t="shared" si="25"/>
        <v>12894</v>
      </c>
    </row>
    <row r="52" spans="1:18" x14ac:dyDescent="0.25">
      <c r="A52">
        <v>4</v>
      </c>
      <c r="B52" s="49" t="s">
        <v>30</v>
      </c>
      <c r="C52" s="14">
        <f>VLOOKUP(CONCATENATE($A52,C$47),indiNM_input!$A$40:$E$87,5)</f>
        <v>314625.32601999998</v>
      </c>
      <c r="D52" s="14">
        <f>VLOOKUP(CONCATENATE($A52,D$47),indiNM_input!$A$40:$E$87,5)</f>
        <v>191261.75153000001</v>
      </c>
      <c r="E52" s="14">
        <f>VLOOKUP(CONCATENATE($A52,E$47),indiNM_input!$A$40:$E$87,5)</f>
        <v>176660.09200999999</v>
      </c>
      <c r="F52" s="14">
        <f>VLOOKUP(CONCATENATE($A52,F$47),indiNM_input!$A$40:$E$87,5)</f>
        <v>24612.768110000001</v>
      </c>
      <c r="G52" s="14">
        <f>VLOOKUP(CONCATENATE($A52,G$47),indiNM_input!$A$40:$E$87,5)</f>
        <v>72255.079769999997</v>
      </c>
      <c r="H52" s="14">
        <f>VLOOKUP(CONCATENATE($A52,H$47),indiNM_input!$A$40:$E$87,5)</f>
        <v>106468.81614</v>
      </c>
      <c r="I52" s="14">
        <f t="shared" si="24"/>
        <v>885883.83357999986</v>
      </c>
      <c r="K52" s="49" t="s">
        <v>30</v>
      </c>
      <c r="L52" s="14">
        <f>VLOOKUP(CONCATENATE($A52,L$47),indiNM_input!$F$40:$J$87,5)*Index!$D$3</f>
        <v>23994</v>
      </c>
      <c r="M52" s="14">
        <f>VLOOKUP(CONCATENATE($A52,M$47),indiNM_input!$F$40:$J$87,5)*Index!$D$3</f>
        <v>19294</v>
      </c>
      <c r="N52" s="14">
        <f>VLOOKUP(CONCATENATE($A52,N$47),indiNM_input!$F$40:$J$87,5)*Index!$D$3</f>
        <v>15709</v>
      </c>
      <c r="O52" s="14">
        <f>VLOOKUP(CONCATENATE($A52,O$47),indiNM_input!$F$40:$J$87,5)*Index!$D$3</f>
        <v>3650</v>
      </c>
      <c r="P52" s="14">
        <f>VLOOKUP(CONCATENATE($A52,P$47),indiNM_input!$F$40:$J$87,5)*Index!$D$3</f>
        <v>7111</v>
      </c>
      <c r="Q52" s="14">
        <f>VLOOKUP(CONCATENATE($A52,Q$47),indiNM_input!$F$40:$J$87,5)*Index!$D$3</f>
        <v>12549</v>
      </c>
      <c r="R52" s="14">
        <f t="shared" si="25"/>
        <v>82307</v>
      </c>
    </row>
    <row r="53" spans="1:18" x14ac:dyDescent="0.25">
      <c r="A53">
        <v>5</v>
      </c>
      <c r="B53" s="49" t="s">
        <v>31</v>
      </c>
      <c r="C53" s="14">
        <f>VLOOKUP(CONCATENATE($A53,C$47),indiNM_input!$A$40:$E$87,5)</f>
        <v>87214.137780000005</v>
      </c>
      <c r="D53" s="14">
        <f>VLOOKUP(CONCATENATE($A53,D$47),indiNM_input!$A$40:$E$87,5)</f>
        <v>242841.39428000001</v>
      </c>
      <c r="E53" s="14">
        <f>VLOOKUP(CONCATENATE($A53,E$47),indiNM_input!$A$40:$E$87,5)</f>
        <v>216291.32968</v>
      </c>
      <c r="F53" s="14">
        <f>VLOOKUP(CONCATENATE($A53,F$47),indiNM_input!$A$40:$E$87,5)</f>
        <v>44667.376839999997</v>
      </c>
      <c r="G53" s="14">
        <f>VLOOKUP(CONCATENATE($A53,G$47),indiNM_input!$A$40:$E$87,5)</f>
        <v>69179.653000000006</v>
      </c>
      <c r="H53" s="14">
        <f>VLOOKUP(CONCATENATE($A53,H$47),indiNM_input!$A$40:$E$87,5)</f>
        <v>164285.57133999999</v>
      </c>
      <c r="I53" s="14">
        <f t="shared" si="24"/>
        <v>824479.46292000008</v>
      </c>
      <c r="K53" s="49" t="s">
        <v>31</v>
      </c>
      <c r="L53" s="14">
        <f>VLOOKUP(CONCATENATE($A53,L$47),indiNM_input!$F$40:$J$87,5)*Index!$D$3</f>
        <v>3789</v>
      </c>
      <c r="M53" s="14">
        <f>VLOOKUP(CONCATENATE($A53,M$47),indiNM_input!$F$40:$J$87,5)*Index!$D$3</f>
        <v>14437</v>
      </c>
      <c r="N53" s="14">
        <f>VLOOKUP(CONCATENATE($A53,N$47),indiNM_input!$F$40:$J$87,5)*Index!$D$3</f>
        <v>13475</v>
      </c>
      <c r="O53" s="14">
        <f>VLOOKUP(CONCATENATE($A53,O$47),indiNM_input!$F$40:$J$87,5)*Index!$D$3</f>
        <v>3787</v>
      </c>
      <c r="P53" s="14">
        <f>VLOOKUP(CONCATENATE($A53,P$47),indiNM_input!$F$40:$J$87,5)*Index!$D$3</f>
        <v>4056</v>
      </c>
      <c r="Q53" s="14">
        <f>VLOOKUP(CONCATENATE($A53,Q$47),indiNM_input!$F$40:$J$87,5)*Index!$D$3</f>
        <v>10681</v>
      </c>
      <c r="R53" s="14">
        <f t="shared" si="25"/>
        <v>50225</v>
      </c>
    </row>
    <row r="54" spans="1:18" x14ac:dyDescent="0.25">
      <c r="A54">
        <v>6</v>
      </c>
      <c r="B54" s="49" t="s">
        <v>32</v>
      </c>
      <c r="C54" s="14">
        <f>VLOOKUP(CONCATENATE($A54,C$47),indiNM_input!$A$40:$E$87,5)</f>
        <v>13931.49611</v>
      </c>
      <c r="D54" s="14">
        <f>VLOOKUP(CONCATENATE($A54,D$47),indiNM_input!$A$40:$E$87,5)</f>
        <v>14772.65408</v>
      </c>
      <c r="E54" s="14">
        <f>VLOOKUP(CONCATENATE($A54,E$47),indiNM_input!$A$40:$E$87,5)</f>
        <v>14122.19781</v>
      </c>
      <c r="F54" s="14">
        <f>VLOOKUP(CONCATENATE($A54,F$47),indiNM_input!$A$40:$E$87,5)</f>
        <v>4744.5238499999996</v>
      </c>
      <c r="G54" s="14">
        <f>VLOOKUP(CONCATENATE($A54,G$47),indiNM_input!$A$40:$E$87,5)</f>
        <v>28418.870589999999</v>
      </c>
      <c r="H54" s="14">
        <f>VLOOKUP(CONCATENATE($A54,H$47),indiNM_input!$A$40:$E$87,5)</f>
        <v>46558.737999999998</v>
      </c>
      <c r="I54" s="14">
        <f t="shared" si="24"/>
        <v>122548.48044</v>
      </c>
      <c r="K54" s="49" t="s">
        <v>32</v>
      </c>
      <c r="L54" s="14">
        <f>VLOOKUP(CONCATENATE($A54,L$47),indiNM_input!$F$40:$J$87,5)*Index!$D$3</f>
        <v>720</v>
      </c>
      <c r="M54" s="14">
        <f>VLOOKUP(CONCATENATE($A54,M$47),indiNM_input!$F$40:$J$87,5)*Index!$D$3</f>
        <v>1785</v>
      </c>
      <c r="N54" s="14">
        <f>VLOOKUP(CONCATENATE($A54,N$47),indiNM_input!$F$40:$J$87,5)*Index!$D$3</f>
        <v>1558</v>
      </c>
      <c r="O54" s="14">
        <f>VLOOKUP(CONCATENATE($A54,O$47),indiNM_input!$F$40:$J$87,5)*Index!$D$3</f>
        <v>563</v>
      </c>
      <c r="P54" s="14">
        <f>VLOOKUP(CONCATENATE($A54,P$47),indiNM_input!$F$40:$J$87,5)*Index!$D$3</f>
        <v>1495</v>
      </c>
      <c r="Q54" s="14">
        <f>VLOOKUP(CONCATENATE($A54,Q$47),indiNM_input!$F$40:$J$87,5)*Index!$D$3</f>
        <v>3261</v>
      </c>
      <c r="R54" s="14">
        <f t="shared" si="25"/>
        <v>9382</v>
      </c>
    </row>
    <row r="55" spans="1:18" x14ac:dyDescent="0.25">
      <c r="A55">
        <v>7</v>
      </c>
      <c r="B55" s="49" t="s">
        <v>33</v>
      </c>
      <c r="C55" s="14">
        <f>VLOOKUP(CONCATENATE($A55,C$47),indiNM_input!$A$40:$E$87,5)</f>
        <v>59672.625630000002</v>
      </c>
      <c r="D55" s="14">
        <f>VLOOKUP(CONCATENATE($A55,D$47),indiNM_input!$A$40:$E$87,5)</f>
        <v>20366.573550000001</v>
      </c>
      <c r="E55" s="14">
        <f>VLOOKUP(CONCATENATE($A55,E$47),indiNM_input!$A$40:$E$87,5)</f>
        <v>32225.66012</v>
      </c>
      <c r="F55" s="14">
        <f>VLOOKUP(CONCATENATE($A55,F$47),indiNM_input!$A$40:$E$87,5)</f>
        <v>6353.6033299999999</v>
      </c>
      <c r="G55" s="14">
        <f>VLOOKUP(CONCATENATE($A55,G$47),indiNM_input!$A$40:$E$87,5)</f>
        <v>73915.156480000005</v>
      </c>
      <c r="H55" s="14">
        <f>VLOOKUP(CONCATENATE($A55,H$47),indiNM_input!$A$40:$E$87,5)</f>
        <v>160680.10540999999</v>
      </c>
      <c r="I55" s="14">
        <f t="shared" si="24"/>
        <v>353213.72451999999</v>
      </c>
      <c r="K55" s="49" t="s">
        <v>33</v>
      </c>
      <c r="L55" s="14">
        <f>VLOOKUP(CONCATENATE($A55,L$47),indiNM_input!$F$40:$J$87,5)*Index!$D$3</f>
        <v>2567</v>
      </c>
      <c r="M55" s="14">
        <f>VLOOKUP(CONCATENATE($A55,M$47),indiNM_input!$F$40:$J$87,5)*Index!$D$3</f>
        <v>6532</v>
      </c>
      <c r="N55" s="14">
        <f>VLOOKUP(CONCATENATE($A55,N$47),indiNM_input!$F$40:$J$87,5)*Index!$D$3</f>
        <v>5993</v>
      </c>
      <c r="O55" s="14">
        <f>VLOOKUP(CONCATENATE($A55,O$47),indiNM_input!$F$40:$J$87,5)*Index!$D$3</f>
        <v>2716</v>
      </c>
      <c r="P55" s="14">
        <f>VLOOKUP(CONCATENATE($A55,P$47),indiNM_input!$F$40:$J$87,5)*Index!$D$3</f>
        <v>5883</v>
      </c>
      <c r="Q55" s="14">
        <f>VLOOKUP(CONCATENATE($A55,Q$47),indiNM_input!$F$40:$J$87,5)*Index!$D$3</f>
        <v>16378</v>
      </c>
      <c r="R55" s="14">
        <f t="shared" si="25"/>
        <v>40069</v>
      </c>
    </row>
    <row r="56" spans="1:18" x14ac:dyDescent="0.25">
      <c r="A56">
        <v>8</v>
      </c>
      <c r="B56" s="57" t="s">
        <v>34</v>
      </c>
      <c r="C56" s="9">
        <f>VLOOKUP(CONCATENATE($A56,C$47),indiNM_input!$A$40:$E$87,5)</f>
        <v>163729.3149</v>
      </c>
      <c r="D56" s="9">
        <f>VLOOKUP(CONCATENATE($A56,D$47),indiNM_input!$A$40:$E$87,5)</f>
        <v>12523.86541</v>
      </c>
      <c r="E56" s="9">
        <f>VLOOKUP(CONCATENATE($A56,E$47),indiNM_input!$A$40:$E$87,5)</f>
        <v>19332.904640000001</v>
      </c>
      <c r="F56" s="9">
        <f>VLOOKUP(CONCATENATE($A56,F$47),indiNM_input!$A$40:$E$87,5)</f>
        <v>6002.54144</v>
      </c>
      <c r="G56" s="9">
        <f>VLOOKUP(CONCATENATE($A56,G$47),indiNM_input!$A$40:$E$87,5)</f>
        <v>32175.59188</v>
      </c>
      <c r="H56" s="9">
        <f>VLOOKUP(CONCATENATE($A56,H$47),indiNM_input!$A$40:$E$87,5)</f>
        <v>53773.681689999998</v>
      </c>
      <c r="I56" s="9">
        <f t="shared" si="24"/>
        <v>287537.89995999995</v>
      </c>
      <c r="K56" s="57" t="s">
        <v>34</v>
      </c>
      <c r="L56" s="9">
        <f>VLOOKUP(CONCATENATE($A56,L$47),indiNM_input!$F$40:$J$87,5)*Index!$D$3</f>
        <v>9478</v>
      </c>
      <c r="M56" s="9">
        <f>VLOOKUP(CONCATENATE($A56,M$47),indiNM_input!$F$40:$J$87,5)*Index!$D$3</f>
        <v>5984</v>
      </c>
      <c r="N56" s="9">
        <f>VLOOKUP(CONCATENATE($A56,N$47),indiNM_input!$F$40:$J$87,5)*Index!$D$3</f>
        <v>4551</v>
      </c>
      <c r="O56" s="9">
        <f>VLOOKUP(CONCATENATE($A56,O$47),indiNM_input!$F$40:$J$87,5)*Index!$D$3</f>
        <v>2123</v>
      </c>
      <c r="P56" s="9">
        <f>VLOOKUP(CONCATENATE($A56,P$47),indiNM_input!$F$40:$J$87,5)*Index!$D$3</f>
        <v>4596</v>
      </c>
      <c r="Q56" s="9">
        <f>VLOOKUP(CONCATENATE($A56,Q$47),indiNM_input!$F$40:$J$87,5)*Index!$D$3</f>
        <v>8272</v>
      </c>
      <c r="R56" s="9">
        <f t="shared" si="25"/>
        <v>35004</v>
      </c>
    </row>
    <row r="57" spans="1:18" x14ac:dyDescent="0.25">
      <c r="B57" s="49" t="s">
        <v>26</v>
      </c>
      <c r="C57" s="14">
        <f>SUM(C49:C56)</f>
        <v>1216488.8923599999</v>
      </c>
      <c r="D57" s="14">
        <f t="shared" ref="D57:I57" si="26">SUM(D49:D56)</f>
        <v>1027902.6288099999</v>
      </c>
      <c r="E57" s="14">
        <f t="shared" si="26"/>
        <v>917179.15984999994</v>
      </c>
      <c r="F57" s="14">
        <f t="shared" si="26"/>
        <v>213616.41323000001</v>
      </c>
      <c r="G57" s="14">
        <f t="shared" si="26"/>
        <v>476344.84858000005</v>
      </c>
      <c r="H57" s="14">
        <f t="shared" si="26"/>
        <v>864405.51306999999</v>
      </c>
      <c r="I57" s="14">
        <f t="shared" si="26"/>
        <v>4715937.4558999995</v>
      </c>
      <c r="K57" s="49" t="s">
        <v>26</v>
      </c>
      <c r="L57" s="14">
        <f>SUM(L49:L56)</f>
        <v>67140</v>
      </c>
      <c r="M57" s="14">
        <f t="shared" ref="M57" si="27">SUM(M49:M56)</f>
        <v>81999</v>
      </c>
      <c r="N57" s="14">
        <f t="shared" ref="N57" si="28">SUM(N49:N56)</f>
        <v>69318</v>
      </c>
      <c r="O57" s="14">
        <f t="shared" ref="O57" si="29">SUM(O49:O56)</f>
        <v>25589</v>
      </c>
      <c r="P57" s="14">
        <f t="shared" ref="P57" si="30">SUM(P49:P56)</f>
        <v>36511</v>
      </c>
      <c r="Q57" s="14">
        <f t="shared" ref="Q57" si="31">SUM(Q49:Q56)</f>
        <v>77351</v>
      </c>
      <c r="R57" s="14">
        <f t="shared" ref="R57" si="32">SUM(R49:R56)</f>
        <v>357908</v>
      </c>
    </row>
    <row r="58" spans="1:18" x14ac:dyDescent="0.25">
      <c r="B58" s="49"/>
      <c r="C58" s="14"/>
      <c r="D58" s="14"/>
      <c r="E58" s="14"/>
      <c r="F58" s="14"/>
      <c r="G58" s="14"/>
      <c r="H58" s="14"/>
      <c r="I58" s="14"/>
      <c r="K58" s="49"/>
      <c r="L58" s="14"/>
      <c r="M58" s="14"/>
      <c r="N58" s="14"/>
      <c r="O58" s="14"/>
      <c r="P58" s="14"/>
      <c r="Q58" s="14"/>
      <c r="R58" s="14"/>
    </row>
    <row r="59" spans="1:18" x14ac:dyDescent="0.25">
      <c r="B59" s="49" t="s">
        <v>142</v>
      </c>
    </row>
    <row r="60" spans="1:18" ht="18.75" x14ac:dyDescent="0.3">
      <c r="B60" s="314" t="s">
        <v>7</v>
      </c>
      <c r="C60" s="314"/>
      <c r="D60" s="314"/>
      <c r="E60" s="314"/>
      <c r="F60" s="314"/>
      <c r="G60" s="314"/>
      <c r="H60" s="314"/>
      <c r="I60" s="314"/>
      <c r="K60" s="314" t="s">
        <v>3</v>
      </c>
      <c r="L60" s="314"/>
      <c r="M60" s="314"/>
      <c r="N60" s="314"/>
      <c r="O60" s="314"/>
      <c r="P60" s="314"/>
      <c r="Q60" s="314"/>
      <c r="R60" s="314"/>
    </row>
    <row r="61" spans="1:18" ht="15.75" thickBot="1" x14ac:dyDescent="0.3">
      <c r="C61">
        <v>4</v>
      </c>
      <c r="D61">
        <v>5</v>
      </c>
      <c r="E61">
        <v>6</v>
      </c>
      <c r="F61">
        <v>7</v>
      </c>
      <c r="G61">
        <v>8</v>
      </c>
      <c r="H61">
        <v>9</v>
      </c>
      <c r="L61">
        <v>4</v>
      </c>
      <c r="M61">
        <v>5</v>
      </c>
      <c r="N61">
        <v>6</v>
      </c>
      <c r="O61">
        <v>7</v>
      </c>
      <c r="P61">
        <v>8</v>
      </c>
      <c r="Q61">
        <v>9</v>
      </c>
    </row>
    <row r="62" spans="1:18" ht="16.5" thickTop="1" thickBot="1" x14ac:dyDescent="0.3">
      <c r="B62" s="52" t="s">
        <v>24</v>
      </c>
      <c r="C62" s="52" t="s">
        <v>133</v>
      </c>
      <c r="D62" s="52" t="s">
        <v>136</v>
      </c>
      <c r="E62" s="52" t="s">
        <v>134</v>
      </c>
      <c r="F62" s="52" t="s">
        <v>137</v>
      </c>
      <c r="G62" s="52" t="s">
        <v>138</v>
      </c>
      <c r="H62" s="52" t="s">
        <v>135</v>
      </c>
      <c r="I62" s="52" t="s">
        <v>26</v>
      </c>
      <c r="K62" s="52" t="s">
        <v>24</v>
      </c>
      <c r="L62" s="52" t="s">
        <v>133</v>
      </c>
      <c r="M62" s="52" t="s">
        <v>136</v>
      </c>
      <c r="N62" s="52" t="s">
        <v>134</v>
      </c>
      <c r="O62" s="52" t="s">
        <v>137</v>
      </c>
      <c r="P62" s="52" t="s">
        <v>138</v>
      </c>
      <c r="Q62" s="52" t="s">
        <v>135</v>
      </c>
      <c r="R62" s="52" t="s">
        <v>26</v>
      </c>
    </row>
    <row r="63" spans="1:18" ht="15.75" thickTop="1" x14ac:dyDescent="0.25">
      <c r="A63">
        <v>1</v>
      </c>
      <c r="B63" s="49" t="s">
        <v>27</v>
      </c>
      <c r="C63" s="104" t="e">
        <f>C49/#REF!</f>
        <v>#REF!</v>
      </c>
      <c r="D63" s="104" t="e">
        <f>D49/#REF!</f>
        <v>#REF!</v>
      </c>
      <c r="E63" s="104" t="e">
        <f>E49/#REF!</f>
        <v>#REF!</v>
      </c>
      <c r="F63" s="104" t="e">
        <f>F49/#REF!</f>
        <v>#REF!</v>
      </c>
      <c r="G63" s="104" t="e">
        <f>G49/#REF!</f>
        <v>#REF!</v>
      </c>
      <c r="H63" s="104" t="e">
        <f>H49/#REF!</f>
        <v>#REF!</v>
      </c>
      <c r="I63" s="104" t="e">
        <f>I49/#REF!</f>
        <v>#REF!</v>
      </c>
      <c r="K63" s="49" t="s">
        <v>27</v>
      </c>
      <c r="L63" s="104" t="e">
        <f>L49/#REF!</f>
        <v>#REF!</v>
      </c>
      <c r="M63" s="104" t="e">
        <f>M49/#REF!</f>
        <v>#REF!</v>
      </c>
      <c r="N63" s="104" t="e">
        <f>N49/#REF!</f>
        <v>#REF!</v>
      </c>
      <c r="O63" s="104" t="e">
        <f>O49/#REF!</f>
        <v>#REF!</v>
      </c>
      <c r="P63" s="104" t="e">
        <f>P49/#REF!</f>
        <v>#REF!</v>
      </c>
      <c r="Q63" s="104" t="e">
        <f>Q49/#REF!</f>
        <v>#REF!</v>
      </c>
      <c r="R63" s="104" t="e">
        <f>R49/#REF!</f>
        <v>#REF!</v>
      </c>
    </row>
    <row r="64" spans="1:18" x14ac:dyDescent="0.25">
      <c r="A64">
        <v>2</v>
      </c>
      <c r="B64" s="49" t="s">
        <v>28</v>
      </c>
      <c r="C64" s="104" t="e">
        <f>C50/#REF!</f>
        <v>#REF!</v>
      </c>
      <c r="D64" s="104" t="e">
        <f>D50/#REF!</f>
        <v>#REF!</v>
      </c>
      <c r="E64" s="104" t="e">
        <f>E50/#REF!</f>
        <v>#REF!</v>
      </c>
      <c r="F64" s="104" t="e">
        <f>F50/#REF!</f>
        <v>#REF!</v>
      </c>
      <c r="G64" s="104" t="e">
        <f>G50/#REF!</f>
        <v>#REF!</v>
      </c>
      <c r="H64" s="104" t="e">
        <f>H50/#REF!</f>
        <v>#REF!</v>
      </c>
      <c r="I64" s="104" t="e">
        <f>I50/#REF!</f>
        <v>#REF!</v>
      </c>
      <c r="K64" s="49" t="s">
        <v>28</v>
      </c>
      <c r="L64" s="104" t="e">
        <f>L50/#REF!</f>
        <v>#REF!</v>
      </c>
      <c r="M64" s="104" t="e">
        <f>M50/#REF!</f>
        <v>#REF!</v>
      </c>
      <c r="N64" s="104" t="e">
        <f>N50/#REF!</f>
        <v>#REF!</v>
      </c>
      <c r="O64" s="104" t="e">
        <f>O50/#REF!</f>
        <v>#REF!</v>
      </c>
      <c r="P64" s="104" t="e">
        <f>P50/#REF!</f>
        <v>#REF!</v>
      </c>
      <c r="Q64" s="104" t="e">
        <f>Q50/#REF!</f>
        <v>#REF!</v>
      </c>
      <c r="R64" s="104" t="e">
        <f>R50/#REF!</f>
        <v>#REF!</v>
      </c>
    </row>
    <row r="65" spans="1:18" x14ac:dyDescent="0.25">
      <c r="A65">
        <v>3</v>
      </c>
      <c r="B65" s="49" t="s">
        <v>29</v>
      </c>
      <c r="C65" s="104" t="e">
        <f>C51/#REF!</f>
        <v>#REF!</v>
      </c>
      <c r="D65" s="104" t="e">
        <f>D51/#REF!</f>
        <v>#REF!</v>
      </c>
      <c r="E65" s="104" t="e">
        <f>E51/#REF!</f>
        <v>#REF!</v>
      </c>
      <c r="F65" s="104" t="e">
        <f>F51/#REF!</f>
        <v>#REF!</v>
      </c>
      <c r="G65" s="104" t="e">
        <f>G51/#REF!</f>
        <v>#REF!</v>
      </c>
      <c r="H65" s="104" t="e">
        <f>H51/#REF!</f>
        <v>#REF!</v>
      </c>
      <c r="I65" s="104" t="e">
        <f>I51/#REF!</f>
        <v>#REF!</v>
      </c>
      <c r="K65" s="49" t="s">
        <v>29</v>
      </c>
      <c r="L65" s="104" t="e">
        <f>L51/#REF!</f>
        <v>#REF!</v>
      </c>
      <c r="M65" s="104" t="e">
        <f>M51/#REF!</f>
        <v>#REF!</v>
      </c>
      <c r="N65" s="104" t="e">
        <f>N51/#REF!</f>
        <v>#REF!</v>
      </c>
      <c r="O65" s="104" t="e">
        <f>O51/#REF!</f>
        <v>#REF!</v>
      </c>
      <c r="P65" s="104" t="e">
        <f>P51/#REF!</f>
        <v>#REF!</v>
      </c>
      <c r="Q65" s="104" t="e">
        <f>Q51/#REF!</f>
        <v>#REF!</v>
      </c>
      <c r="R65" s="104" t="e">
        <f>R51/#REF!</f>
        <v>#REF!</v>
      </c>
    </row>
    <row r="66" spans="1:18" x14ac:dyDescent="0.25">
      <c r="A66">
        <v>4</v>
      </c>
      <c r="B66" s="49" t="s">
        <v>30</v>
      </c>
      <c r="C66" s="104" t="e">
        <f>C52/#REF!</f>
        <v>#REF!</v>
      </c>
      <c r="D66" s="104" t="e">
        <f>D52/#REF!</f>
        <v>#REF!</v>
      </c>
      <c r="E66" s="104" t="e">
        <f>E52/#REF!</f>
        <v>#REF!</v>
      </c>
      <c r="F66" s="104" t="e">
        <f>F52/#REF!</f>
        <v>#REF!</v>
      </c>
      <c r="G66" s="104" t="e">
        <f>G52/#REF!</f>
        <v>#REF!</v>
      </c>
      <c r="H66" s="104" t="e">
        <f>H52/#REF!</f>
        <v>#REF!</v>
      </c>
      <c r="I66" s="104" t="e">
        <f>I52/#REF!</f>
        <v>#REF!</v>
      </c>
      <c r="K66" s="49" t="s">
        <v>30</v>
      </c>
      <c r="L66" s="104" t="e">
        <f>L52/#REF!</f>
        <v>#REF!</v>
      </c>
      <c r="M66" s="104" t="e">
        <f>M52/#REF!</f>
        <v>#REF!</v>
      </c>
      <c r="N66" s="104" t="e">
        <f>N52/#REF!</f>
        <v>#REF!</v>
      </c>
      <c r="O66" s="104" t="e">
        <f>O52/#REF!</f>
        <v>#REF!</v>
      </c>
      <c r="P66" s="104" t="e">
        <f>P52/#REF!</f>
        <v>#REF!</v>
      </c>
      <c r="Q66" s="104" t="e">
        <f>Q52/#REF!</f>
        <v>#REF!</v>
      </c>
      <c r="R66" s="104" t="e">
        <f>R52/#REF!</f>
        <v>#REF!</v>
      </c>
    </row>
    <row r="67" spans="1:18" x14ac:dyDescent="0.25">
      <c r="A67">
        <v>5</v>
      </c>
      <c r="B67" s="49" t="s">
        <v>31</v>
      </c>
      <c r="C67" s="104" t="e">
        <f>C53/#REF!</f>
        <v>#REF!</v>
      </c>
      <c r="D67" s="104" t="e">
        <f>D53/#REF!</f>
        <v>#REF!</v>
      </c>
      <c r="E67" s="104" t="e">
        <f>E53/#REF!</f>
        <v>#REF!</v>
      </c>
      <c r="F67" s="104" t="e">
        <f>F53/#REF!</f>
        <v>#REF!</v>
      </c>
      <c r="G67" s="104" t="e">
        <f>G53/#REF!</f>
        <v>#REF!</v>
      </c>
      <c r="H67" s="104" t="e">
        <f>H53/#REF!</f>
        <v>#REF!</v>
      </c>
      <c r="I67" s="104" t="e">
        <f>I53/#REF!</f>
        <v>#REF!</v>
      </c>
      <c r="K67" s="49" t="s">
        <v>31</v>
      </c>
      <c r="L67" s="104" t="e">
        <f>L53/#REF!</f>
        <v>#REF!</v>
      </c>
      <c r="M67" s="104" t="e">
        <f>M53/#REF!</f>
        <v>#REF!</v>
      </c>
      <c r="N67" s="104" t="e">
        <f>N53/#REF!</f>
        <v>#REF!</v>
      </c>
      <c r="O67" s="104" t="e">
        <f>O53/#REF!</f>
        <v>#REF!</v>
      </c>
      <c r="P67" s="104" t="e">
        <f>P53/#REF!</f>
        <v>#REF!</v>
      </c>
      <c r="Q67" s="104" t="e">
        <f>Q53/#REF!</f>
        <v>#REF!</v>
      </c>
      <c r="R67" s="104" t="e">
        <f>R53/#REF!</f>
        <v>#REF!</v>
      </c>
    </row>
    <row r="68" spans="1:18" x14ac:dyDescent="0.25">
      <c r="A68">
        <v>6</v>
      </c>
      <c r="B68" s="49" t="s">
        <v>32</v>
      </c>
      <c r="C68" s="104" t="e">
        <f>C54/#REF!</f>
        <v>#REF!</v>
      </c>
      <c r="D68" s="104" t="e">
        <f>D54/#REF!</f>
        <v>#REF!</v>
      </c>
      <c r="E68" s="104" t="e">
        <f>E54/#REF!</f>
        <v>#REF!</v>
      </c>
      <c r="F68" s="104" t="e">
        <f>F54/#REF!</f>
        <v>#REF!</v>
      </c>
      <c r="G68" s="104" t="e">
        <f>G54/#REF!</f>
        <v>#REF!</v>
      </c>
      <c r="H68" s="104" t="e">
        <f>H54/#REF!</f>
        <v>#REF!</v>
      </c>
      <c r="I68" s="104" t="e">
        <f>I54/#REF!</f>
        <v>#REF!</v>
      </c>
      <c r="K68" s="49" t="s">
        <v>32</v>
      </c>
      <c r="L68" s="104" t="e">
        <f>L54/#REF!</f>
        <v>#REF!</v>
      </c>
      <c r="M68" s="104" t="e">
        <f>M54/#REF!</f>
        <v>#REF!</v>
      </c>
      <c r="N68" s="104" t="e">
        <f>N54/#REF!</f>
        <v>#REF!</v>
      </c>
      <c r="O68" s="104" t="e">
        <f>O54/#REF!</f>
        <v>#REF!</v>
      </c>
      <c r="P68" s="104" t="e">
        <f>P54/#REF!</f>
        <v>#REF!</v>
      </c>
      <c r="Q68" s="104" t="e">
        <f>Q54/#REF!</f>
        <v>#REF!</v>
      </c>
      <c r="R68" s="104" t="e">
        <f>R54/#REF!</f>
        <v>#REF!</v>
      </c>
    </row>
    <row r="69" spans="1:18" x14ac:dyDescent="0.25">
      <c r="A69">
        <v>7</v>
      </c>
      <c r="B69" s="49" t="s">
        <v>33</v>
      </c>
      <c r="C69" s="104" t="e">
        <f>C55/#REF!</f>
        <v>#REF!</v>
      </c>
      <c r="D69" s="104" t="e">
        <f>D55/#REF!</f>
        <v>#REF!</v>
      </c>
      <c r="E69" s="104" t="e">
        <f>E55/#REF!</f>
        <v>#REF!</v>
      </c>
      <c r="F69" s="104" t="e">
        <f>F55/#REF!</f>
        <v>#REF!</v>
      </c>
      <c r="G69" s="104" t="e">
        <f>G55/#REF!</f>
        <v>#REF!</v>
      </c>
      <c r="H69" s="104" t="e">
        <f>H55/#REF!</f>
        <v>#REF!</v>
      </c>
      <c r="I69" s="104" t="e">
        <f>I55/#REF!</f>
        <v>#REF!</v>
      </c>
      <c r="K69" s="49" t="s">
        <v>33</v>
      </c>
      <c r="L69" s="104" t="e">
        <f>L55/#REF!</f>
        <v>#REF!</v>
      </c>
      <c r="M69" s="104" t="e">
        <f>M55/#REF!</f>
        <v>#REF!</v>
      </c>
      <c r="N69" s="104" t="e">
        <f>N55/#REF!</f>
        <v>#REF!</v>
      </c>
      <c r="O69" s="104" t="e">
        <f>O55/#REF!</f>
        <v>#REF!</v>
      </c>
      <c r="P69" s="104" t="e">
        <f>P55/#REF!</f>
        <v>#REF!</v>
      </c>
      <c r="Q69" s="104" t="e">
        <f>Q55/#REF!</f>
        <v>#REF!</v>
      </c>
      <c r="R69" s="104" t="e">
        <f>R55/#REF!</f>
        <v>#REF!</v>
      </c>
    </row>
    <row r="70" spans="1:18" x14ac:dyDescent="0.25">
      <c r="A70">
        <v>8</v>
      </c>
      <c r="B70" s="57" t="s">
        <v>34</v>
      </c>
      <c r="C70" s="105" t="e">
        <f>C56/#REF!</f>
        <v>#REF!</v>
      </c>
      <c r="D70" s="105" t="e">
        <f>D56/#REF!</f>
        <v>#REF!</v>
      </c>
      <c r="E70" s="105" t="e">
        <f>E56/#REF!</f>
        <v>#REF!</v>
      </c>
      <c r="F70" s="105" t="e">
        <f>F56/#REF!</f>
        <v>#REF!</v>
      </c>
      <c r="G70" s="105" t="e">
        <f>G56/#REF!</f>
        <v>#REF!</v>
      </c>
      <c r="H70" s="105" t="e">
        <f>H56/#REF!</f>
        <v>#REF!</v>
      </c>
      <c r="I70" s="105" t="e">
        <f>I56/#REF!</f>
        <v>#REF!</v>
      </c>
      <c r="K70" s="57" t="s">
        <v>34</v>
      </c>
      <c r="L70" s="105" t="e">
        <f>L56/#REF!</f>
        <v>#REF!</v>
      </c>
      <c r="M70" s="105" t="e">
        <f>M56/#REF!</f>
        <v>#REF!</v>
      </c>
      <c r="N70" s="105" t="e">
        <f>N56/#REF!</f>
        <v>#REF!</v>
      </c>
      <c r="O70" s="105" t="e">
        <f>O56/#REF!</f>
        <v>#REF!</v>
      </c>
      <c r="P70" s="105" t="e">
        <f>P56/#REF!</f>
        <v>#REF!</v>
      </c>
      <c r="Q70" s="105" t="e">
        <f>Q56/#REF!</f>
        <v>#REF!</v>
      </c>
      <c r="R70" s="105" t="e">
        <f>R56/#REF!</f>
        <v>#REF!</v>
      </c>
    </row>
    <row r="71" spans="1:18" x14ac:dyDescent="0.25">
      <c r="B71" s="49" t="s">
        <v>26</v>
      </c>
      <c r="C71" s="104" t="e">
        <f>C57/#REF!</f>
        <v>#REF!</v>
      </c>
      <c r="D71" s="104" t="e">
        <f>D57/#REF!</f>
        <v>#REF!</v>
      </c>
      <c r="E71" s="104" t="e">
        <f>E57/#REF!</f>
        <v>#REF!</v>
      </c>
      <c r="F71" s="104" t="e">
        <f>F57/#REF!</f>
        <v>#REF!</v>
      </c>
      <c r="G71" s="104" t="e">
        <f>G57/#REF!</f>
        <v>#REF!</v>
      </c>
      <c r="H71" s="104" t="e">
        <f>H57/#REF!</f>
        <v>#REF!</v>
      </c>
      <c r="I71" s="104" t="e">
        <f>I57/#REF!</f>
        <v>#REF!</v>
      </c>
      <c r="K71" s="49" t="s">
        <v>26</v>
      </c>
      <c r="L71" s="104" t="e">
        <f>L57/#REF!</f>
        <v>#REF!</v>
      </c>
      <c r="M71" s="104" t="e">
        <f>M57/#REF!</f>
        <v>#REF!</v>
      </c>
      <c r="N71" s="104" t="e">
        <f>N57/#REF!</f>
        <v>#REF!</v>
      </c>
      <c r="O71" s="104" t="e">
        <f>O57/#REF!</f>
        <v>#REF!</v>
      </c>
      <c r="P71" s="104" t="e">
        <f>P57/#REF!</f>
        <v>#REF!</v>
      </c>
      <c r="Q71" s="104" t="e">
        <f>Q57/#REF!</f>
        <v>#REF!</v>
      </c>
      <c r="R71" s="104" t="e">
        <f>R57/#REF!</f>
        <v>#REF!</v>
      </c>
    </row>
    <row r="72" spans="1:18" x14ac:dyDescent="0.25">
      <c r="B72" s="49"/>
      <c r="C72" s="14"/>
      <c r="D72" s="14"/>
      <c r="E72" s="14"/>
      <c r="F72" s="14"/>
      <c r="G72" s="14"/>
      <c r="H72" s="14"/>
      <c r="I72" s="14"/>
      <c r="K72" s="49"/>
      <c r="L72" s="14"/>
      <c r="M72" s="14"/>
      <c r="N72" s="14"/>
      <c r="O72" s="14"/>
      <c r="P72" s="14"/>
      <c r="Q72" s="14"/>
      <c r="R72" s="14"/>
    </row>
    <row r="73" spans="1:18" ht="15.75" x14ac:dyDescent="0.25">
      <c r="B73" s="103" t="s">
        <v>139</v>
      </c>
      <c r="C73" s="103"/>
      <c r="D73" s="103"/>
      <c r="E73" s="103"/>
      <c r="F73" s="103"/>
      <c r="G73" s="103"/>
      <c r="H73" s="103"/>
      <c r="I73" s="103"/>
      <c r="K73" s="315" t="s">
        <v>140</v>
      </c>
      <c r="L73" s="315"/>
      <c r="M73" s="315"/>
      <c r="N73" s="315"/>
      <c r="O73" s="315"/>
      <c r="P73" s="315"/>
      <c r="Q73" s="315"/>
      <c r="R73" s="315"/>
    </row>
    <row r="74" spans="1:18" ht="15.75" thickBot="1" x14ac:dyDescent="0.3">
      <c r="C74">
        <v>4</v>
      </c>
      <c r="D74">
        <v>5</v>
      </c>
      <c r="E74">
        <v>6</v>
      </c>
      <c r="F74">
        <v>7</v>
      </c>
      <c r="G74">
        <v>8</v>
      </c>
      <c r="H74">
        <v>9</v>
      </c>
      <c r="L74">
        <v>4</v>
      </c>
      <c r="M74">
        <v>5</v>
      </c>
      <c r="N74">
        <v>6</v>
      </c>
      <c r="O74">
        <v>7</v>
      </c>
      <c r="P74">
        <v>8</v>
      </c>
      <c r="Q74">
        <v>9</v>
      </c>
    </row>
    <row r="75" spans="1:18" ht="16.5" thickTop="1" thickBot="1" x14ac:dyDescent="0.3">
      <c r="B75" s="52" t="s">
        <v>24</v>
      </c>
      <c r="C75" s="52" t="s">
        <v>133</v>
      </c>
      <c r="D75" s="52" t="s">
        <v>136</v>
      </c>
      <c r="E75" s="52" t="s">
        <v>134</v>
      </c>
      <c r="F75" s="52" t="s">
        <v>137</v>
      </c>
      <c r="G75" s="52" t="s">
        <v>138</v>
      </c>
      <c r="H75" s="52" t="s">
        <v>135</v>
      </c>
      <c r="I75" s="52" t="s">
        <v>26</v>
      </c>
      <c r="K75" s="52" t="s">
        <v>24</v>
      </c>
      <c r="L75" s="52" t="s">
        <v>133</v>
      </c>
      <c r="M75" s="52" t="s">
        <v>136</v>
      </c>
      <c r="N75" s="52" t="s">
        <v>134</v>
      </c>
      <c r="O75" s="52" t="s">
        <v>137</v>
      </c>
      <c r="P75" s="52" t="s">
        <v>138</v>
      </c>
      <c r="Q75" s="52" t="s">
        <v>135</v>
      </c>
      <c r="R75" s="52" t="s">
        <v>26</v>
      </c>
    </row>
    <row r="76" spans="1:18" ht="15.75" thickTop="1" x14ac:dyDescent="0.25">
      <c r="B76" s="49" t="s">
        <v>27</v>
      </c>
      <c r="C76" s="104" t="e">
        <f t="shared" ref="C76:C84" si="33">L63-C63</f>
        <v>#REF!</v>
      </c>
      <c r="D76" s="104" t="e">
        <f t="shared" ref="D76:D84" si="34">M63-D63</f>
        <v>#REF!</v>
      </c>
      <c r="E76" s="104" t="e">
        <f t="shared" ref="E76:E84" si="35">N63-E63</f>
        <v>#REF!</v>
      </c>
      <c r="F76" s="104" t="e">
        <f t="shared" ref="F76:F84" si="36">O63-F63</f>
        <v>#REF!</v>
      </c>
      <c r="G76" s="104" t="e">
        <f t="shared" ref="G76:G84" si="37">P63-G63</f>
        <v>#REF!</v>
      </c>
      <c r="H76" s="104" t="e">
        <f t="shared" ref="H76:H84" si="38">Q63-H63</f>
        <v>#REF!</v>
      </c>
      <c r="I76" s="104" t="e">
        <f t="shared" ref="I76:I84" si="39">R63-I63</f>
        <v>#REF!</v>
      </c>
      <c r="K76" s="49" t="s">
        <v>27</v>
      </c>
      <c r="L76" s="2" t="e">
        <f>C76/C63</f>
        <v>#REF!</v>
      </c>
      <c r="M76" s="2" t="e">
        <f t="shared" ref="M76:R76" si="40">D76/D63</f>
        <v>#REF!</v>
      </c>
      <c r="N76" s="2" t="e">
        <f t="shared" si="40"/>
        <v>#REF!</v>
      </c>
      <c r="O76" s="2" t="e">
        <f t="shared" si="40"/>
        <v>#REF!</v>
      </c>
      <c r="P76" s="2" t="e">
        <f t="shared" si="40"/>
        <v>#REF!</v>
      </c>
      <c r="Q76" s="2" t="e">
        <f t="shared" si="40"/>
        <v>#REF!</v>
      </c>
      <c r="R76" s="2" t="e">
        <f t="shared" si="40"/>
        <v>#REF!</v>
      </c>
    </row>
    <row r="77" spans="1:18" x14ac:dyDescent="0.25">
      <c r="B77" s="49" t="s">
        <v>28</v>
      </c>
      <c r="C77" s="104" t="e">
        <f t="shared" si="33"/>
        <v>#REF!</v>
      </c>
      <c r="D77" s="104" t="e">
        <f t="shared" si="34"/>
        <v>#REF!</v>
      </c>
      <c r="E77" s="104" t="e">
        <f t="shared" si="35"/>
        <v>#REF!</v>
      </c>
      <c r="F77" s="104" t="e">
        <f t="shared" si="36"/>
        <v>#REF!</v>
      </c>
      <c r="G77" s="104" t="e">
        <f t="shared" si="37"/>
        <v>#REF!</v>
      </c>
      <c r="H77" s="104" t="e">
        <f t="shared" si="38"/>
        <v>#REF!</v>
      </c>
      <c r="I77" s="104" t="e">
        <f t="shared" si="39"/>
        <v>#REF!</v>
      </c>
      <c r="K77" s="49" t="s">
        <v>28</v>
      </c>
      <c r="L77" s="2" t="e">
        <f t="shared" ref="L77:R77" si="41">C77/C64</f>
        <v>#REF!</v>
      </c>
      <c r="M77" s="2" t="e">
        <f t="shared" si="41"/>
        <v>#REF!</v>
      </c>
      <c r="N77" s="2" t="e">
        <f t="shared" si="41"/>
        <v>#REF!</v>
      </c>
      <c r="O77" s="2" t="e">
        <f t="shared" si="41"/>
        <v>#REF!</v>
      </c>
      <c r="P77" s="2" t="e">
        <f t="shared" si="41"/>
        <v>#REF!</v>
      </c>
      <c r="Q77" s="2" t="e">
        <f t="shared" si="41"/>
        <v>#REF!</v>
      </c>
      <c r="R77" s="2" t="e">
        <f t="shared" si="41"/>
        <v>#REF!</v>
      </c>
    </row>
    <row r="78" spans="1:18" x14ac:dyDescent="0.25">
      <c r="B78" s="49" t="s">
        <v>29</v>
      </c>
      <c r="C78" s="104" t="e">
        <f t="shared" si="33"/>
        <v>#REF!</v>
      </c>
      <c r="D78" s="104" t="e">
        <f t="shared" si="34"/>
        <v>#REF!</v>
      </c>
      <c r="E78" s="104" t="e">
        <f t="shared" si="35"/>
        <v>#REF!</v>
      </c>
      <c r="F78" s="104" t="e">
        <f t="shared" si="36"/>
        <v>#REF!</v>
      </c>
      <c r="G78" s="104" t="e">
        <f t="shared" si="37"/>
        <v>#REF!</v>
      </c>
      <c r="H78" s="104" t="e">
        <f t="shared" si="38"/>
        <v>#REF!</v>
      </c>
      <c r="I78" s="104" t="e">
        <f t="shared" si="39"/>
        <v>#REF!</v>
      </c>
      <c r="K78" s="49" t="s">
        <v>29</v>
      </c>
      <c r="L78" s="2" t="e">
        <f t="shared" ref="L78:R78" si="42">C78/C65</f>
        <v>#REF!</v>
      </c>
      <c r="M78" s="2" t="e">
        <f t="shared" si="42"/>
        <v>#REF!</v>
      </c>
      <c r="N78" s="2" t="e">
        <f t="shared" si="42"/>
        <v>#REF!</v>
      </c>
      <c r="O78" s="2" t="e">
        <f t="shared" si="42"/>
        <v>#REF!</v>
      </c>
      <c r="P78" s="2" t="e">
        <f t="shared" si="42"/>
        <v>#REF!</v>
      </c>
      <c r="Q78" s="2" t="e">
        <f t="shared" si="42"/>
        <v>#REF!</v>
      </c>
      <c r="R78" s="2" t="e">
        <f t="shared" si="42"/>
        <v>#REF!</v>
      </c>
    </row>
    <row r="79" spans="1:18" x14ac:dyDescent="0.25">
      <c r="B79" s="49" t="s">
        <v>30</v>
      </c>
      <c r="C79" s="104" t="e">
        <f t="shared" si="33"/>
        <v>#REF!</v>
      </c>
      <c r="D79" s="104" t="e">
        <f t="shared" si="34"/>
        <v>#REF!</v>
      </c>
      <c r="E79" s="104" t="e">
        <f t="shared" si="35"/>
        <v>#REF!</v>
      </c>
      <c r="F79" s="104" t="e">
        <f t="shared" si="36"/>
        <v>#REF!</v>
      </c>
      <c r="G79" s="104" t="e">
        <f t="shared" si="37"/>
        <v>#REF!</v>
      </c>
      <c r="H79" s="104" t="e">
        <f t="shared" si="38"/>
        <v>#REF!</v>
      </c>
      <c r="I79" s="104" t="e">
        <f t="shared" si="39"/>
        <v>#REF!</v>
      </c>
      <c r="K79" s="49" t="s">
        <v>30</v>
      </c>
      <c r="L79" s="2" t="e">
        <f t="shared" ref="L79:R79" si="43">C79/C66</f>
        <v>#REF!</v>
      </c>
      <c r="M79" s="2" t="e">
        <f t="shared" si="43"/>
        <v>#REF!</v>
      </c>
      <c r="N79" s="2" t="e">
        <f t="shared" si="43"/>
        <v>#REF!</v>
      </c>
      <c r="O79" s="2" t="e">
        <f t="shared" si="43"/>
        <v>#REF!</v>
      </c>
      <c r="P79" s="2" t="e">
        <f t="shared" si="43"/>
        <v>#REF!</v>
      </c>
      <c r="Q79" s="2" t="e">
        <f t="shared" si="43"/>
        <v>#REF!</v>
      </c>
      <c r="R79" s="2" t="e">
        <f t="shared" si="43"/>
        <v>#REF!</v>
      </c>
    </row>
    <row r="80" spans="1:18" x14ac:dyDescent="0.25">
      <c r="B80" s="49" t="s">
        <v>31</v>
      </c>
      <c r="C80" s="104" t="e">
        <f t="shared" si="33"/>
        <v>#REF!</v>
      </c>
      <c r="D80" s="104" t="e">
        <f t="shared" si="34"/>
        <v>#REF!</v>
      </c>
      <c r="E80" s="104" t="e">
        <f t="shared" si="35"/>
        <v>#REF!</v>
      </c>
      <c r="F80" s="104" t="e">
        <f t="shared" si="36"/>
        <v>#REF!</v>
      </c>
      <c r="G80" s="104" t="e">
        <f t="shared" si="37"/>
        <v>#REF!</v>
      </c>
      <c r="H80" s="104" t="e">
        <f t="shared" si="38"/>
        <v>#REF!</v>
      </c>
      <c r="I80" s="104" t="e">
        <f t="shared" si="39"/>
        <v>#REF!</v>
      </c>
      <c r="K80" s="49" t="s">
        <v>31</v>
      </c>
      <c r="L80" s="2" t="e">
        <f t="shared" ref="L80:R80" si="44">C80/C67</f>
        <v>#REF!</v>
      </c>
      <c r="M80" s="2" t="e">
        <f t="shared" si="44"/>
        <v>#REF!</v>
      </c>
      <c r="N80" s="2" t="e">
        <f t="shared" si="44"/>
        <v>#REF!</v>
      </c>
      <c r="O80" s="2" t="e">
        <f t="shared" si="44"/>
        <v>#REF!</v>
      </c>
      <c r="P80" s="2" t="e">
        <f t="shared" si="44"/>
        <v>#REF!</v>
      </c>
      <c r="Q80" s="2" t="e">
        <f t="shared" si="44"/>
        <v>#REF!</v>
      </c>
      <c r="R80" s="2" t="e">
        <f t="shared" si="44"/>
        <v>#REF!</v>
      </c>
    </row>
    <row r="81" spans="2:18" x14ac:dyDescent="0.25">
      <c r="B81" s="49" t="s">
        <v>32</v>
      </c>
      <c r="C81" s="104" t="e">
        <f t="shared" si="33"/>
        <v>#REF!</v>
      </c>
      <c r="D81" s="104" t="e">
        <f t="shared" si="34"/>
        <v>#REF!</v>
      </c>
      <c r="E81" s="104" t="e">
        <f t="shared" si="35"/>
        <v>#REF!</v>
      </c>
      <c r="F81" s="104" t="e">
        <f t="shared" si="36"/>
        <v>#REF!</v>
      </c>
      <c r="G81" s="104" t="e">
        <f t="shared" si="37"/>
        <v>#REF!</v>
      </c>
      <c r="H81" s="104" t="e">
        <f t="shared" si="38"/>
        <v>#REF!</v>
      </c>
      <c r="I81" s="104" t="e">
        <f t="shared" si="39"/>
        <v>#REF!</v>
      </c>
      <c r="K81" s="49" t="s">
        <v>32</v>
      </c>
      <c r="L81" s="2" t="e">
        <f t="shared" ref="L81:R81" si="45">C81/C68</f>
        <v>#REF!</v>
      </c>
      <c r="M81" s="2" t="e">
        <f t="shared" si="45"/>
        <v>#REF!</v>
      </c>
      <c r="N81" s="2" t="e">
        <f t="shared" si="45"/>
        <v>#REF!</v>
      </c>
      <c r="O81" s="2" t="e">
        <f t="shared" si="45"/>
        <v>#REF!</v>
      </c>
      <c r="P81" s="2" t="e">
        <f t="shared" si="45"/>
        <v>#REF!</v>
      </c>
      <c r="Q81" s="2" t="e">
        <f t="shared" si="45"/>
        <v>#REF!</v>
      </c>
      <c r="R81" s="2" t="e">
        <f t="shared" si="45"/>
        <v>#REF!</v>
      </c>
    </row>
    <row r="82" spans="2:18" x14ac:dyDescent="0.25">
      <c r="B82" s="49" t="s">
        <v>33</v>
      </c>
      <c r="C82" s="104" t="e">
        <f t="shared" si="33"/>
        <v>#REF!</v>
      </c>
      <c r="D82" s="104" t="e">
        <f t="shared" si="34"/>
        <v>#REF!</v>
      </c>
      <c r="E82" s="104" t="e">
        <f t="shared" si="35"/>
        <v>#REF!</v>
      </c>
      <c r="F82" s="104" t="e">
        <f t="shared" si="36"/>
        <v>#REF!</v>
      </c>
      <c r="G82" s="104" t="e">
        <f t="shared" si="37"/>
        <v>#REF!</v>
      </c>
      <c r="H82" s="104" t="e">
        <f t="shared" si="38"/>
        <v>#REF!</v>
      </c>
      <c r="I82" s="104" t="e">
        <f t="shared" si="39"/>
        <v>#REF!</v>
      </c>
      <c r="K82" s="49" t="s">
        <v>33</v>
      </c>
      <c r="L82" s="2" t="e">
        <f t="shared" ref="L82:R82" si="46">C82/C69</f>
        <v>#REF!</v>
      </c>
      <c r="M82" s="2" t="e">
        <f t="shared" si="46"/>
        <v>#REF!</v>
      </c>
      <c r="N82" s="2" t="e">
        <f t="shared" si="46"/>
        <v>#REF!</v>
      </c>
      <c r="O82" s="2" t="e">
        <f t="shared" si="46"/>
        <v>#REF!</v>
      </c>
      <c r="P82" s="2" t="e">
        <f t="shared" si="46"/>
        <v>#REF!</v>
      </c>
      <c r="Q82" s="2" t="e">
        <f t="shared" si="46"/>
        <v>#REF!</v>
      </c>
      <c r="R82" s="2" t="e">
        <f t="shared" si="46"/>
        <v>#REF!</v>
      </c>
    </row>
    <row r="83" spans="2:18" x14ac:dyDescent="0.25">
      <c r="B83" s="57" t="s">
        <v>34</v>
      </c>
      <c r="C83" s="105" t="e">
        <f t="shared" si="33"/>
        <v>#REF!</v>
      </c>
      <c r="D83" s="105" t="e">
        <f t="shared" si="34"/>
        <v>#REF!</v>
      </c>
      <c r="E83" s="105" t="e">
        <f t="shared" si="35"/>
        <v>#REF!</v>
      </c>
      <c r="F83" s="105" t="e">
        <f t="shared" si="36"/>
        <v>#REF!</v>
      </c>
      <c r="G83" s="105" t="e">
        <f t="shared" si="37"/>
        <v>#REF!</v>
      </c>
      <c r="H83" s="105" t="e">
        <f t="shared" si="38"/>
        <v>#REF!</v>
      </c>
      <c r="I83" s="105" t="e">
        <f t="shared" si="39"/>
        <v>#REF!</v>
      </c>
      <c r="K83" s="57" t="s">
        <v>34</v>
      </c>
      <c r="L83" s="43" t="e">
        <f t="shared" ref="L83:R83" si="47">C83/C70</f>
        <v>#REF!</v>
      </c>
      <c r="M83" s="43" t="e">
        <f t="shared" si="47"/>
        <v>#REF!</v>
      </c>
      <c r="N83" s="43" t="e">
        <f t="shared" si="47"/>
        <v>#REF!</v>
      </c>
      <c r="O83" s="43" t="e">
        <f t="shared" si="47"/>
        <v>#REF!</v>
      </c>
      <c r="P83" s="43" t="e">
        <f t="shared" si="47"/>
        <v>#REF!</v>
      </c>
      <c r="Q83" s="43" t="e">
        <f t="shared" si="47"/>
        <v>#REF!</v>
      </c>
      <c r="R83" s="43" t="e">
        <f t="shared" si="47"/>
        <v>#REF!</v>
      </c>
    </row>
    <row r="84" spans="2:18" x14ac:dyDescent="0.25">
      <c r="B84" s="49" t="s">
        <v>26</v>
      </c>
      <c r="C84" s="104" t="e">
        <f t="shared" si="33"/>
        <v>#REF!</v>
      </c>
      <c r="D84" s="104" t="e">
        <f t="shared" si="34"/>
        <v>#REF!</v>
      </c>
      <c r="E84" s="104" t="e">
        <f t="shared" si="35"/>
        <v>#REF!</v>
      </c>
      <c r="F84" s="104" t="e">
        <f t="shared" si="36"/>
        <v>#REF!</v>
      </c>
      <c r="G84" s="104" t="e">
        <f t="shared" si="37"/>
        <v>#REF!</v>
      </c>
      <c r="H84" s="104" t="e">
        <f t="shared" si="38"/>
        <v>#REF!</v>
      </c>
      <c r="I84" s="104" t="e">
        <f t="shared" si="39"/>
        <v>#REF!</v>
      </c>
      <c r="K84" s="49" t="s">
        <v>26</v>
      </c>
      <c r="L84" s="2" t="e">
        <f t="shared" ref="L84:R84" si="48">C84/C71</f>
        <v>#REF!</v>
      </c>
      <c r="M84" s="2" t="e">
        <f t="shared" si="48"/>
        <v>#REF!</v>
      </c>
      <c r="N84" s="2" t="e">
        <f t="shared" si="48"/>
        <v>#REF!</v>
      </c>
      <c r="O84" s="2" t="e">
        <f t="shared" si="48"/>
        <v>#REF!</v>
      </c>
      <c r="P84" s="2" t="e">
        <f t="shared" si="48"/>
        <v>#REF!</v>
      </c>
      <c r="Q84" s="2" t="e">
        <f t="shared" si="48"/>
        <v>#REF!</v>
      </c>
      <c r="R84" s="2" t="e">
        <f t="shared" si="48"/>
        <v>#REF!</v>
      </c>
    </row>
  </sheetData>
  <mergeCells count="7">
    <mergeCell ref="B60:I60"/>
    <mergeCell ref="K60:R60"/>
    <mergeCell ref="K73:R73"/>
    <mergeCell ref="B2:G2"/>
    <mergeCell ref="I2:N2"/>
    <mergeCell ref="B46:I46"/>
    <mergeCell ref="K46:R46"/>
  </mergeCells>
  <hyperlinks>
    <hyperlink ref="A1" location="Index!A1" display="Index"/>
  </hyperlinks>
  <pageMargins left="0.7" right="0.7" top="0.75" bottom="0.75" header="0.3" footer="0.3"/>
  <pageSetup orientation="portrait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J87"/>
  <sheetViews>
    <sheetView topLeftCell="A22" workbookViewId="0">
      <selection activeCell="G39" sqref="G39:J87"/>
    </sheetView>
  </sheetViews>
  <sheetFormatPr defaultRowHeight="15" x14ac:dyDescent="0.25"/>
  <sheetData>
    <row r="1" spans="2:9" x14ac:dyDescent="0.25">
      <c r="B1" s="312" t="s">
        <v>7</v>
      </c>
      <c r="C1" s="312"/>
      <c r="D1" s="312"/>
      <c r="G1" s="312" t="s">
        <v>3</v>
      </c>
      <c r="H1" s="312"/>
      <c r="I1" s="312"/>
    </row>
    <row r="2" spans="2:9" x14ac:dyDescent="0.25">
      <c r="B2" t="s">
        <v>40</v>
      </c>
      <c r="C2" t="s">
        <v>36</v>
      </c>
      <c r="G2" t="s">
        <v>40</v>
      </c>
      <c r="H2" t="s">
        <v>36</v>
      </c>
    </row>
    <row r="3" spans="2:9" x14ac:dyDescent="0.25">
      <c r="B3">
        <v>1</v>
      </c>
      <c r="C3">
        <v>1</v>
      </c>
      <c r="D3">
        <v>2968513.5115200002</v>
      </c>
      <c r="G3">
        <v>1</v>
      </c>
      <c r="H3">
        <v>1</v>
      </c>
      <c r="I3">
        <v>128440</v>
      </c>
    </row>
    <row r="4" spans="2:9" x14ac:dyDescent="0.25">
      <c r="B4">
        <v>2</v>
      </c>
      <c r="C4">
        <v>2</v>
      </c>
      <c r="D4">
        <v>513102.33639000001</v>
      </c>
      <c r="G4">
        <v>2</v>
      </c>
      <c r="H4">
        <v>2</v>
      </c>
      <c r="I4">
        <v>15651</v>
      </c>
    </row>
    <row r="5" spans="2:9" x14ac:dyDescent="0.25">
      <c r="B5">
        <v>3</v>
      </c>
      <c r="C5">
        <v>3</v>
      </c>
      <c r="D5">
        <v>202757.75714</v>
      </c>
      <c r="G5">
        <v>3</v>
      </c>
      <c r="H5">
        <v>3</v>
      </c>
      <c r="I5">
        <v>10462</v>
      </c>
    </row>
    <row r="6" spans="2:9" x14ac:dyDescent="0.25">
      <c r="B6">
        <v>4</v>
      </c>
      <c r="C6">
        <v>4</v>
      </c>
      <c r="D6">
        <v>364472.28418000002</v>
      </c>
      <c r="G6">
        <v>4</v>
      </c>
      <c r="H6">
        <v>4</v>
      </c>
      <c r="I6">
        <v>21236</v>
      </c>
    </row>
    <row r="7" spans="2:9" x14ac:dyDescent="0.25">
      <c r="B7">
        <v>5</v>
      </c>
      <c r="C7">
        <v>5</v>
      </c>
      <c r="D7">
        <v>451304.89082999999</v>
      </c>
      <c r="G7">
        <v>5</v>
      </c>
      <c r="H7">
        <v>5</v>
      </c>
      <c r="I7">
        <v>19552</v>
      </c>
    </row>
    <row r="8" spans="2:9" x14ac:dyDescent="0.25">
      <c r="B8">
        <v>6</v>
      </c>
      <c r="C8">
        <v>6</v>
      </c>
      <c r="D8">
        <v>226364.42366</v>
      </c>
      <c r="G8">
        <v>6</v>
      </c>
      <c r="H8">
        <v>6</v>
      </c>
      <c r="I8">
        <v>8434</v>
      </c>
    </row>
    <row r="9" spans="2:9" x14ac:dyDescent="0.25">
      <c r="B9">
        <v>7</v>
      </c>
      <c r="C9">
        <v>7</v>
      </c>
      <c r="D9">
        <v>1192433.45677</v>
      </c>
      <c r="G9">
        <v>7</v>
      </c>
      <c r="H9">
        <v>7</v>
      </c>
      <c r="I9">
        <v>41946</v>
      </c>
    </row>
    <row r="10" spans="2:9" x14ac:dyDescent="0.25">
      <c r="B10">
        <v>8</v>
      </c>
      <c r="C10">
        <v>8</v>
      </c>
      <c r="D10">
        <v>670597.50997999997</v>
      </c>
      <c r="G10">
        <v>8</v>
      </c>
      <c r="H10">
        <v>8</v>
      </c>
      <c r="I10">
        <v>21437</v>
      </c>
    </row>
    <row r="11" spans="2:9" x14ac:dyDescent="0.25">
      <c r="B11" t="s">
        <v>40</v>
      </c>
      <c r="C11" t="s">
        <v>36</v>
      </c>
      <c r="G11" t="s">
        <v>40</v>
      </c>
      <c r="H11" t="s">
        <v>36</v>
      </c>
    </row>
    <row r="12" spans="2:9" x14ac:dyDescent="0.25">
      <c r="B12">
        <v>1</v>
      </c>
      <c r="C12">
        <v>1</v>
      </c>
      <c r="D12">
        <v>751142.83426000003</v>
      </c>
      <c r="G12">
        <v>1</v>
      </c>
      <c r="H12">
        <v>1</v>
      </c>
      <c r="I12">
        <v>39155</v>
      </c>
    </row>
    <row r="13" spans="2:9" x14ac:dyDescent="0.25">
      <c r="B13">
        <v>2</v>
      </c>
      <c r="C13">
        <v>2</v>
      </c>
      <c r="D13">
        <v>219093.72328000001</v>
      </c>
      <c r="G13">
        <v>2</v>
      </c>
      <c r="H13">
        <v>2</v>
      </c>
      <c r="I13">
        <v>12826</v>
      </c>
    </row>
    <row r="14" spans="2:9" x14ac:dyDescent="0.25">
      <c r="B14">
        <v>3</v>
      </c>
      <c r="C14">
        <v>3</v>
      </c>
      <c r="D14">
        <v>91848.175310000006</v>
      </c>
      <c r="G14">
        <v>3</v>
      </c>
      <c r="H14">
        <v>3</v>
      </c>
      <c r="I14">
        <v>2673</v>
      </c>
    </row>
    <row r="15" spans="2:9" x14ac:dyDescent="0.25">
      <c r="B15">
        <v>4</v>
      </c>
      <c r="C15">
        <v>4</v>
      </c>
      <c r="D15">
        <v>274895.40065999998</v>
      </c>
      <c r="G15">
        <v>4</v>
      </c>
      <c r="H15">
        <v>4</v>
      </c>
      <c r="I15">
        <v>28263</v>
      </c>
    </row>
    <row r="16" spans="2:9" x14ac:dyDescent="0.25">
      <c r="B16">
        <v>5</v>
      </c>
      <c r="C16">
        <v>5</v>
      </c>
      <c r="D16">
        <v>367305.46588999999</v>
      </c>
      <c r="G16">
        <v>5</v>
      </c>
      <c r="H16">
        <v>5</v>
      </c>
      <c r="I16">
        <v>21403</v>
      </c>
    </row>
    <row r="17" spans="2:9" x14ac:dyDescent="0.25">
      <c r="B17">
        <v>6</v>
      </c>
      <c r="C17">
        <v>6</v>
      </c>
      <c r="D17">
        <v>69202.992259999999</v>
      </c>
      <c r="G17">
        <v>6</v>
      </c>
      <c r="H17">
        <v>6</v>
      </c>
      <c r="I17">
        <v>4710</v>
      </c>
    </row>
    <row r="18" spans="2:9" x14ac:dyDescent="0.25">
      <c r="B18">
        <v>7</v>
      </c>
      <c r="C18">
        <v>7</v>
      </c>
      <c r="D18">
        <v>266050.62964</v>
      </c>
      <c r="G18">
        <v>7</v>
      </c>
      <c r="H18">
        <v>7</v>
      </c>
      <c r="I18">
        <v>22066</v>
      </c>
    </row>
    <row r="19" spans="2:9" x14ac:dyDescent="0.25">
      <c r="B19">
        <v>8</v>
      </c>
      <c r="C19">
        <v>8</v>
      </c>
      <c r="D19">
        <v>155740.46117</v>
      </c>
      <c r="G19">
        <v>8</v>
      </c>
      <c r="H19">
        <v>8</v>
      </c>
      <c r="I19">
        <v>12106</v>
      </c>
    </row>
    <row r="20" spans="2:9" x14ac:dyDescent="0.25">
      <c r="B20" t="s">
        <v>40</v>
      </c>
      <c r="C20" t="s">
        <v>36</v>
      </c>
      <c r="G20" t="s">
        <v>40</v>
      </c>
      <c r="H20" t="s">
        <v>36</v>
      </c>
    </row>
    <row r="21" spans="2:9" x14ac:dyDescent="0.25">
      <c r="B21">
        <v>1</v>
      </c>
      <c r="C21">
        <v>1</v>
      </c>
      <c r="D21">
        <v>192449.61400999999</v>
      </c>
      <c r="G21">
        <v>1</v>
      </c>
      <c r="H21">
        <v>1</v>
      </c>
      <c r="I21">
        <v>14841</v>
      </c>
    </row>
    <row r="22" spans="2:9" x14ac:dyDescent="0.25">
      <c r="B22">
        <v>2</v>
      </c>
      <c r="C22">
        <v>2</v>
      </c>
      <c r="D22">
        <v>146265.39116</v>
      </c>
      <c r="G22">
        <v>2</v>
      </c>
      <c r="H22">
        <v>2</v>
      </c>
      <c r="I22">
        <v>5853</v>
      </c>
    </row>
    <row r="23" spans="2:9" x14ac:dyDescent="0.25">
      <c r="B23">
        <v>3</v>
      </c>
      <c r="C23">
        <v>3</v>
      </c>
      <c r="D23">
        <v>32951.036890000003</v>
      </c>
      <c r="G23">
        <v>3</v>
      </c>
      <c r="H23">
        <v>3</v>
      </c>
      <c r="I23">
        <v>1994</v>
      </c>
    </row>
    <row r="24" spans="2:9" x14ac:dyDescent="0.25">
      <c r="B24">
        <v>4</v>
      </c>
      <c r="C24">
        <v>4</v>
      </c>
      <c r="D24">
        <v>147166.09466</v>
      </c>
      <c r="G24">
        <v>4</v>
      </c>
      <c r="H24">
        <v>4</v>
      </c>
      <c r="I24">
        <v>12407</v>
      </c>
    </row>
    <row r="25" spans="2:9" x14ac:dyDescent="0.25">
      <c r="B25">
        <v>5</v>
      </c>
      <c r="C25">
        <v>5</v>
      </c>
      <c r="D25">
        <v>139980.82860000001</v>
      </c>
      <c r="G25">
        <v>5</v>
      </c>
      <c r="H25">
        <v>5</v>
      </c>
      <c r="I25">
        <v>8248</v>
      </c>
    </row>
    <row r="26" spans="2:9" x14ac:dyDescent="0.25">
      <c r="B26">
        <v>6</v>
      </c>
      <c r="C26">
        <v>6</v>
      </c>
      <c r="D26">
        <v>19373.124400000001</v>
      </c>
      <c r="G26">
        <v>6</v>
      </c>
      <c r="H26">
        <v>6</v>
      </c>
      <c r="I26">
        <v>1354</v>
      </c>
    </row>
    <row r="27" spans="2:9" x14ac:dyDescent="0.25">
      <c r="B27">
        <v>7</v>
      </c>
      <c r="C27">
        <v>7</v>
      </c>
      <c r="D27">
        <v>33502.185239999999</v>
      </c>
      <c r="G27">
        <v>7</v>
      </c>
      <c r="H27">
        <v>7</v>
      </c>
      <c r="I27">
        <v>8416</v>
      </c>
    </row>
    <row r="28" spans="2:9" x14ac:dyDescent="0.25">
      <c r="B28">
        <v>8</v>
      </c>
      <c r="C28">
        <v>8</v>
      </c>
      <c r="D28">
        <v>50706.608639999999</v>
      </c>
      <c r="G28">
        <v>8</v>
      </c>
      <c r="H28">
        <v>8</v>
      </c>
      <c r="I28">
        <v>6280</v>
      </c>
    </row>
    <row r="29" spans="2:9" x14ac:dyDescent="0.25">
      <c r="B29" t="s">
        <v>40</v>
      </c>
      <c r="C29" t="s">
        <v>36</v>
      </c>
      <c r="G29" t="s">
        <v>40</v>
      </c>
      <c r="H29" t="s">
        <v>36</v>
      </c>
    </row>
    <row r="30" spans="2:9" x14ac:dyDescent="0.25">
      <c r="B30">
        <v>1</v>
      </c>
      <c r="C30">
        <v>1</v>
      </c>
      <c r="D30">
        <v>69287.138890000002</v>
      </c>
      <c r="G30">
        <v>1</v>
      </c>
      <c r="H30">
        <v>1</v>
      </c>
      <c r="I30">
        <v>7013</v>
      </c>
    </row>
    <row r="31" spans="2:9" x14ac:dyDescent="0.25">
      <c r="B31">
        <v>2</v>
      </c>
      <c r="C31">
        <v>2</v>
      </c>
      <c r="D31">
        <v>44361.746220000001</v>
      </c>
      <c r="G31">
        <v>2</v>
      </c>
      <c r="H31">
        <v>2</v>
      </c>
      <c r="I31">
        <v>3407</v>
      </c>
    </row>
    <row r="32" spans="2:9" x14ac:dyDescent="0.25">
      <c r="B32">
        <v>3</v>
      </c>
      <c r="C32">
        <v>3</v>
      </c>
      <c r="D32">
        <v>14180.097470000001</v>
      </c>
      <c r="G32">
        <v>3</v>
      </c>
      <c r="H32">
        <v>3</v>
      </c>
      <c r="I32">
        <v>2009</v>
      </c>
    </row>
    <row r="33" spans="1:10" x14ac:dyDescent="0.25">
      <c r="B33">
        <v>4</v>
      </c>
      <c r="C33">
        <v>4</v>
      </c>
      <c r="D33">
        <v>90422.095329999996</v>
      </c>
      <c r="G33">
        <v>4</v>
      </c>
      <c r="H33">
        <v>4</v>
      </c>
      <c r="I33">
        <v>8828</v>
      </c>
    </row>
    <row r="34" spans="1:10" x14ac:dyDescent="0.25">
      <c r="B34">
        <v>5</v>
      </c>
      <c r="C34">
        <v>5</v>
      </c>
      <c r="D34">
        <v>54387.820769999998</v>
      </c>
      <c r="G34">
        <v>5</v>
      </c>
      <c r="H34">
        <v>5</v>
      </c>
      <c r="I34">
        <v>3945</v>
      </c>
    </row>
    <row r="35" spans="1:10" x14ac:dyDescent="0.25">
      <c r="B35">
        <v>6</v>
      </c>
      <c r="C35">
        <v>6</v>
      </c>
      <c r="D35">
        <v>4276.4626399999997</v>
      </c>
      <c r="G35">
        <v>6</v>
      </c>
      <c r="H35">
        <v>6</v>
      </c>
      <c r="I35">
        <v>624</v>
      </c>
    </row>
    <row r="36" spans="1:10" x14ac:dyDescent="0.25">
      <c r="B36">
        <v>7</v>
      </c>
      <c r="C36">
        <v>7</v>
      </c>
      <c r="D36">
        <v>6202.6080199999997</v>
      </c>
      <c r="G36">
        <v>7</v>
      </c>
      <c r="H36">
        <v>7</v>
      </c>
      <c r="I36">
        <v>390</v>
      </c>
    </row>
    <row r="37" spans="1:10" x14ac:dyDescent="0.25">
      <c r="B37">
        <v>8</v>
      </c>
      <c r="C37">
        <v>8</v>
      </c>
      <c r="D37">
        <v>9710.2400500000003</v>
      </c>
      <c r="G37">
        <v>8</v>
      </c>
      <c r="H37">
        <v>8</v>
      </c>
      <c r="I37">
        <v>3192</v>
      </c>
    </row>
    <row r="39" spans="1:10" x14ac:dyDescent="0.25">
      <c r="C39" t="s">
        <v>40</v>
      </c>
      <c r="D39" t="s">
        <v>319</v>
      </c>
      <c r="E39" t="s">
        <v>36</v>
      </c>
      <c r="H39" t="s">
        <v>40</v>
      </c>
      <c r="I39" t="s">
        <v>52</v>
      </c>
      <c r="J39" t="s">
        <v>36</v>
      </c>
    </row>
    <row r="40" spans="1:10" x14ac:dyDescent="0.25">
      <c r="A40" t="str">
        <f>CONCATENATE(C40,D40)</f>
        <v>14</v>
      </c>
      <c r="B40">
        <v>1</v>
      </c>
      <c r="C40">
        <v>1</v>
      </c>
      <c r="D40">
        <v>4</v>
      </c>
      <c r="E40">
        <v>352100.61653</v>
      </c>
      <c r="F40" t="str">
        <f>CONCATENATE(H40,I40)</f>
        <v>14</v>
      </c>
      <c r="G40">
        <v>1</v>
      </c>
      <c r="H40">
        <v>1</v>
      </c>
      <c r="I40">
        <v>4</v>
      </c>
      <c r="J40">
        <v>15936</v>
      </c>
    </row>
    <row r="41" spans="1:10" x14ac:dyDescent="0.25">
      <c r="A41" t="str">
        <f t="shared" ref="A41:A87" si="0">CONCATENATE(C41,D41)</f>
        <v>15</v>
      </c>
      <c r="B41">
        <v>2</v>
      </c>
      <c r="C41">
        <v>1</v>
      </c>
      <c r="D41">
        <v>5</v>
      </c>
      <c r="E41">
        <v>331417.12166</v>
      </c>
      <c r="F41" t="str">
        <f t="shared" ref="F41:F87" si="1">CONCATENATE(H41,I41)</f>
        <v>15</v>
      </c>
      <c r="G41">
        <v>2</v>
      </c>
      <c r="H41">
        <v>1</v>
      </c>
      <c r="I41">
        <v>5</v>
      </c>
      <c r="J41">
        <v>22137</v>
      </c>
    </row>
    <row r="42" spans="1:10" x14ac:dyDescent="0.25">
      <c r="A42" t="str">
        <f t="shared" si="0"/>
        <v>16</v>
      </c>
      <c r="B42">
        <v>3</v>
      </c>
      <c r="C42">
        <v>1</v>
      </c>
      <c r="D42">
        <v>6</v>
      </c>
      <c r="E42">
        <v>272209.76491000003</v>
      </c>
      <c r="F42" t="str">
        <f t="shared" si="1"/>
        <v>16</v>
      </c>
      <c r="G42">
        <v>3</v>
      </c>
      <c r="H42">
        <v>1</v>
      </c>
      <c r="I42">
        <v>6</v>
      </c>
      <c r="J42">
        <v>18156</v>
      </c>
    </row>
    <row r="43" spans="1:10" x14ac:dyDescent="0.25">
      <c r="A43" t="str">
        <f t="shared" si="0"/>
        <v>17</v>
      </c>
      <c r="B43">
        <v>4</v>
      </c>
      <c r="C43">
        <v>1</v>
      </c>
      <c r="D43">
        <v>7</v>
      </c>
      <c r="E43">
        <v>83931.166440000001</v>
      </c>
      <c r="F43" t="str">
        <f t="shared" si="1"/>
        <v>17</v>
      </c>
      <c r="G43">
        <v>4</v>
      </c>
      <c r="H43">
        <v>1</v>
      </c>
      <c r="I43">
        <v>7</v>
      </c>
      <c r="J43">
        <v>9323</v>
      </c>
    </row>
    <row r="44" spans="1:10" x14ac:dyDescent="0.25">
      <c r="A44" t="str">
        <f t="shared" si="0"/>
        <v>18</v>
      </c>
      <c r="B44">
        <v>5</v>
      </c>
      <c r="C44">
        <v>1</v>
      </c>
      <c r="D44">
        <v>8</v>
      </c>
      <c r="E44">
        <v>124934.61638000001</v>
      </c>
      <c r="F44" t="str">
        <f t="shared" si="1"/>
        <v>18</v>
      </c>
      <c r="G44">
        <v>5</v>
      </c>
      <c r="H44">
        <v>1</v>
      </c>
      <c r="I44">
        <v>8</v>
      </c>
      <c r="J44">
        <v>9258</v>
      </c>
    </row>
    <row r="45" spans="1:10" x14ac:dyDescent="0.25">
      <c r="A45" t="str">
        <f t="shared" si="0"/>
        <v>19</v>
      </c>
      <c r="B45">
        <v>6</v>
      </c>
      <c r="C45">
        <v>1</v>
      </c>
      <c r="D45">
        <v>9</v>
      </c>
      <c r="E45">
        <v>214071.61493000001</v>
      </c>
      <c r="F45" t="str">
        <f t="shared" si="1"/>
        <v>19</v>
      </c>
      <c r="G45">
        <v>6</v>
      </c>
      <c r="H45">
        <v>1</v>
      </c>
      <c r="I45">
        <v>9</v>
      </c>
      <c r="J45">
        <v>17400</v>
      </c>
    </row>
    <row r="46" spans="1:10" x14ac:dyDescent="0.25">
      <c r="A46" t="str">
        <f t="shared" si="0"/>
        <v>24</v>
      </c>
      <c r="B46">
        <v>7</v>
      </c>
      <c r="C46">
        <v>2</v>
      </c>
      <c r="D46">
        <v>4</v>
      </c>
      <c r="E46">
        <v>179625.21593000001</v>
      </c>
      <c r="F46" t="str">
        <f t="shared" si="1"/>
        <v>24</v>
      </c>
      <c r="G46">
        <v>7</v>
      </c>
      <c r="H46">
        <v>2</v>
      </c>
      <c r="I46">
        <v>4</v>
      </c>
      <c r="J46">
        <v>7916</v>
      </c>
    </row>
    <row r="47" spans="1:10" x14ac:dyDescent="0.25">
      <c r="A47" t="str">
        <f t="shared" si="0"/>
        <v>25</v>
      </c>
      <c r="B47">
        <v>8</v>
      </c>
      <c r="C47">
        <v>2</v>
      </c>
      <c r="D47">
        <v>5</v>
      </c>
      <c r="E47">
        <v>177866.25667</v>
      </c>
      <c r="F47" t="str">
        <f t="shared" si="1"/>
        <v>25</v>
      </c>
      <c r="G47">
        <v>8</v>
      </c>
      <c r="H47">
        <v>2</v>
      </c>
      <c r="I47">
        <v>5</v>
      </c>
      <c r="J47">
        <v>9703</v>
      </c>
    </row>
    <row r="48" spans="1:10" x14ac:dyDescent="0.25">
      <c r="A48" t="str">
        <f t="shared" si="0"/>
        <v>26</v>
      </c>
      <c r="B48">
        <v>9</v>
      </c>
      <c r="C48">
        <v>2</v>
      </c>
      <c r="D48">
        <v>6</v>
      </c>
      <c r="E48">
        <v>147210.89619999999</v>
      </c>
      <c r="F48" t="str">
        <f t="shared" si="1"/>
        <v>26</v>
      </c>
      <c r="G48">
        <v>9</v>
      </c>
      <c r="H48">
        <v>2</v>
      </c>
      <c r="I48">
        <v>6</v>
      </c>
      <c r="J48">
        <v>7463</v>
      </c>
    </row>
    <row r="49" spans="1:10" x14ac:dyDescent="0.25">
      <c r="A49" t="str">
        <f t="shared" si="0"/>
        <v>27</v>
      </c>
      <c r="B49">
        <v>10</v>
      </c>
      <c r="C49">
        <v>2</v>
      </c>
      <c r="D49">
        <v>7</v>
      </c>
      <c r="E49">
        <v>26731.007549999998</v>
      </c>
      <c r="F49" t="str">
        <f t="shared" si="1"/>
        <v>27</v>
      </c>
      <c r="G49">
        <v>10</v>
      </c>
      <c r="H49">
        <v>2</v>
      </c>
      <c r="I49">
        <v>7</v>
      </c>
      <c r="J49">
        <v>2169</v>
      </c>
    </row>
    <row r="50" spans="1:10" x14ac:dyDescent="0.25">
      <c r="A50" t="str">
        <f t="shared" si="0"/>
        <v>28</v>
      </c>
      <c r="B50">
        <v>11</v>
      </c>
      <c r="C50">
        <v>2</v>
      </c>
      <c r="D50">
        <v>8</v>
      </c>
      <c r="E50">
        <v>47359.240919999997</v>
      </c>
      <c r="F50" t="str">
        <f t="shared" si="1"/>
        <v>28</v>
      </c>
      <c r="G50">
        <v>11</v>
      </c>
      <c r="H50">
        <v>2</v>
      </c>
      <c r="I50">
        <v>8</v>
      </c>
      <c r="J50">
        <v>2508</v>
      </c>
    </row>
    <row r="51" spans="1:10" x14ac:dyDescent="0.25">
      <c r="A51" t="str">
        <f t="shared" si="0"/>
        <v>29</v>
      </c>
      <c r="B51">
        <v>12</v>
      </c>
      <c r="C51">
        <v>2</v>
      </c>
      <c r="D51">
        <v>9</v>
      </c>
      <c r="E51">
        <v>81701.913679999998</v>
      </c>
      <c r="F51" t="str">
        <f t="shared" si="1"/>
        <v>29</v>
      </c>
      <c r="G51">
        <v>12</v>
      </c>
      <c r="H51">
        <v>2</v>
      </c>
      <c r="I51">
        <v>9</v>
      </c>
      <c r="J51">
        <v>6058</v>
      </c>
    </row>
    <row r="52" spans="1:10" x14ac:dyDescent="0.25">
      <c r="A52" t="str">
        <f t="shared" si="0"/>
        <v>34</v>
      </c>
      <c r="B52">
        <v>13</v>
      </c>
      <c r="C52">
        <v>3</v>
      </c>
      <c r="D52">
        <v>4</v>
      </c>
      <c r="E52">
        <v>45590.159460000003</v>
      </c>
      <c r="F52" t="str">
        <f t="shared" si="1"/>
        <v>34</v>
      </c>
      <c r="G52">
        <v>13</v>
      </c>
      <c r="H52">
        <v>3</v>
      </c>
      <c r="I52">
        <v>4</v>
      </c>
      <c r="J52">
        <v>2740</v>
      </c>
    </row>
    <row r="53" spans="1:10" x14ac:dyDescent="0.25">
      <c r="A53" t="str">
        <f t="shared" si="0"/>
        <v>35</v>
      </c>
      <c r="B53">
        <v>14</v>
      </c>
      <c r="C53">
        <v>3</v>
      </c>
      <c r="D53">
        <v>5</v>
      </c>
      <c r="E53">
        <v>36853.011630000001</v>
      </c>
      <c r="F53" t="str">
        <f t="shared" si="1"/>
        <v>35</v>
      </c>
      <c r="G53">
        <v>14</v>
      </c>
      <c r="H53">
        <v>3</v>
      </c>
      <c r="I53">
        <v>5</v>
      </c>
      <c r="J53">
        <v>2127</v>
      </c>
    </row>
    <row r="54" spans="1:10" x14ac:dyDescent="0.25">
      <c r="A54" t="str">
        <f t="shared" si="0"/>
        <v>36</v>
      </c>
      <c r="B54">
        <v>15</v>
      </c>
      <c r="C54">
        <v>3</v>
      </c>
      <c r="D54">
        <v>6</v>
      </c>
      <c r="E54">
        <v>39126.314480000001</v>
      </c>
      <c r="F54" t="str">
        <f t="shared" si="1"/>
        <v>36</v>
      </c>
      <c r="G54">
        <v>15</v>
      </c>
      <c r="H54">
        <v>3</v>
      </c>
      <c r="I54">
        <v>6</v>
      </c>
      <c r="J54">
        <v>2413</v>
      </c>
    </row>
    <row r="55" spans="1:10" x14ac:dyDescent="0.25">
      <c r="A55" t="str">
        <f t="shared" si="0"/>
        <v>37</v>
      </c>
      <c r="B55">
        <v>16</v>
      </c>
      <c r="C55">
        <v>3</v>
      </c>
      <c r="D55">
        <v>7</v>
      </c>
      <c r="E55">
        <v>16573.425670000001</v>
      </c>
      <c r="F55" t="str">
        <f t="shared" si="1"/>
        <v>37</v>
      </c>
      <c r="G55">
        <v>16</v>
      </c>
      <c r="H55">
        <v>3</v>
      </c>
      <c r="I55">
        <v>7</v>
      </c>
      <c r="J55">
        <v>1258</v>
      </c>
    </row>
    <row r="56" spans="1:10" x14ac:dyDescent="0.25">
      <c r="A56" t="str">
        <f t="shared" si="0"/>
        <v>38</v>
      </c>
      <c r="B56">
        <v>17</v>
      </c>
      <c r="C56">
        <v>3</v>
      </c>
      <c r="D56">
        <v>8</v>
      </c>
      <c r="E56">
        <v>28106.63956</v>
      </c>
      <c r="F56" t="str">
        <f t="shared" si="1"/>
        <v>38</v>
      </c>
      <c r="G56">
        <v>17</v>
      </c>
      <c r="H56">
        <v>3</v>
      </c>
      <c r="I56">
        <v>8</v>
      </c>
      <c r="J56">
        <v>1604</v>
      </c>
    </row>
    <row r="57" spans="1:10" x14ac:dyDescent="0.25">
      <c r="A57" t="str">
        <f t="shared" si="0"/>
        <v>39</v>
      </c>
      <c r="B57">
        <v>18</v>
      </c>
      <c r="C57">
        <v>3</v>
      </c>
      <c r="D57">
        <v>9</v>
      </c>
      <c r="E57">
        <v>36865.071880000003</v>
      </c>
      <c r="F57" t="str">
        <f t="shared" si="1"/>
        <v>39</v>
      </c>
      <c r="G57">
        <v>18</v>
      </c>
      <c r="H57">
        <v>3</v>
      </c>
      <c r="I57">
        <v>9</v>
      </c>
      <c r="J57">
        <v>2752</v>
      </c>
    </row>
    <row r="58" spans="1:10" x14ac:dyDescent="0.25">
      <c r="A58" t="str">
        <f t="shared" si="0"/>
        <v>44</v>
      </c>
      <c r="B58">
        <v>19</v>
      </c>
      <c r="C58">
        <v>4</v>
      </c>
      <c r="D58">
        <v>4</v>
      </c>
      <c r="E58">
        <v>314625.32601999998</v>
      </c>
      <c r="F58" t="str">
        <f t="shared" si="1"/>
        <v>44</v>
      </c>
      <c r="G58">
        <v>19</v>
      </c>
      <c r="H58">
        <v>4</v>
      </c>
      <c r="I58">
        <v>4</v>
      </c>
      <c r="J58">
        <v>23994</v>
      </c>
    </row>
    <row r="59" spans="1:10" x14ac:dyDescent="0.25">
      <c r="A59" t="str">
        <f t="shared" si="0"/>
        <v>45</v>
      </c>
      <c r="B59">
        <v>20</v>
      </c>
      <c r="C59">
        <v>4</v>
      </c>
      <c r="D59">
        <v>5</v>
      </c>
      <c r="E59">
        <v>191261.75153000001</v>
      </c>
      <c r="F59" t="str">
        <f t="shared" si="1"/>
        <v>45</v>
      </c>
      <c r="G59">
        <v>20</v>
      </c>
      <c r="H59">
        <v>4</v>
      </c>
      <c r="I59">
        <v>5</v>
      </c>
      <c r="J59">
        <v>19294</v>
      </c>
    </row>
    <row r="60" spans="1:10" x14ac:dyDescent="0.25">
      <c r="A60" t="str">
        <f t="shared" si="0"/>
        <v>46</v>
      </c>
      <c r="B60">
        <v>21</v>
      </c>
      <c r="C60">
        <v>4</v>
      </c>
      <c r="D60">
        <v>6</v>
      </c>
      <c r="E60">
        <v>176660.09200999999</v>
      </c>
      <c r="F60" t="str">
        <f t="shared" si="1"/>
        <v>46</v>
      </c>
      <c r="G60">
        <v>21</v>
      </c>
      <c r="H60">
        <v>4</v>
      </c>
      <c r="I60">
        <v>6</v>
      </c>
      <c r="J60">
        <v>15709</v>
      </c>
    </row>
    <row r="61" spans="1:10" x14ac:dyDescent="0.25">
      <c r="A61" t="str">
        <f t="shared" si="0"/>
        <v>47</v>
      </c>
      <c r="B61">
        <v>22</v>
      </c>
      <c r="C61">
        <v>4</v>
      </c>
      <c r="D61">
        <v>7</v>
      </c>
      <c r="E61">
        <v>24612.768110000001</v>
      </c>
      <c r="F61" t="str">
        <f t="shared" si="1"/>
        <v>47</v>
      </c>
      <c r="G61">
        <v>22</v>
      </c>
      <c r="H61">
        <v>4</v>
      </c>
      <c r="I61">
        <v>7</v>
      </c>
      <c r="J61">
        <v>3650</v>
      </c>
    </row>
    <row r="62" spans="1:10" x14ac:dyDescent="0.25">
      <c r="A62" t="str">
        <f t="shared" si="0"/>
        <v>48</v>
      </c>
      <c r="B62">
        <v>23</v>
      </c>
      <c r="C62">
        <v>4</v>
      </c>
      <c r="D62">
        <v>8</v>
      </c>
      <c r="E62">
        <v>72255.079769999997</v>
      </c>
      <c r="F62" t="str">
        <f t="shared" si="1"/>
        <v>48</v>
      </c>
      <c r="G62">
        <v>23</v>
      </c>
      <c r="H62">
        <v>4</v>
      </c>
      <c r="I62">
        <v>8</v>
      </c>
      <c r="J62">
        <v>7111</v>
      </c>
    </row>
    <row r="63" spans="1:10" x14ac:dyDescent="0.25">
      <c r="A63" t="str">
        <f t="shared" si="0"/>
        <v>49</v>
      </c>
      <c r="B63">
        <v>24</v>
      </c>
      <c r="C63">
        <v>4</v>
      </c>
      <c r="D63">
        <v>9</v>
      </c>
      <c r="E63">
        <v>106468.81614</v>
      </c>
      <c r="F63" t="str">
        <f t="shared" si="1"/>
        <v>49</v>
      </c>
      <c r="G63">
        <v>24</v>
      </c>
      <c r="H63">
        <v>4</v>
      </c>
      <c r="I63">
        <v>9</v>
      </c>
      <c r="J63">
        <v>12549</v>
      </c>
    </row>
    <row r="64" spans="1:10" x14ac:dyDescent="0.25">
      <c r="A64" t="str">
        <f t="shared" si="0"/>
        <v>54</v>
      </c>
      <c r="B64">
        <v>25</v>
      </c>
      <c r="C64">
        <v>5</v>
      </c>
      <c r="D64">
        <v>4</v>
      </c>
      <c r="E64">
        <v>87214.137780000005</v>
      </c>
      <c r="F64" t="str">
        <f t="shared" si="1"/>
        <v>54</v>
      </c>
      <c r="G64">
        <v>25</v>
      </c>
      <c r="H64">
        <v>5</v>
      </c>
      <c r="I64">
        <v>4</v>
      </c>
      <c r="J64">
        <v>3789</v>
      </c>
    </row>
    <row r="65" spans="1:10" x14ac:dyDescent="0.25">
      <c r="A65" t="str">
        <f t="shared" si="0"/>
        <v>55</v>
      </c>
      <c r="B65">
        <v>26</v>
      </c>
      <c r="C65">
        <v>5</v>
      </c>
      <c r="D65">
        <v>5</v>
      </c>
      <c r="E65">
        <v>242841.39428000001</v>
      </c>
      <c r="F65" t="str">
        <f t="shared" si="1"/>
        <v>55</v>
      </c>
      <c r="G65">
        <v>26</v>
      </c>
      <c r="H65">
        <v>5</v>
      </c>
      <c r="I65">
        <v>5</v>
      </c>
      <c r="J65">
        <v>14437</v>
      </c>
    </row>
    <row r="66" spans="1:10" x14ac:dyDescent="0.25">
      <c r="A66" t="str">
        <f t="shared" si="0"/>
        <v>56</v>
      </c>
      <c r="B66">
        <v>27</v>
      </c>
      <c r="C66">
        <v>5</v>
      </c>
      <c r="D66">
        <v>6</v>
      </c>
      <c r="E66">
        <v>216291.32968</v>
      </c>
      <c r="F66" t="str">
        <f t="shared" si="1"/>
        <v>56</v>
      </c>
      <c r="G66">
        <v>27</v>
      </c>
      <c r="H66">
        <v>5</v>
      </c>
      <c r="I66">
        <v>6</v>
      </c>
      <c r="J66">
        <v>13475</v>
      </c>
    </row>
    <row r="67" spans="1:10" x14ac:dyDescent="0.25">
      <c r="A67" t="str">
        <f t="shared" si="0"/>
        <v>57</v>
      </c>
      <c r="B67">
        <v>28</v>
      </c>
      <c r="C67">
        <v>5</v>
      </c>
      <c r="D67">
        <v>7</v>
      </c>
      <c r="E67">
        <v>44667.376839999997</v>
      </c>
      <c r="F67" t="str">
        <f t="shared" si="1"/>
        <v>57</v>
      </c>
      <c r="G67">
        <v>28</v>
      </c>
      <c r="H67">
        <v>5</v>
      </c>
      <c r="I67">
        <v>7</v>
      </c>
      <c r="J67">
        <v>3787</v>
      </c>
    </row>
    <row r="68" spans="1:10" x14ac:dyDescent="0.25">
      <c r="A68" t="str">
        <f t="shared" si="0"/>
        <v>58</v>
      </c>
      <c r="B68">
        <v>29</v>
      </c>
      <c r="C68">
        <v>5</v>
      </c>
      <c r="D68">
        <v>8</v>
      </c>
      <c r="E68">
        <v>69179.653000000006</v>
      </c>
      <c r="F68" t="str">
        <f t="shared" si="1"/>
        <v>58</v>
      </c>
      <c r="G68">
        <v>29</v>
      </c>
      <c r="H68">
        <v>5</v>
      </c>
      <c r="I68">
        <v>8</v>
      </c>
      <c r="J68">
        <v>4056</v>
      </c>
    </row>
    <row r="69" spans="1:10" x14ac:dyDescent="0.25">
      <c r="A69" t="str">
        <f t="shared" si="0"/>
        <v>59</v>
      </c>
      <c r="B69">
        <v>30</v>
      </c>
      <c r="C69">
        <v>5</v>
      </c>
      <c r="D69">
        <v>9</v>
      </c>
      <c r="E69">
        <v>164285.57133999999</v>
      </c>
      <c r="F69" t="str">
        <f t="shared" si="1"/>
        <v>59</v>
      </c>
      <c r="G69">
        <v>30</v>
      </c>
      <c r="H69">
        <v>5</v>
      </c>
      <c r="I69">
        <v>9</v>
      </c>
      <c r="J69">
        <v>10681</v>
      </c>
    </row>
    <row r="70" spans="1:10" x14ac:dyDescent="0.25">
      <c r="A70" t="str">
        <f t="shared" si="0"/>
        <v>64</v>
      </c>
      <c r="B70">
        <v>31</v>
      </c>
      <c r="C70">
        <v>6</v>
      </c>
      <c r="D70">
        <v>4</v>
      </c>
      <c r="E70">
        <v>13931.49611</v>
      </c>
      <c r="F70" t="str">
        <f t="shared" si="1"/>
        <v>64</v>
      </c>
      <c r="G70">
        <v>31</v>
      </c>
      <c r="H70">
        <v>6</v>
      </c>
      <c r="I70">
        <v>4</v>
      </c>
      <c r="J70">
        <v>720</v>
      </c>
    </row>
    <row r="71" spans="1:10" x14ac:dyDescent="0.25">
      <c r="A71" t="str">
        <f t="shared" si="0"/>
        <v>65</v>
      </c>
      <c r="B71">
        <v>32</v>
      </c>
      <c r="C71">
        <v>6</v>
      </c>
      <c r="D71">
        <v>5</v>
      </c>
      <c r="E71">
        <v>14772.65408</v>
      </c>
      <c r="F71" t="str">
        <f t="shared" si="1"/>
        <v>65</v>
      </c>
      <c r="G71">
        <v>32</v>
      </c>
      <c r="H71">
        <v>6</v>
      </c>
      <c r="I71">
        <v>5</v>
      </c>
      <c r="J71">
        <v>1785</v>
      </c>
    </row>
    <row r="72" spans="1:10" x14ac:dyDescent="0.25">
      <c r="A72" t="str">
        <f t="shared" si="0"/>
        <v>66</v>
      </c>
      <c r="B72">
        <v>33</v>
      </c>
      <c r="C72">
        <v>6</v>
      </c>
      <c r="D72">
        <v>6</v>
      </c>
      <c r="E72">
        <v>14122.19781</v>
      </c>
      <c r="F72" t="str">
        <f t="shared" si="1"/>
        <v>66</v>
      </c>
      <c r="G72">
        <v>33</v>
      </c>
      <c r="H72">
        <v>6</v>
      </c>
      <c r="I72">
        <v>6</v>
      </c>
      <c r="J72">
        <v>1558</v>
      </c>
    </row>
    <row r="73" spans="1:10" x14ac:dyDescent="0.25">
      <c r="A73" t="str">
        <f t="shared" si="0"/>
        <v>67</v>
      </c>
      <c r="B73">
        <v>34</v>
      </c>
      <c r="C73">
        <v>6</v>
      </c>
      <c r="D73">
        <v>7</v>
      </c>
      <c r="E73">
        <v>4744.5238499999996</v>
      </c>
      <c r="F73" t="str">
        <f t="shared" si="1"/>
        <v>67</v>
      </c>
      <c r="G73">
        <v>34</v>
      </c>
      <c r="H73">
        <v>6</v>
      </c>
      <c r="I73">
        <v>7</v>
      </c>
      <c r="J73">
        <v>563</v>
      </c>
    </row>
    <row r="74" spans="1:10" x14ac:dyDescent="0.25">
      <c r="A74" t="str">
        <f t="shared" si="0"/>
        <v>68</v>
      </c>
      <c r="B74">
        <v>35</v>
      </c>
      <c r="C74">
        <v>6</v>
      </c>
      <c r="D74">
        <v>8</v>
      </c>
      <c r="E74">
        <v>28418.870589999999</v>
      </c>
      <c r="F74" t="str">
        <f t="shared" si="1"/>
        <v>68</v>
      </c>
      <c r="G74">
        <v>35</v>
      </c>
      <c r="H74">
        <v>6</v>
      </c>
      <c r="I74">
        <v>8</v>
      </c>
      <c r="J74">
        <v>1495</v>
      </c>
    </row>
    <row r="75" spans="1:10" x14ac:dyDescent="0.25">
      <c r="A75" t="str">
        <f t="shared" si="0"/>
        <v>69</v>
      </c>
      <c r="B75">
        <v>36</v>
      </c>
      <c r="C75">
        <v>6</v>
      </c>
      <c r="D75">
        <v>9</v>
      </c>
      <c r="E75">
        <v>46558.737999999998</v>
      </c>
      <c r="F75" t="str">
        <f t="shared" si="1"/>
        <v>69</v>
      </c>
      <c r="G75">
        <v>36</v>
      </c>
      <c r="H75">
        <v>6</v>
      </c>
      <c r="I75">
        <v>9</v>
      </c>
      <c r="J75">
        <v>3261</v>
      </c>
    </row>
    <row r="76" spans="1:10" x14ac:dyDescent="0.25">
      <c r="A76" t="str">
        <f t="shared" si="0"/>
        <v>74</v>
      </c>
      <c r="B76">
        <v>37</v>
      </c>
      <c r="C76">
        <v>7</v>
      </c>
      <c r="D76">
        <v>4</v>
      </c>
      <c r="E76">
        <v>59672.625630000002</v>
      </c>
      <c r="F76" t="str">
        <f t="shared" si="1"/>
        <v>74</v>
      </c>
      <c r="G76">
        <v>37</v>
      </c>
      <c r="H76">
        <v>7</v>
      </c>
      <c r="I76">
        <v>4</v>
      </c>
      <c r="J76">
        <v>2567</v>
      </c>
    </row>
    <row r="77" spans="1:10" x14ac:dyDescent="0.25">
      <c r="A77" t="str">
        <f t="shared" si="0"/>
        <v>75</v>
      </c>
      <c r="B77">
        <v>38</v>
      </c>
      <c r="C77">
        <v>7</v>
      </c>
      <c r="D77">
        <v>5</v>
      </c>
      <c r="E77">
        <v>20366.573550000001</v>
      </c>
      <c r="F77" t="str">
        <f t="shared" si="1"/>
        <v>75</v>
      </c>
      <c r="G77">
        <v>38</v>
      </c>
      <c r="H77">
        <v>7</v>
      </c>
      <c r="I77">
        <v>5</v>
      </c>
      <c r="J77">
        <v>6532</v>
      </c>
    </row>
    <row r="78" spans="1:10" x14ac:dyDescent="0.25">
      <c r="A78" t="str">
        <f t="shared" si="0"/>
        <v>76</v>
      </c>
      <c r="B78">
        <v>39</v>
      </c>
      <c r="C78">
        <v>7</v>
      </c>
      <c r="D78">
        <v>6</v>
      </c>
      <c r="E78">
        <v>32225.66012</v>
      </c>
      <c r="F78" t="str">
        <f t="shared" si="1"/>
        <v>76</v>
      </c>
      <c r="G78">
        <v>39</v>
      </c>
      <c r="H78">
        <v>7</v>
      </c>
      <c r="I78">
        <v>6</v>
      </c>
      <c r="J78">
        <v>5993</v>
      </c>
    </row>
    <row r="79" spans="1:10" x14ac:dyDescent="0.25">
      <c r="A79" t="str">
        <f t="shared" si="0"/>
        <v>77</v>
      </c>
      <c r="B79">
        <v>40</v>
      </c>
      <c r="C79">
        <v>7</v>
      </c>
      <c r="D79">
        <v>7</v>
      </c>
      <c r="E79">
        <v>6353.6033299999999</v>
      </c>
      <c r="F79" t="str">
        <f t="shared" si="1"/>
        <v>77</v>
      </c>
      <c r="G79">
        <v>40</v>
      </c>
      <c r="H79">
        <v>7</v>
      </c>
      <c r="I79">
        <v>7</v>
      </c>
      <c r="J79">
        <v>2716</v>
      </c>
    </row>
    <row r="80" spans="1:10" x14ac:dyDescent="0.25">
      <c r="A80" t="str">
        <f t="shared" si="0"/>
        <v>78</v>
      </c>
      <c r="B80">
        <v>41</v>
      </c>
      <c r="C80">
        <v>7</v>
      </c>
      <c r="D80">
        <v>8</v>
      </c>
      <c r="E80">
        <v>73915.156480000005</v>
      </c>
      <c r="F80" t="str">
        <f t="shared" si="1"/>
        <v>78</v>
      </c>
      <c r="G80">
        <v>41</v>
      </c>
      <c r="H80">
        <v>7</v>
      </c>
      <c r="I80">
        <v>8</v>
      </c>
      <c r="J80">
        <v>5883</v>
      </c>
    </row>
    <row r="81" spans="1:10" x14ac:dyDescent="0.25">
      <c r="A81" t="str">
        <f t="shared" si="0"/>
        <v>79</v>
      </c>
      <c r="B81">
        <v>42</v>
      </c>
      <c r="C81">
        <v>7</v>
      </c>
      <c r="D81">
        <v>9</v>
      </c>
      <c r="E81">
        <v>160680.10540999999</v>
      </c>
      <c r="F81" t="str">
        <f t="shared" si="1"/>
        <v>79</v>
      </c>
      <c r="G81">
        <v>42</v>
      </c>
      <c r="H81">
        <v>7</v>
      </c>
      <c r="I81">
        <v>9</v>
      </c>
      <c r="J81">
        <v>16378</v>
      </c>
    </row>
    <row r="82" spans="1:10" x14ac:dyDescent="0.25">
      <c r="A82" t="str">
        <f t="shared" si="0"/>
        <v>84</v>
      </c>
      <c r="B82">
        <v>43</v>
      </c>
      <c r="C82">
        <v>8</v>
      </c>
      <c r="D82">
        <v>4</v>
      </c>
      <c r="E82">
        <v>163729.3149</v>
      </c>
      <c r="F82" t="str">
        <f t="shared" si="1"/>
        <v>84</v>
      </c>
      <c r="G82">
        <v>43</v>
      </c>
      <c r="H82">
        <v>8</v>
      </c>
      <c r="I82">
        <v>4</v>
      </c>
      <c r="J82">
        <v>9478</v>
      </c>
    </row>
    <row r="83" spans="1:10" x14ac:dyDescent="0.25">
      <c r="A83" t="str">
        <f t="shared" si="0"/>
        <v>85</v>
      </c>
      <c r="B83">
        <v>44</v>
      </c>
      <c r="C83">
        <v>8</v>
      </c>
      <c r="D83">
        <v>5</v>
      </c>
      <c r="E83">
        <v>12523.86541</v>
      </c>
      <c r="F83" t="str">
        <f t="shared" si="1"/>
        <v>85</v>
      </c>
      <c r="G83">
        <v>44</v>
      </c>
      <c r="H83">
        <v>8</v>
      </c>
      <c r="I83">
        <v>5</v>
      </c>
      <c r="J83">
        <v>5984</v>
      </c>
    </row>
    <row r="84" spans="1:10" x14ac:dyDescent="0.25">
      <c r="A84" t="str">
        <f t="shared" si="0"/>
        <v>86</v>
      </c>
      <c r="B84">
        <v>45</v>
      </c>
      <c r="C84">
        <v>8</v>
      </c>
      <c r="D84">
        <v>6</v>
      </c>
      <c r="E84">
        <v>19332.904640000001</v>
      </c>
      <c r="F84" t="str">
        <f t="shared" si="1"/>
        <v>86</v>
      </c>
      <c r="G84">
        <v>45</v>
      </c>
      <c r="H84">
        <v>8</v>
      </c>
      <c r="I84">
        <v>6</v>
      </c>
      <c r="J84">
        <v>4551</v>
      </c>
    </row>
    <row r="85" spans="1:10" x14ac:dyDescent="0.25">
      <c r="A85" t="str">
        <f t="shared" si="0"/>
        <v>87</v>
      </c>
      <c r="B85">
        <v>46</v>
      </c>
      <c r="C85">
        <v>8</v>
      </c>
      <c r="D85">
        <v>7</v>
      </c>
      <c r="E85">
        <v>6002.54144</v>
      </c>
      <c r="F85" t="str">
        <f t="shared" si="1"/>
        <v>87</v>
      </c>
      <c r="G85">
        <v>46</v>
      </c>
      <c r="H85">
        <v>8</v>
      </c>
      <c r="I85">
        <v>7</v>
      </c>
      <c r="J85">
        <v>2123</v>
      </c>
    </row>
    <row r="86" spans="1:10" x14ac:dyDescent="0.25">
      <c r="A86" t="str">
        <f t="shared" si="0"/>
        <v>88</v>
      </c>
      <c r="B86">
        <v>47</v>
      </c>
      <c r="C86">
        <v>8</v>
      </c>
      <c r="D86">
        <v>8</v>
      </c>
      <c r="E86">
        <v>32175.59188</v>
      </c>
      <c r="F86" t="str">
        <f t="shared" si="1"/>
        <v>88</v>
      </c>
      <c r="G86">
        <v>47</v>
      </c>
      <c r="H86">
        <v>8</v>
      </c>
      <c r="I86">
        <v>8</v>
      </c>
      <c r="J86">
        <v>4596</v>
      </c>
    </row>
    <row r="87" spans="1:10" x14ac:dyDescent="0.25">
      <c r="A87" t="str">
        <f t="shared" si="0"/>
        <v>89</v>
      </c>
      <c r="B87">
        <v>48</v>
      </c>
      <c r="C87">
        <v>8</v>
      </c>
      <c r="D87">
        <v>9</v>
      </c>
      <c r="E87">
        <v>53773.681689999998</v>
      </c>
      <c r="F87" t="str">
        <f t="shared" si="1"/>
        <v>89</v>
      </c>
      <c r="G87">
        <v>48</v>
      </c>
      <c r="H87">
        <v>8</v>
      </c>
      <c r="I87">
        <v>9</v>
      </c>
      <c r="J87">
        <v>8272</v>
      </c>
    </row>
  </sheetData>
  <mergeCells count="2">
    <mergeCell ref="B1:D1"/>
    <mergeCell ref="G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tabColor rgb="FFFFFF00"/>
  </sheetPr>
  <dimension ref="A1:L34"/>
  <sheetViews>
    <sheetView topLeftCell="A14" workbookViewId="0">
      <selection activeCell="N34" sqref="N34"/>
    </sheetView>
  </sheetViews>
  <sheetFormatPr defaultRowHeight="15" x14ac:dyDescent="0.25"/>
  <cols>
    <col min="2" max="2" width="10.28515625" bestFit="1" customWidth="1"/>
  </cols>
  <sheetData>
    <row r="1" spans="1:12" x14ac:dyDescent="0.25">
      <c r="A1" s="5" t="s">
        <v>124</v>
      </c>
    </row>
    <row r="2" spans="1:12" x14ac:dyDescent="0.25">
      <c r="A2" s="312" t="s">
        <v>7</v>
      </c>
      <c r="B2" s="312"/>
      <c r="C2" s="312"/>
      <c r="D2" s="312"/>
      <c r="E2" s="312"/>
      <c r="H2" s="312" t="s">
        <v>3</v>
      </c>
      <c r="I2" s="312"/>
      <c r="J2" s="312"/>
      <c r="K2" s="312"/>
      <c r="L2" s="312"/>
    </row>
    <row r="3" spans="1:12" x14ac:dyDescent="0.25">
      <c r="A3" s="251"/>
      <c r="B3" s="251" t="s">
        <v>40</v>
      </c>
      <c r="C3" s="251" t="s">
        <v>36</v>
      </c>
      <c r="H3" s="251"/>
      <c r="I3" s="251" t="s">
        <v>40</v>
      </c>
      <c r="J3" s="251" t="s">
        <v>36</v>
      </c>
    </row>
    <row r="4" spans="1:12" x14ac:dyDescent="0.25">
      <c r="A4" s="251">
        <v>1</v>
      </c>
      <c r="B4" s="251">
        <v>1</v>
      </c>
      <c r="C4" s="251">
        <v>1086628</v>
      </c>
      <c r="H4" s="251" t="e">
        <f>#REF!</f>
        <v>#REF!</v>
      </c>
      <c r="I4" s="251" t="e">
        <f>#REF!</f>
        <v>#REF!</v>
      </c>
      <c r="J4" s="251" t="e">
        <f>#REF!</f>
        <v>#REF!</v>
      </c>
    </row>
    <row r="5" spans="1:12" x14ac:dyDescent="0.25">
      <c r="A5" s="251">
        <v>2</v>
      </c>
      <c r="B5" s="251">
        <v>2</v>
      </c>
      <c r="C5" s="251">
        <v>226628</v>
      </c>
      <c r="H5" s="251" t="e">
        <f>#REF!</f>
        <v>#REF!</v>
      </c>
      <c r="I5" s="251" t="e">
        <f>#REF!</f>
        <v>#REF!</v>
      </c>
      <c r="J5" s="251" t="e">
        <f>#REF!</f>
        <v>#REF!</v>
      </c>
    </row>
    <row r="6" spans="1:12" x14ac:dyDescent="0.25">
      <c r="A6" s="251">
        <v>3</v>
      </c>
      <c r="B6" s="251">
        <v>3</v>
      </c>
      <c r="C6" s="251">
        <v>226622</v>
      </c>
      <c r="H6" s="251" t="e">
        <f>#REF!</f>
        <v>#REF!</v>
      </c>
      <c r="I6" s="251" t="e">
        <f>#REF!</f>
        <v>#REF!</v>
      </c>
      <c r="J6" s="251" t="e">
        <f>#REF!</f>
        <v>#REF!</v>
      </c>
    </row>
    <row r="7" spans="1:12" x14ac:dyDescent="0.25">
      <c r="A7" s="251">
        <v>4</v>
      </c>
      <c r="B7" s="251">
        <v>4</v>
      </c>
      <c r="C7" s="251">
        <v>538314</v>
      </c>
      <c r="H7" s="251" t="e">
        <f>#REF!</f>
        <v>#REF!</v>
      </c>
      <c r="I7" s="251" t="e">
        <f>#REF!</f>
        <v>#REF!</v>
      </c>
      <c r="J7" s="251" t="e">
        <f>#REF!</f>
        <v>#REF!</v>
      </c>
    </row>
    <row r="8" spans="1:12" x14ac:dyDescent="0.25">
      <c r="A8" s="251">
        <v>5</v>
      </c>
      <c r="B8" s="251">
        <v>5</v>
      </c>
      <c r="C8" s="251">
        <v>325968</v>
      </c>
      <c r="H8" s="251" t="e">
        <f>#REF!</f>
        <v>#REF!</v>
      </c>
      <c r="I8" s="251" t="e">
        <f>#REF!</f>
        <v>#REF!</v>
      </c>
      <c r="J8" s="251" t="e">
        <f>#REF!</f>
        <v>#REF!</v>
      </c>
    </row>
    <row r="9" spans="1:12" x14ac:dyDescent="0.25">
      <c r="A9" s="251">
        <v>6</v>
      </c>
      <c r="B9" s="251">
        <v>6</v>
      </c>
      <c r="C9" s="251">
        <v>105807</v>
      </c>
      <c r="H9" s="251" t="e">
        <f>#REF!</f>
        <v>#REF!</v>
      </c>
      <c r="I9" s="251" t="e">
        <f>#REF!</f>
        <v>#REF!</v>
      </c>
      <c r="J9" s="251" t="e">
        <f>#REF!</f>
        <v>#REF!</v>
      </c>
    </row>
    <row r="10" spans="1:12" x14ac:dyDescent="0.25">
      <c r="A10" s="251">
        <v>7</v>
      </c>
      <c r="B10" s="251">
        <v>7</v>
      </c>
      <c r="C10" s="251">
        <v>421765</v>
      </c>
      <c r="H10" s="251" t="e">
        <f>#REF!</f>
        <v>#REF!</v>
      </c>
      <c r="I10" s="251" t="e">
        <f>#REF!</f>
        <v>#REF!</v>
      </c>
      <c r="J10" s="251" t="e">
        <f>#REF!</f>
        <v>#REF!</v>
      </c>
    </row>
    <row r="11" spans="1:12" x14ac:dyDescent="0.25">
      <c r="A11" s="251">
        <v>8</v>
      </c>
      <c r="B11" s="251">
        <v>8</v>
      </c>
      <c r="C11" s="251">
        <v>211686</v>
      </c>
      <c r="H11" s="251" t="e">
        <f>#REF!</f>
        <v>#REF!</v>
      </c>
      <c r="I11" s="251" t="e">
        <f>#REF!</f>
        <v>#REF!</v>
      </c>
      <c r="J11" s="251" t="e">
        <f>#REF!</f>
        <v>#REF!</v>
      </c>
    </row>
    <row r="13" spans="1:12" x14ac:dyDescent="0.25">
      <c r="A13" s="5" t="s">
        <v>56</v>
      </c>
    </row>
    <row r="14" spans="1:12" x14ac:dyDescent="0.25">
      <c r="A14" s="251"/>
      <c r="B14" s="251" t="s">
        <v>40</v>
      </c>
      <c r="C14" s="251" t="s">
        <v>36</v>
      </c>
      <c r="H14" s="251"/>
      <c r="I14" s="251" t="s">
        <v>40</v>
      </c>
      <c r="J14" s="251" t="s">
        <v>36</v>
      </c>
    </row>
    <row r="15" spans="1:12" x14ac:dyDescent="0.25">
      <c r="A15" s="251">
        <v>1</v>
      </c>
      <c r="B15" s="251">
        <v>1</v>
      </c>
      <c r="C15" s="251">
        <v>1317096</v>
      </c>
      <c r="H15" s="251" t="e">
        <f>#REF!</f>
        <v>#REF!</v>
      </c>
      <c r="I15" s="251" t="e">
        <f>#REF!</f>
        <v>#REF!</v>
      </c>
      <c r="J15" s="251" t="e">
        <f>#REF!</f>
        <v>#REF!</v>
      </c>
    </row>
    <row r="16" spans="1:12" x14ac:dyDescent="0.25">
      <c r="A16" s="251">
        <v>2</v>
      </c>
      <c r="B16" s="251">
        <v>2</v>
      </c>
      <c r="C16" s="251">
        <v>328124</v>
      </c>
      <c r="H16" s="251" t="e">
        <f>#REF!</f>
        <v>#REF!</v>
      </c>
      <c r="I16" s="251" t="e">
        <f>#REF!</f>
        <v>#REF!</v>
      </c>
      <c r="J16" s="251" t="e">
        <f>#REF!</f>
        <v>#REF!</v>
      </c>
    </row>
    <row r="17" spans="1:10" x14ac:dyDescent="0.25">
      <c r="A17" s="251">
        <v>3</v>
      </c>
      <c r="B17" s="251">
        <v>3</v>
      </c>
      <c r="C17" s="251">
        <v>300548</v>
      </c>
      <c r="H17" s="251" t="e">
        <f>#REF!</f>
        <v>#REF!</v>
      </c>
      <c r="I17" s="251" t="e">
        <f>#REF!</f>
        <v>#REF!</v>
      </c>
      <c r="J17" s="251" t="e">
        <f>#REF!</f>
        <v>#REF!</v>
      </c>
    </row>
    <row r="18" spans="1:10" x14ac:dyDescent="0.25">
      <c r="A18" s="251">
        <v>4</v>
      </c>
      <c r="B18" s="251">
        <v>4</v>
      </c>
      <c r="C18" s="251">
        <v>549335</v>
      </c>
      <c r="H18" s="251" t="e">
        <f>#REF!</f>
        <v>#REF!</v>
      </c>
      <c r="I18" s="251" t="e">
        <f>#REF!</f>
        <v>#REF!</v>
      </c>
      <c r="J18" s="251" t="e">
        <f>#REF!</f>
        <v>#REF!</v>
      </c>
    </row>
    <row r="19" spans="1:10" x14ac:dyDescent="0.25">
      <c r="A19" s="251">
        <v>5</v>
      </c>
      <c r="B19" s="251">
        <v>5</v>
      </c>
      <c r="C19" s="251">
        <v>280075</v>
      </c>
      <c r="H19" s="251" t="e">
        <f>#REF!</f>
        <v>#REF!</v>
      </c>
      <c r="I19" s="251" t="e">
        <f>#REF!</f>
        <v>#REF!</v>
      </c>
      <c r="J19" s="251" t="e">
        <f>#REF!</f>
        <v>#REF!</v>
      </c>
    </row>
    <row r="20" spans="1:10" x14ac:dyDescent="0.25">
      <c r="A20" s="251">
        <v>6</v>
      </c>
      <c r="B20" s="251">
        <v>6</v>
      </c>
      <c r="C20" s="251">
        <v>127759</v>
      </c>
      <c r="H20" s="251" t="e">
        <f>#REF!</f>
        <v>#REF!</v>
      </c>
      <c r="I20" s="251" t="e">
        <f>#REF!</f>
        <v>#REF!</v>
      </c>
      <c r="J20" s="251" t="e">
        <f>#REF!</f>
        <v>#REF!</v>
      </c>
    </row>
    <row r="21" spans="1:10" x14ac:dyDescent="0.25">
      <c r="A21" s="251">
        <v>7</v>
      </c>
      <c r="B21" s="251">
        <v>7</v>
      </c>
      <c r="C21" s="251">
        <v>462770</v>
      </c>
      <c r="H21" s="251" t="e">
        <f>#REF!</f>
        <v>#REF!</v>
      </c>
      <c r="I21" s="251" t="e">
        <f>#REF!</f>
        <v>#REF!</v>
      </c>
      <c r="J21" s="251" t="e">
        <f>#REF!</f>
        <v>#REF!</v>
      </c>
    </row>
    <row r="22" spans="1:10" x14ac:dyDescent="0.25">
      <c r="A22" s="251">
        <v>8</v>
      </c>
      <c r="B22" s="251">
        <v>8</v>
      </c>
      <c r="C22" s="251">
        <v>203536</v>
      </c>
      <c r="H22" s="251" t="e">
        <f>#REF!</f>
        <v>#REF!</v>
      </c>
      <c r="I22" s="251" t="e">
        <f>#REF!</f>
        <v>#REF!</v>
      </c>
      <c r="J22" s="251" t="e">
        <f>#REF!</f>
        <v>#REF!</v>
      </c>
    </row>
    <row r="24" spans="1:10" x14ac:dyDescent="0.25">
      <c r="A24" s="5" t="s">
        <v>55</v>
      </c>
    </row>
    <row r="25" spans="1:10" x14ac:dyDescent="0.25">
      <c r="B25" t="s">
        <v>52</v>
      </c>
      <c r="C25" t="s">
        <v>53</v>
      </c>
      <c r="D25" t="s">
        <v>54</v>
      </c>
      <c r="H25" s="251"/>
      <c r="I25" s="251" t="s">
        <v>53</v>
      </c>
      <c r="J25" s="251" t="s">
        <v>54</v>
      </c>
    </row>
    <row r="26" spans="1:10" x14ac:dyDescent="0.25">
      <c r="A26">
        <v>1</v>
      </c>
      <c r="B26" s="251">
        <v>1</v>
      </c>
      <c r="C26" s="251">
        <v>1185611</v>
      </c>
      <c r="D26" s="251">
        <v>0</v>
      </c>
      <c r="H26" s="251" t="e">
        <f>#REF!</f>
        <v>#REF!</v>
      </c>
      <c r="I26" s="251" t="e">
        <f>#REF!</f>
        <v>#REF!</v>
      </c>
      <c r="J26" s="251" t="e">
        <f>#REF!</f>
        <v>#REF!</v>
      </c>
    </row>
    <row r="27" spans="1:10" x14ac:dyDescent="0.25">
      <c r="A27">
        <v>2</v>
      </c>
      <c r="B27" s="251">
        <v>2</v>
      </c>
      <c r="C27" s="251">
        <v>145835</v>
      </c>
      <c r="D27" s="251">
        <v>0</v>
      </c>
      <c r="H27" s="251" t="e">
        <f>#REF!</f>
        <v>#REF!</v>
      </c>
      <c r="I27" s="251" t="e">
        <f>#REF!</f>
        <v>#REF!</v>
      </c>
      <c r="J27" s="251" t="e">
        <f>#REF!</f>
        <v>#REF!</v>
      </c>
    </row>
    <row r="28" spans="1:10" x14ac:dyDescent="0.25">
      <c r="A28">
        <v>3</v>
      </c>
      <c r="B28" s="251">
        <v>3</v>
      </c>
      <c r="C28" s="251">
        <v>582164</v>
      </c>
      <c r="D28" s="251">
        <v>0</v>
      </c>
      <c r="H28" s="251" t="e">
        <f>#REF!</f>
        <v>#REF!</v>
      </c>
      <c r="I28" s="251" t="e">
        <f>#REF!</f>
        <v>#REF!</v>
      </c>
      <c r="J28" s="251" t="e">
        <f>#REF!</f>
        <v>#REF!</v>
      </c>
    </row>
    <row r="29" spans="1:10" x14ac:dyDescent="0.25">
      <c r="A29">
        <v>4</v>
      </c>
      <c r="B29" s="251">
        <v>4</v>
      </c>
      <c r="C29" s="251">
        <v>626056</v>
      </c>
      <c r="D29" s="251">
        <v>0</v>
      </c>
      <c r="H29" s="251" t="e">
        <f>#REF!</f>
        <v>#REF!</v>
      </c>
      <c r="I29" s="251" t="e">
        <f>#REF!</f>
        <v>#REF!</v>
      </c>
      <c r="J29" s="251" t="e">
        <f>#REF!</f>
        <v>#REF!</v>
      </c>
    </row>
    <row r="30" spans="1:10" x14ac:dyDescent="0.25">
      <c r="A30">
        <v>5</v>
      </c>
      <c r="B30" s="251">
        <v>5</v>
      </c>
      <c r="C30" s="251">
        <v>299399</v>
      </c>
      <c r="D30" s="251">
        <v>78375</v>
      </c>
      <c r="H30" s="251" t="e">
        <f>#REF!</f>
        <v>#REF!</v>
      </c>
      <c r="I30" s="251" t="e">
        <f>#REF!</f>
        <v>#REF!</v>
      </c>
      <c r="J30" s="251" t="e">
        <f>#REF!</f>
        <v>#REF!</v>
      </c>
    </row>
    <row r="31" spans="1:10" x14ac:dyDescent="0.25">
      <c r="A31">
        <v>6</v>
      </c>
      <c r="B31" s="251">
        <v>6</v>
      </c>
      <c r="C31" s="251">
        <v>312445</v>
      </c>
      <c r="D31" s="251">
        <v>81363</v>
      </c>
      <c r="H31" s="251" t="e">
        <f>#REF!</f>
        <v>#REF!</v>
      </c>
      <c r="I31" s="251" t="e">
        <f>#REF!</f>
        <v>#REF!</v>
      </c>
      <c r="J31" s="251" t="e">
        <f>#REF!</f>
        <v>#REF!</v>
      </c>
    </row>
    <row r="32" spans="1:10" x14ac:dyDescent="0.25">
      <c r="A32">
        <v>7</v>
      </c>
      <c r="B32" s="251">
        <v>7</v>
      </c>
      <c r="C32" s="251">
        <v>49883</v>
      </c>
      <c r="D32" s="251">
        <v>34968</v>
      </c>
      <c r="H32" s="251" t="e">
        <f>#REF!</f>
        <v>#REF!</v>
      </c>
      <c r="I32" s="251" t="e">
        <f>#REF!</f>
        <v>#REF!</v>
      </c>
      <c r="J32" s="251" t="e">
        <f>#REF!</f>
        <v>#REF!</v>
      </c>
    </row>
    <row r="33" spans="1:10" x14ac:dyDescent="0.25">
      <c r="A33">
        <v>8</v>
      </c>
      <c r="B33" s="251">
        <v>8</v>
      </c>
      <c r="C33" s="251">
        <v>108106</v>
      </c>
      <c r="D33" s="251">
        <v>27670</v>
      </c>
      <c r="H33" s="251" t="e">
        <f>#REF!</f>
        <v>#REF!</v>
      </c>
      <c r="I33" s="251" t="e">
        <f>#REF!</f>
        <v>#REF!</v>
      </c>
      <c r="J33" s="251" t="e">
        <f>#REF!</f>
        <v>#REF!</v>
      </c>
    </row>
    <row r="34" spans="1:10" x14ac:dyDescent="0.25">
      <c r="A34">
        <v>9</v>
      </c>
      <c r="B34" s="251">
        <v>9</v>
      </c>
      <c r="C34" s="251">
        <v>259744</v>
      </c>
      <c r="D34" s="251">
        <v>69998</v>
      </c>
      <c r="H34" s="251" t="e">
        <f>#REF!</f>
        <v>#REF!</v>
      </c>
      <c r="I34" s="251" t="e">
        <f>#REF!</f>
        <v>#REF!</v>
      </c>
      <c r="J34" s="251" t="e">
        <f>#REF!</f>
        <v>#REF!</v>
      </c>
    </row>
  </sheetData>
  <mergeCells count="2">
    <mergeCell ref="A2:E2"/>
    <mergeCell ref="H2:L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X80"/>
  <sheetViews>
    <sheetView topLeftCell="A34" workbookViewId="0">
      <selection activeCell="U31" sqref="U31"/>
    </sheetView>
  </sheetViews>
  <sheetFormatPr defaultRowHeight="15" x14ac:dyDescent="0.25"/>
  <cols>
    <col min="3" max="3" width="35.42578125" bestFit="1" customWidth="1"/>
    <col min="4" max="4" width="10.5703125" bestFit="1" customWidth="1"/>
    <col min="5" max="5" width="10.5703125" customWidth="1"/>
    <col min="6" max="6" width="12" bestFit="1" customWidth="1"/>
    <col min="7" max="7" width="9" bestFit="1" customWidth="1"/>
    <col min="8" max="8" width="10.85546875" customWidth="1"/>
    <col min="9" max="9" width="16.140625" bestFit="1" customWidth="1"/>
    <col min="10" max="10" width="17.85546875" customWidth="1"/>
    <col min="11" max="11" width="14.140625" customWidth="1"/>
    <col min="17" max="17" width="10.5703125" bestFit="1" customWidth="1"/>
    <col min="18" max="22" width="8.28515625" customWidth="1"/>
  </cols>
  <sheetData>
    <row r="1" spans="1:10" ht="21" x14ac:dyDescent="0.35">
      <c r="A1" s="115" t="s">
        <v>310</v>
      </c>
      <c r="C1" s="5" t="s">
        <v>123</v>
      </c>
    </row>
    <row r="2" spans="1:10" x14ac:dyDescent="0.25">
      <c r="C2" s="23"/>
      <c r="D2" s="317" t="s">
        <v>9</v>
      </c>
      <c r="E2" s="317"/>
      <c r="F2" s="317" t="s">
        <v>10</v>
      </c>
      <c r="G2" s="317"/>
    </row>
    <row r="3" spans="1:10" ht="15.75" thickBot="1" x14ac:dyDescent="0.3">
      <c r="C3" s="61" t="s">
        <v>63</v>
      </c>
      <c r="D3" s="63" t="s">
        <v>7</v>
      </c>
      <c r="E3" s="63" t="s">
        <v>3</v>
      </c>
      <c r="F3" s="63" t="s">
        <v>7</v>
      </c>
      <c r="G3" s="63" t="s">
        <v>3</v>
      </c>
      <c r="H3" s="70" t="s">
        <v>122</v>
      </c>
      <c r="I3" s="70" t="s">
        <v>125</v>
      </c>
      <c r="J3" s="95" t="s">
        <v>118</v>
      </c>
    </row>
    <row r="4" spans="1:10" ht="15.75" thickTop="1" x14ac:dyDescent="0.25">
      <c r="B4">
        <v>1</v>
      </c>
      <c r="C4" s="148" t="s">
        <v>64</v>
      </c>
      <c r="D4" s="188">
        <f>VLOOKUP(B4,JTF_input!$B$3:$D$23,3,FALSE)</f>
        <v>2909637.2677000002</v>
      </c>
      <c r="E4" s="188">
        <f>VLOOKUP(B4,JTF_input!$H$3:$I$23,2,FALSE)*Index!$D$3</f>
        <v>610239</v>
      </c>
      <c r="F4" s="189">
        <f>D4/$D$25</f>
        <v>0.78904209276573056</v>
      </c>
      <c r="G4" s="189">
        <f>E4/$E$25</f>
        <v>0.79357146758424824</v>
      </c>
      <c r="H4" s="189">
        <f>G4-F4</f>
        <v>4.529374818517673E-3</v>
      </c>
      <c r="I4" s="189">
        <f>H4/F4</f>
        <v>5.7403462502759791E-3</v>
      </c>
    </row>
    <row r="5" spans="1:10" x14ac:dyDescent="0.25">
      <c r="B5">
        <v>2</v>
      </c>
      <c r="C5" s="5" t="s">
        <v>65</v>
      </c>
      <c r="D5" s="14">
        <f>VLOOKUP(B5,JTF_input!$B$3:$D$23,3,FALSE)</f>
        <v>192350.62231999999</v>
      </c>
      <c r="E5" s="14">
        <f>VLOOKUP(B5,JTF_input!$H$3:$I$23,2,FALSE)*Index!$D$3</f>
        <v>38442</v>
      </c>
      <c r="F5" s="2">
        <f t="shared" ref="F5:F24" si="0">D5/$D$25</f>
        <v>5.2162081942308994E-2</v>
      </c>
      <c r="G5" s="2">
        <f t="shared" ref="G5:G24" si="1">E5/$E$25</f>
        <v>4.9991027051489119E-2</v>
      </c>
      <c r="H5" s="124">
        <f t="shared" ref="H5:H23" si="2">G5-F5</f>
        <v>-2.1710548908198748E-3</v>
      </c>
      <c r="I5" s="96">
        <f t="shared" ref="I5:I23" si="3">H5/F5</f>
        <v>-4.1621323574106014E-2</v>
      </c>
    </row>
    <row r="6" spans="1:10" x14ac:dyDescent="0.25">
      <c r="B6">
        <v>3</v>
      </c>
      <c r="C6" s="5" t="s">
        <v>66</v>
      </c>
      <c r="D6" s="14">
        <f>VLOOKUP(B6,JTF_input!$B$3:$D$23,3,FALSE)</f>
        <v>127808.32066</v>
      </c>
      <c r="E6" s="14">
        <f>VLOOKUP(B6,JTF_input!$H$3:$I$23,2,FALSE)*Index!$D$3</f>
        <v>23937</v>
      </c>
      <c r="F6" s="2">
        <f t="shared" si="0"/>
        <v>3.4659352877397145E-2</v>
      </c>
      <c r="G6" s="2">
        <f t="shared" si="1"/>
        <v>3.1128328768833438E-2</v>
      </c>
      <c r="H6" s="125">
        <f t="shared" si="2"/>
        <v>-3.5310241085637073E-3</v>
      </c>
      <c r="I6" s="67">
        <f t="shared" si="3"/>
        <v>-0.10187795834083331</v>
      </c>
    </row>
    <row r="7" spans="1:10" x14ac:dyDescent="0.25">
      <c r="B7">
        <v>4</v>
      </c>
      <c r="C7" s="5" t="s">
        <v>67</v>
      </c>
      <c r="D7" s="14">
        <f>VLOOKUP(B7,JTF_input!$B$3:$D$23,3,FALSE)</f>
        <v>76752.851649999997</v>
      </c>
      <c r="E7" s="14">
        <f>VLOOKUP(B7,JTF_input!$H$3:$I$23,2,FALSE)*Index!$D$3</f>
        <v>14305</v>
      </c>
      <c r="F7" s="2">
        <f t="shared" si="0"/>
        <v>2.0814013954229382E-2</v>
      </c>
      <c r="G7" s="2">
        <f t="shared" si="1"/>
        <v>1.8602612818572183E-2</v>
      </c>
      <c r="H7" s="125">
        <f t="shared" si="2"/>
        <v>-2.211401135657199E-3</v>
      </c>
      <c r="I7" s="67">
        <f t="shared" si="3"/>
        <v>-0.10624577943111473</v>
      </c>
    </row>
    <row r="8" spans="1:10" x14ac:dyDescent="0.25">
      <c r="B8">
        <v>5</v>
      </c>
      <c r="C8" s="5" t="s">
        <v>68</v>
      </c>
      <c r="D8" s="14">
        <f>VLOOKUP(B8,JTF_input!$B$3:$D$23,3,FALSE)</f>
        <v>65493.087509999998</v>
      </c>
      <c r="E8" s="14">
        <f>VLOOKUP(B8,JTF_input!$H$3:$I$23,2,FALSE)*Index!$D$3</f>
        <v>11017</v>
      </c>
      <c r="F8" s="2">
        <f t="shared" si="0"/>
        <v>1.7760565347524859E-2</v>
      </c>
      <c r="G8" s="2">
        <f t="shared" si="1"/>
        <v>1.4326807789039478E-2</v>
      </c>
      <c r="H8" s="125">
        <f t="shared" si="2"/>
        <v>-3.4337575584853803E-3</v>
      </c>
      <c r="I8" s="67">
        <f t="shared" si="3"/>
        <v>-0.19333605047453709</v>
      </c>
    </row>
    <row r="9" spans="1:10" x14ac:dyDescent="0.25">
      <c r="B9">
        <v>6</v>
      </c>
      <c r="C9" s="5" t="s">
        <v>69</v>
      </c>
      <c r="D9" s="14">
        <f>VLOOKUP(B9,JTF_input!$B$3:$D$23,3,FALSE)</f>
        <v>175590.56818</v>
      </c>
      <c r="E9" s="14">
        <f>VLOOKUP(B9,JTF_input!$H$3:$I$23,2,FALSE)*Index!$D$3</f>
        <v>28528</v>
      </c>
      <c r="F9" s="2">
        <f t="shared" si="0"/>
        <v>4.7617052106357617E-2</v>
      </c>
      <c r="G9" s="2">
        <f t="shared" si="1"/>
        <v>3.709859059687013E-2</v>
      </c>
      <c r="H9" s="125">
        <f t="shared" si="2"/>
        <v>-1.0518461509487487E-2</v>
      </c>
      <c r="I9" s="67">
        <f t="shared" si="3"/>
        <v>-0.22089694855518174</v>
      </c>
    </row>
    <row r="10" spans="1:10" x14ac:dyDescent="0.25">
      <c r="B10">
        <v>7</v>
      </c>
      <c r="C10" s="5" t="s">
        <v>70</v>
      </c>
      <c r="D10" s="14">
        <f>VLOOKUP(B10,JTF_input!$B$3:$D$23,3,FALSE)</f>
        <v>11225.48223</v>
      </c>
      <c r="E10" s="14">
        <f>VLOOKUP(B10,JTF_input!$H$3:$I$23,2,FALSE)*Index!$D$3</f>
        <v>7978</v>
      </c>
      <c r="F10" s="2">
        <f t="shared" si="0"/>
        <v>3.0441519598988602E-3</v>
      </c>
      <c r="G10" s="2">
        <f t="shared" si="1"/>
        <v>1.0374809162290728E-2</v>
      </c>
      <c r="H10" s="125">
        <f t="shared" si="2"/>
        <v>7.330657202391868E-3</v>
      </c>
      <c r="I10" s="67">
        <f t="shared" si="3"/>
        <v>2.408111454014084</v>
      </c>
    </row>
    <row r="11" spans="1:10" x14ac:dyDescent="0.25">
      <c r="B11">
        <v>8</v>
      </c>
      <c r="C11" s="5" t="s">
        <v>71</v>
      </c>
      <c r="D11" s="14">
        <f>VLOOKUP(B11,JTF_input!$B$3:$D$23,3,FALSE)</f>
        <v>4155.1526100000001</v>
      </c>
      <c r="E11" s="14">
        <f>VLOOKUP(B11,JTF_input!$H$3:$I$23,2,FALSE)*Index!$D$3</f>
        <v>3443</v>
      </c>
      <c r="F11" s="2">
        <f t="shared" si="0"/>
        <v>1.1268037935694426E-3</v>
      </c>
      <c r="G11" s="2">
        <f t="shared" si="1"/>
        <v>4.4773712641974156E-3</v>
      </c>
      <c r="H11" s="125">
        <f t="shared" si="2"/>
        <v>3.3505674706279728E-3</v>
      </c>
      <c r="I11" s="67">
        <f t="shared" si="3"/>
        <v>2.9735145459656143</v>
      </c>
    </row>
    <row r="12" spans="1:10" x14ac:dyDescent="0.25">
      <c r="B12">
        <v>9</v>
      </c>
      <c r="C12" s="5" t="s">
        <v>72</v>
      </c>
      <c r="D12" s="14">
        <f>VLOOKUP(B12,JTF_input!$B$3:$D$23,3,FALSE)</f>
        <v>592.44641999999999</v>
      </c>
      <c r="E12" s="14">
        <f>VLOOKUP(B12,JTF_input!$H$3:$I$23,2,FALSE)*Index!$D$3</f>
        <v>167</v>
      </c>
      <c r="F12" s="2">
        <f t="shared" si="0"/>
        <v>1.6066097594972216E-4</v>
      </c>
      <c r="G12" s="2">
        <f t="shared" si="1"/>
        <v>2.171713625097207E-4</v>
      </c>
      <c r="H12" s="125">
        <f t="shared" si="2"/>
        <v>5.6510386559998542E-5</v>
      </c>
      <c r="I12" s="67">
        <f t="shared" si="3"/>
        <v>0.35173685598476079</v>
      </c>
    </row>
    <row r="13" spans="1:10" x14ac:dyDescent="0.25">
      <c r="B13">
        <v>10</v>
      </c>
      <c r="C13" s="5" t="s">
        <v>73</v>
      </c>
      <c r="D13" s="14">
        <f>VLOOKUP(B13,JTF_input!$B$3:$D$23,3,FALSE)</f>
        <v>1158.32358</v>
      </c>
      <c r="E13" s="14">
        <f>VLOOKUP(B13,JTF_input!$H$3:$I$23,2,FALSE)*Index!$D$3</f>
        <v>611</v>
      </c>
      <c r="F13" s="2">
        <f t="shared" si="0"/>
        <v>3.1411683917066468E-4</v>
      </c>
      <c r="G13" s="2">
        <f t="shared" si="1"/>
        <v>7.9456109277508584E-4</v>
      </c>
      <c r="H13" s="67">
        <f t="shared" si="2"/>
        <v>4.8044425360442116E-4</v>
      </c>
      <c r="I13" s="67">
        <f t="shared" si="3"/>
        <v>1.5295081119270659</v>
      </c>
    </row>
    <row r="14" spans="1:10" x14ac:dyDescent="0.25">
      <c r="B14">
        <v>11</v>
      </c>
      <c r="C14" s="5" t="s">
        <v>74</v>
      </c>
      <c r="D14" s="14">
        <f>VLOOKUP(B14,JTF_input!$B$3:$D$23,3,FALSE)</f>
        <v>8936.62039</v>
      </c>
      <c r="E14" s="14">
        <f>VLOOKUP(B14,JTF_input!$H$3:$I$23,2,FALSE)*Index!$D$3</f>
        <v>5950</v>
      </c>
      <c r="F14" s="2">
        <f t="shared" si="0"/>
        <v>2.423453168219983E-3</v>
      </c>
      <c r="G14" s="2">
        <f t="shared" si="1"/>
        <v>7.7375425564840603E-3</v>
      </c>
      <c r="H14" s="67">
        <f t="shared" si="2"/>
        <v>5.3140893882640773E-3</v>
      </c>
      <c r="I14" s="67">
        <f t="shared" si="3"/>
        <v>2.1927757705205648</v>
      </c>
    </row>
    <row r="15" spans="1:10" x14ac:dyDescent="0.25">
      <c r="B15">
        <v>12</v>
      </c>
      <c r="C15" s="5" t="s">
        <v>75</v>
      </c>
      <c r="D15" s="14">
        <f>VLOOKUP(B15,JTF_input!$B$3:$D$23,3,FALSE)</f>
        <v>22961.111980000001</v>
      </c>
      <c r="E15" s="14">
        <f>VLOOKUP(B15,JTF_input!$H$3:$I$23,2,FALSE)*Index!$D$3</f>
        <v>2470</v>
      </c>
      <c r="F15" s="2">
        <f t="shared" si="0"/>
        <v>6.2266468917098992E-3</v>
      </c>
      <c r="G15" s="2">
        <f t="shared" si="1"/>
        <v>3.2120554814311984E-3</v>
      </c>
      <c r="H15" s="67">
        <f t="shared" si="2"/>
        <v>-3.0145914102787008E-3</v>
      </c>
      <c r="I15" s="67">
        <f t="shared" si="3"/>
        <v>-0.48414362701252583</v>
      </c>
    </row>
    <row r="16" spans="1:10" x14ac:dyDescent="0.25">
      <c r="B16">
        <v>13</v>
      </c>
      <c r="C16" s="5" t="s">
        <v>76</v>
      </c>
      <c r="D16" s="14">
        <f>VLOOKUP(B16,JTF_input!$B$3:$D$23,3,FALSE)</f>
        <v>12156.66914</v>
      </c>
      <c r="E16" s="14">
        <f>VLOOKUP(B16,JTF_input!$H$3:$I$23,2,FALSE)*Index!$D$3</f>
        <v>3312</v>
      </c>
      <c r="F16" s="2">
        <f t="shared" si="0"/>
        <v>3.2966733571118032E-3</v>
      </c>
      <c r="G16" s="2">
        <f t="shared" si="1"/>
        <v>4.3070152852227239E-3</v>
      </c>
      <c r="H16" s="67">
        <f t="shared" si="2"/>
        <v>1.0103419281109207E-3</v>
      </c>
      <c r="I16" s="67">
        <f t="shared" si="3"/>
        <v>0.30647316815035491</v>
      </c>
    </row>
    <row r="17" spans="2:9" x14ac:dyDescent="0.25">
      <c r="B17">
        <v>14</v>
      </c>
      <c r="C17" s="5" t="s">
        <v>77</v>
      </c>
      <c r="D17" s="14">
        <f>VLOOKUP(B17,JTF_input!$B$3:$D$23,3,FALSE)</f>
        <v>12646.029979999999</v>
      </c>
      <c r="E17" s="14">
        <f>VLOOKUP(B17,JTF_input!$H$3:$I$23,2,FALSE)*Index!$D$3</f>
        <v>2460</v>
      </c>
      <c r="F17" s="2">
        <f t="shared" si="0"/>
        <v>3.4293793495726501E-3</v>
      </c>
      <c r="G17" s="2">
        <f t="shared" si="1"/>
        <v>3.1990512082270234E-3</v>
      </c>
      <c r="H17" s="67">
        <f t="shared" si="2"/>
        <v>-2.3032814134562674E-4</v>
      </c>
      <c r="I17" s="67">
        <f t="shared" si="3"/>
        <v>-6.7163214642418881E-2</v>
      </c>
    </row>
    <row r="18" spans="2:9" x14ac:dyDescent="0.25">
      <c r="B18">
        <v>15</v>
      </c>
      <c r="C18" s="5" t="s">
        <v>78</v>
      </c>
      <c r="D18" s="14">
        <f>VLOOKUP(B18,JTF_input!$B$3:$D$23,3,FALSE)</f>
        <v>25001.637200000001</v>
      </c>
      <c r="E18" s="14">
        <f>VLOOKUP(B18,JTF_input!$H$3:$I$23,2,FALSE)*Index!$D$3</f>
        <v>4184</v>
      </c>
      <c r="F18" s="2">
        <f t="shared" si="0"/>
        <v>6.7800011904753828E-3</v>
      </c>
      <c r="G18" s="2">
        <f t="shared" si="1"/>
        <v>5.4409879086267749E-3</v>
      </c>
      <c r="H18" s="67">
        <f t="shared" si="2"/>
        <v>-1.3390132818486078E-3</v>
      </c>
      <c r="I18" s="67">
        <f t="shared" si="3"/>
        <v>-0.19749454966610741</v>
      </c>
    </row>
    <row r="19" spans="2:9" x14ac:dyDescent="0.25">
      <c r="B19">
        <v>16</v>
      </c>
      <c r="C19" s="5" t="s">
        <v>79</v>
      </c>
      <c r="D19" s="14">
        <f>VLOOKUP(B19,JTF_input!$B$3:$D$23,3,FALSE)</f>
        <v>5151.5937599999997</v>
      </c>
      <c r="E19" s="14">
        <f>VLOOKUP(B19,JTF_input!$H$3:$I$23,2,FALSE)*Index!$D$3</f>
        <v>1395</v>
      </c>
      <c r="F19" s="2">
        <f t="shared" si="0"/>
        <v>1.397020984915562E-3</v>
      </c>
      <c r="G19" s="2">
        <f t="shared" si="1"/>
        <v>1.8140961119823974E-3</v>
      </c>
      <c r="H19" s="67">
        <f t="shared" si="2"/>
        <v>4.1707512706683539E-4</v>
      </c>
      <c r="I19" s="67">
        <f t="shared" si="3"/>
        <v>0.29854607165549774</v>
      </c>
    </row>
    <row r="20" spans="2:9" x14ac:dyDescent="0.25">
      <c r="B20">
        <v>17</v>
      </c>
      <c r="C20" s="5" t="s">
        <v>80</v>
      </c>
      <c r="D20" s="14">
        <f>VLOOKUP(B20,JTF_input!$B$3:$D$23,3,FALSE)</f>
        <v>4657.4570199999998</v>
      </c>
      <c r="E20" s="14">
        <f>VLOOKUP(B20,JTF_input!$H$3:$I$23,2,FALSE)*Index!$D$3</f>
        <v>3135</v>
      </c>
      <c r="F20" s="2">
        <f t="shared" si="0"/>
        <v>1.2630198529633863E-3</v>
      </c>
      <c r="G20" s="2">
        <f t="shared" si="1"/>
        <v>4.0768396495088283E-3</v>
      </c>
      <c r="H20" s="67">
        <f t="shared" si="2"/>
        <v>2.813819796545442E-3</v>
      </c>
      <c r="I20" s="67">
        <f t="shared" si="3"/>
        <v>2.2278508053087678</v>
      </c>
    </row>
    <row r="21" spans="2:9" x14ac:dyDescent="0.25">
      <c r="B21">
        <v>18</v>
      </c>
      <c r="C21" s="5" t="s">
        <v>81</v>
      </c>
      <c r="D21" s="14">
        <f>VLOOKUP(B21,JTF_input!$B$3:$D$23,3,FALSE)</f>
        <v>16965.914519999998</v>
      </c>
      <c r="E21" s="14">
        <f>VLOOKUP(B21,JTF_input!$H$3:$I$23,2,FALSE)*Index!$D$3</f>
        <v>4399</v>
      </c>
      <c r="F21" s="2">
        <f t="shared" si="0"/>
        <v>4.6008555248975283E-3</v>
      </c>
      <c r="G21" s="2">
        <f t="shared" si="1"/>
        <v>5.720579782516535E-3</v>
      </c>
      <c r="H21" s="67">
        <f t="shared" si="2"/>
        <v>1.1197242576190067E-3</v>
      </c>
      <c r="I21" s="67">
        <f t="shared" si="3"/>
        <v>0.24337305345921412</v>
      </c>
    </row>
    <row r="22" spans="2:9" x14ac:dyDescent="0.25">
      <c r="B22">
        <v>19</v>
      </c>
      <c r="C22" s="5" t="s">
        <v>82</v>
      </c>
      <c r="D22" s="14">
        <f>VLOOKUP(B22,JTF_input!$B$3:$D$23,3,FALSE)</f>
        <v>3473.1116299999999</v>
      </c>
      <c r="E22" s="14">
        <f>VLOOKUP(B22,JTF_input!$H$3:$I$23,2,FALSE)*Index!$D$3</f>
        <v>497</v>
      </c>
      <c r="F22" s="2">
        <f t="shared" si="0"/>
        <v>9.4184635980774478E-4</v>
      </c>
      <c r="G22" s="2">
        <f t="shared" si="1"/>
        <v>6.4631237824749215E-4</v>
      </c>
      <c r="H22" s="67">
        <f t="shared" si="2"/>
        <v>-2.9553398156025262E-4</v>
      </c>
      <c r="I22" s="67">
        <f t="shared" si="3"/>
        <v>-0.31378151912226826</v>
      </c>
    </row>
    <row r="23" spans="2:9" x14ac:dyDescent="0.25">
      <c r="B23">
        <v>20</v>
      </c>
      <c r="C23" s="5" t="s">
        <v>83</v>
      </c>
      <c r="D23" s="14">
        <f>VLOOKUP(B23,JTF_input!$B$3:$D$23,3,FALSE)</f>
        <v>6724.0578500000001</v>
      </c>
      <c r="E23" s="14">
        <f>VLOOKUP(B23,JTF_input!$H$3:$I$23,2,FALSE)*Index!$D$3</f>
        <v>1102</v>
      </c>
      <c r="F23" s="2">
        <f t="shared" si="0"/>
        <v>1.8234453953209649E-3</v>
      </c>
      <c r="G23" s="2">
        <f t="shared" si="1"/>
        <v>1.4330709071000731E-3</v>
      </c>
      <c r="H23" s="67">
        <f t="shared" si="2"/>
        <v>-3.9037448822089186E-4</v>
      </c>
      <c r="I23" s="67">
        <f t="shared" si="3"/>
        <v>-0.21408619595772305</v>
      </c>
    </row>
    <row r="24" spans="2:9" ht="15.75" thickBot="1" x14ac:dyDescent="0.3">
      <c r="B24">
        <v>21</v>
      </c>
      <c r="C24" s="46" t="s">
        <v>84</v>
      </c>
      <c r="D24" s="64">
        <f>VLOOKUP(B24,JTF_input!$B$3:$D$23,3,FALSE)</f>
        <v>4118.1353300000001</v>
      </c>
      <c r="E24" s="64">
        <f>VLOOKUP(B24,JTF_input!$H$3:$I$23,2,FALSE)*Index!$D$3</f>
        <v>1407</v>
      </c>
      <c r="F24" s="65">
        <f t="shared" si="0"/>
        <v>1.1167653628674659E-3</v>
      </c>
      <c r="G24" s="65">
        <f t="shared" si="1"/>
        <v>1.8297012398274073E-3</v>
      </c>
      <c r="H24" s="65">
        <f t="shared" ref="H24" si="4">F24/SUM($E$5:$E$24)</f>
        <v>7.0352299237582818E-9</v>
      </c>
      <c r="I24" s="65">
        <f t="shared" ref="I24:I25" si="5">G24/SUM($E$5:$E$24)</f>
        <v>1.1526475786211374E-8</v>
      </c>
    </row>
    <row r="25" spans="2:9" ht="15.75" thickTop="1" x14ac:dyDescent="0.25">
      <c r="C25" s="5" t="s">
        <v>26</v>
      </c>
      <c r="D25" s="14">
        <f>SUM(D4:D24)</f>
        <v>3687556.4616600014</v>
      </c>
      <c r="E25" s="14">
        <f>SUM(E4:E24)</f>
        <v>768978</v>
      </c>
      <c r="F25" s="90">
        <f t="shared" ref="F25:H25" si="6">SUM(F4:F24)</f>
        <v>0.99999999999999978</v>
      </c>
      <c r="G25" s="90">
        <f t="shared" si="6"/>
        <v>1.0000000000000002</v>
      </c>
      <c r="H25" s="90">
        <f t="shared" si="6"/>
        <v>-7.1292884172958961E-4</v>
      </c>
      <c r="I25" s="90">
        <f t="shared" si="5"/>
        <v>6.2996491095445998E-6</v>
      </c>
    </row>
    <row r="28" spans="2:9" ht="18.75" x14ac:dyDescent="0.3">
      <c r="C28" s="47" t="s">
        <v>85</v>
      </c>
    </row>
    <row r="29" spans="2:9" x14ac:dyDescent="0.25">
      <c r="D29" s="317" t="s">
        <v>9</v>
      </c>
      <c r="E29" s="317"/>
      <c r="F29" s="317" t="s">
        <v>10</v>
      </c>
      <c r="G29" s="317"/>
    </row>
    <row r="30" spans="2:9" ht="15.75" thickBot="1" x14ac:dyDescent="0.3">
      <c r="C30" s="61" t="s">
        <v>58</v>
      </c>
      <c r="D30" s="63" t="s">
        <v>7</v>
      </c>
      <c r="E30" s="63" t="s">
        <v>3</v>
      </c>
      <c r="F30" s="63" t="s">
        <v>7</v>
      </c>
      <c r="G30" s="63" t="s">
        <v>3</v>
      </c>
      <c r="H30" s="70" t="s">
        <v>122</v>
      </c>
      <c r="I30" s="70" t="s">
        <v>125</v>
      </c>
    </row>
    <row r="31" spans="2:9" ht="15.75" thickTop="1" x14ac:dyDescent="0.25">
      <c r="C31" s="66" t="s">
        <v>86</v>
      </c>
      <c r="D31" s="8">
        <f>JTF_input!D25</f>
        <v>402388.19403000001</v>
      </c>
      <c r="E31" s="8">
        <f>JTF_input!I25*Index!$D$3</f>
        <v>84475</v>
      </c>
      <c r="F31" s="2">
        <f>D31/$D$34</f>
        <v>0.4293429118055434</v>
      </c>
      <c r="G31" s="2">
        <f>E31/$E$34</f>
        <v>0.41975363852739639</v>
      </c>
      <c r="H31" s="96">
        <f>G31-F31</f>
        <v>-9.5892732781470147E-3</v>
      </c>
      <c r="I31" s="96">
        <f>H31/F31</f>
        <v>-2.2334765555626915E-2</v>
      </c>
    </row>
    <row r="32" spans="2:9" x14ac:dyDescent="0.25">
      <c r="C32" s="66" t="s">
        <v>87</v>
      </c>
      <c r="D32" s="8">
        <f>JTF_input!D26</f>
        <v>44012.019719999997</v>
      </c>
      <c r="E32" s="8">
        <f>JTF_input!I26*Index!$D$3</f>
        <v>15978</v>
      </c>
      <c r="F32" s="2">
        <f t="shared" ref="F32:F33" si="7">D32/$D$34</f>
        <v>4.6960246302899702E-2</v>
      </c>
      <c r="G32" s="2">
        <f t="shared" ref="G32:G33" si="8">E32/$E$34</f>
        <v>7.9394183325134537E-2</v>
      </c>
      <c r="H32" s="2">
        <f t="shared" ref="H32:H33" si="9">G32-F32</f>
        <v>3.2433937022234835E-2</v>
      </c>
      <c r="I32" s="2">
        <f t="shared" ref="I32:I33" si="10">H32/F32</f>
        <v>0.69066794950417676</v>
      </c>
    </row>
    <row r="33" spans="3:22" ht="15.75" thickBot="1" x14ac:dyDescent="0.3">
      <c r="C33" s="46" t="s">
        <v>88</v>
      </c>
      <c r="D33" s="64">
        <f>JTF_input!D27</f>
        <v>490818.45916999999</v>
      </c>
      <c r="E33" s="64">
        <f>JTF_input!I27*Index!$D$3</f>
        <v>100796</v>
      </c>
      <c r="F33" s="65">
        <f t="shared" si="7"/>
        <v>0.52369684189155685</v>
      </c>
      <c r="G33" s="65">
        <f t="shared" si="8"/>
        <v>0.50085217814746907</v>
      </c>
      <c r="H33" s="65">
        <f t="shared" si="9"/>
        <v>-2.2844663744087779E-2</v>
      </c>
      <c r="I33" s="65">
        <f t="shared" si="10"/>
        <v>-4.3621923824429476E-2</v>
      </c>
    </row>
    <row r="34" spans="3:22" ht="15.75" thickTop="1" x14ac:dyDescent="0.25">
      <c r="C34" s="66" t="s">
        <v>26</v>
      </c>
      <c r="D34" s="8">
        <f>SUM(D31:D33)</f>
        <v>937218.67292000004</v>
      </c>
      <c r="E34" s="8">
        <f>SUM(E31:E33)</f>
        <v>201249</v>
      </c>
      <c r="F34" s="67">
        <f>SUM(F31:F33)</f>
        <v>1</v>
      </c>
      <c r="G34" s="67">
        <f>SUM(G31:G33)</f>
        <v>1</v>
      </c>
    </row>
    <row r="37" spans="3:22" ht="18.75" x14ac:dyDescent="0.3">
      <c r="C37" s="47" t="s">
        <v>89</v>
      </c>
    </row>
    <row r="38" spans="3:22" x14ac:dyDescent="0.25">
      <c r="D38" s="317" t="s">
        <v>9</v>
      </c>
      <c r="E38" s="317"/>
      <c r="F38" s="317" t="s">
        <v>10</v>
      </c>
      <c r="G38" s="317"/>
    </row>
    <row r="39" spans="3:22" ht="15.75" thickBot="1" x14ac:dyDescent="0.3">
      <c r="C39" s="63" t="s">
        <v>90</v>
      </c>
      <c r="D39" s="63" t="s">
        <v>7</v>
      </c>
      <c r="E39" s="63" t="s">
        <v>3</v>
      </c>
      <c r="F39" s="63" t="s">
        <v>7</v>
      </c>
      <c r="G39" s="63" t="s">
        <v>3</v>
      </c>
      <c r="H39" s="70" t="s">
        <v>122</v>
      </c>
      <c r="I39" s="70" t="s">
        <v>125</v>
      </c>
    </row>
    <row r="40" spans="3:22" ht="15.75" thickTop="1" x14ac:dyDescent="0.25">
      <c r="C40" s="60">
        <v>2</v>
      </c>
      <c r="D40" s="8">
        <f>JTF_input!D29</f>
        <v>665494.63155000005</v>
      </c>
      <c r="E40" s="8">
        <f>JTF_input!I29*Index!$D$3</f>
        <v>106692</v>
      </c>
      <c r="F40" s="2">
        <f>D40/$D$45</f>
        <v>0.71007402090761151</v>
      </c>
      <c r="G40" s="2">
        <f>E40/$E$45</f>
        <v>0.53014921813276095</v>
      </c>
      <c r="H40" s="96">
        <f>G40-F40</f>
        <v>-0.17992480277485057</v>
      </c>
      <c r="I40" s="96">
        <f>H40/F40</f>
        <v>-0.25338879817750826</v>
      </c>
    </row>
    <row r="41" spans="3:22" x14ac:dyDescent="0.25">
      <c r="C41" s="60">
        <v>3</v>
      </c>
      <c r="D41" s="8">
        <f>JTF_input!D30</f>
        <v>169835.82668</v>
      </c>
      <c r="E41" s="8">
        <f>JTF_input!I30*Index!$D$3</f>
        <v>41754</v>
      </c>
      <c r="F41" s="2">
        <f t="shared" ref="F41:F45" si="11">D41/$D$45</f>
        <v>0.18121259380253193</v>
      </c>
      <c r="G41" s="2">
        <f t="shared" ref="G41:G45" si="12">E41/$E$45</f>
        <v>0.20747432285377815</v>
      </c>
      <c r="H41" s="96">
        <f t="shared" ref="H41:H44" si="13">G41-F41</f>
        <v>2.6261729051246213E-2</v>
      </c>
      <c r="I41" s="96">
        <f t="shared" ref="I41:I44" si="14">H41/F41</f>
        <v>0.14492220711692766</v>
      </c>
    </row>
    <row r="42" spans="3:22" x14ac:dyDescent="0.25">
      <c r="C42" s="60">
        <v>4</v>
      </c>
      <c r="D42" s="8">
        <f>JTF_input!D31</f>
        <v>65484.47782</v>
      </c>
      <c r="E42" s="8">
        <f>JTF_input!I31*Index!$D$3</f>
        <v>33240</v>
      </c>
      <c r="F42" s="2">
        <f t="shared" si="11"/>
        <v>6.9871076742396149E-2</v>
      </c>
      <c r="G42" s="2">
        <f t="shared" si="12"/>
        <v>0.16516852257650969</v>
      </c>
      <c r="H42" s="96">
        <f t="shared" si="13"/>
        <v>9.5297445834113537E-2</v>
      </c>
      <c r="I42" s="96">
        <f t="shared" si="14"/>
        <v>1.3639040684239128</v>
      </c>
    </row>
    <row r="43" spans="3:22" x14ac:dyDescent="0.25">
      <c r="C43" s="68">
        <v>5</v>
      </c>
      <c r="D43" s="8">
        <f>JTF_input!D32</f>
        <v>32003.531080000001</v>
      </c>
      <c r="E43" s="8">
        <f>JTF_input!I32*Index!$D$3</f>
        <v>13134</v>
      </c>
      <c r="F43" s="2">
        <f t="shared" si="11"/>
        <v>3.4147346830265074E-2</v>
      </c>
      <c r="G43" s="2">
        <f t="shared" si="12"/>
        <v>6.5262436086638939E-2</v>
      </c>
      <c r="H43" s="96">
        <f t="shared" si="13"/>
        <v>3.1115089256373865E-2</v>
      </c>
      <c r="I43" s="96">
        <f t="shared" si="14"/>
        <v>0.91120078555550632</v>
      </c>
    </row>
    <row r="44" spans="3:22" ht="15.75" thickBot="1" x14ac:dyDescent="0.3">
      <c r="C44" s="70">
        <v>6</v>
      </c>
      <c r="D44" s="64">
        <f>JTF_input!D33+JTF_input!D34+JTF_input!D35</f>
        <v>4400.20579</v>
      </c>
      <c r="E44" s="64">
        <f>(JTF_input!I33+JTF_input!I34)*Index!$D$3</f>
        <v>6429</v>
      </c>
      <c r="F44" s="65">
        <f t="shared" si="11"/>
        <v>4.6949617171953171E-3</v>
      </c>
      <c r="G44" s="65">
        <f t="shared" si="12"/>
        <v>3.1945500350312302E-2</v>
      </c>
      <c r="H44" s="97">
        <f t="shared" si="13"/>
        <v>2.7250538633116984E-2</v>
      </c>
      <c r="I44" s="97">
        <f t="shared" si="14"/>
        <v>5.8042089104394119</v>
      </c>
    </row>
    <row r="45" spans="3:22" ht="15.75" thickTop="1" x14ac:dyDescent="0.25">
      <c r="D45" s="69">
        <f>SUM(D40:D44)</f>
        <v>937218.67292000004</v>
      </c>
      <c r="E45" s="69">
        <f>SUM(E40:E44)</f>
        <v>201249</v>
      </c>
      <c r="F45" s="2">
        <f t="shared" si="11"/>
        <v>1</v>
      </c>
      <c r="G45" s="2">
        <f t="shared" si="12"/>
        <v>1</v>
      </c>
    </row>
    <row r="48" spans="3:22" ht="18.75" x14ac:dyDescent="0.3">
      <c r="C48" s="47" t="s">
        <v>92</v>
      </c>
      <c r="Q48" s="314" t="s">
        <v>119</v>
      </c>
      <c r="R48" s="314"/>
      <c r="S48" s="314"/>
      <c r="T48" s="314"/>
      <c r="U48" s="314"/>
      <c r="V48" s="314"/>
    </row>
    <row r="49" spans="3:22" x14ac:dyDescent="0.25">
      <c r="C49" s="72"/>
      <c r="D49" s="316" t="s">
        <v>60</v>
      </c>
      <c r="E49" s="316"/>
      <c r="F49" s="316"/>
      <c r="G49" s="316"/>
      <c r="H49" s="316"/>
      <c r="I49" s="60"/>
      <c r="J49" s="72"/>
      <c r="K49" s="316" t="s">
        <v>60</v>
      </c>
      <c r="L49" s="316"/>
      <c r="M49" s="316"/>
      <c r="N49" s="316"/>
      <c r="O49" s="316"/>
      <c r="P49" s="71"/>
      <c r="Q49" s="72"/>
      <c r="R49" s="316" t="s">
        <v>60</v>
      </c>
      <c r="S49" s="316"/>
      <c r="T49" s="316"/>
      <c r="U49" s="316"/>
      <c r="V49" s="316"/>
    </row>
    <row r="50" spans="3:22" ht="15.75" thickBot="1" x14ac:dyDescent="0.3">
      <c r="C50" s="59" t="s">
        <v>91</v>
      </c>
      <c r="D50" s="59">
        <v>2</v>
      </c>
      <c r="E50" s="59">
        <v>3</v>
      </c>
      <c r="F50" s="59">
        <v>4</v>
      </c>
      <c r="G50" s="59">
        <v>5</v>
      </c>
      <c r="H50" s="59" t="s">
        <v>26</v>
      </c>
      <c r="I50" s="72"/>
      <c r="J50" s="59" t="s">
        <v>91</v>
      </c>
      <c r="K50" s="59">
        <v>2</v>
      </c>
      <c r="L50" s="59">
        <v>3</v>
      </c>
      <c r="M50" s="59">
        <v>4</v>
      </c>
      <c r="N50" s="59">
        <v>5</v>
      </c>
      <c r="O50" s="59" t="s">
        <v>26</v>
      </c>
      <c r="P50" s="23"/>
      <c r="Q50" s="87" t="s">
        <v>91</v>
      </c>
      <c r="R50" s="87">
        <v>2</v>
      </c>
      <c r="S50" s="87">
        <v>3</v>
      </c>
      <c r="T50" s="87">
        <v>4</v>
      </c>
      <c r="U50" s="87">
        <v>5</v>
      </c>
      <c r="V50" s="87" t="s">
        <v>26</v>
      </c>
    </row>
    <row r="51" spans="3:22" ht="15.75" thickTop="1" x14ac:dyDescent="0.25">
      <c r="C51" s="60">
        <v>0</v>
      </c>
      <c r="D51" s="73">
        <f>IF(ISNA(VLOOKUP(CONCATENATE(D$50,$C51),JTF_input!$L$56:$P$68,5,FALSE)),0,VLOOKUP(CONCATENATE(D$50,$C51),JTF_input!$L$56:$P$68,5,FALSE))</f>
        <v>846749.05634000001</v>
      </c>
      <c r="E51" s="73">
        <f>IF(ISNA(VLOOKUP(CONCATENATE(E$50,$C51),JTF_input!$L$56:$P$68,5,FALSE)),0,VLOOKUP(CONCATENATE(E$50,$C51),JTF_input!$L$56:$P$68,5,FALSE))</f>
        <v>432731.93664000003</v>
      </c>
      <c r="F51" s="73">
        <f>IF(ISNA(VLOOKUP(CONCATENATE(F$50,$C51),JTF_input!$L$56:$P$68,5,FALSE)),0,VLOOKUP(CONCATENATE(F$50,$C51),JTF_input!$L$56:$P$68,5,FALSE))</f>
        <v>357196.77802999999</v>
      </c>
      <c r="G51" s="73">
        <f>IF(ISNA(VLOOKUP(CONCATENATE(G$50,$C51),JTF_input!$L$56:$P$68,5,FALSE)),0,VLOOKUP(CONCATENATE(G$50,$C51),JTF_input!$L$56:$P$68,5,FALSE))</f>
        <v>321381.55604000005</v>
      </c>
      <c r="H51" s="73">
        <f>SUM(D51:G51)</f>
        <v>1958059.32705</v>
      </c>
      <c r="I51" s="72"/>
      <c r="J51" s="60">
        <v>0</v>
      </c>
      <c r="K51" s="74">
        <f>D51/D$54</f>
        <v>0.78525037302515255</v>
      </c>
      <c r="L51" s="74">
        <f t="shared" ref="L51:O54" si="15">E51/E$54</f>
        <v>0.72803761817042423</v>
      </c>
      <c r="M51" s="74">
        <f t="shared" si="15"/>
        <v>0.64037439118630346</v>
      </c>
      <c r="N51" s="74">
        <f t="shared" si="15"/>
        <v>0.63576929757773859</v>
      </c>
      <c r="O51" s="74">
        <f t="shared" si="15"/>
        <v>0.71567057709472537</v>
      </c>
      <c r="P51" s="23"/>
      <c r="Q51" s="88">
        <v>0</v>
      </c>
      <c r="R51" s="98">
        <f>K59-K51</f>
        <v>1.5985921036220652E-2</v>
      </c>
      <c r="S51" s="98">
        <f t="shared" ref="S51:V51" si="16">L59-L51</f>
        <v>1.3689012601645123E-2</v>
      </c>
      <c r="T51" s="98">
        <f t="shared" si="16"/>
        <v>-1.7093457107358434E-2</v>
      </c>
      <c r="U51" s="98">
        <f t="shared" si="16"/>
        <v>-8.7570368665047749E-2</v>
      </c>
      <c r="V51" s="98">
        <f t="shared" si="16"/>
        <v>-4.2601806042181778E-3</v>
      </c>
    </row>
    <row r="52" spans="3:22" x14ac:dyDescent="0.25">
      <c r="C52" s="60">
        <v>1</v>
      </c>
      <c r="D52" s="73">
        <f>IF(ISNA(VLOOKUP(CONCATENATE(D$50,$C52),JTF_input!$L$56:$P$68,5,FALSE)),0,VLOOKUP(CONCATENATE(D$50,$C52),JTF_input!$L$56:$P$68,5,FALSE))</f>
        <v>211688.63926</v>
      </c>
      <c r="E52" s="73">
        <f>IF(ISNA(VLOOKUP(CONCATENATE(E$50,$C52),JTF_input!$L$56:$P$68,5,FALSE)),0,VLOOKUP(CONCATENATE(E$50,$C52),JTF_input!$L$56:$P$68,5,FALSE))</f>
        <v>130519.35126</v>
      </c>
      <c r="F52" s="73">
        <f>IF(ISNA(VLOOKUP(CONCATENATE(F$50,$C52),JTF_input!$L$56:$P$68,5,FALSE)),0,VLOOKUP(CONCATENATE(F$50,$C52),JTF_input!$L$56:$P$68,5,FALSE))</f>
        <v>157279.88552000001</v>
      </c>
      <c r="G52" s="73">
        <f>IF(ISNA(VLOOKUP(CONCATENATE(G$50,$C52),JTF_input!$L$56:$P$68,5,FALSE)),0,VLOOKUP(CONCATENATE(G$50,$C52),JTF_input!$L$56:$P$68,5,FALSE))</f>
        <v>138507.57428</v>
      </c>
      <c r="H52" s="73">
        <f t="shared" ref="H52:H53" si="17">SUM(D52:G52)</f>
        <v>637995.45032000006</v>
      </c>
      <c r="I52" s="72"/>
      <c r="J52" s="60">
        <v>1</v>
      </c>
      <c r="K52" s="74">
        <f t="shared" ref="K52:K54" si="18">D52/D$54</f>
        <v>0.19631386855346578</v>
      </c>
      <c r="L52" s="74">
        <f t="shared" si="15"/>
        <v>0.21958859416362247</v>
      </c>
      <c r="M52" s="74">
        <f t="shared" si="15"/>
        <v>0.28196785954005016</v>
      </c>
      <c r="N52" s="74">
        <f t="shared" si="15"/>
        <v>0.27400098591293148</v>
      </c>
      <c r="O52" s="74">
        <f t="shared" si="15"/>
        <v>0.23318730224697848</v>
      </c>
      <c r="P52" s="23"/>
      <c r="Q52" s="88">
        <v>1</v>
      </c>
      <c r="R52" s="98">
        <f t="shared" ref="R52:V52" si="19">K60-K52</f>
        <v>-3.0284251172625731E-2</v>
      </c>
      <c r="S52" s="98">
        <f t="shared" si="19"/>
        <v>-9.2529629051310569E-3</v>
      </c>
      <c r="T52" s="98">
        <f t="shared" si="19"/>
        <v>-1.0259813856157929E-2</v>
      </c>
      <c r="U52" s="98">
        <f t="shared" si="19"/>
        <v>-1.8884432947441854E-2</v>
      </c>
      <c r="V52" s="98">
        <f t="shared" si="19"/>
        <v>-2.1881441517700662E-2</v>
      </c>
    </row>
    <row r="53" spans="3:22" ht="15.75" thickBot="1" x14ac:dyDescent="0.3">
      <c r="C53" s="59">
        <v>2</v>
      </c>
      <c r="D53" s="75">
        <f>IF(ISNA(VLOOKUP(CONCATENATE(D$50,$C53),JTF_input!$L$56:$P$68,5,FALSE)),0,VLOOKUP(CONCATENATE(D$50,$C53),JTF_input!$L$56:$P$68,5,FALSE))</f>
        <v>19877.597109999999</v>
      </c>
      <c r="E53" s="75">
        <f>IF(ISNA(VLOOKUP(CONCATENATE(E$50,$C53),JTF_input!$L$56:$P$68,5,FALSE)),0,VLOOKUP(CONCATENATE(E$50,$C53),JTF_input!$L$56:$P$68,5,FALSE))</f>
        <v>31126.999329999999</v>
      </c>
      <c r="F53" s="75">
        <f>IF(ISNA(VLOOKUP(CONCATENATE(F$50,$C53),JTF_input!$L$56:$P$68,5,FALSE)),0,VLOOKUP(CONCATENATE(F$50,$C53),JTF_input!$L$56:$P$68,5,FALSE))</f>
        <v>43313.000509999998</v>
      </c>
      <c r="G53" s="75">
        <f>IF(ISNA(VLOOKUP(CONCATENATE(G$50,$C53),JTF_input!$L$56:$P$68,5,FALSE)),0,VLOOKUP(CONCATENATE(G$50,$C53),JTF_input!$L$56:$P$68,5,FALSE))</f>
        <v>45606.146690000001</v>
      </c>
      <c r="H53" s="75">
        <f t="shared" si="17"/>
        <v>139923.74364</v>
      </c>
      <c r="I53" s="72"/>
      <c r="J53" s="59">
        <v>2</v>
      </c>
      <c r="K53" s="76">
        <f t="shared" si="18"/>
        <v>1.8433903679726884E-2</v>
      </c>
      <c r="L53" s="76">
        <f t="shared" si="15"/>
        <v>5.2368740400730661E-2</v>
      </c>
      <c r="M53" s="76">
        <f t="shared" si="15"/>
        <v>7.7650578163148451E-2</v>
      </c>
      <c r="N53" s="76">
        <f t="shared" si="15"/>
        <v>9.0219825317915295E-2</v>
      </c>
      <c r="O53" s="76">
        <f t="shared" si="15"/>
        <v>5.1142120658296118E-2</v>
      </c>
      <c r="P53" s="23"/>
      <c r="Q53" s="87">
        <v>2</v>
      </c>
      <c r="R53" s="102">
        <f t="shared" ref="R53:V53" si="20">K61-K53</f>
        <v>1.4300184878059907E-2</v>
      </c>
      <c r="S53" s="102">
        <f t="shared" si="20"/>
        <v>-4.4310024312913879E-3</v>
      </c>
      <c r="T53" s="102">
        <f t="shared" si="20"/>
        <v>2.7360442074014335E-2</v>
      </c>
      <c r="U53" s="102">
        <f t="shared" si="20"/>
        <v>0.10646469280390421</v>
      </c>
      <c r="V53" s="102">
        <f t="shared" si="20"/>
        <v>2.6141622121918805E-2</v>
      </c>
    </row>
    <row r="54" spans="3:22" ht="15.75" thickTop="1" x14ac:dyDescent="0.25">
      <c r="C54" s="60" t="s">
        <v>26</v>
      </c>
      <c r="D54" s="73">
        <f>SUM(D50:D53)</f>
        <v>1078317.29271</v>
      </c>
      <c r="E54" s="73">
        <f t="shared" ref="E54:H54" si="21">SUM(E50:E53)</f>
        <v>594381.28723000002</v>
      </c>
      <c r="F54" s="73">
        <f t="shared" si="21"/>
        <v>557793.66405999998</v>
      </c>
      <c r="G54" s="73">
        <f t="shared" si="21"/>
        <v>505500.27701000008</v>
      </c>
      <c r="H54" s="73">
        <f t="shared" si="21"/>
        <v>2735978.5210100003</v>
      </c>
      <c r="I54" s="72"/>
      <c r="J54" s="60" t="s">
        <v>26</v>
      </c>
      <c r="K54" s="74">
        <f t="shared" si="18"/>
        <v>1</v>
      </c>
      <c r="L54" s="74">
        <f t="shared" si="15"/>
        <v>1</v>
      </c>
      <c r="M54" s="74">
        <f t="shared" si="15"/>
        <v>1</v>
      </c>
      <c r="N54" s="74">
        <f t="shared" si="15"/>
        <v>1</v>
      </c>
      <c r="O54" s="74">
        <f t="shared" si="15"/>
        <v>1</v>
      </c>
      <c r="P54" s="23"/>
    </row>
    <row r="56" spans="3:22" ht="18.75" x14ac:dyDescent="0.3">
      <c r="C56" s="47" t="s">
        <v>93</v>
      </c>
      <c r="Q56" s="314" t="s">
        <v>126</v>
      </c>
      <c r="R56" s="314"/>
      <c r="S56" s="314"/>
      <c r="T56" s="314"/>
      <c r="U56" s="314"/>
      <c r="V56" s="314"/>
    </row>
    <row r="57" spans="3:22" x14ac:dyDescent="0.25">
      <c r="C57" s="72"/>
      <c r="D57" s="316" t="s">
        <v>60</v>
      </c>
      <c r="E57" s="316"/>
      <c r="F57" s="316"/>
      <c r="G57" s="316"/>
      <c r="H57" s="316"/>
      <c r="I57" s="60"/>
      <c r="J57" s="72"/>
      <c r="K57" s="316" t="s">
        <v>60</v>
      </c>
      <c r="L57" s="316"/>
      <c r="M57" s="316"/>
      <c r="N57" s="316"/>
      <c r="O57" s="316"/>
      <c r="Q57" s="72"/>
      <c r="R57" s="316" t="s">
        <v>60</v>
      </c>
      <c r="S57" s="316"/>
      <c r="T57" s="316"/>
      <c r="U57" s="316"/>
      <c r="V57" s="316"/>
    </row>
    <row r="58" spans="3:22" ht="15.75" thickBot="1" x14ac:dyDescent="0.3">
      <c r="C58" s="59" t="s">
        <v>91</v>
      </c>
      <c r="D58" s="59">
        <v>2</v>
      </c>
      <c r="E58" s="59">
        <v>3</v>
      </c>
      <c r="F58" s="59">
        <v>4</v>
      </c>
      <c r="G58" s="59">
        <v>5</v>
      </c>
      <c r="H58" s="59" t="s">
        <v>26</v>
      </c>
      <c r="I58" s="72"/>
      <c r="J58" s="59" t="s">
        <v>91</v>
      </c>
      <c r="K58" s="59">
        <v>2</v>
      </c>
      <c r="L58" s="59">
        <v>3</v>
      </c>
      <c r="M58" s="59">
        <v>4</v>
      </c>
      <c r="N58" s="59">
        <v>5</v>
      </c>
      <c r="O58" s="59" t="s">
        <v>26</v>
      </c>
      <c r="Q58" s="87" t="s">
        <v>91</v>
      </c>
      <c r="R58" s="87">
        <v>2</v>
      </c>
      <c r="S58" s="87">
        <v>3</v>
      </c>
      <c r="T58" s="87">
        <v>4</v>
      </c>
      <c r="U58" s="87">
        <v>5</v>
      </c>
      <c r="V58" s="87" t="s">
        <v>26</v>
      </c>
    </row>
    <row r="59" spans="3:22" ht="15.75" thickTop="1" x14ac:dyDescent="0.25">
      <c r="C59" s="60">
        <v>0</v>
      </c>
      <c r="D59" s="73">
        <f>IF(ISNA(VLOOKUP(CONCATENATE(D$58,$C59),JTF_input!$F$54:$J$66,5,FALSE)),0,VLOOKUP(CONCATENATE(D$58,$C59),JTF_input!$F$54:$J$66,5,FALSE))*Index!$D$3</f>
        <v>185096</v>
      </c>
      <c r="E59" s="73">
        <f>IF(ISNA(VLOOKUP(CONCATENATE(E$58,$C59),JTF_input!$F$54:$J$66,5,FALSE)),0,VLOOKUP(CONCATENATE(E$58,$C59),JTF_input!$F$54:$J$66,5,FALSE))*Index!$D$3</f>
        <v>88442</v>
      </c>
      <c r="F59" s="73">
        <f>IF(ISNA(VLOOKUP(CONCATENATE(F$58,$C59),JTF_input!$F$54:$J$66,5,FALSE)),0,VLOOKUP(CONCATENATE(F$58,$C59),JTF_input!$F$54:$J$66,5,FALSE))*Index!$D$3</f>
        <v>68435</v>
      </c>
      <c r="G59" s="73">
        <f>IF(ISNA(VLOOKUP(CONCATENATE(G$58,$C59),JTF_input!$F$54:$J$66,5,FALSE)),0,VLOOKUP(CONCATENATE(G$58,$C59),JTF_input!$F$54:$J$66,5,FALSE))*Index!$D$3</f>
        <v>49339</v>
      </c>
      <c r="H59" s="73">
        <f>SUM(D59:G59)</f>
        <v>391312</v>
      </c>
      <c r="I59" s="72"/>
      <c r="J59" s="60">
        <v>0</v>
      </c>
      <c r="K59" s="74">
        <f>D59/D$62</f>
        <v>0.8012362940613732</v>
      </c>
      <c r="L59" s="74">
        <f t="shared" ref="L59:O62" si="22">E59/E$62</f>
        <v>0.74172663077206935</v>
      </c>
      <c r="M59" s="74">
        <f t="shared" si="22"/>
        <v>0.62328093407894503</v>
      </c>
      <c r="N59" s="74">
        <f t="shared" si="22"/>
        <v>0.54819892891269084</v>
      </c>
      <c r="O59" s="74">
        <f t="shared" si="22"/>
        <v>0.71141039649050719</v>
      </c>
      <c r="Q59" s="88">
        <v>0</v>
      </c>
      <c r="R59" s="98">
        <f>R51/K51</f>
        <v>2.0357737589649771E-2</v>
      </c>
      <c r="S59" s="98">
        <f t="shared" ref="S59:V59" si="23">S51/L51</f>
        <v>1.8802617145039752E-2</v>
      </c>
      <c r="T59" s="98">
        <f t="shared" si="23"/>
        <v>-2.6692911744475821E-2</v>
      </c>
      <c r="U59" s="98">
        <f t="shared" si="23"/>
        <v>-0.13773922238568007</v>
      </c>
      <c r="V59" s="98">
        <f t="shared" si="23"/>
        <v>-5.9527116812772155E-3</v>
      </c>
    </row>
    <row r="60" spans="3:22" x14ac:dyDescent="0.25">
      <c r="C60" s="60">
        <v>1</v>
      </c>
      <c r="D60" s="73">
        <f>IF(ISNA(VLOOKUP(CONCATENATE(D$58,$C60),JTF_input!$F$54:$J$66,5,FALSE)),0,VLOOKUP(CONCATENATE(D$58,$C60),JTF_input!$F$54:$J$66,5,FALSE))*Index!$D$3</f>
        <v>38355</v>
      </c>
      <c r="E60" s="73">
        <f>IF(ISNA(VLOOKUP(CONCATENATE(E$58,$C60),JTF_input!$F$54:$J$66,5,FALSE)),0,VLOOKUP(CONCATENATE(E$58,$C60),JTF_input!$F$54:$J$66,5,FALSE))*Index!$D$3</f>
        <v>25080</v>
      </c>
      <c r="F60" s="73">
        <f>IF(ISNA(VLOOKUP(CONCATENATE(F$58,$C60),JTF_input!$F$54:$J$66,5,FALSE)),0,VLOOKUP(CONCATENATE(F$58,$C60),JTF_input!$F$54:$J$66,5,FALSE))*Index!$D$3</f>
        <v>29833</v>
      </c>
      <c r="G60" s="73">
        <f>IF(ISNA(VLOOKUP(CONCATENATE(G$58,$C60),JTF_input!$F$54:$J$66,5,FALSE)),0,VLOOKUP(CONCATENATE(G$58,$C60),JTF_input!$F$54:$J$66,5,FALSE))*Index!$D$3</f>
        <v>22961</v>
      </c>
      <c r="H60" s="73">
        <f t="shared" ref="H60:H61" si="24">SUM(D60:G60)</f>
        <v>116229</v>
      </c>
      <c r="I60" s="72"/>
      <c r="J60" s="60">
        <v>1</v>
      </c>
      <c r="K60" s="74">
        <f t="shared" ref="K60:K62" si="25">D60/D$62</f>
        <v>0.16602961738084004</v>
      </c>
      <c r="L60" s="74">
        <f t="shared" si="22"/>
        <v>0.21033563125849142</v>
      </c>
      <c r="M60" s="74">
        <f t="shared" si="22"/>
        <v>0.27170804568389223</v>
      </c>
      <c r="N60" s="74">
        <f t="shared" si="22"/>
        <v>0.25511655296548963</v>
      </c>
      <c r="O60" s="74">
        <f t="shared" si="22"/>
        <v>0.21130586072927782</v>
      </c>
      <c r="Q60" s="88">
        <v>1</v>
      </c>
      <c r="R60" s="98">
        <f t="shared" ref="R60:R61" si="26">R52/K52</f>
        <v>-0.1542644510842486</v>
      </c>
      <c r="S60" s="98">
        <f t="shared" ref="S60:S61" si="27">S52/L52</f>
        <v>-4.2137720952101818E-2</v>
      </c>
      <c r="T60" s="98">
        <f t="shared" ref="T60:T61" si="28">T52/M52</f>
        <v>-3.6386465723057509E-2</v>
      </c>
      <c r="U60" s="98">
        <f t="shared" ref="U60:U61" si="29">U52/N52</f>
        <v>-6.8921040136120923E-2</v>
      </c>
      <c r="V60" s="98">
        <f t="shared" ref="V60:V61" si="30">V52/O52</f>
        <v>-9.3836333740527203E-2</v>
      </c>
    </row>
    <row r="61" spans="3:22" ht="15.75" thickBot="1" x14ac:dyDescent="0.3">
      <c r="C61" s="59">
        <v>2</v>
      </c>
      <c r="D61" s="75">
        <f>IF(ISNA(VLOOKUP(CONCATENATE(D$58,$C61),JTF_input!$F$54:$J$66,5,FALSE)),0,VLOOKUP(CONCATENATE(D$58,$C61),JTF_input!$F$54:$J$66,5,FALSE))*Index!$D$3</f>
        <v>7562</v>
      </c>
      <c r="E61" s="75">
        <f>IF(ISNA(VLOOKUP(CONCATENATE(E$58,$C61),JTF_input!$F$54:$J$66,5,FALSE)),0,VLOOKUP(CONCATENATE(E$58,$C61),JTF_input!$F$54:$J$66,5,FALSE))*Index!$D$3</f>
        <v>5716</v>
      </c>
      <c r="F61" s="75">
        <f>IF(ISNA(VLOOKUP(CONCATENATE(F$58,$C61),JTF_input!$F$54:$J$66,5,FALSE)),0,VLOOKUP(CONCATENATE(F$58,$C61),JTF_input!$F$54:$J$66,5,FALSE))*Index!$D$3</f>
        <v>11530</v>
      </c>
      <c r="G61" s="75">
        <f>IF(ISNA(VLOOKUP(CONCATENATE(G$58,$C61),JTF_input!$F$54:$J$66,5,FALSE)),0,VLOOKUP(CONCATENATE(G$58,$C61),JTF_input!$F$54:$J$66,5,FALSE))*Index!$D$3</f>
        <v>17702</v>
      </c>
      <c r="H61" s="75">
        <f t="shared" si="24"/>
        <v>42510</v>
      </c>
      <c r="I61" s="72"/>
      <c r="J61" s="59">
        <v>2</v>
      </c>
      <c r="K61" s="76">
        <f t="shared" si="25"/>
        <v>3.273408855778679E-2</v>
      </c>
      <c r="L61" s="76">
        <f t="shared" si="22"/>
        <v>4.7937737969439273E-2</v>
      </c>
      <c r="M61" s="76">
        <f t="shared" si="22"/>
        <v>0.10501102023716279</v>
      </c>
      <c r="N61" s="76">
        <f t="shared" si="22"/>
        <v>0.1966845181218195</v>
      </c>
      <c r="O61" s="76">
        <f t="shared" si="22"/>
        <v>7.7283742780214923E-2</v>
      </c>
      <c r="Q61" s="87">
        <v>2</v>
      </c>
      <c r="R61" s="102">
        <f t="shared" si="26"/>
        <v>0.77575456216508654</v>
      </c>
      <c r="S61" s="126">
        <f t="shared" si="27"/>
        <v>-8.4611590757862981E-2</v>
      </c>
      <c r="T61" s="126">
        <f t="shared" si="28"/>
        <v>0.35235335938553386</v>
      </c>
      <c r="U61" s="126">
        <f t="shared" si="29"/>
        <v>1.1800587335294153</v>
      </c>
      <c r="V61" s="102">
        <f t="shared" si="30"/>
        <v>0.51115639682959046</v>
      </c>
    </row>
    <row r="62" spans="3:22" ht="15.75" thickTop="1" x14ac:dyDescent="0.25">
      <c r="C62" s="60" t="s">
        <v>26</v>
      </c>
      <c r="D62" s="73">
        <f>SUM(D59:D61)</f>
        <v>231013</v>
      </c>
      <c r="E62" s="73">
        <f t="shared" ref="E62:H62" si="31">SUM(E59:E61)</f>
        <v>119238</v>
      </c>
      <c r="F62" s="73">
        <f t="shared" si="31"/>
        <v>109798</v>
      </c>
      <c r="G62" s="73">
        <f t="shared" si="31"/>
        <v>90002</v>
      </c>
      <c r="H62" s="73">
        <f t="shared" si="31"/>
        <v>550051</v>
      </c>
      <c r="I62" s="72"/>
      <c r="J62" s="60" t="s">
        <v>26</v>
      </c>
      <c r="K62" s="74">
        <f t="shared" si="25"/>
        <v>1</v>
      </c>
      <c r="L62" s="74">
        <f t="shared" si="22"/>
        <v>1</v>
      </c>
      <c r="M62" s="74">
        <f t="shared" si="22"/>
        <v>1</v>
      </c>
      <c r="N62" s="74">
        <f t="shared" si="22"/>
        <v>1</v>
      </c>
      <c r="O62" s="74">
        <f t="shared" si="22"/>
        <v>1</v>
      </c>
    </row>
    <row r="63" spans="3:22" x14ac:dyDescent="0.25">
      <c r="H63" s="69"/>
      <c r="R63" s="84"/>
    </row>
    <row r="66" spans="2:24" ht="18.75" x14ac:dyDescent="0.3">
      <c r="C66" s="47" t="s">
        <v>95</v>
      </c>
      <c r="S66" s="314" t="s">
        <v>119</v>
      </c>
      <c r="T66" s="314"/>
      <c r="U66" s="314"/>
      <c r="V66" s="314"/>
      <c r="W66" s="314"/>
      <c r="X66" s="314"/>
    </row>
    <row r="67" spans="2:24" x14ac:dyDescent="0.25">
      <c r="C67" s="72"/>
      <c r="D67" s="316" t="s">
        <v>94</v>
      </c>
      <c r="E67" s="316"/>
      <c r="F67" s="316"/>
      <c r="G67" s="316"/>
      <c r="H67" s="316"/>
      <c r="I67" s="316"/>
      <c r="J67" s="72"/>
      <c r="K67" s="72"/>
      <c r="L67" s="316" t="s">
        <v>94</v>
      </c>
      <c r="M67" s="316"/>
      <c r="N67" s="316"/>
      <c r="O67" s="316"/>
      <c r="P67" s="316"/>
      <c r="Q67" s="316"/>
      <c r="S67" s="72"/>
      <c r="T67" s="316" t="s">
        <v>94</v>
      </c>
      <c r="U67" s="316"/>
      <c r="V67" s="316"/>
      <c r="W67" s="316"/>
      <c r="X67" s="316"/>
    </row>
    <row r="68" spans="2:24" ht="15.75" thickBot="1" x14ac:dyDescent="0.3">
      <c r="C68" s="59" t="s">
        <v>58</v>
      </c>
      <c r="D68" s="59">
        <v>2</v>
      </c>
      <c r="E68" s="59">
        <v>3</v>
      </c>
      <c r="F68" s="59">
        <v>4</v>
      </c>
      <c r="G68" s="59">
        <v>5</v>
      </c>
      <c r="H68" s="59">
        <v>6</v>
      </c>
      <c r="I68" s="59" t="s">
        <v>26</v>
      </c>
      <c r="J68" s="72"/>
      <c r="K68" s="59" t="s">
        <v>58</v>
      </c>
      <c r="L68" s="59">
        <v>2</v>
      </c>
      <c r="M68" s="59">
        <v>3</v>
      </c>
      <c r="N68" s="59">
        <v>4</v>
      </c>
      <c r="O68" s="59">
        <v>5</v>
      </c>
      <c r="P68" s="59">
        <v>6</v>
      </c>
      <c r="Q68" s="59" t="s">
        <v>26</v>
      </c>
      <c r="S68" s="87" t="s">
        <v>58</v>
      </c>
      <c r="T68" s="87">
        <v>2</v>
      </c>
      <c r="U68" s="87">
        <v>3</v>
      </c>
      <c r="V68" s="87">
        <v>4</v>
      </c>
      <c r="W68" s="87">
        <v>5</v>
      </c>
      <c r="X68" s="87">
        <v>6</v>
      </c>
    </row>
    <row r="69" spans="2:24" ht="15.75" thickTop="1" x14ac:dyDescent="0.25">
      <c r="B69">
        <v>1</v>
      </c>
      <c r="C69" s="60" t="s">
        <v>86</v>
      </c>
      <c r="D69" s="73">
        <f>IF(ISNA(VLOOKUP(CONCATENATE($B69,D$68),JTF_input!$L$37:$O$50,4,FALSE)),0,VLOOKUP(CONCATENATE($B69,D$68),JTF_input!$L$37:$O$50,4,FALSE))</f>
        <v>387332.06533000001</v>
      </c>
      <c r="E69" s="73">
        <f>IF(ISNA(VLOOKUP(CONCATENATE($B69,E$68),JTF_input!$L$37:$O$50,4,FALSE)),0,VLOOKUP(CONCATENATE($B69,E$68),JTF_input!$L$37:$O$50,4,FALSE))</f>
        <v>12184.74883</v>
      </c>
      <c r="F69" s="73">
        <f>IF(ISNA(VLOOKUP(CONCATENATE($B69,F$68),JTF_input!$L$37:$O$50,4,FALSE)),0,VLOOKUP(CONCATENATE($B69,F$68),JTF_input!$L$37:$O$50,4,FALSE))</f>
        <v>2871.3798700000002</v>
      </c>
      <c r="G69" s="73">
        <f>IF(ISNA(VLOOKUP(CONCATENATE($B69,G$68),JTF_input!$L$37:$O$50,4,FALSE)),0,VLOOKUP(CONCATENATE($B69,G$68),JTF_input!$L$37:$O$50,4,FALSE))</f>
        <v>0</v>
      </c>
      <c r="H69" s="73">
        <f>IF(ISNA(VLOOKUP(CONCATENATE($B69,H$68),JTF_input!$L$37:$O$50,4,FALSE)),0,VLOOKUP(CONCATENATE($B69,H$68),JTF_input!$L$37:$O$50,4,FALSE))</f>
        <v>0</v>
      </c>
      <c r="I69" s="73">
        <f>SUM(D69:H69)</f>
        <v>402388.19403000001</v>
      </c>
      <c r="J69" s="72"/>
      <c r="K69" s="60" t="s">
        <v>86</v>
      </c>
      <c r="L69" s="77">
        <f>D69/$I$69</f>
        <v>0.96258307543964006</v>
      </c>
      <c r="M69" s="77">
        <f t="shared" ref="M69:Q69" si="32">E69/$I$69</f>
        <v>3.0281079342729344E-2</v>
      </c>
      <c r="N69" s="77">
        <f t="shared" si="32"/>
        <v>7.1358452176306262E-3</v>
      </c>
      <c r="O69" s="77">
        <f t="shared" si="32"/>
        <v>0</v>
      </c>
      <c r="P69" s="77">
        <f t="shared" si="32"/>
        <v>0</v>
      </c>
      <c r="Q69" s="77">
        <f t="shared" si="32"/>
        <v>1</v>
      </c>
      <c r="S69" s="88" t="s">
        <v>86</v>
      </c>
      <c r="T69" s="77">
        <f>L77-L69</f>
        <v>-0.18901693161010469</v>
      </c>
      <c r="U69" s="77">
        <f t="shared" ref="U69:X69" si="33">M77-M69</f>
        <v>0.14863575995883918</v>
      </c>
      <c r="V69" s="77">
        <f t="shared" si="33"/>
        <v>3.4284693403263129E-2</v>
      </c>
      <c r="W69" s="77">
        <f t="shared" si="33"/>
        <v>5.4690736904409593E-3</v>
      </c>
      <c r="X69" s="77">
        <f t="shared" si="33"/>
        <v>6.2740455756140874E-4</v>
      </c>
    </row>
    <row r="70" spans="2:24" x14ac:dyDescent="0.25">
      <c r="B70">
        <v>2</v>
      </c>
      <c r="C70" s="60" t="s">
        <v>87</v>
      </c>
      <c r="D70" s="73">
        <f>IF(ISNA(VLOOKUP(CONCATENATE($B70,D$68),JTF_input!$L$37:$O$50,4,FALSE)),0,VLOOKUP(CONCATENATE($B70,D$68),JTF_input!$L$37:$O$50,4,FALSE))</f>
        <v>40412.591399999998</v>
      </c>
      <c r="E70" s="73">
        <f>IF(ISNA(VLOOKUP(CONCATENATE($B70,E$68),JTF_input!$L$37:$O$50,4,FALSE)),0,VLOOKUP(CONCATENATE($B70,E$68),JTF_input!$L$37:$O$50,4,FALSE))</f>
        <v>1696.2967000000001</v>
      </c>
      <c r="F70" s="73">
        <f>IF(ISNA(VLOOKUP(CONCATENATE($B70,F$68),JTF_input!$L$37:$O$50,4,FALSE)),0,VLOOKUP(CONCATENATE($B70,F$68),JTF_input!$L$37:$O$50,4,FALSE))</f>
        <v>1271.0268599999999</v>
      </c>
      <c r="G70" s="73">
        <f>IF(ISNA(VLOOKUP(CONCATENATE($B70,G$68),JTF_input!$L$37:$O$50,4,FALSE)),0,VLOOKUP(CONCATENATE($B70,G$68),JTF_input!$L$37:$O$50,4,FALSE))</f>
        <v>632.10476000000006</v>
      </c>
      <c r="H70" s="73">
        <f>IF(ISNA(VLOOKUP(CONCATENATE($B70,H$68),JTF_input!$L$37:$O$50,4,FALSE)),0,VLOOKUP(CONCATENATE($B70,H$68),JTF_input!$L$37:$O$50,4,FALSE))</f>
        <v>0</v>
      </c>
      <c r="I70" s="73">
        <f t="shared" ref="I70:I72" si="34">SUM(D70:H70)</f>
        <v>44012.019719999997</v>
      </c>
      <c r="J70" s="72"/>
      <c r="K70" s="60" t="s">
        <v>87</v>
      </c>
      <c r="L70" s="77">
        <f>D70/$I$70</f>
        <v>0.91821715197577392</v>
      </c>
      <c r="M70" s="77">
        <f t="shared" ref="M70:Q70" si="35">E70/$I$70</f>
        <v>3.8541669089300325E-2</v>
      </c>
      <c r="N70" s="77">
        <f t="shared" si="35"/>
        <v>2.8879085033728148E-2</v>
      </c>
      <c r="O70" s="77">
        <f t="shared" si="35"/>
        <v>1.4362093901197592E-2</v>
      </c>
      <c r="P70" s="77">
        <f t="shared" si="35"/>
        <v>0</v>
      </c>
      <c r="Q70" s="77">
        <f t="shared" si="35"/>
        <v>1</v>
      </c>
      <c r="S70" s="88" t="s">
        <v>87</v>
      </c>
      <c r="T70" s="77">
        <f t="shared" ref="T70:X70" si="36">L78-L70</f>
        <v>-0.32133393755594664</v>
      </c>
      <c r="U70" s="77">
        <f t="shared" si="36"/>
        <v>0.23439612037120786</v>
      </c>
      <c r="V70" s="77">
        <f t="shared" si="36"/>
        <v>5.8240704677124278E-2</v>
      </c>
      <c r="W70" s="77">
        <f t="shared" si="36"/>
        <v>1.2800254327617028E-2</v>
      </c>
      <c r="X70" s="77">
        <f t="shared" si="36"/>
        <v>1.5896858179997496E-2</v>
      </c>
    </row>
    <row r="71" spans="2:24" ht="15.75" thickBot="1" x14ac:dyDescent="0.3">
      <c r="B71">
        <v>3</v>
      </c>
      <c r="C71" s="59" t="s">
        <v>88</v>
      </c>
      <c r="D71" s="75">
        <f>IF(ISNA(VLOOKUP(CONCATENATE($B71,D$68),JTF_input!$L$37:$O$50,4,FALSE)),0,VLOOKUP(CONCATENATE($B71,D$68),JTF_input!$L$37:$O$50,4,FALSE))</f>
        <v>237749.97482</v>
      </c>
      <c r="E71" s="75">
        <f>IF(ISNA(VLOOKUP(CONCATENATE($B71,E$68),JTF_input!$L$37:$O$50,4,FALSE)),0,VLOOKUP(CONCATENATE($B71,E$68),JTF_input!$L$37:$O$50,4,FALSE))</f>
        <v>155954.78115</v>
      </c>
      <c r="F71" s="75">
        <f>IF(ISNA(VLOOKUP(CONCATENATE($B71,F$68),JTF_input!$L$37:$O$50,4,FALSE)),0,VLOOKUP(CONCATENATE($B71,F$68),JTF_input!$L$37:$O$50,4,FALSE))</f>
        <v>61342.071089999998</v>
      </c>
      <c r="G71" s="75">
        <f>IF(ISNA(VLOOKUP(CONCATENATE($B71,G$68),JTF_input!$L$37:$O$50,4,FALSE)),0,VLOOKUP(CONCATENATE($B71,G$68),JTF_input!$L$37:$O$50,4,FALSE))</f>
        <v>31371.426319999999</v>
      </c>
      <c r="H71" s="75">
        <f>IF(ISNA(VLOOKUP(CONCATENATE($B71,H$68),JTF_input!$L$37:$O$50,4,FALSE)),0,VLOOKUP(CONCATENATE($B71,H$68),JTF_input!$L$37:$O$50,4,FALSE))</f>
        <v>4400.20579</v>
      </c>
      <c r="I71" s="75">
        <f t="shared" si="34"/>
        <v>490818.45916999999</v>
      </c>
      <c r="J71" s="72"/>
      <c r="K71" s="59" t="s">
        <v>88</v>
      </c>
      <c r="L71" s="78">
        <f>D71/$I$71</f>
        <v>0.48439493335692346</v>
      </c>
      <c r="M71" s="78">
        <f t="shared" ref="M71:Q71" si="37">E71/$I$71</f>
        <v>0.3177443273297581</v>
      </c>
      <c r="N71" s="78">
        <f t="shared" si="37"/>
        <v>0.12497914441468377</v>
      </c>
      <c r="O71" s="78">
        <f t="shared" si="37"/>
        <v>6.3916557606759003E-2</v>
      </c>
      <c r="P71" s="78">
        <f t="shared" si="37"/>
        <v>8.9650372918756577E-3</v>
      </c>
      <c r="Q71" s="78">
        <f t="shared" si="37"/>
        <v>1</v>
      </c>
      <c r="S71" s="87" t="s">
        <v>88</v>
      </c>
      <c r="T71" s="77">
        <f t="shared" ref="T71:X71" si="38">L79-L71</f>
        <v>-0.16882685525858621</v>
      </c>
      <c r="U71" s="77">
        <f t="shared" si="38"/>
        <v>-9.6713730877517945E-2</v>
      </c>
      <c r="V71" s="77">
        <f t="shared" si="38"/>
        <v>0.15627209571389278</v>
      </c>
      <c r="W71" s="77">
        <f t="shared" si="38"/>
        <v>5.7496990549913876E-2</v>
      </c>
      <c r="X71" s="77">
        <f t="shared" si="38"/>
        <v>5.1771499872297524E-2</v>
      </c>
    </row>
    <row r="72" spans="2:24" ht="15.75" thickTop="1" x14ac:dyDescent="0.25">
      <c r="C72" s="60" t="s">
        <v>26</v>
      </c>
      <c r="D72" s="73">
        <f>SUM(D69:D71)</f>
        <v>665494.63155000005</v>
      </c>
      <c r="E72" s="73">
        <f t="shared" ref="E72:H72" si="39">SUM(E69:E71)</f>
        <v>169835.82668</v>
      </c>
      <c r="F72" s="73">
        <f t="shared" si="39"/>
        <v>65484.47782</v>
      </c>
      <c r="G72" s="73">
        <f t="shared" si="39"/>
        <v>32003.531079999997</v>
      </c>
      <c r="H72" s="73">
        <f t="shared" si="39"/>
        <v>4400.20579</v>
      </c>
      <c r="I72" s="73">
        <f t="shared" si="34"/>
        <v>937218.67292000004</v>
      </c>
      <c r="J72" s="72"/>
      <c r="K72" s="60" t="s">
        <v>26</v>
      </c>
      <c r="L72" s="77">
        <f>D72/$I$72</f>
        <v>0.71007402090761151</v>
      </c>
      <c r="M72" s="77">
        <f t="shared" ref="M72:Q72" si="40">E72/$I$72</f>
        <v>0.18121259380253193</v>
      </c>
      <c r="N72" s="77">
        <f t="shared" si="40"/>
        <v>6.9871076742396149E-2</v>
      </c>
      <c r="O72" s="77">
        <f t="shared" si="40"/>
        <v>3.4147346830265067E-2</v>
      </c>
      <c r="P72" s="77">
        <f t="shared" si="40"/>
        <v>4.6949617171953171E-3</v>
      </c>
      <c r="Q72" s="77">
        <f t="shared" si="40"/>
        <v>1</v>
      </c>
    </row>
    <row r="73" spans="2:24" x14ac:dyDescent="0.25">
      <c r="R73" s="7"/>
      <c r="S73" s="68" t="s">
        <v>131</v>
      </c>
    </row>
    <row r="74" spans="2:24" ht="18.75" x14ac:dyDescent="0.3">
      <c r="C74" s="47" t="s">
        <v>96</v>
      </c>
      <c r="S74" s="314" t="s">
        <v>127</v>
      </c>
      <c r="T74" s="314"/>
      <c r="U74" s="314"/>
      <c r="V74" s="314"/>
      <c r="W74" s="314"/>
      <c r="X74" s="314"/>
    </row>
    <row r="75" spans="2:24" x14ac:dyDescent="0.25">
      <c r="C75" s="72"/>
      <c r="D75" s="316" t="s">
        <v>94</v>
      </c>
      <c r="E75" s="316"/>
      <c r="F75" s="316"/>
      <c r="G75" s="316"/>
      <c r="H75" s="316"/>
      <c r="I75" s="316"/>
      <c r="J75" s="72"/>
      <c r="K75" s="72"/>
      <c r="L75" s="316" t="s">
        <v>94</v>
      </c>
      <c r="M75" s="316"/>
      <c r="N75" s="316"/>
      <c r="O75" s="316"/>
      <c r="P75" s="316"/>
      <c r="Q75" s="316"/>
      <c r="S75" s="72"/>
      <c r="T75" s="316" t="s">
        <v>94</v>
      </c>
      <c r="U75" s="316"/>
      <c r="V75" s="316"/>
      <c r="W75" s="316"/>
      <c r="X75" s="316"/>
    </row>
    <row r="76" spans="2:24" ht="15.75" thickBot="1" x14ac:dyDescent="0.3">
      <c r="C76" s="59" t="s">
        <v>58</v>
      </c>
      <c r="D76" s="59">
        <v>2</v>
      </c>
      <c r="E76" s="59">
        <v>3</v>
      </c>
      <c r="F76" s="59">
        <v>4</v>
      </c>
      <c r="G76" s="59">
        <v>5</v>
      </c>
      <c r="H76" s="59">
        <v>6</v>
      </c>
      <c r="I76" s="59" t="s">
        <v>26</v>
      </c>
      <c r="J76" s="72"/>
      <c r="K76" s="59" t="s">
        <v>58</v>
      </c>
      <c r="L76" s="59">
        <v>2</v>
      </c>
      <c r="M76" s="59">
        <v>3</v>
      </c>
      <c r="N76" s="59">
        <v>4</v>
      </c>
      <c r="O76" s="59">
        <v>5</v>
      </c>
      <c r="P76" s="59">
        <v>6</v>
      </c>
      <c r="Q76" s="59" t="s">
        <v>26</v>
      </c>
      <c r="S76" s="87" t="s">
        <v>58</v>
      </c>
      <c r="T76" s="87">
        <v>2</v>
      </c>
      <c r="U76" s="87">
        <v>3</v>
      </c>
      <c r="V76" s="87">
        <v>4</v>
      </c>
      <c r="W76" s="87">
        <v>5</v>
      </c>
      <c r="X76" s="87">
        <v>6</v>
      </c>
    </row>
    <row r="77" spans="2:24" ht="15.75" thickTop="1" x14ac:dyDescent="0.25">
      <c r="B77">
        <v>1</v>
      </c>
      <c r="C77" s="60" t="s">
        <v>86</v>
      </c>
      <c r="D77" s="73">
        <f>IF(ISNA(VLOOKUP(CONCATENATE($B77,D$76),JTF_input!$Q$37:$T$51,4,FALSE)),0,VLOOKUP(CONCATENATE($B77,D$76),JTF_input!$Q$37:$T$51,4,FALSE))*Index!$D$3</f>
        <v>65347</v>
      </c>
      <c r="E77" s="73">
        <f>IF(ISNA(VLOOKUP(CONCATENATE($B77,E$76),JTF_input!$Q$37:$T$51,4,FALSE)),0,VLOOKUP(CONCATENATE($B77,E$76),JTF_input!$Q$37:$T$51,4,FALSE))*Index!$D$3</f>
        <v>15114</v>
      </c>
      <c r="F77" s="73">
        <f>IF(ISNA(VLOOKUP(CONCATENATE($B77,F$76),JTF_input!$Q$37:$T$51,4,FALSE)),0,VLOOKUP(CONCATENATE($B77,F$76),JTF_input!$Q$37:$T$51,4,FALSE))*Index!$D$3</f>
        <v>3499</v>
      </c>
      <c r="G77" s="73">
        <f>IF(ISNA(VLOOKUP(CONCATENATE($B77,G$76),JTF_input!$Q$37:$T$51,4,FALSE)),0,VLOOKUP(CONCATENATE($B77,G$76),JTF_input!$Q$37:$T$51,4,FALSE))*Index!$D$3</f>
        <v>462</v>
      </c>
      <c r="H77" s="73">
        <f>IF(ISNA(VLOOKUP(CONCATENATE($B77,H$76),JTF_input!$Q$37:$T$51,4,FALSE)),0,VLOOKUP(CONCATENATE($B77,H$76),JTF_input!$Q$37:$T$51,4,FALSE))*Index!$D$3</f>
        <v>53</v>
      </c>
      <c r="I77" s="73">
        <f>SUM(D77:H77)</f>
        <v>84475</v>
      </c>
      <c r="J77" s="72"/>
      <c r="K77" s="60" t="s">
        <v>86</v>
      </c>
      <c r="L77" s="77">
        <f>D77/$I$77</f>
        <v>0.77356614382953537</v>
      </c>
      <c r="M77" s="77">
        <f t="shared" ref="M77:Q77" si="41">E77/$I$77</f>
        <v>0.17891683930156851</v>
      </c>
      <c r="N77" s="77">
        <f t="shared" si="41"/>
        <v>4.1420538620893753E-2</v>
      </c>
      <c r="O77" s="77">
        <f t="shared" si="41"/>
        <v>5.4690736904409593E-3</v>
      </c>
      <c r="P77" s="77">
        <f t="shared" si="41"/>
        <v>6.2740455756140874E-4</v>
      </c>
      <c r="Q77" s="77">
        <f t="shared" si="41"/>
        <v>1</v>
      </c>
      <c r="S77" s="88" t="s">
        <v>86</v>
      </c>
      <c r="T77" s="98">
        <f>T69/L69</f>
        <v>-0.1963642790247222</v>
      </c>
      <c r="U77" s="98">
        <f t="shared" ref="U77" si="42">U69/M69</f>
        <v>4.9085357320503658</v>
      </c>
      <c r="V77" s="98"/>
      <c r="W77" s="98"/>
      <c r="X77" s="98"/>
    </row>
    <row r="78" spans="2:24" x14ac:dyDescent="0.25">
      <c r="B78">
        <v>2</v>
      </c>
      <c r="C78" s="60" t="s">
        <v>87</v>
      </c>
      <c r="D78" s="73">
        <f>IF(ISNA(VLOOKUP(CONCATENATE($B78,D$76),JTF_input!$Q$37:$T$51,4,FALSE)),0,VLOOKUP(CONCATENATE($B78,D$76),JTF_input!$Q$37:$T$51,4,FALSE))*Index!$D$3</f>
        <v>9537</v>
      </c>
      <c r="E78" s="73">
        <f>IF(ISNA(VLOOKUP(CONCATENATE($B78,E$76),JTF_input!$Q$37:$T$51,4,FALSE)),0,VLOOKUP(CONCATENATE($B78,E$76),JTF_input!$Q$37:$T$51,4,FALSE))*Index!$D$3</f>
        <v>4361</v>
      </c>
      <c r="F78" s="73">
        <f>IF(ISNA(VLOOKUP(CONCATENATE($B78,F$76),JTF_input!$Q$37:$T$51,4,FALSE)),0,VLOOKUP(CONCATENATE($B78,F$76),JTF_input!$Q$37:$T$51,4,FALSE))*Index!$D$3</f>
        <v>1392</v>
      </c>
      <c r="G78" s="73">
        <f>IF(ISNA(VLOOKUP(CONCATENATE($B78,G$76),JTF_input!$Q$37:$T$51,4,FALSE)),0,VLOOKUP(CONCATENATE($B78,G$76),JTF_input!$Q$37:$T$51,4,FALSE))*Index!$D$3</f>
        <v>434</v>
      </c>
      <c r="H78" s="73">
        <f>IF(ISNA(VLOOKUP(CONCATENATE($B78,H$76),JTF_input!$Q$37:$T$51,4,FALSE)),0,VLOOKUP(CONCATENATE($B78,H$76),JTF_input!$Q$37:$T$51,4,FALSE))*Index!$D$3</f>
        <v>254</v>
      </c>
      <c r="I78" s="73">
        <f t="shared" ref="I78:I80" si="43">SUM(D78:H78)</f>
        <v>15978</v>
      </c>
      <c r="J78" s="72"/>
      <c r="K78" s="60" t="s">
        <v>87</v>
      </c>
      <c r="L78" s="77">
        <f>D78/$I$78</f>
        <v>0.59688321441982728</v>
      </c>
      <c r="M78" s="77">
        <f t="shared" ref="M78:Q78" si="44">E78/$I$78</f>
        <v>0.27293778946050817</v>
      </c>
      <c r="N78" s="77">
        <f t="shared" si="44"/>
        <v>8.7119789710852422E-2</v>
      </c>
      <c r="O78" s="77">
        <f t="shared" si="44"/>
        <v>2.7162348228814619E-2</v>
      </c>
      <c r="P78" s="77">
        <f t="shared" si="44"/>
        <v>1.5896858179997496E-2</v>
      </c>
      <c r="Q78" s="77">
        <f t="shared" si="44"/>
        <v>1</v>
      </c>
      <c r="S78" s="88" t="s">
        <v>87</v>
      </c>
      <c r="T78" s="98">
        <f t="shared" ref="T78:T79" si="45">T70/L70</f>
        <v>-0.34995418770441861</v>
      </c>
      <c r="U78" s="98">
        <f t="shared" ref="U78:U79" si="46">U70/M70</f>
        <v>6.0816286868146898</v>
      </c>
      <c r="V78" s="98"/>
      <c r="W78" s="98"/>
      <c r="X78" s="98"/>
    </row>
    <row r="79" spans="2:24" ht="15.75" thickBot="1" x14ac:dyDescent="0.3">
      <c r="B79">
        <v>3</v>
      </c>
      <c r="C79" s="59" t="s">
        <v>88</v>
      </c>
      <c r="D79" s="75">
        <f>IF(ISNA(VLOOKUP(CONCATENATE($B79,D$76),JTF_input!$Q$37:$T$51,4,FALSE)),0,VLOOKUP(CONCATENATE($B79,D$76),JTF_input!$Q$37:$T$51,4,FALSE))*Index!$D$3</f>
        <v>31808</v>
      </c>
      <c r="E79" s="75">
        <f>IF(ISNA(VLOOKUP(CONCATENATE($B79,E$76),JTF_input!$Q$37:$T$51,4,FALSE)),0,VLOOKUP(CONCATENATE($B79,E$76),JTF_input!$Q$37:$T$51,4,FALSE))*Index!$D$3</f>
        <v>22279</v>
      </c>
      <c r="F79" s="75">
        <f>IF(ISNA(VLOOKUP(CONCATENATE($B79,F$76),JTF_input!$Q$37:$T$51,4,FALSE)),0,VLOOKUP(CONCATENATE($B79,F$76),JTF_input!$Q$37:$T$51,4,FALSE))*Index!$D$3</f>
        <v>28349</v>
      </c>
      <c r="G79" s="75">
        <f>IF(ISNA(VLOOKUP(CONCATENATE($B79,G$76),JTF_input!$Q$37:$T$51,4,FALSE)),0,VLOOKUP(CONCATENATE($B79,G$76),JTF_input!$Q$37:$T$51,4,FALSE))*Index!$D$3</f>
        <v>12238</v>
      </c>
      <c r="H79" s="75">
        <f>IF(ISNA(VLOOKUP(CONCATENATE($B79,H$76),JTF_input!$Q$37:$T$51,4,FALSE)),0,VLOOKUP(CONCATENATE($B79,H$76),JTF_input!$Q$37:$T$51,4,FALSE))*Index!$D$3</f>
        <v>6122</v>
      </c>
      <c r="I79" s="75">
        <f t="shared" si="43"/>
        <v>100796</v>
      </c>
      <c r="J79" s="72"/>
      <c r="K79" s="59" t="s">
        <v>88</v>
      </c>
      <c r="L79" s="78">
        <f>D79/$I$79</f>
        <v>0.31556807809833726</v>
      </c>
      <c r="M79" s="78">
        <f t="shared" ref="M79:Q79" si="47">E79/$I$79</f>
        <v>0.22103059645224016</v>
      </c>
      <c r="N79" s="78">
        <f t="shared" si="47"/>
        <v>0.28125124012857655</v>
      </c>
      <c r="O79" s="78">
        <f t="shared" si="47"/>
        <v>0.12141354815667288</v>
      </c>
      <c r="P79" s="78">
        <f t="shared" si="47"/>
        <v>6.0736537164173182E-2</v>
      </c>
      <c r="Q79" s="78">
        <f t="shared" si="47"/>
        <v>1</v>
      </c>
      <c r="S79" s="87" t="s">
        <v>88</v>
      </c>
      <c r="T79" s="98">
        <f t="shared" si="45"/>
        <v>-0.34853142267321602</v>
      </c>
      <c r="U79" s="98">
        <f t="shared" si="46"/>
        <v>-0.30437594807836649</v>
      </c>
      <c r="V79" s="98">
        <f t="shared" ref="V79" si="48">V71/N71</f>
        <v>1.2503853858638867</v>
      </c>
      <c r="W79" s="98">
        <f t="shared" ref="W79" si="49">W71/O71</f>
        <v>0.89956331665511546</v>
      </c>
      <c r="X79" s="98">
        <f t="shared" ref="X79" si="50">X71/P71</f>
        <v>5.7748225898863979</v>
      </c>
    </row>
    <row r="80" spans="2:24" ht="15.75" thickTop="1" x14ac:dyDescent="0.25">
      <c r="C80" s="60" t="s">
        <v>26</v>
      </c>
      <c r="D80" s="73">
        <f>SUM(D77:D79)</f>
        <v>106692</v>
      </c>
      <c r="E80" s="73">
        <f t="shared" ref="E80:H80" si="51">SUM(E77:E79)</f>
        <v>41754</v>
      </c>
      <c r="F80" s="73">
        <f t="shared" si="51"/>
        <v>33240</v>
      </c>
      <c r="G80" s="73">
        <f t="shared" si="51"/>
        <v>13134</v>
      </c>
      <c r="H80" s="73">
        <f t="shared" si="51"/>
        <v>6429</v>
      </c>
      <c r="I80" s="73">
        <f t="shared" si="43"/>
        <v>201249</v>
      </c>
      <c r="J80" s="72"/>
      <c r="K80" s="60" t="s">
        <v>26</v>
      </c>
      <c r="L80" s="77">
        <f>D80/$I$80</f>
        <v>0.53014921813276095</v>
      </c>
      <c r="M80" s="77">
        <f t="shared" ref="M80:Q80" si="52">E80/$I$80</f>
        <v>0.20747432285377815</v>
      </c>
      <c r="N80" s="77">
        <f t="shared" si="52"/>
        <v>0.16516852257650969</v>
      </c>
      <c r="O80" s="77">
        <f t="shared" si="52"/>
        <v>6.5262436086638939E-2</v>
      </c>
      <c r="P80" s="77">
        <f t="shared" si="52"/>
        <v>3.1945500350312302E-2</v>
      </c>
      <c r="Q80" s="77">
        <f t="shared" si="52"/>
        <v>1</v>
      </c>
    </row>
  </sheetData>
  <mergeCells count="22">
    <mergeCell ref="D57:H57"/>
    <mergeCell ref="K57:O57"/>
    <mergeCell ref="D67:I67"/>
    <mergeCell ref="L67:Q67"/>
    <mergeCell ref="D75:I75"/>
    <mergeCell ref="L75:Q75"/>
    <mergeCell ref="D38:E38"/>
    <mergeCell ref="F38:G38"/>
    <mergeCell ref="D49:H49"/>
    <mergeCell ref="K49:O49"/>
    <mergeCell ref="D2:E2"/>
    <mergeCell ref="F2:G2"/>
    <mergeCell ref="D29:E29"/>
    <mergeCell ref="F29:G29"/>
    <mergeCell ref="S74:X74"/>
    <mergeCell ref="T75:X75"/>
    <mergeCell ref="R49:V49"/>
    <mergeCell ref="Q48:V48"/>
    <mergeCell ref="Q56:V56"/>
    <mergeCell ref="R57:V57"/>
    <mergeCell ref="T67:X67"/>
    <mergeCell ref="S66:X66"/>
  </mergeCells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T73"/>
  <sheetViews>
    <sheetView topLeftCell="A40" workbookViewId="0">
      <selection activeCell="J54" sqref="J54:J66"/>
    </sheetView>
  </sheetViews>
  <sheetFormatPr defaultRowHeight="15" x14ac:dyDescent="0.25"/>
  <sheetData>
    <row r="1" spans="1:10" x14ac:dyDescent="0.25">
      <c r="A1" s="312" t="s">
        <v>7</v>
      </c>
      <c r="B1" s="312"/>
      <c r="C1" s="312"/>
      <c r="D1" s="312"/>
      <c r="F1" s="312" t="s">
        <v>3</v>
      </c>
      <c r="G1" s="312"/>
      <c r="H1" s="312"/>
      <c r="I1" s="312"/>
    </row>
    <row r="2" spans="1:10" x14ac:dyDescent="0.25">
      <c r="B2" s="100" t="s">
        <v>57</v>
      </c>
      <c r="C2" s="100" t="s">
        <v>36</v>
      </c>
      <c r="D2" s="100"/>
      <c r="E2" s="100"/>
      <c r="G2" s="101" t="s">
        <v>57</v>
      </c>
      <c r="H2" s="101" t="s">
        <v>36</v>
      </c>
      <c r="I2" s="101"/>
      <c r="J2" s="101"/>
    </row>
    <row r="3" spans="1:10" x14ac:dyDescent="0.25">
      <c r="B3" s="100">
        <v>1</v>
      </c>
      <c r="C3" s="100">
        <v>1</v>
      </c>
      <c r="D3" s="100">
        <v>2909637.2677000002</v>
      </c>
      <c r="E3" s="100"/>
      <c r="G3" s="101">
        <v>1</v>
      </c>
      <c r="H3" s="101">
        <v>1</v>
      </c>
      <c r="I3" s="101">
        <v>610239</v>
      </c>
      <c r="J3" s="101"/>
    </row>
    <row r="4" spans="1:10" x14ac:dyDescent="0.25">
      <c r="B4" s="100">
        <v>2</v>
      </c>
      <c r="C4" s="100">
        <v>2</v>
      </c>
      <c r="D4" s="100">
        <v>192350.62231999999</v>
      </c>
      <c r="E4" s="100"/>
      <c r="G4" s="101">
        <v>2</v>
      </c>
      <c r="H4" s="101">
        <v>2</v>
      </c>
      <c r="I4" s="101">
        <v>38442</v>
      </c>
      <c r="J4" s="101"/>
    </row>
    <row r="5" spans="1:10" x14ac:dyDescent="0.25">
      <c r="B5" s="100">
        <v>3</v>
      </c>
      <c r="C5" s="100">
        <v>3</v>
      </c>
      <c r="D5" s="100">
        <v>127808.32066</v>
      </c>
      <c r="E5" s="100"/>
      <c r="G5" s="101">
        <v>3</v>
      </c>
      <c r="H5" s="101">
        <v>3</v>
      </c>
      <c r="I5" s="101">
        <v>23937</v>
      </c>
      <c r="J5" s="101"/>
    </row>
    <row r="6" spans="1:10" x14ac:dyDescent="0.25">
      <c r="B6" s="100">
        <v>4</v>
      </c>
      <c r="C6" s="100">
        <v>4</v>
      </c>
      <c r="D6" s="100">
        <v>76752.851649999997</v>
      </c>
      <c r="E6" s="100"/>
      <c r="G6" s="101">
        <v>4</v>
      </c>
      <c r="H6" s="101">
        <v>4</v>
      </c>
      <c r="I6" s="101">
        <v>14305</v>
      </c>
      <c r="J6" s="101"/>
    </row>
    <row r="7" spans="1:10" x14ac:dyDescent="0.25">
      <c r="B7" s="100">
        <v>5</v>
      </c>
      <c r="C7" s="100">
        <v>5</v>
      </c>
      <c r="D7" s="100">
        <v>65493.087509999998</v>
      </c>
      <c r="E7" s="100"/>
      <c r="G7" s="101">
        <v>5</v>
      </c>
      <c r="H7" s="101">
        <v>5</v>
      </c>
      <c r="I7" s="101">
        <v>11017</v>
      </c>
      <c r="J7" s="101"/>
    </row>
    <row r="8" spans="1:10" x14ac:dyDescent="0.25">
      <c r="B8" s="100">
        <v>6</v>
      </c>
      <c r="C8" s="100">
        <v>6</v>
      </c>
      <c r="D8" s="100">
        <v>175590.56818</v>
      </c>
      <c r="E8" s="100"/>
      <c r="G8" s="101">
        <v>6</v>
      </c>
      <c r="H8" s="101">
        <v>6</v>
      </c>
      <c r="I8" s="101">
        <v>28528</v>
      </c>
      <c r="J8" s="101"/>
    </row>
    <row r="9" spans="1:10" x14ac:dyDescent="0.25">
      <c r="B9" s="100">
        <v>7</v>
      </c>
      <c r="C9" s="100">
        <v>7</v>
      </c>
      <c r="D9" s="100">
        <v>11225.48223</v>
      </c>
      <c r="E9" s="100"/>
      <c r="G9" s="101">
        <v>7</v>
      </c>
      <c r="H9" s="101">
        <v>7</v>
      </c>
      <c r="I9" s="101">
        <v>7978</v>
      </c>
      <c r="J9" s="101"/>
    </row>
    <row r="10" spans="1:10" x14ac:dyDescent="0.25">
      <c r="B10" s="100">
        <v>8</v>
      </c>
      <c r="C10" s="100">
        <v>8</v>
      </c>
      <c r="D10" s="100">
        <v>4155.1526100000001</v>
      </c>
      <c r="E10" s="100"/>
      <c r="G10" s="101">
        <v>8</v>
      </c>
      <c r="H10" s="101">
        <v>8</v>
      </c>
      <c r="I10" s="101">
        <v>3443</v>
      </c>
      <c r="J10" s="101"/>
    </row>
    <row r="11" spans="1:10" x14ac:dyDescent="0.25">
      <c r="B11" s="100">
        <v>9</v>
      </c>
      <c r="C11" s="100">
        <v>9</v>
      </c>
      <c r="D11" s="100">
        <v>592.44641999999999</v>
      </c>
      <c r="E11" s="100"/>
      <c r="G11" s="101">
        <v>9</v>
      </c>
      <c r="H11" s="101">
        <v>9</v>
      </c>
      <c r="I11" s="101">
        <v>167</v>
      </c>
      <c r="J11" s="101"/>
    </row>
    <row r="12" spans="1:10" x14ac:dyDescent="0.25">
      <c r="B12" s="100">
        <v>10</v>
      </c>
      <c r="C12" s="100">
        <v>10</v>
      </c>
      <c r="D12" s="100">
        <v>1158.32358</v>
      </c>
      <c r="E12" s="100"/>
      <c r="G12" s="101">
        <v>10</v>
      </c>
      <c r="H12" s="101">
        <v>10</v>
      </c>
      <c r="I12" s="101">
        <v>611</v>
      </c>
      <c r="J12" s="101"/>
    </row>
    <row r="13" spans="1:10" x14ac:dyDescent="0.25">
      <c r="B13" s="100">
        <v>11</v>
      </c>
      <c r="C13" s="100">
        <v>11</v>
      </c>
      <c r="D13" s="100">
        <v>8936.62039</v>
      </c>
      <c r="E13" s="100"/>
      <c r="G13" s="101">
        <v>11</v>
      </c>
      <c r="H13" s="101">
        <v>11</v>
      </c>
      <c r="I13" s="101">
        <v>5950</v>
      </c>
      <c r="J13" s="101"/>
    </row>
    <row r="14" spans="1:10" x14ac:dyDescent="0.25">
      <c r="B14" s="100">
        <v>12</v>
      </c>
      <c r="C14" s="100">
        <v>12</v>
      </c>
      <c r="D14" s="100">
        <v>22961.111980000001</v>
      </c>
      <c r="E14" s="100"/>
      <c r="G14" s="101">
        <v>12</v>
      </c>
      <c r="H14" s="101">
        <v>12</v>
      </c>
      <c r="I14" s="101">
        <v>2470</v>
      </c>
      <c r="J14" s="101"/>
    </row>
    <row r="15" spans="1:10" x14ac:dyDescent="0.25">
      <c r="B15" s="100">
        <v>13</v>
      </c>
      <c r="C15" s="100">
        <v>13</v>
      </c>
      <c r="D15" s="100">
        <v>12156.66914</v>
      </c>
      <c r="E15" s="100"/>
      <c r="G15" s="101">
        <v>13</v>
      </c>
      <c r="H15" s="101">
        <v>13</v>
      </c>
      <c r="I15" s="101">
        <v>3312</v>
      </c>
      <c r="J15" s="101"/>
    </row>
    <row r="16" spans="1:10" x14ac:dyDescent="0.25">
      <c r="B16" s="100">
        <v>14</v>
      </c>
      <c r="C16" s="100">
        <v>14</v>
      </c>
      <c r="D16" s="100">
        <v>12646.029979999999</v>
      </c>
      <c r="E16" s="100"/>
      <c r="G16" s="101">
        <v>14</v>
      </c>
      <c r="H16" s="101">
        <v>14</v>
      </c>
      <c r="I16" s="101">
        <v>2460</v>
      </c>
      <c r="J16" s="101"/>
    </row>
    <row r="17" spans="2:10" x14ac:dyDescent="0.25">
      <c r="B17" s="100">
        <v>15</v>
      </c>
      <c r="C17" s="100">
        <v>15</v>
      </c>
      <c r="D17" s="100">
        <v>25001.637200000001</v>
      </c>
      <c r="E17" s="100"/>
      <c r="G17" s="101">
        <v>15</v>
      </c>
      <c r="H17" s="101">
        <v>15</v>
      </c>
      <c r="I17" s="101">
        <v>4184</v>
      </c>
      <c r="J17" s="101"/>
    </row>
    <row r="18" spans="2:10" x14ac:dyDescent="0.25">
      <c r="B18" s="100">
        <v>16</v>
      </c>
      <c r="C18" s="100">
        <v>16</v>
      </c>
      <c r="D18" s="100">
        <v>5151.5937599999997</v>
      </c>
      <c r="E18" s="100"/>
      <c r="G18" s="101">
        <v>16</v>
      </c>
      <c r="H18" s="101">
        <v>16</v>
      </c>
      <c r="I18" s="101">
        <v>1395</v>
      </c>
      <c r="J18" s="101"/>
    </row>
    <row r="19" spans="2:10" x14ac:dyDescent="0.25">
      <c r="B19" s="100">
        <v>17</v>
      </c>
      <c r="C19" s="100">
        <v>17</v>
      </c>
      <c r="D19" s="100">
        <v>4657.4570199999998</v>
      </c>
      <c r="E19" s="100"/>
      <c r="G19" s="101">
        <v>17</v>
      </c>
      <c r="H19" s="101">
        <v>17</v>
      </c>
      <c r="I19" s="101">
        <v>3135</v>
      </c>
      <c r="J19" s="101"/>
    </row>
    <row r="20" spans="2:10" x14ac:dyDescent="0.25">
      <c r="B20" s="100">
        <v>18</v>
      </c>
      <c r="C20" s="100">
        <v>18</v>
      </c>
      <c r="D20" s="100">
        <v>16965.914519999998</v>
      </c>
      <c r="E20" s="100"/>
      <c r="G20" s="101">
        <v>18</v>
      </c>
      <c r="H20" s="101">
        <v>18</v>
      </c>
      <c r="I20" s="101">
        <v>4399</v>
      </c>
      <c r="J20" s="101"/>
    </row>
    <row r="21" spans="2:10" x14ac:dyDescent="0.25">
      <c r="B21" s="100">
        <v>19</v>
      </c>
      <c r="C21" s="100">
        <v>19</v>
      </c>
      <c r="D21" s="100">
        <v>3473.1116299999999</v>
      </c>
      <c r="E21" s="100"/>
      <c r="G21" s="101">
        <v>19</v>
      </c>
      <c r="H21" s="101">
        <v>19</v>
      </c>
      <c r="I21" s="101">
        <v>497</v>
      </c>
      <c r="J21" s="101"/>
    </row>
    <row r="22" spans="2:10" x14ac:dyDescent="0.25">
      <c r="B22" s="100">
        <v>20</v>
      </c>
      <c r="C22" s="100">
        <v>20</v>
      </c>
      <c r="D22" s="100">
        <v>6724.0578500000001</v>
      </c>
      <c r="E22" s="100"/>
      <c r="G22" s="101">
        <v>20</v>
      </c>
      <c r="H22" s="101">
        <v>20</v>
      </c>
      <c r="I22" s="101">
        <v>1102</v>
      </c>
      <c r="J22" s="101"/>
    </row>
    <row r="23" spans="2:10" x14ac:dyDescent="0.25">
      <c r="B23" s="100">
        <v>21</v>
      </c>
      <c r="C23" s="100">
        <v>21</v>
      </c>
      <c r="D23" s="100">
        <v>4118.1353300000001</v>
      </c>
      <c r="E23" s="100"/>
      <c r="G23" s="101">
        <v>21</v>
      </c>
      <c r="H23" s="101">
        <v>21</v>
      </c>
      <c r="I23" s="101">
        <v>1407</v>
      </c>
      <c r="J23" s="101"/>
    </row>
    <row r="24" spans="2:10" x14ac:dyDescent="0.25">
      <c r="B24" s="100" t="s">
        <v>58</v>
      </c>
      <c r="C24" s="100" t="s">
        <v>36</v>
      </c>
      <c r="D24" s="100"/>
      <c r="E24" s="100"/>
      <c r="G24" s="101" t="s">
        <v>62</v>
      </c>
      <c r="H24" s="101" t="s">
        <v>36</v>
      </c>
      <c r="I24" s="101"/>
      <c r="J24" s="101"/>
    </row>
    <row r="25" spans="2:10" x14ac:dyDescent="0.25">
      <c r="B25" s="100">
        <v>1</v>
      </c>
      <c r="C25" s="100">
        <v>1</v>
      </c>
      <c r="D25">
        <v>402388.19403000001</v>
      </c>
      <c r="E25" s="100"/>
      <c r="G25" s="101">
        <v>1</v>
      </c>
      <c r="H25" s="101">
        <v>1</v>
      </c>
      <c r="I25" s="101">
        <v>84475</v>
      </c>
      <c r="J25" s="101"/>
    </row>
    <row r="26" spans="2:10" x14ac:dyDescent="0.25">
      <c r="B26" s="100">
        <v>2</v>
      </c>
      <c r="C26" s="100">
        <v>2</v>
      </c>
      <c r="D26">
        <v>44012.019719999997</v>
      </c>
      <c r="E26" s="100"/>
      <c r="G26" s="101">
        <v>2</v>
      </c>
      <c r="H26" s="101">
        <v>2</v>
      </c>
      <c r="I26" s="101">
        <v>15978</v>
      </c>
      <c r="J26" s="101"/>
    </row>
    <row r="27" spans="2:10" x14ac:dyDescent="0.25">
      <c r="B27" s="100">
        <v>3</v>
      </c>
      <c r="C27" s="100">
        <v>3</v>
      </c>
      <c r="D27">
        <v>490818.45916999999</v>
      </c>
      <c r="E27" s="100"/>
      <c r="G27" s="101">
        <v>3</v>
      </c>
      <c r="H27" s="101">
        <v>3</v>
      </c>
      <c r="I27" s="101">
        <v>100796</v>
      </c>
      <c r="J27" s="101"/>
    </row>
    <row r="28" spans="2:10" x14ac:dyDescent="0.25">
      <c r="B28" s="100" t="s">
        <v>59</v>
      </c>
      <c r="C28" s="100" t="s">
        <v>36</v>
      </c>
      <c r="D28" s="100"/>
      <c r="E28" s="100"/>
      <c r="G28" s="101" t="s">
        <v>59</v>
      </c>
      <c r="H28" s="101" t="s">
        <v>36</v>
      </c>
      <c r="I28" s="101"/>
      <c r="J28" s="101"/>
    </row>
    <row r="29" spans="2:10" x14ac:dyDescent="0.25">
      <c r="B29" s="100">
        <v>1</v>
      </c>
      <c r="C29" s="100">
        <v>2</v>
      </c>
      <c r="D29" s="100">
        <v>665494.63155000005</v>
      </c>
      <c r="E29" s="100"/>
      <c r="G29" s="101">
        <v>1</v>
      </c>
      <c r="H29" s="101">
        <v>2</v>
      </c>
      <c r="I29" s="101">
        <v>106692</v>
      </c>
      <c r="J29" s="101"/>
    </row>
    <row r="30" spans="2:10" x14ac:dyDescent="0.25">
      <c r="B30" s="100">
        <v>2</v>
      </c>
      <c r="C30" s="100">
        <v>3</v>
      </c>
      <c r="D30" s="100">
        <v>169835.82668</v>
      </c>
      <c r="E30" s="100"/>
      <c r="G30" s="101">
        <v>2</v>
      </c>
      <c r="H30" s="101">
        <v>3</v>
      </c>
      <c r="I30" s="101">
        <v>41754</v>
      </c>
      <c r="J30" s="101"/>
    </row>
    <row r="31" spans="2:10" x14ac:dyDescent="0.25">
      <c r="B31" s="100">
        <v>3</v>
      </c>
      <c r="C31" s="100">
        <v>4</v>
      </c>
      <c r="D31" s="100">
        <v>65484.47782</v>
      </c>
      <c r="E31" s="100"/>
      <c r="G31" s="101">
        <v>3</v>
      </c>
      <c r="H31" s="101">
        <v>4</v>
      </c>
      <c r="I31" s="101">
        <v>33240</v>
      </c>
      <c r="J31" s="101"/>
    </row>
    <row r="32" spans="2:10" x14ac:dyDescent="0.25">
      <c r="B32" s="100">
        <v>4</v>
      </c>
      <c r="C32" s="100">
        <v>5</v>
      </c>
      <c r="D32" s="100">
        <v>32003.531080000001</v>
      </c>
      <c r="E32" s="100"/>
      <c r="G32" s="101">
        <v>4</v>
      </c>
      <c r="H32" s="101">
        <v>5</v>
      </c>
      <c r="I32" s="101">
        <v>13134</v>
      </c>
      <c r="J32" s="101"/>
    </row>
    <row r="33" spans="1:20" x14ac:dyDescent="0.25">
      <c r="B33" s="100">
        <v>5</v>
      </c>
      <c r="C33" s="100">
        <v>6</v>
      </c>
      <c r="D33" s="100">
        <v>3294.72705</v>
      </c>
      <c r="E33" s="100"/>
      <c r="G33" s="101">
        <v>5</v>
      </c>
      <c r="H33" s="101">
        <v>6</v>
      </c>
      <c r="I33" s="101">
        <v>4133</v>
      </c>
      <c r="J33" s="101"/>
    </row>
    <row r="34" spans="1:20" x14ac:dyDescent="0.25">
      <c r="B34" s="100">
        <v>6</v>
      </c>
      <c r="C34" s="100">
        <v>7</v>
      </c>
      <c r="D34" s="100">
        <v>394.82141999999999</v>
      </c>
      <c r="E34" s="100"/>
      <c r="G34" s="101">
        <v>6</v>
      </c>
      <c r="H34" s="101">
        <v>7</v>
      </c>
      <c r="I34" s="101">
        <v>2296</v>
      </c>
      <c r="J34" s="101"/>
    </row>
    <row r="35" spans="1:20" x14ac:dyDescent="0.25">
      <c r="B35" s="100">
        <v>7</v>
      </c>
      <c r="C35" s="100">
        <v>8</v>
      </c>
      <c r="D35" s="100">
        <v>710.65732000000003</v>
      </c>
      <c r="E35" s="100"/>
      <c r="G35" s="101"/>
      <c r="H35" s="101"/>
      <c r="I35" s="101"/>
      <c r="J35" s="101"/>
    </row>
    <row r="36" spans="1:20" x14ac:dyDescent="0.25">
      <c r="B36" s="100" t="s">
        <v>58</v>
      </c>
      <c r="C36" s="100" t="s">
        <v>59</v>
      </c>
      <c r="D36" s="100" t="s">
        <v>36</v>
      </c>
      <c r="E36" s="100"/>
      <c r="G36" s="101" t="s">
        <v>62</v>
      </c>
      <c r="H36" s="101" t="s">
        <v>59</v>
      </c>
      <c r="I36" s="101" t="s">
        <v>36</v>
      </c>
      <c r="J36" s="101"/>
    </row>
    <row r="37" spans="1:20" x14ac:dyDescent="0.25">
      <c r="A37" t="str">
        <f>CONCATENATE(B37,C37)</f>
        <v>12</v>
      </c>
      <c r="B37" s="100">
        <v>1</v>
      </c>
      <c r="C37" s="100">
        <v>2</v>
      </c>
      <c r="D37" s="100">
        <v>387332.06533000001</v>
      </c>
      <c r="E37" s="100"/>
      <c r="G37" s="101">
        <v>1</v>
      </c>
      <c r="H37" s="101">
        <v>1</v>
      </c>
      <c r="I37" s="101">
        <v>2</v>
      </c>
      <c r="J37" s="101">
        <v>123064</v>
      </c>
      <c r="L37" t="str">
        <f>CONCATENATE(M37,N37)</f>
        <v>12</v>
      </c>
      <c r="M37" s="101">
        <v>1</v>
      </c>
      <c r="N37" s="101">
        <v>2</v>
      </c>
      <c r="O37">
        <f>D37</f>
        <v>387332.06533000001</v>
      </c>
      <c r="Q37" t="str">
        <f>CONCATENATE(R37,S37)</f>
        <v>12</v>
      </c>
      <c r="R37" s="101">
        <v>1</v>
      </c>
      <c r="S37" s="101">
        <v>2</v>
      </c>
      <c r="T37" s="101">
        <v>65347</v>
      </c>
    </row>
    <row r="38" spans="1:20" x14ac:dyDescent="0.25">
      <c r="A38" t="str">
        <f t="shared" ref="A38:A50" si="0">CONCATENATE(B38,C38)</f>
        <v>13</v>
      </c>
      <c r="B38" s="100">
        <v>1</v>
      </c>
      <c r="C38" s="100">
        <v>3</v>
      </c>
      <c r="D38" s="100">
        <v>12184.74883</v>
      </c>
      <c r="E38" s="100"/>
      <c r="G38" s="101">
        <v>2</v>
      </c>
      <c r="H38" s="101">
        <v>1</v>
      </c>
      <c r="I38" s="101">
        <v>3</v>
      </c>
      <c r="J38" s="101">
        <v>30107</v>
      </c>
      <c r="L38" t="str">
        <f t="shared" ref="L38:L50" si="1">CONCATENATE(M38,N38)</f>
        <v>13</v>
      </c>
      <c r="M38" s="101">
        <v>1</v>
      </c>
      <c r="N38" s="101">
        <v>3</v>
      </c>
      <c r="O38">
        <f t="shared" ref="O38:O39" si="2">D38</f>
        <v>12184.74883</v>
      </c>
      <c r="Q38" t="str">
        <f t="shared" ref="Q38:Q51" si="3">CONCATENATE(R38,S38)</f>
        <v>13</v>
      </c>
      <c r="R38" s="101">
        <v>1</v>
      </c>
      <c r="S38" s="101">
        <v>3</v>
      </c>
      <c r="T38" s="101">
        <v>15114</v>
      </c>
    </row>
    <row r="39" spans="1:20" x14ac:dyDescent="0.25">
      <c r="A39" t="str">
        <f t="shared" si="0"/>
        <v>14</v>
      </c>
      <c r="B39" s="100">
        <v>1</v>
      </c>
      <c r="C39" s="100">
        <v>4</v>
      </c>
      <c r="D39" s="100">
        <v>2871.3798700000002</v>
      </c>
      <c r="E39" s="100"/>
      <c r="G39" s="101">
        <v>3</v>
      </c>
      <c r="H39" s="101">
        <v>1</v>
      </c>
      <c r="I39" s="101">
        <v>4</v>
      </c>
      <c r="J39" s="101">
        <v>7451</v>
      </c>
      <c r="L39" t="str">
        <f t="shared" si="1"/>
        <v>14</v>
      </c>
      <c r="M39" s="101">
        <v>1</v>
      </c>
      <c r="N39" s="101">
        <v>4</v>
      </c>
      <c r="O39">
        <f t="shared" si="2"/>
        <v>2871.3798700000002</v>
      </c>
      <c r="Q39" t="str">
        <f t="shared" si="3"/>
        <v>14</v>
      </c>
      <c r="R39" s="101">
        <v>1</v>
      </c>
      <c r="S39" s="101">
        <v>4</v>
      </c>
      <c r="T39" s="101">
        <v>3499</v>
      </c>
    </row>
    <row r="40" spans="1:20" x14ac:dyDescent="0.25">
      <c r="A40" t="str">
        <f t="shared" si="0"/>
        <v>22</v>
      </c>
      <c r="B40" s="100">
        <v>2</v>
      </c>
      <c r="C40" s="100">
        <v>2</v>
      </c>
      <c r="D40" s="100">
        <v>40412.591399999998</v>
      </c>
      <c r="E40" s="100"/>
      <c r="G40" s="101">
        <v>4</v>
      </c>
      <c r="H40" s="101">
        <v>2</v>
      </c>
      <c r="I40" s="101">
        <v>2</v>
      </c>
      <c r="J40" s="101">
        <v>20623</v>
      </c>
      <c r="L40" t="str">
        <f t="shared" si="1"/>
        <v>15</v>
      </c>
      <c r="M40" s="101">
        <v>1</v>
      </c>
      <c r="N40" s="101">
        <v>5</v>
      </c>
      <c r="O40">
        <v>0</v>
      </c>
      <c r="Q40" t="str">
        <f t="shared" si="3"/>
        <v>15</v>
      </c>
      <c r="R40" s="101">
        <v>1</v>
      </c>
      <c r="S40" s="101">
        <v>5</v>
      </c>
      <c r="T40" s="101">
        <v>462</v>
      </c>
    </row>
    <row r="41" spans="1:20" x14ac:dyDescent="0.25">
      <c r="A41" t="str">
        <f t="shared" si="0"/>
        <v>23</v>
      </c>
      <c r="B41" s="100">
        <v>2</v>
      </c>
      <c r="C41" s="100">
        <v>3</v>
      </c>
      <c r="D41" s="100">
        <v>1696.2967000000001</v>
      </c>
      <c r="E41" s="100"/>
      <c r="G41" s="101">
        <v>5</v>
      </c>
      <c r="H41" s="101">
        <v>2</v>
      </c>
      <c r="I41" s="101">
        <v>3</v>
      </c>
      <c r="J41" s="101">
        <v>10747</v>
      </c>
      <c r="L41" t="str">
        <f t="shared" si="1"/>
        <v>16</v>
      </c>
      <c r="M41" s="101">
        <v>1</v>
      </c>
      <c r="N41" s="101">
        <v>6</v>
      </c>
      <c r="O41">
        <v>0</v>
      </c>
      <c r="Q41" t="str">
        <f t="shared" si="3"/>
        <v>16</v>
      </c>
      <c r="R41" s="101">
        <v>1</v>
      </c>
      <c r="S41" s="101">
        <v>6</v>
      </c>
      <c r="T41" s="101">
        <v>53</v>
      </c>
    </row>
    <row r="42" spans="1:20" x14ac:dyDescent="0.25">
      <c r="A42" t="str">
        <f t="shared" si="0"/>
        <v>24</v>
      </c>
      <c r="B42" s="100">
        <v>2</v>
      </c>
      <c r="C42" s="100">
        <v>4</v>
      </c>
      <c r="D42" s="100">
        <v>1271.0268599999999</v>
      </c>
      <c r="E42" s="100"/>
      <c r="G42" s="101">
        <v>6</v>
      </c>
      <c r="H42" s="101">
        <v>3</v>
      </c>
      <c r="I42" s="101">
        <v>2</v>
      </c>
      <c r="J42" s="101">
        <v>72443</v>
      </c>
      <c r="L42" t="str">
        <f t="shared" si="1"/>
        <v>22</v>
      </c>
      <c r="M42" s="101">
        <v>2</v>
      </c>
      <c r="N42" s="101">
        <v>2</v>
      </c>
      <c r="O42">
        <f>D40</f>
        <v>40412.591399999998</v>
      </c>
      <c r="Q42" t="str">
        <f t="shared" si="3"/>
        <v>22</v>
      </c>
      <c r="R42" s="101">
        <v>2</v>
      </c>
      <c r="S42" s="101">
        <v>2</v>
      </c>
      <c r="T42" s="101">
        <v>9537</v>
      </c>
    </row>
    <row r="43" spans="1:20" x14ac:dyDescent="0.25">
      <c r="A43" t="str">
        <f t="shared" si="0"/>
        <v>25</v>
      </c>
      <c r="B43" s="100">
        <v>2</v>
      </c>
      <c r="C43" s="100">
        <v>5</v>
      </c>
      <c r="D43" s="100">
        <v>632.10476000000006</v>
      </c>
      <c r="E43" s="100"/>
      <c r="G43" s="101">
        <v>7</v>
      </c>
      <c r="H43" s="101">
        <v>3</v>
      </c>
      <c r="I43" s="101">
        <v>3</v>
      </c>
      <c r="J43" s="101">
        <v>51467</v>
      </c>
      <c r="L43" t="str">
        <f t="shared" si="1"/>
        <v>23</v>
      </c>
      <c r="M43" s="101">
        <v>2</v>
      </c>
      <c r="N43" s="101">
        <v>3</v>
      </c>
      <c r="O43">
        <f t="shared" ref="O43:O44" si="4">D41</f>
        <v>1696.2967000000001</v>
      </c>
      <c r="Q43" t="str">
        <f t="shared" si="3"/>
        <v>23</v>
      </c>
      <c r="R43" s="101">
        <v>2</v>
      </c>
      <c r="S43" s="101">
        <v>3</v>
      </c>
      <c r="T43" s="101">
        <v>4361</v>
      </c>
    </row>
    <row r="44" spans="1:20" x14ac:dyDescent="0.25">
      <c r="A44" t="str">
        <f t="shared" si="0"/>
        <v>32</v>
      </c>
      <c r="B44" s="100">
        <v>3</v>
      </c>
      <c r="C44" s="100">
        <v>2</v>
      </c>
      <c r="D44" s="100">
        <v>237749.97482</v>
      </c>
      <c r="E44" s="100"/>
      <c r="G44" s="101">
        <v>8</v>
      </c>
      <c r="H44" s="101">
        <v>3</v>
      </c>
      <c r="I44" s="101">
        <v>4</v>
      </c>
      <c r="J44" s="101">
        <v>62791</v>
      </c>
      <c r="L44" t="str">
        <f t="shared" si="1"/>
        <v>24</v>
      </c>
      <c r="M44" s="101">
        <v>2</v>
      </c>
      <c r="N44" s="101">
        <v>4</v>
      </c>
      <c r="O44">
        <f t="shared" si="4"/>
        <v>1271.0268599999999</v>
      </c>
      <c r="Q44" t="str">
        <f t="shared" si="3"/>
        <v>24</v>
      </c>
      <c r="R44" s="101">
        <v>2</v>
      </c>
      <c r="S44" s="101">
        <v>4</v>
      </c>
      <c r="T44" s="101">
        <v>1392</v>
      </c>
    </row>
    <row r="45" spans="1:20" x14ac:dyDescent="0.25">
      <c r="A45" t="str">
        <f t="shared" si="0"/>
        <v>33</v>
      </c>
      <c r="B45" s="100">
        <v>3</v>
      </c>
      <c r="C45" s="100">
        <v>3</v>
      </c>
      <c r="D45" s="100">
        <v>155954.78115</v>
      </c>
      <c r="E45" s="100"/>
      <c r="G45" s="101">
        <v>9</v>
      </c>
      <c r="H45" s="101">
        <v>3</v>
      </c>
      <c r="I45" s="101">
        <v>5</v>
      </c>
      <c r="J45" s="101">
        <v>27300</v>
      </c>
      <c r="L45" t="str">
        <f t="shared" si="1"/>
        <v>25</v>
      </c>
      <c r="M45" s="101">
        <v>2</v>
      </c>
      <c r="N45" s="101">
        <v>5</v>
      </c>
      <c r="O45">
        <f>D43</f>
        <v>632.10476000000006</v>
      </c>
      <c r="Q45" t="str">
        <f t="shared" si="3"/>
        <v>25</v>
      </c>
      <c r="R45" s="101">
        <v>2</v>
      </c>
      <c r="S45" s="101">
        <v>5</v>
      </c>
      <c r="T45" s="101">
        <v>434</v>
      </c>
    </row>
    <row r="46" spans="1:20" x14ac:dyDescent="0.25">
      <c r="A46" t="str">
        <f t="shared" si="0"/>
        <v>34</v>
      </c>
      <c r="B46" s="100">
        <v>3</v>
      </c>
      <c r="C46" s="100">
        <v>4</v>
      </c>
      <c r="D46" s="100">
        <v>61342.071089999998</v>
      </c>
      <c r="E46" s="100"/>
      <c r="G46" s="101">
        <v>10</v>
      </c>
      <c r="H46" s="101">
        <v>3</v>
      </c>
      <c r="I46" s="101">
        <v>6</v>
      </c>
      <c r="J46" s="101">
        <v>4299</v>
      </c>
      <c r="L46" t="str">
        <f t="shared" si="1"/>
        <v>32</v>
      </c>
      <c r="M46" s="101">
        <v>3</v>
      </c>
      <c r="N46" s="101">
        <v>2</v>
      </c>
      <c r="O46">
        <f>D44</f>
        <v>237749.97482</v>
      </c>
      <c r="Q46" t="str">
        <f t="shared" si="3"/>
        <v>26</v>
      </c>
      <c r="R46" s="101">
        <v>2</v>
      </c>
      <c r="S46" s="101">
        <v>6</v>
      </c>
      <c r="T46" s="101">
        <v>254</v>
      </c>
    </row>
    <row r="47" spans="1:20" x14ac:dyDescent="0.25">
      <c r="A47" t="str">
        <f t="shared" si="0"/>
        <v>35</v>
      </c>
      <c r="B47" s="100">
        <v>3</v>
      </c>
      <c r="C47" s="100">
        <v>5</v>
      </c>
      <c r="D47" s="100">
        <v>31371.426319999999</v>
      </c>
      <c r="E47" s="100"/>
      <c r="G47" s="101">
        <v>11</v>
      </c>
      <c r="H47" s="101">
        <v>3</v>
      </c>
      <c r="I47" s="101">
        <v>7</v>
      </c>
      <c r="J47" s="101">
        <v>647</v>
      </c>
      <c r="L47" t="str">
        <f t="shared" si="1"/>
        <v>33</v>
      </c>
      <c r="M47" s="101">
        <v>3</v>
      </c>
      <c r="N47" s="101">
        <v>3</v>
      </c>
      <c r="O47">
        <f t="shared" ref="O47:O49" si="5">D45</f>
        <v>155954.78115</v>
      </c>
      <c r="Q47" t="str">
        <f t="shared" si="3"/>
        <v>32</v>
      </c>
      <c r="R47" s="101">
        <v>3</v>
      </c>
      <c r="S47" s="101">
        <v>2</v>
      </c>
      <c r="T47" s="101">
        <v>31808</v>
      </c>
    </row>
    <row r="48" spans="1:20" x14ac:dyDescent="0.25">
      <c r="A48" t="str">
        <f t="shared" si="0"/>
        <v>36</v>
      </c>
      <c r="B48" s="100">
        <v>3</v>
      </c>
      <c r="C48" s="100">
        <v>6</v>
      </c>
      <c r="D48" s="100">
        <v>3294.72705</v>
      </c>
      <c r="E48" s="100"/>
      <c r="G48" s="101"/>
      <c r="H48" s="101"/>
      <c r="I48" s="101"/>
      <c r="J48" s="101"/>
      <c r="L48" t="str">
        <f t="shared" si="1"/>
        <v>34</v>
      </c>
      <c r="M48" s="101">
        <v>3</v>
      </c>
      <c r="N48" s="101">
        <v>4</v>
      </c>
      <c r="O48">
        <f t="shared" si="5"/>
        <v>61342.071089999998</v>
      </c>
      <c r="Q48" t="str">
        <f t="shared" si="3"/>
        <v>33</v>
      </c>
      <c r="R48" s="101">
        <v>3</v>
      </c>
      <c r="S48" s="101">
        <v>3</v>
      </c>
      <c r="T48" s="101">
        <v>22279</v>
      </c>
    </row>
    <row r="49" spans="1:20" x14ac:dyDescent="0.25">
      <c r="A49" t="str">
        <f t="shared" si="0"/>
        <v>37</v>
      </c>
      <c r="B49" s="100">
        <v>3</v>
      </c>
      <c r="C49" s="100">
        <v>7</v>
      </c>
      <c r="D49" s="100">
        <v>394.82141999999999</v>
      </c>
      <c r="E49" s="100"/>
      <c r="G49" s="101"/>
      <c r="H49" s="101"/>
      <c r="I49" s="101"/>
      <c r="J49" s="101"/>
      <c r="L49" t="str">
        <f t="shared" si="1"/>
        <v>35</v>
      </c>
      <c r="M49" s="101">
        <v>3</v>
      </c>
      <c r="N49" s="101">
        <v>5</v>
      </c>
      <c r="O49">
        <f t="shared" si="5"/>
        <v>31371.426319999999</v>
      </c>
      <c r="Q49" t="str">
        <f t="shared" si="3"/>
        <v>34</v>
      </c>
      <c r="R49" s="101">
        <v>3</v>
      </c>
      <c r="S49" s="101">
        <v>4</v>
      </c>
      <c r="T49" s="101">
        <v>28349</v>
      </c>
    </row>
    <row r="50" spans="1:20" x14ac:dyDescent="0.25">
      <c r="A50" t="str">
        <f t="shared" si="0"/>
        <v>38</v>
      </c>
      <c r="B50" s="100">
        <v>3</v>
      </c>
      <c r="C50" s="100">
        <v>8</v>
      </c>
      <c r="D50" s="100">
        <v>710.65732000000003</v>
      </c>
      <c r="E50" s="100"/>
      <c r="G50" s="101"/>
      <c r="H50" s="101"/>
      <c r="I50" s="101"/>
      <c r="J50" s="101"/>
      <c r="L50" t="str">
        <f t="shared" si="1"/>
        <v>36</v>
      </c>
      <c r="M50" s="101">
        <v>3</v>
      </c>
      <c r="N50" s="101">
        <v>6</v>
      </c>
      <c r="O50">
        <f>D48+D49+D50</f>
        <v>4400.20579</v>
      </c>
      <c r="Q50" t="str">
        <f t="shared" si="3"/>
        <v>35</v>
      </c>
      <c r="R50" s="101">
        <v>3</v>
      </c>
      <c r="S50" s="101">
        <v>5</v>
      </c>
      <c r="T50" s="101">
        <v>12238</v>
      </c>
    </row>
    <row r="51" spans="1:20" x14ac:dyDescent="0.25">
      <c r="B51" s="100" t="s">
        <v>60</v>
      </c>
      <c r="C51" s="100" t="s">
        <v>61</v>
      </c>
      <c r="D51" s="100" t="s">
        <v>36</v>
      </c>
      <c r="E51" s="100"/>
      <c r="G51" s="101"/>
      <c r="H51" s="101"/>
      <c r="I51" s="101"/>
      <c r="J51" s="101"/>
      <c r="M51" s="101"/>
      <c r="N51" s="101"/>
      <c r="O51" s="101"/>
      <c r="Q51" t="str">
        <f t="shared" si="3"/>
        <v>36</v>
      </c>
      <c r="R51" s="101">
        <v>3</v>
      </c>
      <c r="S51" s="101">
        <v>6</v>
      </c>
      <c r="T51" s="101">
        <v>6122</v>
      </c>
    </row>
    <row r="52" spans="1:20" x14ac:dyDescent="0.25">
      <c r="A52" t="str">
        <f t="shared" ref="A52:A64" si="6">CONCATENATE(C52,D52)</f>
        <v>10</v>
      </c>
      <c r="B52" s="100">
        <v>1</v>
      </c>
      <c r="C52" s="100">
        <v>1</v>
      </c>
      <c r="D52" s="100">
        <v>0</v>
      </c>
      <c r="E52" s="100">
        <v>951577.94065</v>
      </c>
      <c r="G52" s="101"/>
      <c r="H52" s="101"/>
      <c r="I52" s="101"/>
      <c r="J52" s="101"/>
      <c r="M52" s="101"/>
      <c r="N52" s="101"/>
      <c r="O52" s="101"/>
    </row>
    <row r="53" spans="1:20" x14ac:dyDescent="0.25">
      <c r="A53" t="str">
        <f t="shared" si="6"/>
        <v>20</v>
      </c>
      <c r="B53" s="100">
        <v>2</v>
      </c>
      <c r="C53" s="100">
        <v>2</v>
      </c>
      <c r="D53" s="100">
        <v>0</v>
      </c>
      <c r="E53">
        <v>846749.05634000001</v>
      </c>
      <c r="G53" s="101" t="s">
        <v>60</v>
      </c>
      <c r="H53" s="101" t="s">
        <v>61</v>
      </c>
      <c r="I53" s="101" t="s">
        <v>36</v>
      </c>
      <c r="J53" s="101"/>
    </row>
    <row r="54" spans="1:20" x14ac:dyDescent="0.25">
      <c r="A54" t="str">
        <f t="shared" si="6"/>
        <v>21</v>
      </c>
      <c r="B54" s="100">
        <v>3</v>
      </c>
      <c r="C54" s="100">
        <v>2</v>
      </c>
      <c r="D54" s="100">
        <v>1</v>
      </c>
      <c r="E54">
        <v>211688.63926</v>
      </c>
      <c r="F54" t="str">
        <f>CONCATENATE(H54,I54)</f>
        <v>10</v>
      </c>
      <c r="G54" s="101">
        <v>1</v>
      </c>
      <c r="H54" s="101">
        <v>1</v>
      </c>
      <c r="I54" s="101">
        <v>0</v>
      </c>
      <c r="J54" s="101">
        <v>218927</v>
      </c>
    </row>
    <row r="55" spans="1:20" x14ac:dyDescent="0.25">
      <c r="A55" t="str">
        <f t="shared" si="6"/>
        <v>22</v>
      </c>
      <c r="B55" s="100">
        <v>4</v>
      </c>
      <c r="C55" s="100">
        <v>2</v>
      </c>
      <c r="D55" s="100">
        <v>2</v>
      </c>
      <c r="E55">
        <v>19877.597109999999</v>
      </c>
      <c r="F55" t="str">
        <f t="shared" ref="F55:F66" si="7">CONCATENATE(H55,I55)</f>
        <v>20</v>
      </c>
      <c r="G55" s="101">
        <v>2</v>
      </c>
      <c r="H55" s="101">
        <v>2</v>
      </c>
      <c r="I55" s="101">
        <v>0</v>
      </c>
      <c r="J55" s="101">
        <v>185096</v>
      </c>
      <c r="M55" s="101" t="s">
        <v>60</v>
      </c>
      <c r="N55" s="101" t="s">
        <v>61</v>
      </c>
      <c r="O55" s="101" t="s">
        <v>36</v>
      </c>
      <c r="P55" s="101"/>
    </row>
    <row r="56" spans="1:20" x14ac:dyDescent="0.25">
      <c r="A56" t="str">
        <f t="shared" si="6"/>
        <v>30</v>
      </c>
      <c r="B56" s="100">
        <v>5</v>
      </c>
      <c r="C56" s="100">
        <v>3</v>
      </c>
      <c r="D56" s="100">
        <v>0</v>
      </c>
      <c r="E56">
        <v>432731.93664000003</v>
      </c>
      <c r="F56" t="str">
        <f t="shared" si="7"/>
        <v>21</v>
      </c>
      <c r="G56" s="101">
        <v>3</v>
      </c>
      <c r="H56" s="101">
        <v>2</v>
      </c>
      <c r="I56" s="101">
        <v>1</v>
      </c>
      <c r="J56" s="101">
        <v>38355</v>
      </c>
      <c r="L56" t="str">
        <f>CONCATENATE(N56,O56)</f>
        <v>10</v>
      </c>
      <c r="M56" s="101">
        <v>1</v>
      </c>
      <c r="N56" s="101">
        <v>1</v>
      </c>
      <c r="O56" s="101">
        <v>0</v>
      </c>
      <c r="P56" s="101">
        <f>E52</f>
        <v>951577.94065</v>
      </c>
    </row>
    <row r="57" spans="1:20" x14ac:dyDescent="0.25">
      <c r="A57" t="str">
        <f t="shared" si="6"/>
        <v>31</v>
      </c>
      <c r="B57" s="100">
        <v>6</v>
      </c>
      <c r="C57" s="100">
        <v>3</v>
      </c>
      <c r="D57" s="100">
        <v>1</v>
      </c>
      <c r="E57">
        <v>130519.35126</v>
      </c>
      <c r="F57" t="str">
        <f t="shared" si="7"/>
        <v>22</v>
      </c>
      <c r="G57" s="101">
        <v>4</v>
      </c>
      <c r="H57" s="101">
        <v>2</v>
      </c>
      <c r="I57" s="101">
        <v>2</v>
      </c>
      <c r="J57" s="101">
        <v>7562</v>
      </c>
      <c r="L57" t="str">
        <f t="shared" ref="L57:L68" si="8">CONCATENATE(N57,O57)</f>
        <v>20</v>
      </c>
      <c r="M57" s="101">
        <v>2</v>
      </c>
      <c r="N57" s="101">
        <v>2</v>
      </c>
      <c r="O57" s="101">
        <v>0</v>
      </c>
      <c r="P57" s="101">
        <f>E53</f>
        <v>846749.05634000001</v>
      </c>
    </row>
    <row r="58" spans="1:20" x14ac:dyDescent="0.25">
      <c r="A58" t="str">
        <f t="shared" si="6"/>
        <v>32</v>
      </c>
      <c r="B58" s="100">
        <v>7</v>
      </c>
      <c r="C58" s="100">
        <v>3</v>
      </c>
      <c r="D58" s="100">
        <v>2</v>
      </c>
      <c r="E58">
        <v>31126.999329999999</v>
      </c>
      <c r="F58" t="str">
        <f t="shared" si="7"/>
        <v>30</v>
      </c>
      <c r="G58" s="101">
        <v>5</v>
      </c>
      <c r="H58" s="101">
        <v>3</v>
      </c>
      <c r="I58" s="101">
        <v>0</v>
      </c>
      <c r="J58" s="101">
        <v>88442</v>
      </c>
      <c r="L58" t="str">
        <f t="shared" si="8"/>
        <v>21</v>
      </c>
      <c r="M58" s="101">
        <v>3</v>
      </c>
      <c r="N58" s="101">
        <v>2</v>
      </c>
      <c r="O58" s="101">
        <v>1</v>
      </c>
      <c r="P58" s="101">
        <f t="shared" ref="P58:P59" si="9">E54</f>
        <v>211688.63926</v>
      </c>
    </row>
    <row r="59" spans="1:20" x14ac:dyDescent="0.25">
      <c r="A59" t="str">
        <f t="shared" si="6"/>
        <v>40</v>
      </c>
      <c r="B59" s="100">
        <v>8</v>
      </c>
      <c r="C59" s="100">
        <v>4</v>
      </c>
      <c r="D59" s="100">
        <v>0</v>
      </c>
      <c r="E59">
        <v>357196.77802999999</v>
      </c>
      <c r="F59" t="str">
        <f t="shared" si="7"/>
        <v>31</v>
      </c>
      <c r="G59" s="101">
        <v>6</v>
      </c>
      <c r="H59" s="101">
        <v>3</v>
      </c>
      <c r="I59" s="101">
        <v>1</v>
      </c>
      <c r="J59" s="101">
        <v>25080</v>
      </c>
      <c r="L59" t="str">
        <f t="shared" si="8"/>
        <v>22</v>
      </c>
      <c r="M59" s="101">
        <v>4</v>
      </c>
      <c r="N59" s="101">
        <v>2</v>
      </c>
      <c r="O59" s="101">
        <v>2</v>
      </c>
      <c r="P59" s="101">
        <f t="shared" si="9"/>
        <v>19877.597109999999</v>
      </c>
    </row>
    <row r="60" spans="1:20" x14ac:dyDescent="0.25">
      <c r="A60" t="str">
        <f t="shared" si="6"/>
        <v>41</v>
      </c>
      <c r="B60" s="100">
        <v>9</v>
      </c>
      <c r="C60" s="100">
        <v>4</v>
      </c>
      <c r="D60" s="100">
        <v>1</v>
      </c>
      <c r="E60">
        <v>157279.88552000001</v>
      </c>
      <c r="F60" t="str">
        <f t="shared" si="7"/>
        <v>32</v>
      </c>
      <c r="G60" s="101">
        <v>7</v>
      </c>
      <c r="H60" s="101">
        <v>3</v>
      </c>
      <c r="I60" s="101">
        <v>2</v>
      </c>
      <c r="J60" s="101">
        <v>5716</v>
      </c>
      <c r="L60" t="str">
        <f t="shared" si="8"/>
        <v>30</v>
      </c>
      <c r="M60" s="101">
        <v>5</v>
      </c>
      <c r="N60" s="101">
        <v>3</v>
      </c>
      <c r="O60" s="101">
        <v>0</v>
      </c>
      <c r="P60" s="101">
        <f>E56</f>
        <v>432731.93664000003</v>
      </c>
    </row>
    <row r="61" spans="1:20" x14ac:dyDescent="0.25">
      <c r="A61" t="str">
        <f t="shared" si="6"/>
        <v>42</v>
      </c>
      <c r="B61" s="100">
        <v>10</v>
      </c>
      <c r="C61" s="100">
        <v>4</v>
      </c>
      <c r="D61" s="100">
        <v>2</v>
      </c>
      <c r="E61">
        <v>43313.000509999998</v>
      </c>
      <c r="F61" t="str">
        <f t="shared" si="7"/>
        <v>40</v>
      </c>
      <c r="G61" s="101">
        <v>8</v>
      </c>
      <c r="H61" s="101">
        <v>4</v>
      </c>
      <c r="I61" s="101">
        <v>0</v>
      </c>
      <c r="J61" s="101">
        <v>68435</v>
      </c>
      <c r="L61" t="str">
        <f t="shared" si="8"/>
        <v>31</v>
      </c>
      <c r="M61" s="101">
        <v>6</v>
      </c>
      <c r="N61" s="101">
        <v>3</v>
      </c>
      <c r="O61" s="101">
        <v>1</v>
      </c>
      <c r="P61" s="101">
        <f t="shared" ref="P61:P62" si="10">E57</f>
        <v>130519.35126</v>
      </c>
    </row>
    <row r="62" spans="1:20" x14ac:dyDescent="0.25">
      <c r="A62" t="str">
        <f t="shared" si="6"/>
        <v>50</v>
      </c>
      <c r="B62" s="100">
        <v>11</v>
      </c>
      <c r="C62" s="100">
        <v>5</v>
      </c>
      <c r="D62" s="100">
        <v>0</v>
      </c>
      <c r="E62">
        <v>236398.38961000001</v>
      </c>
      <c r="F62" t="str">
        <f t="shared" si="7"/>
        <v>41</v>
      </c>
      <c r="G62" s="101">
        <v>9</v>
      </c>
      <c r="H62" s="101">
        <v>4</v>
      </c>
      <c r="I62" s="101">
        <v>1</v>
      </c>
      <c r="J62" s="101">
        <v>29833</v>
      </c>
      <c r="L62" t="str">
        <f t="shared" si="8"/>
        <v>32</v>
      </c>
      <c r="M62" s="101">
        <v>7</v>
      </c>
      <c r="N62" s="101">
        <v>3</v>
      </c>
      <c r="O62" s="101">
        <v>2</v>
      </c>
      <c r="P62" s="101">
        <f t="shared" si="10"/>
        <v>31126.999329999999</v>
      </c>
    </row>
    <row r="63" spans="1:20" x14ac:dyDescent="0.25">
      <c r="A63" t="str">
        <f t="shared" si="6"/>
        <v>51</v>
      </c>
      <c r="B63" s="100">
        <v>12</v>
      </c>
      <c r="C63" s="100">
        <v>5</v>
      </c>
      <c r="D63" s="100">
        <v>1</v>
      </c>
      <c r="E63">
        <v>99539.381259999995</v>
      </c>
      <c r="F63" t="str">
        <f t="shared" si="7"/>
        <v>42</v>
      </c>
      <c r="G63" s="101">
        <v>10</v>
      </c>
      <c r="H63" s="101">
        <v>4</v>
      </c>
      <c r="I63" s="101">
        <v>2</v>
      </c>
      <c r="J63" s="101">
        <v>11530</v>
      </c>
      <c r="L63" t="str">
        <f t="shared" si="8"/>
        <v>40</v>
      </c>
      <c r="M63" s="101">
        <v>8</v>
      </c>
      <c r="N63" s="101">
        <v>4</v>
      </c>
      <c r="O63" s="101">
        <v>0</v>
      </c>
      <c r="P63" s="101">
        <f>E59</f>
        <v>357196.77802999999</v>
      </c>
    </row>
    <row r="64" spans="1:20" x14ac:dyDescent="0.25">
      <c r="A64" t="str">
        <f t="shared" si="6"/>
        <v>52</v>
      </c>
      <c r="B64" s="100">
        <v>13</v>
      </c>
      <c r="C64" s="100">
        <v>5</v>
      </c>
      <c r="D64" s="100">
        <v>2</v>
      </c>
      <c r="E64">
        <v>28209.088790000002</v>
      </c>
      <c r="F64" t="str">
        <f t="shared" si="7"/>
        <v>50</v>
      </c>
      <c r="G64" s="101">
        <v>11</v>
      </c>
      <c r="H64" s="101">
        <v>5</v>
      </c>
      <c r="I64" s="101">
        <v>0</v>
      </c>
      <c r="J64" s="101">
        <v>49339</v>
      </c>
      <c r="L64" t="str">
        <f t="shared" si="8"/>
        <v>41</v>
      </c>
      <c r="M64" s="101">
        <v>9</v>
      </c>
      <c r="N64" s="101">
        <v>4</v>
      </c>
      <c r="O64" s="101">
        <v>1</v>
      </c>
      <c r="P64" s="101">
        <f t="shared" ref="P64:P65" si="11">E60</f>
        <v>157279.88552000001</v>
      </c>
    </row>
    <row r="65" spans="1:16" x14ac:dyDescent="0.25">
      <c r="A65" t="str">
        <f t="shared" ref="A65:A73" si="12">CONCATENATE(C65,D65)</f>
        <v>60</v>
      </c>
      <c r="B65">
        <v>14</v>
      </c>
      <c r="C65">
        <v>6</v>
      </c>
      <c r="D65">
        <v>0</v>
      </c>
      <c r="E65">
        <v>62405.251830000001</v>
      </c>
      <c r="F65" t="str">
        <f t="shared" si="7"/>
        <v>51</v>
      </c>
      <c r="G65" s="101">
        <v>12</v>
      </c>
      <c r="H65" s="101">
        <v>5</v>
      </c>
      <c r="I65" s="101">
        <v>1</v>
      </c>
      <c r="J65" s="101">
        <v>22961</v>
      </c>
      <c r="L65" t="str">
        <f t="shared" si="8"/>
        <v>42</v>
      </c>
      <c r="M65" s="101">
        <v>10</v>
      </c>
      <c r="N65" s="101">
        <v>4</v>
      </c>
      <c r="O65" s="101">
        <v>2</v>
      </c>
      <c r="P65" s="101">
        <f t="shared" si="11"/>
        <v>43313.000509999998</v>
      </c>
    </row>
    <row r="66" spans="1:16" x14ac:dyDescent="0.25">
      <c r="A66" t="str">
        <f t="shared" si="12"/>
        <v>61</v>
      </c>
      <c r="B66">
        <v>15</v>
      </c>
      <c r="C66">
        <v>6</v>
      </c>
      <c r="D66">
        <v>1</v>
      </c>
      <c r="E66">
        <v>27858.74439</v>
      </c>
      <c r="F66" t="str">
        <f t="shared" si="7"/>
        <v>52</v>
      </c>
      <c r="G66" s="101">
        <v>13</v>
      </c>
      <c r="H66" s="101">
        <v>5</v>
      </c>
      <c r="I66" s="101">
        <v>2</v>
      </c>
      <c r="J66" s="101">
        <v>17702</v>
      </c>
      <c r="L66" t="str">
        <f t="shared" si="8"/>
        <v>50</v>
      </c>
      <c r="M66" s="101">
        <v>11</v>
      </c>
      <c r="N66" s="101">
        <v>5</v>
      </c>
      <c r="O66" s="101">
        <v>0</v>
      </c>
      <c r="P66" s="101">
        <f>E62+E65+E68+E71</f>
        <v>321381.55604000005</v>
      </c>
    </row>
    <row r="67" spans="1:16" x14ac:dyDescent="0.25">
      <c r="A67" t="str">
        <f t="shared" si="12"/>
        <v>62</v>
      </c>
      <c r="B67">
        <v>16</v>
      </c>
      <c r="C67">
        <v>6</v>
      </c>
      <c r="D67">
        <v>2</v>
      </c>
      <c r="E67">
        <v>14403.99236</v>
      </c>
      <c r="L67" t="str">
        <f t="shared" si="8"/>
        <v>51</v>
      </c>
      <c r="M67" s="101">
        <v>12</v>
      </c>
      <c r="N67" s="101">
        <v>5</v>
      </c>
      <c r="O67" s="101">
        <v>1</v>
      </c>
      <c r="P67" s="101">
        <f t="shared" ref="P67:P68" si="13">E63+E66+E69+E72</f>
        <v>138507.57428</v>
      </c>
    </row>
    <row r="68" spans="1:16" x14ac:dyDescent="0.25">
      <c r="A68" t="str">
        <f t="shared" si="12"/>
        <v>70</v>
      </c>
      <c r="B68">
        <v>17</v>
      </c>
      <c r="C68">
        <v>7</v>
      </c>
      <c r="D68">
        <v>0</v>
      </c>
      <c r="E68">
        <v>17431.28946</v>
      </c>
      <c r="L68" t="str">
        <f t="shared" si="8"/>
        <v>52</v>
      </c>
      <c r="M68" s="101">
        <v>13</v>
      </c>
      <c r="N68" s="101">
        <v>5</v>
      </c>
      <c r="O68" s="101">
        <v>2</v>
      </c>
      <c r="P68" s="101">
        <f t="shared" si="13"/>
        <v>45606.146690000001</v>
      </c>
    </row>
    <row r="69" spans="1:16" x14ac:dyDescent="0.25">
      <c r="A69" t="str">
        <f t="shared" si="12"/>
        <v>71</v>
      </c>
      <c r="B69">
        <v>18</v>
      </c>
      <c r="C69">
        <v>7</v>
      </c>
      <c r="D69">
        <v>1</v>
      </c>
      <c r="E69">
        <v>4529.0051899999999</v>
      </c>
    </row>
    <row r="70" spans="1:16" x14ac:dyDescent="0.25">
      <c r="A70" t="str">
        <f t="shared" si="12"/>
        <v>72</v>
      </c>
      <c r="B70">
        <v>19</v>
      </c>
      <c r="C70">
        <v>7</v>
      </c>
      <c r="D70">
        <v>2</v>
      </c>
      <c r="E70">
        <v>2678.4633600000002</v>
      </c>
    </row>
    <row r="71" spans="1:16" x14ac:dyDescent="0.25">
      <c r="A71" t="str">
        <f t="shared" si="12"/>
        <v>80</v>
      </c>
      <c r="B71">
        <v>20</v>
      </c>
      <c r="C71">
        <v>8</v>
      </c>
      <c r="D71">
        <v>0</v>
      </c>
      <c r="E71">
        <v>5146.6251400000001</v>
      </c>
    </row>
    <row r="72" spans="1:16" x14ac:dyDescent="0.25">
      <c r="A72" t="str">
        <f t="shared" si="12"/>
        <v>81</v>
      </c>
      <c r="B72">
        <v>21</v>
      </c>
      <c r="C72">
        <v>8</v>
      </c>
      <c r="D72">
        <v>1</v>
      </c>
      <c r="E72">
        <v>6580.44344</v>
      </c>
    </row>
    <row r="73" spans="1:16" x14ac:dyDescent="0.25">
      <c r="A73" t="str">
        <f t="shared" si="12"/>
        <v>82</v>
      </c>
      <c r="B73">
        <v>22</v>
      </c>
      <c r="C73">
        <v>8</v>
      </c>
      <c r="D73">
        <v>2</v>
      </c>
      <c r="E73">
        <v>314.60217999999998</v>
      </c>
    </row>
  </sheetData>
  <mergeCells count="2">
    <mergeCell ref="A1:D1"/>
    <mergeCell ref="F1:I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N91"/>
  <sheetViews>
    <sheetView zoomScale="66" zoomScaleNormal="66" workbookViewId="0">
      <pane ySplit="4" topLeftCell="A5" activePane="bottomLeft" state="frozen"/>
      <selection activeCell="U31" sqref="U31"/>
      <selection pane="bottomLeft" activeCell="U31" sqref="U31"/>
    </sheetView>
  </sheetViews>
  <sheetFormatPr defaultRowHeight="15" x14ac:dyDescent="0.25"/>
  <cols>
    <col min="2" max="2" width="31.140625" bestFit="1" customWidth="1"/>
    <col min="9" max="9" width="11.140625" bestFit="1" customWidth="1"/>
  </cols>
  <sheetData>
    <row r="1" spans="1:14" ht="28.5" x14ac:dyDescent="0.45">
      <c r="A1" s="117" t="s">
        <v>310</v>
      </c>
    </row>
    <row r="2" spans="1:14" ht="21" x14ac:dyDescent="0.35">
      <c r="B2" s="81" t="s">
        <v>107</v>
      </c>
    </row>
    <row r="3" spans="1:14" x14ac:dyDescent="0.25">
      <c r="B3" t="s">
        <v>173</v>
      </c>
    </row>
    <row r="5" spans="1:14" x14ac:dyDescent="0.25">
      <c r="B5" s="66"/>
      <c r="C5" s="320" t="s">
        <v>7</v>
      </c>
      <c r="D5" s="308"/>
      <c r="E5" s="308"/>
      <c r="F5" s="308"/>
      <c r="G5" s="308"/>
      <c r="H5" s="321"/>
      <c r="I5" s="320" t="s">
        <v>3</v>
      </c>
      <c r="J5" s="308"/>
      <c r="K5" s="308"/>
      <c r="L5" s="308"/>
      <c r="M5" s="308"/>
      <c r="N5" s="321"/>
    </row>
    <row r="6" spans="1:14" x14ac:dyDescent="0.25">
      <c r="B6" s="66"/>
      <c r="C6" s="318" t="s">
        <v>9</v>
      </c>
      <c r="D6" s="316"/>
      <c r="E6" s="316"/>
      <c r="F6" s="316" t="s">
        <v>10</v>
      </c>
      <c r="G6" s="316"/>
      <c r="H6" s="319"/>
      <c r="I6" s="318" t="s">
        <v>9</v>
      </c>
      <c r="J6" s="316"/>
      <c r="K6" s="316"/>
      <c r="L6" s="316" t="s">
        <v>10</v>
      </c>
      <c r="M6" s="316"/>
      <c r="N6" s="319"/>
    </row>
    <row r="7" spans="1:14" ht="15.75" thickBot="1" x14ac:dyDescent="0.3">
      <c r="B7" s="46"/>
      <c r="C7" s="79" t="s">
        <v>104</v>
      </c>
      <c r="D7" s="46" t="s">
        <v>105</v>
      </c>
      <c r="E7" s="46" t="s">
        <v>106</v>
      </c>
      <c r="F7" s="46" t="s">
        <v>132</v>
      </c>
      <c r="G7" s="46" t="s">
        <v>109</v>
      </c>
      <c r="H7" s="80" t="s">
        <v>110</v>
      </c>
      <c r="I7" s="79" t="s">
        <v>108</v>
      </c>
      <c r="J7" s="46" t="s">
        <v>105</v>
      </c>
      <c r="K7" s="46" t="s">
        <v>106</v>
      </c>
      <c r="L7" s="79" t="s">
        <v>108</v>
      </c>
      <c r="M7" s="46" t="s">
        <v>111</v>
      </c>
      <c r="N7" s="80" t="s">
        <v>112</v>
      </c>
    </row>
    <row r="8" spans="1:14" ht="15.75" thickTop="1" x14ac:dyDescent="0.25">
      <c r="A8">
        <v>1</v>
      </c>
      <c r="B8" t="s">
        <v>230</v>
      </c>
      <c r="C8" s="22">
        <f>INDEX(TOD_input!$B$4:$K$43,MATCH(TOD!A8,todBins,0), MATCH($B$3,todPurpose,0))</f>
        <v>118699.32923000002</v>
      </c>
      <c r="D8" s="23">
        <f>INDEX(TOD_input!$M$4:$V$43,MATCH(TOD!A8,todBins,0), MATCH($B$3,todPurpose,0))</f>
        <v>2509.6314200000002</v>
      </c>
      <c r="E8" s="23">
        <f>INDEX(TOD_input!$X$4:$AG$43,MATCH(TOD!A8,todBins,0), MATCH($B$3,todPurpose,0))</f>
        <v>507796.09718999994</v>
      </c>
      <c r="F8" s="13">
        <f>C8/C$48</f>
        <v>1.0578801098286865E-2</v>
      </c>
      <c r="G8" s="13">
        <f t="shared" ref="G8:H23" si="0">D8/D$48</f>
        <v>2.236650518112724E-4</v>
      </c>
      <c r="H8" s="13">
        <f t="shared" si="0"/>
        <v>4.528724765437564E-2</v>
      </c>
      <c r="I8" s="22">
        <f>INDEX(TOD_input!$B$48:$K$87,MATCH(TOD!A8,todBins,0), MATCH($B$3,todPurpose,0))</f>
        <v>40781</v>
      </c>
      <c r="J8" s="23">
        <f>INDEX(TOD_input!$M$48:$V$87,MATCH(TOD!A8,todBins,0), MATCH($B$3,todPurpose,0))</f>
        <v>2259</v>
      </c>
      <c r="K8" s="23">
        <f>INDEX(TOD_input!$X$48:$AG$88,MATCH(TOD!A8,todBins,0), MATCH($B$3,todPurpose,0))</f>
        <v>187410</v>
      </c>
      <c r="L8" s="13">
        <f>I8/I$48</f>
        <v>1.3711475665585376E-2</v>
      </c>
      <c r="M8" s="13">
        <f t="shared" ref="M8:N8" si="1">J8/J$48</f>
        <v>7.5952584606942854E-4</v>
      </c>
      <c r="N8" s="13">
        <f t="shared" si="1"/>
        <v>6.3011393896357501E-2</v>
      </c>
    </row>
    <row r="9" spans="1:14" x14ac:dyDescent="0.25">
      <c r="A9">
        <v>2</v>
      </c>
      <c r="B9" t="s">
        <v>231</v>
      </c>
      <c r="C9" s="22">
        <f>INDEX(TOD_input!$B$4:$K$43,MATCH(TOD!A9,todBins,0), MATCH($B$3,todPurpose,0))</f>
        <v>133535.65474000003</v>
      </c>
      <c r="D9" s="23">
        <f>INDEX(TOD_input!$M$4:$V$43,MATCH(TOD!A9,todBins,0), MATCH($B$3,todPurpose,0))</f>
        <v>565.39499000000001</v>
      </c>
      <c r="E9" s="23">
        <f>INDEX(TOD_input!$X$4:$AG$43,MATCH(TOD!A9,todBins,0), MATCH($B$3,todPurpose,0))</f>
        <v>1222221.31201</v>
      </c>
      <c r="F9" s="13">
        <f t="shared" ref="F9:H47" si="2">C9/C$48</f>
        <v>1.1901054034490165E-2</v>
      </c>
      <c r="G9" s="13">
        <f t="shared" si="0"/>
        <v>5.0389510875738009E-5</v>
      </c>
      <c r="H9" s="13">
        <f t="shared" si="0"/>
        <v>0.10900249047156881</v>
      </c>
      <c r="I9" s="22">
        <f>INDEX(TOD_input!$B$48:$K$87,MATCH(TOD!A9,todBins,0), MATCH($B$3,todPurpose,0))</f>
        <v>39859</v>
      </c>
      <c r="J9" s="23">
        <f>INDEX(TOD_input!$M$48:$V$87,MATCH(TOD!A9,todBins,0), MATCH($B$3,todPurpose,0))</f>
        <v>5340</v>
      </c>
      <c r="K9" s="23">
        <f>INDEX(TOD_input!$X$48:$AG$88,MATCH(TOD!A9,todBins,0), MATCH($B$3,todPurpose,0))</f>
        <v>425049</v>
      </c>
      <c r="L9" s="13">
        <f t="shared" ref="L9:L47" si="3">I9/I$48</f>
        <v>1.340147883952251E-2</v>
      </c>
      <c r="M9" s="13">
        <f t="shared" ref="M9:M47" si="4">J9/J$48</f>
        <v>1.7954263027936026E-3</v>
      </c>
      <c r="N9" s="13">
        <f t="shared" ref="N9:N47" si="5">K9/K$48</f>
        <v>0.14291089037005955</v>
      </c>
    </row>
    <row r="10" spans="1:14" x14ac:dyDescent="0.25">
      <c r="A10">
        <v>3</v>
      </c>
      <c r="B10" t="s">
        <v>232</v>
      </c>
      <c r="C10" s="22">
        <f>INDEX(TOD_input!$B$4:$K$43,MATCH(TOD!A10,todBins,0), MATCH($B$3,todPurpose,0))</f>
        <v>261987.69928999999</v>
      </c>
      <c r="D10" s="23">
        <f>INDEX(TOD_input!$M$4:$V$43,MATCH(TOD!A10,todBins,0), MATCH($B$3,todPurpose,0))</f>
        <v>2445.5904099999998</v>
      </c>
      <c r="E10" s="23">
        <f>INDEX(TOD_input!$X$4:$AG$43,MATCH(TOD!A10,todBins,0), MATCH($B$3,todPurpose,0))</f>
        <v>973805.72738000005</v>
      </c>
      <c r="F10" s="13">
        <f t="shared" si="2"/>
        <v>2.3349043157745403E-2</v>
      </c>
      <c r="G10" s="13">
        <f t="shared" si="0"/>
        <v>2.1795754603749773E-4</v>
      </c>
      <c r="H10" s="13">
        <f t="shared" si="0"/>
        <v>8.6847814284414224E-2</v>
      </c>
      <c r="I10" s="22">
        <f>INDEX(TOD_input!$B$48:$K$87,MATCH(TOD!A10,todBins,0), MATCH($B$3,todPurpose,0))</f>
        <v>59666</v>
      </c>
      <c r="J10" s="23">
        <f>INDEX(TOD_input!$M$48:$V$87,MATCH(TOD!A10,todBins,0), MATCH($B$3,todPurpose,0))</f>
        <v>9639</v>
      </c>
      <c r="K10" s="23">
        <f>INDEX(TOD_input!$X$48:$AG$88,MATCH(TOD!A10,todBins,0), MATCH($B$3,todPurpose,0))</f>
        <v>339876</v>
      </c>
      <c r="L10" s="13">
        <f t="shared" si="3"/>
        <v>2.0061031045408819E-2</v>
      </c>
      <c r="M10" s="13">
        <f t="shared" si="4"/>
        <v>3.2408453431886771E-3</v>
      </c>
      <c r="N10" s="13">
        <f t="shared" si="5"/>
        <v>0.11427384084050159</v>
      </c>
    </row>
    <row r="11" spans="1:14" x14ac:dyDescent="0.25">
      <c r="A11">
        <v>4</v>
      </c>
      <c r="B11" t="s">
        <v>233</v>
      </c>
      <c r="C11" s="22">
        <f>INDEX(TOD_input!$B$4:$K$43,MATCH(TOD!A11,todBins,0), MATCH($B$3,todPurpose,0))</f>
        <v>364073.95136000001</v>
      </c>
      <c r="D11" s="23">
        <f>INDEX(TOD_input!$M$4:$V$43,MATCH(TOD!A11,todBins,0), MATCH($B$3,todPurpose,0))</f>
        <v>11512.684310000001</v>
      </c>
      <c r="E11" s="23">
        <f>INDEX(TOD_input!$X$4:$AG$43,MATCH(TOD!A11,todBins,0), MATCH($B$3,todPurpose,0))</f>
        <v>713397.73199</v>
      </c>
      <c r="F11" s="13">
        <f t="shared" si="2"/>
        <v>3.2447242469600991E-2</v>
      </c>
      <c r="G11" s="13">
        <f t="shared" si="0"/>
        <v>1.026041159734513E-3</v>
      </c>
      <c r="H11" s="13">
        <f t="shared" si="0"/>
        <v>6.3623607868361673E-2</v>
      </c>
      <c r="I11" s="22">
        <f>INDEX(TOD_input!$B$48:$K$87,MATCH(TOD!A11,todBins,0), MATCH($B$3,todPurpose,0))</f>
        <v>85725</v>
      </c>
      <c r="J11" s="23">
        <f>INDEX(TOD_input!$M$48:$V$87,MATCH(TOD!A11,todBins,0), MATCH($B$3,todPurpose,0))</f>
        <v>16319</v>
      </c>
      <c r="K11" s="23">
        <f>INDEX(TOD_input!$X$48:$AG$88,MATCH(TOD!A11,todBins,0), MATCH($B$3,todPurpose,0))</f>
        <v>260343</v>
      </c>
      <c r="L11" s="13">
        <f t="shared" si="3"/>
        <v>2.8822644158610782E-2</v>
      </c>
      <c r="M11" s="13">
        <f t="shared" si="4"/>
        <v>5.4868093324510862E-3</v>
      </c>
      <c r="N11" s="13">
        <f t="shared" si="5"/>
        <v>8.7533084259961591E-2</v>
      </c>
    </row>
    <row r="12" spans="1:14" x14ac:dyDescent="0.25">
      <c r="A12">
        <v>5</v>
      </c>
      <c r="B12" t="s">
        <v>234</v>
      </c>
      <c r="C12" s="22">
        <f>INDEX(TOD_input!$B$4:$K$43,MATCH(TOD!A12,todBins,0), MATCH($B$3,todPurpose,0))</f>
        <v>638279.17884999991</v>
      </c>
      <c r="D12" s="23">
        <f>INDEX(TOD_input!$M$4:$V$43,MATCH(TOD!A12,todBins,0), MATCH($B$3,todPurpose,0))</f>
        <v>17827.059079999995</v>
      </c>
      <c r="E12" s="23">
        <f>INDEX(TOD_input!$X$4:$AG$43,MATCH(TOD!A12,todBins,0), MATCH($B$3,todPurpose,0))</f>
        <v>544830.88599999994</v>
      </c>
      <c r="F12" s="13">
        <f t="shared" si="2"/>
        <v>5.6885144356194579E-2</v>
      </c>
      <c r="G12" s="13">
        <f t="shared" si="0"/>
        <v>1.5887950959630609E-3</v>
      </c>
      <c r="H12" s="13">
        <f t="shared" si="0"/>
        <v>4.8590155380423834E-2</v>
      </c>
      <c r="I12" s="22">
        <f>INDEX(TOD_input!$B$48:$K$87,MATCH(TOD!A12,todBins,0), MATCH($B$3,todPurpose,0))</f>
        <v>149095</v>
      </c>
      <c r="J12" s="23">
        <f>INDEX(TOD_input!$M$48:$V$87,MATCH(TOD!A12,todBins,0), MATCH($B$3,todPurpose,0))</f>
        <v>21987</v>
      </c>
      <c r="K12" s="23">
        <f>INDEX(TOD_input!$X$48:$AG$88,MATCH(TOD!A12,todBins,0), MATCH($B$3,todPurpose,0))</f>
        <v>185042</v>
      </c>
      <c r="L12" s="13">
        <f t="shared" si="3"/>
        <v>5.0129042062736363E-2</v>
      </c>
      <c r="M12" s="13">
        <f t="shared" si="4"/>
        <v>7.3925165017833224E-3</v>
      </c>
      <c r="N12" s="13">
        <f t="shared" si="5"/>
        <v>6.2215219835493225E-2</v>
      </c>
    </row>
    <row r="13" spans="1:14" x14ac:dyDescent="0.25">
      <c r="A13">
        <v>6</v>
      </c>
      <c r="B13" t="s">
        <v>235</v>
      </c>
      <c r="C13" s="22">
        <f>INDEX(TOD_input!$B$4:$K$43,MATCH(TOD!A13,todBins,0), MATCH($B$3,todPurpose,0))</f>
        <v>960521.56719000009</v>
      </c>
      <c r="D13" s="23">
        <f>INDEX(TOD_input!$M$4:$V$43,MATCH(TOD!A13,todBins,0), MATCH($B$3,todPurpose,0))</f>
        <v>50643.639449999995</v>
      </c>
      <c r="E13" s="23">
        <f>INDEX(TOD_input!$X$4:$AG$43,MATCH(TOD!A13,todBins,0), MATCH($B$3,todPurpose,0))</f>
        <v>476394.29248999996</v>
      </c>
      <c r="F13" s="13">
        <f t="shared" si="2"/>
        <v>8.5604246256765409E-2</v>
      </c>
      <c r="G13" s="13">
        <f t="shared" si="0"/>
        <v>4.5134963450113507E-3</v>
      </c>
      <c r="H13" s="13">
        <f t="shared" si="0"/>
        <v>4.2486711545270547E-2</v>
      </c>
      <c r="I13" s="22">
        <f>INDEX(TOD_input!$B$48:$K$87,MATCH(TOD!A13,todBins,0), MATCH($B$3,todPurpose,0))</f>
        <v>227253</v>
      </c>
      <c r="J13" s="23">
        <f>INDEX(TOD_input!$M$48:$V$87,MATCH(TOD!A13,todBins,0), MATCH($B$3,todPurpose,0))</f>
        <v>26565</v>
      </c>
      <c r="K13" s="23">
        <f>INDEX(TOD_input!$X$48:$AG$88,MATCH(TOD!A13,todBins,0), MATCH($B$3,todPurpose,0))</f>
        <v>130279</v>
      </c>
      <c r="L13" s="13">
        <f t="shared" si="3"/>
        <v>7.640749318141471E-2</v>
      </c>
      <c r="M13" s="13">
        <f t="shared" si="4"/>
        <v>8.9317415231670513E-3</v>
      </c>
      <c r="N13" s="13">
        <f t="shared" si="5"/>
        <v>4.3802686011544523E-2</v>
      </c>
    </row>
    <row r="14" spans="1:14" x14ac:dyDescent="0.25">
      <c r="A14">
        <v>7</v>
      </c>
      <c r="B14" t="s">
        <v>236</v>
      </c>
      <c r="C14" s="22">
        <f>INDEX(TOD_input!$B$4:$K$43,MATCH(TOD!A14,todBins,0), MATCH($B$3,todPurpose,0))</f>
        <v>1188256.9104199996</v>
      </c>
      <c r="D14" s="23">
        <f>INDEX(TOD_input!$M$4:$V$43,MATCH(TOD!A14,todBins,0), MATCH($B$3,todPurpose,0))</f>
        <v>74001.679049999992</v>
      </c>
      <c r="E14" s="23">
        <f>INDEX(TOD_input!$X$4:$AG$43,MATCH(TOD!A14,todBins,0), MATCH($B$3,todPurpose,0))</f>
        <v>393586.05895999999</v>
      </c>
      <c r="F14" s="13">
        <f t="shared" si="2"/>
        <v>0.10590062800305218</v>
      </c>
      <c r="G14" s="13">
        <f t="shared" si="0"/>
        <v>6.5952271903096426E-3</v>
      </c>
      <c r="H14" s="13">
        <f t="shared" si="0"/>
        <v>3.5101548483863043E-2</v>
      </c>
      <c r="I14" s="22">
        <f>INDEX(TOD_input!$B$48:$K$87,MATCH(TOD!A14,todBins,0), MATCH($B$3,todPurpose,0))</f>
        <v>250558</v>
      </c>
      <c r="J14" s="23">
        <f>INDEX(TOD_input!$M$48:$V$87,MATCH(TOD!A14,todBins,0), MATCH($B$3,todPurpose,0))</f>
        <v>31690</v>
      </c>
      <c r="K14" s="23">
        <f>INDEX(TOD_input!$X$48:$AG$88,MATCH(TOD!A14,todBins,0), MATCH($B$3,todPurpose,0))</f>
        <v>103050</v>
      </c>
      <c r="L14" s="13">
        <f t="shared" si="3"/>
        <v>8.4243150482277054E-2</v>
      </c>
      <c r="M14" s="13">
        <f t="shared" si="4"/>
        <v>1.0654880062833195E-2</v>
      </c>
      <c r="N14" s="13">
        <f t="shared" si="5"/>
        <v>3.4647692978067558E-2</v>
      </c>
    </row>
    <row r="15" spans="1:14" x14ac:dyDescent="0.25">
      <c r="A15">
        <v>8</v>
      </c>
      <c r="B15" t="s">
        <v>237</v>
      </c>
      <c r="C15" s="22">
        <f>INDEX(TOD_input!$B$4:$K$43,MATCH(TOD!A15,todBins,0), MATCH($B$3,todPurpose,0))</f>
        <v>993788.67197999998</v>
      </c>
      <c r="D15" s="23">
        <f>INDEX(TOD_input!$M$4:$V$43,MATCH(TOD!A15,todBins,0), MATCH($B$3,todPurpose,0))</f>
        <v>132233.72093000001</v>
      </c>
      <c r="E15" s="23">
        <f>INDEX(TOD_input!$X$4:$AG$43,MATCH(TOD!A15,todBins,0), MATCH($B$3,todPurpose,0))</f>
        <v>341879.64095000003</v>
      </c>
      <c r="F15" s="13">
        <f t="shared" si="2"/>
        <v>8.8569099444834903E-2</v>
      </c>
      <c r="G15" s="13">
        <f t="shared" si="0"/>
        <v>1.1785022217727009E-2</v>
      </c>
      <c r="H15" s="13">
        <f t="shared" si="0"/>
        <v>3.0490167319853476E-2</v>
      </c>
      <c r="I15" s="22">
        <f>INDEX(TOD_input!$B$48:$K$87,MATCH(TOD!A15,todBins,0), MATCH($B$3,todPurpose,0))</f>
        <v>223112</v>
      </c>
      <c r="J15" s="23">
        <f>INDEX(TOD_input!$M$48:$V$87,MATCH(TOD!A15,todBins,0), MATCH($B$3,todPurpose,0))</f>
        <v>39767</v>
      </c>
      <c r="K15" s="23">
        <f>INDEX(TOD_input!$X$48:$AG$88,MATCH(TOD!A15,todBins,0), MATCH($B$3,todPurpose,0))</f>
        <v>82914</v>
      </c>
      <c r="L15" s="13">
        <f t="shared" si="3"/>
        <v>7.5015197241364476E-2</v>
      </c>
      <c r="M15" s="13">
        <f t="shared" si="4"/>
        <v>1.3370546401347041E-2</v>
      </c>
      <c r="N15" s="13">
        <f t="shared" si="5"/>
        <v>2.7877523683488534E-2</v>
      </c>
    </row>
    <row r="16" spans="1:14" x14ac:dyDescent="0.25">
      <c r="A16">
        <v>9</v>
      </c>
      <c r="B16" t="s">
        <v>238</v>
      </c>
      <c r="C16" s="22">
        <f>INDEX(TOD_input!$B$4:$K$43,MATCH(TOD!A16,todBins,0), MATCH($B$3,todPurpose,0))</f>
        <v>722488.81614000001</v>
      </c>
      <c r="D16" s="23">
        <f>INDEX(TOD_input!$M$4:$V$43,MATCH(TOD!A16,todBins,0), MATCH($B$3,todPurpose,0))</f>
        <v>128523.03170999998</v>
      </c>
      <c r="E16" s="23">
        <f>INDEX(TOD_input!$X$4:$AG$43,MATCH(TOD!A16,todBins,0), MATCH($B$3,todPurpose,0))</f>
        <v>268517.95581000001</v>
      </c>
      <c r="F16" s="13">
        <f t="shared" si="2"/>
        <v>6.4390132035810232E-2</v>
      </c>
      <c r="G16" s="13">
        <f t="shared" si="0"/>
        <v>1.145431568846032E-2</v>
      </c>
      <c r="H16" s="13">
        <f t="shared" si="0"/>
        <v>2.3947484495659966E-2</v>
      </c>
      <c r="I16" s="22">
        <f>INDEX(TOD_input!$B$48:$K$87,MATCH(TOD!A16,todBins,0), MATCH($B$3,todPurpose,0))</f>
        <v>164581</v>
      </c>
      <c r="J16" s="23">
        <f>INDEX(TOD_input!$M$48:$V$87,MATCH(TOD!A16,todBins,0), MATCH($B$3,todPurpose,0))</f>
        <v>37426</v>
      </c>
      <c r="K16" s="23">
        <f>INDEX(TOD_input!$X$48:$AG$88,MATCH(TOD!A16,todBins,0), MATCH($B$3,todPurpose,0))</f>
        <v>64389</v>
      </c>
      <c r="L16" s="13">
        <f t="shared" si="3"/>
        <v>5.5335778340837811E-2</v>
      </c>
      <c r="M16" s="13">
        <f t="shared" si="4"/>
        <v>1.2583450338642953E-2</v>
      </c>
      <c r="N16" s="13">
        <f t="shared" si="5"/>
        <v>2.1649008279134321E-2</v>
      </c>
    </row>
    <row r="17" spans="1:14" x14ac:dyDescent="0.25">
      <c r="A17">
        <v>10</v>
      </c>
      <c r="B17" t="s">
        <v>239</v>
      </c>
      <c r="C17" s="22">
        <f>INDEX(TOD_input!$B$4:$K$43,MATCH(TOD!A17,todBins,0), MATCH($B$3,todPurpose,0))</f>
        <v>424490.52390000009</v>
      </c>
      <c r="D17" s="23">
        <f>INDEX(TOD_input!$M$4:$V$43,MATCH(TOD!A17,todBins,0), MATCH($B$3,todPurpose,0))</f>
        <v>146592.77475000001</v>
      </c>
      <c r="E17" s="23">
        <f>INDEX(TOD_input!$X$4:$AG$43,MATCH(TOD!A17,todBins,0), MATCH($B$3,todPurpose,0))</f>
        <v>283935.01072999998</v>
      </c>
      <c r="F17" s="13">
        <f t="shared" si="2"/>
        <v>3.7831728701216073E-2</v>
      </c>
      <c r="G17" s="13">
        <f t="shared" si="0"/>
        <v>1.3064739426802734E-2</v>
      </c>
      <c r="H17" s="13">
        <f t="shared" si="0"/>
        <v>2.5322437923082447E-2</v>
      </c>
      <c r="I17" s="22">
        <f>INDEX(TOD_input!$B$48:$K$87,MATCH(TOD!A17,todBins,0), MATCH($B$3,todPurpose,0))</f>
        <v>93801</v>
      </c>
      <c r="J17" s="23">
        <f>INDEX(TOD_input!$M$48:$V$87,MATCH(TOD!A17,todBins,0), MATCH($B$3,todPurpose,0))</f>
        <v>40441</v>
      </c>
      <c r="K17" s="23">
        <f>INDEX(TOD_input!$X$48:$AG$88,MATCH(TOD!A17,todBins,0), MATCH($B$3,todPurpose,0))</f>
        <v>53984</v>
      </c>
      <c r="L17" s="13">
        <f t="shared" si="3"/>
        <v>3.153797427497055E-2</v>
      </c>
      <c r="M17" s="13">
        <f t="shared" si="4"/>
        <v>1.3597160133197769E-2</v>
      </c>
      <c r="N17" s="13">
        <f t="shared" si="5"/>
        <v>1.8150616765919447E-2</v>
      </c>
    </row>
    <row r="18" spans="1:14" x14ac:dyDescent="0.25">
      <c r="A18">
        <v>11</v>
      </c>
      <c r="B18" t="s">
        <v>240</v>
      </c>
      <c r="C18" s="22">
        <f>INDEX(TOD_input!$B$4:$K$43,MATCH(TOD!A18,todBins,0), MATCH($B$3,todPurpose,0))</f>
        <v>288101.30197000003</v>
      </c>
      <c r="D18" s="23">
        <f>INDEX(TOD_input!$M$4:$V$43,MATCH(TOD!A18,todBins,0), MATCH($B$3,todPurpose,0))</f>
        <v>95652.684399999998</v>
      </c>
      <c r="E18" s="23">
        <f>INDEX(TOD_input!$X$4:$AG$43,MATCH(TOD!A18,todBins,0), MATCH($B$3,todPurpose,0))</f>
        <v>203255.14126999999</v>
      </c>
      <c r="F18" s="13">
        <f t="shared" si="2"/>
        <v>2.5676357140928318E-2</v>
      </c>
      <c r="G18" s="13">
        <f t="shared" si="0"/>
        <v>8.5248225861841043E-3</v>
      </c>
      <c r="H18" s="13">
        <f t="shared" si="0"/>
        <v>1.8127090717429146E-2</v>
      </c>
      <c r="I18" s="22">
        <f>INDEX(TOD_input!$B$48:$K$87,MATCH(TOD!A18,todBins,0), MATCH($B$3,todPurpose,0))</f>
        <v>78935</v>
      </c>
      <c r="J18" s="23">
        <f>INDEX(TOD_input!$M$48:$V$87,MATCH(TOD!A18,todBins,0), MATCH($B$3,todPurpose,0))</f>
        <v>38304</v>
      </c>
      <c r="K18" s="23">
        <f>INDEX(TOD_input!$X$48:$AG$88,MATCH(TOD!A18,todBins,0), MATCH($B$3,todPurpose,0))</f>
        <v>47067</v>
      </c>
      <c r="L18" s="13">
        <f t="shared" si="3"/>
        <v>2.6539695732399442E-2</v>
      </c>
      <c r="M18" s="13">
        <f t="shared" si="4"/>
        <v>1.2878653389926246E-2</v>
      </c>
      <c r="N18" s="13">
        <f t="shared" si="5"/>
        <v>1.5824968126139795E-2</v>
      </c>
    </row>
    <row r="19" spans="1:14" x14ac:dyDescent="0.25">
      <c r="A19">
        <v>12</v>
      </c>
      <c r="B19" t="s">
        <v>241</v>
      </c>
      <c r="C19" s="22">
        <f>INDEX(TOD_input!$B$4:$K$43,MATCH(TOD!A19,todBins,0), MATCH($B$3,todPurpose,0))</f>
        <v>285658.30231000006</v>
      </c>
      <c r="D19" s="23">
        <f>INDEX(TOD_input!$M$4:$V$43,MATCH(TOD!A19,todBins,0), MATCH($B$3,todPurpose,0))</f>
        <v>108683.27645</v>
      </c>
      <c r="E19" s="23">
        <f>INDEX(TOD_input!$X$4:$AG$43,MATCH(TOD!A19,todBins,0), MATCH($B$3,todPurpose,0))</f>
        <v>180718.17214000001</v>
      </c>
      <c r="F19" s="13">
        <f t="shared" si="2"/>
        <v>2.5458630489447034E-2</v>
      </c>
      <c r="G19" s="13">
        <f t="shared" si="0"/>
        <v>9.6861437358829721E-3</v>
      </c>
      <c r="H19" s="13">
        <f t="shared" si="0"/>
        <v>1.6117155414623066E-2</v>
      </c>
      <c r="I19" s="22">
        <f>INDEX(TOD_input!$B$48:$K$87,MATCH(TOD!A19,todBins,0), MATCH($B$3,todPurpose,0))</f>
        <v>81917</v>
      </c>
      <c r="J19" s="23">
        <f>INDEX(TOD_input!$M$48:$V$87,MATCH(TOD!A19,todBins,0), MATCH($B$3,todPurpose,0))</f>
        <v>41377</v>
      </c>
      <c r="K19" s="23">
        <f>INDEX(TOD_input!$X$48:$AG$88,MATCH(TOD!A19,todBins,0), MATCH($B$3,todPurpose,0))</f>
        <v>43196</v>
      </c>
      <c r="L19" s="13">
        <f t="shared" si="3"/>
        <v>2.7542310195869578E-2</v>
      </c>
      <c r="M19" s="13">
        <f t="shared" si="4"/>
        <v>1.3911864069417771E-2</v>
      </c>
      <c r="N19" s="13">
        <f t="shared" si="5"/>
        <v>1.4523452167691471E-2</v>
      </c>
    </row>
    <row r="20" spans="1:14" x14ac:dyDescent="0.25">
      <c r="A20">
        <v>13</v>
      </c>
      <c r="B20" t="s">
        <v>242</v>
      </c>
      <c r="C20" s="22">
        <f>INDEX(TOD_input!$B$4:$K$43,MATCH(TOD!A20,todBins,0), MATCH($B$3,todPurpose,0))</f>
        <v>277680.17213000002</v>
      </c>
      <c r="D20" s="23">
        <f>INDEX(TOD_input!$M$4:$V$43,MATCH(TOD!A20,todBins,0), MATCH($B$3,todPurpose,0))</f>
        <v>124163.60478000001</v>
      </c>
      <c r="E20" s="23">
        <f>INDEX(TOD_input!$X$4:$AG$43,MATCH(TOD!A20,todBins,0), MATCH($B$3,todPurpose,0))</f>
        <v>186248.99497</v>
      </c>
      <c r="F20" s="13">
        <f t="shared" si="2"/>
        <v>2.4747598229551762E-2</v>
      </c>
      <c r="G20" s="13">
        <f t="shared" si="0"/>
        <v>1.1065791922621469E-2</v>
      </c>
      <c r="H20" s="13">
        <f t="shared" si="0"/>
        <v>1.6610415887912931E-2</v>
      </c>
      <c r="I20" s="22">
        <f>INDEX(TOD_input!$B$48:$K$87,MATCH(TOD!A20,todBins,0), MATCH($B$3,todPurpose,0))</f>
        <v>72192</v>
      </c>
      <c r="J20" s="23">
        <f>INDEX(TOD_input!$M$48:$V$87,MATCH(TOD!A20,todBins,0), MATCH($B$3,todPurpose,0))</f>
        <v>44833</v>
      </c>
      <c r="K20" s="23">
        <f>INDEX(TOD_input!$X$48:$AG$88,MATCH(TOD!A20,todBins,0), MATCH($B$3,todPurpose,0))</f>
        <v>43787</v>
      </c>
      <c r="L20" s="13">
        <f t="shared" si="3"/>
        <v>2.4272549747429917E-2</v>
      </c>
      <c r="M20" s="13">
        <f t="shared" si="4"/>
        <v>1.5073847833922394E-2</v>
      </c>
      <c r="N20" s="13">
        <f t="shared" si="5"/>
        <v>1.472215946075346E-2</v>
      </c>
    </row>
    <row r="21" spans="1:14" x14ac:dyDescent="0.25">
      <c r="A21">
        <v>14</v>
      </c>
      <c r="B21" t="s">
        <v>243</v>
      </c>
      <c r="C21" s="22">
        <f>INDEX(TOD_input!$B$4:$K$43,MATCH(TOD!A21,todBins,0), MATCH($B$3,todPurpose,0))</f>
        <v>308049.35824000003</v>
      </c>
      <c r="D21" s="23">
        <f>INDEX(TOD_input!$M$4:$V$43,MATCH(TOD!A21,todBins,0), MATCH($B$3,todPurpose,0))</f>
        <v>263171.36786999996</v>
      </c>
      <c r="E21" s="23">
        <f>INDEX(TOD_input!$X$4:$AG$43,MATCH(TOD!A21,todBins,0), MATCH($B$3,todPurpose,0))</f>
        <v>255731.16893999997</v>
      </c>
      <c r="F21" s="13">
        <f t="shared" si="2"/>
        <v>2.7454181168635034E-2</v>
      </c>
      <c r="G21" s="13">
        <f t="shared" si="0"/>
        <v>2.3454534861492515E-2</v>
      </c>
      <c r="H21" s="13">
        <f t="shared" si="0"/>
        <v>2.2807108689524656E-2</v>
      </c>
      <c r="I21" s="22">
        <f>INDEX(TOD_input!$B$48:$K$87,MATCH(TOD!A21,todBins,0), MATCH($B$3,todPurpose,0))</f>
        <v>84062</v>
      </c>
      <c r="J21" s="23">
        <f>INDEX(TOD_input!$M$48:$V$87,MATCH(TOD!A21,todBins,0), MATCH($B$3,todPurpose,0))</f>
        <v>57283</v>
      </c>
      <c r="K21" s="23">
        <f>INDEX(TOD_input!$X$48:$AG$88,MATCH(TOD!A21,todBins,0), MATCH($B$3,todPurpose,0))</f>
        <v>48479</v>
      </c>
      <c r="L21" s="13">
        <f t="shared" si="3"/>
        <v>2.8263506716373749E-2</v>
      </c>
      <c r="M21" s="13">
        <f t="shared" si="4"/>
        <v>1.9259813652233324E-2</v>
      </c>
      <c r="N21" s="13">
        <f t="shared" si="5"/>
        <v>1.6299713807702447E-2</v>
      </c>
    </row>
    <row r="22" spans="1:14" x14ac:dyDescent="0.25">
      <c r="A22">
        <v>15</v>
      </c>
      <c r="B22" t="s">
        <v>244</v>
      </c>
      <c r="C22" s="22">
        <f>INDEX(TOD_input!$B$4:$K$43,MATCH(TOD!A22,todBins,0), MATCH($B$3,todPurpose,0))</f>
        <v>295174.80628999998</v>
      </c>
      <c r="D22" s="23">
        <f>INDEX(TOD_input!$M$4:$V$43,MATCH(TOD!A22,todBins,0), MATCH($B$3,todPurpose,0))</f>
        <v>273849.33464999998</v>
      </c>
      <c r="E22" s="23">
        <f>INDEX(TOD_input!$X$4:$AG$43,MATCH(TOD!A22,todBins,0), MATCH($B$3,todPurpose,0))</f>
        <v>352495.96351000009</v>
      </c>
      <c r="F22" s="13">
        <f t="shared" si="2"/>
        <v>2.6306766729209632E-2</v>
      </c>
      <c r="G22" s="13">
        <f t="shared" si="0"/>
        <v>2.4406183766608528E-2</v>
      </c>
      <c r="H22" s="13">
        <f t="shared" si="0"/>
        <v>3.1436972605703405E-2</v>
      </c>
      <c r="I22" s="22">
        <f>INDEX(TOD_input!$B$48:$K$87,MATCH(TOD!A22,todBins,0), MATCH($B$3,todPurpose,0))</f>
        <v>109911</v>
      </c>
      <c r="J22" s="23">
        <f>INDEX(TOD_input!$M$48:$V$87,MATCH(TOD!A22,todBins,0), MATCH($B$3,todPurpose,0))</f>
        <v>68920</v>
      </c>
      <c r="K22" s="23">
        <f>INDEX(TOD_input!$X$48:$AG$88,MATCH(TOD!A22,todBins,0), MATCH($B$3,todPurpose,0))</f>
        <v>76455</v>
      </c>
      <c r="L22" s="13">
        <f t="shared" si="3"/>
        <v>3.6954513177218665E-2</v>
      </c>
      <c r="M22" s="13">
        <f t="shared" si="4"/>
        <v>2.3172430859276234E-2</v>
      </c>
      <c r="N22" s="13">
        <f t="shared" si="5"/>
        <v>2.5705864790278071E-2</v>
      </c>
    </row>
    <row r="23" spans="1:14" x14ac:dyDescent="0.25">
      <c r="A23">
        <v>16</v>
      </c>
      <c r="B23" t="s">
        <v>245</v>
      </c>
      <c r="C23" s="22">
        <f>INDEX(TOD_input!$B$4:$K$43,MATCH(TOD!A23,todBins,0), MATCH($B$3,todPurpose,0))</f>
        <v>311108.20354000002</v>
      </c>
      <c r="D23" s="23">
        <f>INDEX(TOD_input!$M$4:$V$43,MATCH(TOD!A23,todBins,0), MATCH($B$3,todPurpose,0))</f>
        <v>291943.96649999998</v>
      </c>
      <c r="E23" s="23">
        <f>INDEX(TOD_input!$X$4:$AG$43,MATCH(TOD!A23,todBins,0), MATCH($B$3,todPurpose,0))</f>
        <v>459375.60421000008</v>
      </c>
      <c r="F23" s="13">
        <f t="shared" si="2"/>
        <v>2.7726793627602081E-2</v>
      </c>
      <c r="G23" s="13">
        <f t="shared" si="0"/>
        <v>2.6018825662140803E-2</v>
      </c>
      <c r="H23" s="13">
        <f t="shared" si="0"/>
        <v>4.0968918172785064E-2</v>
      </c>
      <c r="I23" s="22">
        <f>INDEX(TOD_input!$B$48:$K$87,MATCH(TOD!A23,todBins,0), MATCH($B$3,todPurpose,0))</f>
        <v>115707</v>
      </c>
      <c r="J23" s="23">
        <f>INDEX(TOD_input!$M$48:$V$87,MATCH(TOD!A23,todBins,0), MATCH($B$3,todPurpose,0))</f>
        <v>86518</v>
      </c>
      <c r="K23" s="23">
        <f>INDEX(TOD_input!$X$48:$AG$88,MATCH(TOD!A23,todBins,0), MATCH($B$3,todPurpose,0))</f>
        <v>90031</v>
      </c>
      <c r="L23" s="13">
        <f t="shared" si="3"/>
        <v>3.8903256782273292E-2</v>
      </c>
      <c r="M23" s="13">
        <f t="shared" si="4"/>
        <v>2.9089268326797174E-2</v>
      </c>
      <c r="N23" s="13">
        <f t="shared" si="5"/>
        <v>3.0270416754084428E-2</v>
      </c>
    </row>
    <row r="24" spans="1:14" x14ac:dyDescent="0.25">
      <c r="A24">
        <v>17</v>
      </c>
      <c r="B24" t="s">
        <v>246</v>
      </c>
      <c r="C24" s="22">
        <f>INDEX(TOD_input!$B$4:$K$43,MATCH(TOD!A24,todBins,0), MATCH($B$3,todPurpose,0))</f>
        <v>254674.99511999998</v>
      </c>
      <c r="D24" s="23">
        <f>INDEX(TOD_input!$M$4:$V$43,MATCH(TOD!A24,todBins,0), MATCH($B$3,todPurpose,0))</f>
        <v>310159.15922000003</v>
      </c>
      <c r="E24" s="23">
        <f>INDEX(TOD_input!$X$4:$AG$43,MATCH(TOD!A24,todBins,0), MATCH($B$3,todPurpose,0))</f>
        <v>359081.69313000003</v>
      </c>
      <c r="F24" s="13">
        <f t="shared" si="2"/>
        <v>2.2697315440269043E-2</v>
      </c>
      <c r="G24" s="13">
        <f t="shared" si="2"/>
        <v>2.7642212264254319E-2</v>
      </c>
      <c r="H24" s="13">
        <f t="shared" si="2"/>
        <v>3.202431380414137E-2</v>
      </c>
      <c r="I24" s="22">
        <f>INDEX(TOD_input!$B$48:$K$87,MATCH(TOD!A24,todBins,0), MATCH($B$3,todPurpose,0))</f>
        <v>76823</v>
      </c>
      <c r="J24" s="23">
        <f>INDEX(TOD_input!$M$48:$V$87,MATCH(TOD!A24,todBins,0), MATCH($B$3,todPurpose,0))</f>
        <v>106494</v>
      </c>
      <c r="K24" s="23">
        <f>INDEX(TOD_input!$X$48:$AG$88,MATCH(TOD!A24,todBins,0), MATCH($B$3,todPurpose,0))</f>
        <v>86206</v>
      </c>
      <c r="L24" s="13">
        <f t="shared" si="3"/>
        <v>2.582959454297995E-2</v>
      </c>
      <c r="M24" s="13">
        <f t="shared" si="4"/>
        <v>3.5805642076723203E-2</v>
      </c>
      <c r="N24" s="13">
        <f t="shared" si="5"/>
        <v>2.8984367014723841E-2</v>
      </c>
    </row>
    <row r="25" spans="1:14" x14ac:dyDescent="0.25">
      <c r="A25">
        <v>18</v>
      </c>
      <c r="B25" t="s">
        <v>247</v>
      </c>
      <c r="C25" s="22">
        <f>INDEX(TOD_input!$B$4:$K$43,MATCH(TOD!A25,todBins,0), MATCH($B$3,todPurpose,0))</f>
        <v>226515.20480999997</v>
      </c>
      <c r="D25" s="23">
        <f>INDEX(TOD_input!$M$4:$V$43,MATCH(TOD!A25,todBins,0), MATCH($B$3,todPurpose,0))</f>
        <v>279539.32742000005</v>
      </c>
      <c r="E25" s="23">
        <f>INDEX(TOD_input!$X$4:$AG$43,MATCH(TOD!A25,todBins,0), MATCH($B$3,todPurpose,0))</f>
        <v>342559.43493000005</v>
      </c>
      <c r="F25" s="13">
        <f t="shared" si="2"/>
        <v>2.0187639753039756E-2</v>
      </c>
      <c r="G25" s="13">
        <f t="shared" si="2"/>
        <v>2.4913291112159626E-2</v>
      </c>
      <c r="H25" s="13">
        <f t="shared" si="2"/>
        <v>3.0550794013316809E-2</v>
      </c>
      <c r="I25" s="22">
        <f>INDEX(TOD_input!$B$48:$K$87,MATCH(TOD!A25,todBins,0), MATCH($B$3,todPurpose,0))</f>
        <v>65882</v>
      </c>
      <c r="J25" s="23">
        <f>INDEX(TOD_input!$M$48:$V$87,MATCH(TOD!A25,todBins,0), MATCH($B$3,todPurpose,0))</f>
        <v>107820</v>
      </c>
      <c r="K25" s="23">
        <f>INDEX(TOD_input!$X$48:$AG$88,MATCH(TOD!A25,todBins,0), MATCH($B$3,todPurpose,0))</f>
        <v>77190</v>
      </c>
      <c r="L25" s="13">
        <f t="shared" si="3"/>
        <v>2.2150987955177552E-2</v>
      </c>
      <c r="M25" s="13">
        <f t="shared" si="4"/>
        <v>3.6251472653034876E-2</v>
      </c>
      <c r="N25" s="13">
        <f t="shared" si="5"/>
        <v>2.595298807352775E-2</v>
      </c>
    </row>
    <row r="26" spans="1:14" x14ac:dyDescent="0.25">
      <c r="A26">
        <v>19</v>
      </c>
      <c r="B26" t="s">
        <v>248</v>
      </c>
      <c r="C26" s="22">
        <f>INDEX(TOD_input!$B$4:$K$43,MATCH(TOD!A26,todBins,0), MATCH($B$3,todPurpose,0))</f>
        <v>178104.92538</v>
      </c>
      <c r="D26" s="23">
        <f>INDEX(TOD_input!$M$4:$V$43,MATCH(TOD!A26,todBins,0), MATCH($B$3,todPurpose,0))</f>
        <v>253274.31735999999</v>
      </c>
      <c r="E26" s="23">
        <f>INDEX(TOD_input!$X$4:$AG$43,MATCH(TOD!A26,todBins,0), MATCH($B$3,todPurpose,0))</f>
        <v>387459.80661999999</v>
      </c>
      <c r="F26" s="13">
        <f t="shared" si="2"/>
        <v>1.5873186415143181E-2</v>
      </c>
      <c r="G26" s="13">
        <f t="shared" si="2"/>
        <v>2.2572483299077056E-2</v>
      </c>
      <c r="H26" s="13">
        <f t="shared" si="2"/>
        <v>3.4555185271443613E-2</v>
      </c>
      <c r="I26" s="22">
        <f>INDEX(TOD_input!$B$48:$K$87,MATCH(TOD!A26,todBins,0), MATCH($B$3,todPurpose,0))</f>
        <v>59989</v>
      </c>
      <c r="J26" s="23">
        <f>INDEX(TOD_input!$M$48:$V$87,MATCH(TOD!A26,todBins,0), MATCH($B$3,todPurpose,0))</f>
        <v>95045</v>
      </c>
      <c r="K26" s="23">
        <f>INDEX(TOD_input!$X$48:$AG$88,MATCH(TOD!A26,todBins,0), MATCH($B$3,todPurpose,0))</f>
        <v>80792</v>
      </c>
      <c r="L26" s="13">
        <f t="shared" si="3"/>
        <v>2.0169630801177046E-2</v>
      </c>
      <c r="M26" s="13">
        <f t="shared" si="4"/>
        <v>3.1956234634647557E-2</v>
      </c>
      <c r="N26" s="13">
        <f t="shared" si="5"/>
        <v>2.7164060272528229E-2</v>
      </c>
    </row>
    <row r="27" spans="1:14" x14ac:dyDescent="0.25">
      <c r="A27">
        <v>20</v>
      </c>
      <c r="B27" t="s">
        <v>249</v>
      </c>
      <c r="C27" s="22">
        <f>INDEX(TOD_input!$B$4:$K$43,MATCH(TOD!A27,todBins,0), MATCH($B$3,todPurpose,0))</f>
        <v>278416.53599999996</v>
      </c>
      <c r="D27" s="23">
        <f>INDEX(TOD_input!$M$4:$V$43,MATCH(TOD!A27,todBins,0), MATCH($B$3,todPurpose,0))</f>
        <v>284584.51259999996</v>
      </c>
      <c r="E27" s="23">
        <f>INDEX(TOD_input!$X$4:$AG$43,MATCH(TOD!A27,todBins,0), MATCH($B$3,todPurpose,0))</f>
        <v>464339.82621000009</v>
      </c>
      <c r="F27" s="13">
        <f t="shared" si="2"/>
        <v>2.4813224943428133E-2</v>
      </c>
      <c r="G27" s="13">
        <f t="shared" si="2"/>
        <v>2.5362931483924715E-2</v>
      </c>
      <c r="H27" s="13">
        <f t="shared" si="2"/>
        <v>4.1411646961701264E-2</v>
      </c>
      <c r="I27" s="22">
        <f>INDEX(TOD_input!$B$48:$K$87,MATCH(TOD!A27,todBins,0), MATCH($B$3,todPurpose,0))</f>
        <v>59744</v>
      </c>
      <c r="J27" s="23">
        <f>INDEX(TOD_input!$M$48:$V$87,MATCH(TOD!A27,todBins,0), MATCH($B$3,todPurpose,0))</f>
        <v>83072</v>
      </c>
      <c r="K27" s="23">
        <f>INDEX(TOD_input!$X$48:$AG$88,MATCH(TOD!A27,todBins,0), MATCH($B$3,todPurpose,0))</f>
        <v>91924</v>
      </c>
      <c r="L27" s="13">
        <f t="shared" si="3"/>
        <v>2.0087256373427152E-2</v>
      </c>
      <c r="M27" s="13">
        <f t="shared" si="4"/>
        <v>2.7930646783833363E-2</v>
      </c>
      <c r="N27" s="13">
        <f t="shared" si="5"/>
        <v>3.0906885291760135E-2</v>
      </c>
    </row>
    <row r="28" spans="1:14" x14ac:dyDescent="0.25">
      <c r="A28">
        <v>21</v>
      </c>
      <c r="B28" t="s">
        <v>250</v>
      </c>
      <c r="C28" s="22">
        <f>INDEX(TOD_input!$B$4:$K$43,MATCH(TOD!A28,todBins,0), MATCH($B$3,todPurpose,0))</f>
        <v>214052.63484000001</v>
      </c>
      <c r="D28" s="23">
        <f>INDEX(TOD_input!$M$4:$V$43,MATCH(TOD!A28,todBins,0), MATCH($B$3,todPurpose,0))</f>
        <v>496609.81653999997</v>
      </c>
      <c r="E28" s="23">
        <f>INDEX(TOD_input!$X$4:$AG$43,MATCH(TOD!A28,todBins,0), MATCH($B$3,todPurpose,0))</f>
        <v>464081.85230999993</v>
      </c>
      <c r="F28" s="13">
        <f t="shared" si="2"/>
        <v>1.9076942247490652E-2</v>
      </c>
      <c r="G28" s="13">
        <f t="shared" si="2"/>
        <v>4.4259192589486136E-2</v>
      </c>
      <c r="H28" s="13">
        <f t="shared" si="2"/>
        <v>4.1388639837459225E-2</v>
      </c>
      <c r="I28" s="22">
        <f>INDEX(TOD_input!$B$48:$K$87,MATCH(TOD!A28,todBins,0), MATCH($B$3,todPurpose,0))</f>
        <v>57815</v>
      </c>
      <c r="J28" s="23">
        <f>INDEX(TOD_input!$M$48:$V$87,MATCH(TOD!A28,todBins,0), MATCH($B$3,todPurpose,0))</f>
        <v>108639</v>
      </c>
      <c r="K28" s="23">
        <f>INDEX(TOD_input!$X$48:$AG$88,MATCH(TOD!A28,todBins,0), MATCH($B$3,todPurpose,0))</f>
        <v>92793</v>
      </c>
      <c r="L28" s="13">
        <f t="shared" si="3"/>
        <v>1.9438683838204521E-2</v>
      </c>
      <c r="M28" s="13">
        <f t="shared" si="4"/>
        <v>3.6526838597227378E-2</v>
      </c>
      <c r="N28" s="13">
        <f t="shared" si="5"/>
        <v>3.11990623436567E-2</v>
      </c>
    </row>
    <row r="29" spans="1:14" x14ac:dyDescent="0.25">
      <c r="A29">
        <v>22</v>
      </c>
      <c r="B29" t="s">
        <v>251</v>
      </c>
      <c r="C29" s="22">
        <f>INDEX(TOD_input!$B$4:$K$43,MATCH(TOD!A29,todBins,0), MATCH($B$3,todPurpose,0))</f>
        <v>231179.49867000003</v>
      </c>
      <c r="D29" s="23">
        <f>INDEX(TOD_input!$M$4:$V$43,MATCH(TOD!A29,todBins,0), MATCH($B$3,todPurpose,0))</f>
        <v>845126.55783999991</v>
      </c>
      <c r="E29" s="23">
        <f>INDEX(TOD_input!$X$4:$AG$43,MATCH(TOD!A29,todBins,0), MATCH($B$3,todPurpose,0))</f>
        <v>448162.55630000005</v>
      </c>
      <c r="F29" s="13">
        <f t="shared" si="2"/>
        <v>2.0603334073546753E-2</v>
      </c>
      <c r="G29" s="13">
        <f t="shared" si="2"/>
        <v>7.5319934967329125E-2</v>
      </c>
      <c r="H29" s="13">
        <f t="shared" si="2"/>
        <v>3.9968894579711749E-2</v>
      </c>
      <c r="I29" s="22">
        <f>INDEX(TOD_input!$B$48:$K$87,MATCH(TOD!A29,todBins,0), MATCH($B$3,todPurpose,0))</f>
        <v>57666</v>
      </c>
      <c r="J29" s="23">
        <f>INDEX(TOD_input!$M$48:$V$87,MATCH(TOD!A29,todBins,0), MATCH($B$3,todPurpose,0))</f>
        <v>160699</v>
      </c>
      <c r="K29" s="23">
        <f>INDEX(TOD_input!$X$48:$AG$88,MATCH(TOD!A29,todBins,0), MATCH($B$3,todPurpose,0))</f>
        <v>82180</v>
      </c>
      <c r="L29" s="13">
        <f t="shared" si="3"/>
        <v>1.9388586737246423E-2</v>
      </c>
      <c r="M29" s="13">
        <f t="shared" si="4"/>
        <v>5.4030563938694598E-2</v>
      </c>
      <c r="N29" s="13">
        <f t="shared" si="5"/>
        <v>2.7630736622392932E-2</v>
      </c>
    </row>
    <row r="30" spans="1:14" x14ac:dyDescent="0.25">
      <c r="A30">
        <v>23</v>
      </c>
      <c r="B30" t="s">
        <v>252</v>
      </c>
      <c r="C30" s="22">
        <f>INDEX(TOD_input!$B$4:$K$43,MATCH(TOD!A30,todBins,0), MATCH($B$3,todPurpose,0))</f>
        <v>205290.54045</v>
      </c>
      <c r="D30" s="23">
        <f>INDEX(TOD_input!$M$4:$V$43,MATCH(TOD!A30,todBins,0), MATCH($B$3,todPurpose,0))</f>
        <v>794640.22262000002</v>
      </c>
      <c r="E30" s="23">
        <f>INDEX(TOD_input!$X$4:$AG$43,MATCH(TOD!A30,todBins,0), MATCH($B$3,todPurpose,0))</f>
        <v>328916.64580000006</v>
      </c>
      <c r="F30" s="13">
        <f t="shared" si="2"/>
        <v>1.8296041004345311E-2</v>
      </c>
      <c r="G30" s="13">
        <f t="shared" si="2"/>
        <v>7.0820457995231553E-2</v>
      </c>
      <c r="H30" s="13">
        <f t="shared" si="2"/>
        <v>2.933407656817355E-2</v>
      </c>
      <c r="I30" s="22">
        <f>INDEX(TOD_input!$B$48:$K$87,MATCH(TOD!A30,todBins,0), MATCH($B$3,todPurpose,0))</f>
        <v>60647</v>
      </c>
      <c r="J30" s="23">
        <f>INDEX(TOD_input!$M$48:$V$87,MATCH(TOD!A30,todBins,0), MATCH($B$3,todPurpose,0))</f>
        <v>166699</v>
      </c>
      <c r="K30" s="23">
        <f>INDEX(TOD_input!$X$48:$AG$88,MATCH(TOD!A30,todBins,0), MATCH($B$3,todPurpose,0))</f>
        <v>73705</v>
      </c>
      <c r="L30" s="13">
        <f t="shared" si="3"/>
        <v>2.0390864978562476E-2</v>
      </c>
      <c r="M30" s="13">
        <f t="shared" si="4"/>
        <v>5.604789686318179E-2</v>
      </c>
      <c r="N30" s="13">
        <f t="shared" si="5"/>
        <v>2.4781253866554772E-2</v>
      </c>
    </row>
    <row r="31" spans="1:14" x14ac:dyDescent="0.25">
      <c r="A31">
        <v>24</v>
      </c>
      <c r="B31" t="s">
        <v>253</v>
      </c>
      <c r="C31" s="22">
        <f>INDEX(TOD_input!$B$4:$K$43,MATCH(TOD!A31,todBins,0), MATCH($B$3,todPurpose,0))</f>
        <v>240708.25636999999</v>
      </c>
      <c r="D31" s="23">
        <f>INDEX(TOD_input!$M$4:$V$43,MATCH(TOD!A31,todBins,0), MATCH($B$3,todPurpose,0))</f>
        <v>577998.68350999989</v>
      </c>
      <c r="E31" s="23">
        <f>INDEX(TOD_input!$X$4:$AG$43,MATCH(TOD!A31,todBins,0), MATCH($B$3,todPurpose,0))</f>
        <v>314000.73089000001</v>
      </c>
      <c r="F31" s="13">
        <f t="shared" si="2"/>
        <v>2.1452562397548031E-2</v>
      </c>
      <c r="G31" s="13">
        <f t="shared" si="2"/>
        <v>5.1512785687912427E-2</v>
      </c>
      <c r="H31" s="13">
        <f t="shared" si="2"/>
        <v>2.8003816772442947E-2</v>
      </c>
      <c r="I31" s="22">
        <f>INDEX(TOD_input!$B$48:$K$87,MATCH(TOD!A31,todBins,0), MATCH($B$3,todPurpose,0))</f>
        <v>62713</v>
      </c>
      <c r="J31" s="23">
        <f>INDEX(TOD_input!$M$48:$V$87,MATCH(TOD!A31,todBins,0), MATCH($B$3,todPurpose,0))</f>
        <v>142615</v>
      </c>
      <c r="K31" s="23">
        <f>INDEX(TOD_input!$X$48:$AG$88,MATCH(TOD!A31,todBins,0), MATCH($B$3,todPurpose,0))</f>
        <v>54296</v>
      </c>
      <c r="L31" s="13">
        <f t="shared" si="3"/>
        <v>2.1085499948894231E-2</v>
      </c>
      <c r="M31" s="13">
        <f t="shared" si="4"/>
        <v>4.7950322504290196E-2</v>
      </c>
      <c r="N31" s="13">
        <f t="shared" si="5"/>
        <v>1.8255518077992781E-2</v>
      </c>
    </row>
    <row r="32" spans="1:14" x14ac:dyDescent="0.25">
      <c r="A32">
        <v>25</v>
      </c>
      <c r="B32" t="s">
        <v>254</v>
      </c>
      <c r="C32" s="22">
        <f>INDEX(TOD_input!$B$4:$K$43,MATCH(TOD!A32,todBins,0), MATCH($B$3,todPurpose,0))</f>
        <v>206062.58009000003</v>
      </c>
      <c r="D32" s="23">
        <f>INDEX(TOD_input!$M$4:$V$43,MATCH(TOD!A32,todBins,0), MATCH($B$3,todPurpose,0))</f>
        <v>572105.82860000001</v>
      </c>
      <c r="E32" s="23">
        <f>INDEX(TOD_input!$X$4:$AG$43,MATCH(TOD!A32,todBins,0), MATCH($B$3,todPurpose,0))</f>
        <v>210424.28796999995</v>
      </c>
      <c r="F32" s="13">
        <f t="shared" si="2"/>
        <v>1.8364847238083397E-2</v>
      </c>
      <c r="G32" s="13">
        <f t="shared" si="2"/>
        <v>5.098759872688792E-2</v>
      </c>
      <c r="H32" s="13">
        <f t="shared" si="2"/>
        <v>1.8766463339373436E-2</v>
      </c>
      <c r="I32" s="22">
        <f>INDEX(TOD_input!$B$48:$K$87,MATCH(TOD!A32,todBins,0), MATCH($B$3,todPurpose,0))</f>
        <v>61022</v>
      </c>
      <c r="J32" s="23">
        <f>INDEX(TOD_input!$M$48:$V$87,MATCH(TOD!A32,todBins,0), MATCH($B$3,todPurpose,0))</f>
        <v>137341</v>
      </c>
      <c r="K32" s="23">
        <f>INDEX(TOD_input!$X$48:$AG$88,MATCH(TOD!A32,todBins,0), MATCH($B$3,todPurpose,0))</f>
        <v>44846</v>
      </c>
      <c r="L32" s="13">
        <f t="shared" si="3"/>
        <v>2.0516948286342925E-2</v>
      </c>
      <c r="M32" s="13">
        <f t="shared" si="4"/>
        <v>4.617708686366595E-2</v>
      </c>
      <c r="N32" s="13">
        <f t="shared" si="5"/>
        <v>1.5078218721925451E-2</v>
      </c>
    </row>
    <row r="33" spans="1:14" x14ac:dyDescent="0.25">
      <c r="A33">
        <v>26</v>
      </c>
      <c r="B33" t="s">
        <v>255</v>
      </c>
      <c r="C33" s="22">
        <f>INDEX(TOD_input!$B$4:$K$43,MATCH(TOD!A33,todBins,0), MATCH($B$3,todPurpose,0))</f>
        <v>263554.54968999996</v>
      </c>
      <c r="D33" s="23">
        <f>INDEX(TOD_input!$M$4:$V$43,MATCH(TOD!A33,todBins,0), MATCH($B$3,todPurpose,0))</f>
        <v>725641.46372</v>
      </c>
      <c r="E33" s="23">
        <f>INDEX(TOD_input!$X$4:$AG$43,MATCH(TOD!A33,todBins,0), MATCH($B$3,todPurpose,0))</f>
        <v>136126.8039</v>
      </c>
      <c r="F33" s="13">
        <f t="shared" si="2"/>
        <v>2.3488685048225284E-2</v>
      </c>
      <c r="G33" s="13">
        <f t="shared" si="2"/>
        <v>6.4671104404383548E-2</v>
      </c>
      <c r="H33" s="13">
        <f t="shared" si="2"/>
        <v>1.214032229615831E-2</v>
      </c>
      <c r="I33" s="22">
        <f>INDEX(TOD_input!$B$48:$K$87,MATCH(TOD!A33,todBins,0), MATCH($B$3,todPurpose,0))</f>
        <v>69311</v>
      </c>
      <c r="J33" s="23">
        <f>INDEX(TOD_input!$M$48:$V$87,MATCH(TOD!A33,todBins,0), MATCH($B$3,todPurpose,0))</f>
        <v>161521</v>
      </c>
      <c r="K33" s="23">
        <f>INDEX(TOD_input!$X$48:$AG$88,MATCH(TOD!A33,todBins,0), MATCH($B$3,todPurpose,0))</f>
        <v>33650</v>
      </c>
      <c r="L33" s="13">
        <f t="shared" si="3"/>
        <v>2.3303893721521984E-2</v>
      </c>
      <c r="M33" s="13">
        <f t="shared" si="4"/>
        <v>5.4306938549349343E-2</v>
      </c>
      <c r="N33" s="13">
        <f t="shared" si="5"/>
        <v>1.1313875484832345E-2</v>
      </c>
    </row>
    <row r="34" spans="1:14" x14ac:dyDescent="0.25">
      <c r="A34">
        <v>27</v>
      </c>
      <c r="B34" t="s">
        <v>256</v>
      </c>
      <c r="C34" s="22">
        <f>INDEX(TOD_input!$B$4:$K$43,MATCH(TOD!A34,todBins,0), MATCH($B$3,todPurpose,0))</f>
        <v>253121.47532999999</v>
      </c>
      <c r="D34" s="23">
        <f>INDEX(TOD_input!$M$4:$V$43,MATCH(TOD!A34,todBins,0), MATCH($B$3,todPurpose,0))</f>
        <v>652129.47314000013</v>
      </c>
      <c r="E34" s="23">
        <f>INDEX(TOD_input!$X$4:$AG$43,MATCH(TOD!A34,todBins,0), MATCH($B$3,todPurpose,0))</f>
        <v>156659.16078999999</v>
      </c>
      <c r="F34" s="13">
        <f t="shared" si="2"/>
        <v>2.2558861609339485E-2</v>
      </c>
      <c r="G34" s="13">
        <f t="shared" si="2"/>
        <v>5.8119519557782669E-2</v>
      </c>
      <c r="H34" s="13">
        <f t="shared" si="2"/>
        <v>1.397147841679611E-2</v>
      </c>
      <c r="I34" s="22">
        <f>INDEX(TOD_input!$B$48:$K$87,MATCH(TOD!A34,todBins,0), MATCH($B$3,todPurpose,0))</f>
        <v>71839</v>
      </c>
      <c r="J34" s="23">
        <f>INDEX(TOD_input!$M$48:$V$87,MATCH(TOD!A34,todBins,0), MATCH($B$3,todPurpose,0))</f>
        <v>160174</v>
      </c>
      <c r="K34" s="23">
        <f>INDEX(TOD_input!$X$48:$AG$88,MATCH(TOD!A34,todBins,0), MATCH($B$3,todPurpose,0))</f>
        <v>22299</v>
      </c>
      <c r="L34" s="13">
        <f t="shared" si="3"/>
        <v>2.4153863327039254E-2</v>
      </c>
      <c r="M34" s="13">
        <f t="shared" si="4"/>
        <v>5.3854047307801967E-2</v>
      </c>
      <c r="N34" s="13">
        <f t="shared" si="5"/>
        <v>7.4974178138566567E-3</v>
      </c>
    </row>
    <row r="35" spans="1:14" x14ac:dyDescent="0.25">
      <c r="A35">
        <v>28</v>
      </c>
      <c r="B35" t="s">
        <v>257</v>
      </c>
      <c r="C35" s="22">
        <f>INDEX(TOD_input!$B$4:$K$43,MATCH(TOD!A35,todBins,0), MATCH($B$3,todPurpose,0))</f>
        <v>291380.63011999993</v>
      </c>
      <c r="D35" s="23">
        <f>INDEX(TOD_input!$M$4:$V$43,MATCH(TOD!A35,todBins,0), MATCH($B$3,todPurpose,0))</f>
        <v>593052.71221999999</v>
      </c>
      <c r="E35" s="23">
        <f>INDEX(TOD_input!$X$4:$AG$43,MATCH(TOD!A35,todBins,0), MATCH($B$3,todPurpose,0))</f>
        <v>62285.478930000005</v>
      </c>
      <c r="F35" s="13">
        <f t="shared" si="2"/>
        <v>2.5968619620083878E-2</v>
      </c>
      <c r="G35" s="13">
        <f t="shared" si="2"/>
        <v>5.2854440914475762E-2</v>
      </c>
      <c r="H35" s="13">
        <f t="shared" si="2"/>
        <v>5.5548633106545569E-3</v>
      </c>
      <c r="I35" s="22">
        <f>INDEX(TOD_input!$B$48:$K$87,MATCH(TOD!A35,todBins,0), MATCH($B$3,todPurpose,0))</f>
        <v>71656</v>
      </c>
      <c r="J35" s="23">
        <f>INDEX(TOD_input!$M$48:$V$87,MATCH(TOD!A35,todBins,0), MATCH($B$3,todPurpose,0))</f>
        <v>155308</v>
      </c>
      <c r="K35" s="23">
        <f>INDEX(TOD_input!$X$48:$AG$88,MATCH(TOD!A35,todBins,0), MATCH($B$3,todPurpose,0))</f>
        <v>14551</v>
      </c>
      <c r="L35" s="13">
        <f t="shared" si="3"/>
        <v>2.4092334672842396E-2</v>
      </c>
      <c r="M35" s="13">
        <f t="shared" si="4"/>
        <v>5.2217990306042857E-2</v>
      </c>
      <c r="N35" s="13">
        <f t="shared" si="5"/>
        <v>4.8923685640355269E-3</v>
      </c>
    </row>
    <row r="36" spans="1:14" x14ac:dyDescent="0.25">
      <c r="A36">
        <v>29</v>
      </c>
      <c r="B36" t="s">
        <v>258</v>
      </c>
      <c r="C36" s="22">
        <f>INDEX(TOD_input!$B$4:$K$43,MATCH(TOD!A36,todBins,0), MATCH($B$3,todPurpose,0))</f>
        <v>257375.71648999999</v>
      </c>
      <c r="D36" s="23">
        <f>INDEX(TOD_input!$M$4:$V$43,MATCH(TOD!A36,todBins,0), MATCH($B$3,todPurpose,0))</f>
        <v>575273.86225000012</v>
      </c>
      <c r="E36" s="23">
        <f>INDEX(TOD_input!$X$4:$AG$43,MATCH(TOD!A36,todBins,0), MATCH($B$3,todPurpose,0))</f>
        <v>53803.340919999995</v>
      </c>
      <c r="F36" s="13">
        <f t="shared" si="2"/>
        <v>2.2938010938554153E-2</v>
      </c>
      <c r="G36" s="13">
        <f t="shared" si="2"/>
        <v>5.1269942343093969E-2</v>
      </c>
      <c r="H36" s="13">
        <f t="shared" si="2"/>
        <v>4.7983929737946537E-3</v>
      </c>
      <c r="I36" s="22">
        <f>INDEX(TOD_input!$B$48:$K$87,MATCH(TOD!A36,todBins,0), MATCH($B$3,todPurpose,0))</f>
        <v>75744</v>
      </c>
      <c r="J36" s="23">
        <f>INDEX(TOD_input!$M$48:$V$87,MATCH(TOD!A36,todBins,0), MATCH($B$3,todPurpose,0))</f>
        <v>122784</v>
      </c>
      <c r="K36" s="23">
        <f>INDEX(TOD_input!$X$48:$AG$88,MATCH(TOD!A36,todBins,0), MATCH($B$3,todPurpose,0))</f>
        <v>9920</v>
      </c>
      <c r="L36" s="13">
        <f t="shared" si="3"/>
        <v>2.5466810838726338E-2</v>
      </c>
      <c r="M36" s="13">
        <f t="shared" si="4"/>
        <v>4.1282700966705936E-2</v>
      </c>
      <c r="N36" s="13">
        <f t="shared" si="5"/>
        <v>3.3353237684854938E-3</v>
      </c>
    </row>
    <row r="37" spans="1:14" x14ac:dyDescent="0.25">
      <c r="A37">
        <v>30</v>
      </c>
      <c r="B37" t="s">
        <v>259</v>
      </c>
      <c r="C37" s="22">
        <f>INDEX(TOD_input!$B$4:$K$43,MATCH(TOD!A37,todBins,0), MATCH($B$3,todPurpose,0))</f>
        <v>175275.38754999998</v>
      </c>
      <c r="D37" s="23">
        <f>INDEX(TOD_input!$M$4:$V$43,MATCH(TOD!A37,todBins,0), MATCH($B$3,todPurpose,0))</f>
        <v>456605.86206999997</v>
      </c>
      <c r="E37" s="23">
        <f>INDEX(TOD_input!$X$4:$AG$43,MATCH(TOD!A37,todBins,0), MATCH($B$3,todPurpose,0))</f>
        <v>34207.436410000002</v>
      </c>
      <c r="F37" s="13">
        <f t="shared" si="2"/>
        <v>1.5621010450057078E-2</v>
      </c>
      <c r="G37" s="13">
        <f t="shared" si="2"/>
        <v>4.0693933373378482E-2</v>
      </c>
      <c r="H37" s="13">
        <f t="shared" si="2"/>
        <v>3.0507533494124779E-3</v>
      </c>
      <c r="I37" s="22">
        <f>INDEX(TOD_input!$B$48:$K$87,MATCH(TOD!A37,todBins,0), MATCH($B$3,todPurpose,0))</f>
        <v>59113</v>
      </c>
      <c r="J37" s="23">
        <f>INDEX(TOD_input!$M$48:$V$87,MATCH(TOD!A37,todBins,0), MATCH($B$3,todPurpose,0))</f>
        <v>107042</v>
      </c>
      <c r="K37" s="23">
        <f>INDEX(TOD_input!$X$48:$AG$88,MATCH(TOD!A37,todBins,0), MATCH($B$3,todPurpose,0))</f>
        <v>7047</v>
      </c>
      <c r="L37" s="13">
        <f t="shared" si="3"/>
        <v>1.9875100194201915E-2</v>
      </c>
      <c r="M37" s="13">
        <f t="shared" si="4"/>
        <v>3.5989891817159704E-2</v>
      </c>
      <c r="N37" s="13">
        <f t="shared" si="5"/>
        <v>2.3693575198102095E-3</v>
      </c>
    </row>
    <row r="38" spans="1:14" x14ac:dyDescent="0.25">
      <c r="A38">
        <v>31</v>
      </c>
      <c r="B38" t="s">
        <v>260</v>
      </c>
      <c r="C38" s="22">
        <f>INDEX(TOD_input!$B$4:$K$43,MATCH(TOD!A38,todBins,0), MATCH($B$3,todPurpose,0))</f>
        <v>117178.40691999998</v>
      </c>
      <c r="D38" s="23">
        <f>INDEX(TOD_input!$M$4:$V$43,MATCH(TOD!A38,todBins,0), MATCH($B$3,todPurpose,0))</f>
        <v>265299.25326999993</v>
      </c>
      <c r="E38" s="23">
        <f>INDEX(TOD_input!$X$4:$AG$43,MATCH(TOD!A38,todBins,0), MATCH($B$3,todPurpose,0))</f>
        <v>28847.33253</v>
      </c>
      <c r="F38" s="13">
        <f t="shared" si="2"/>
        <v>1.0443252441796473E-2</v>
      </c>
      <c r="G38" s="13">
        <f t="shared" si="2"/>
        <v>2.3644177688899991E-2</v>
      </c>
      <c r="H38" s="13">
        <f t="shared" si="2"/>
        <v>2.5727182616872698E-3</v>
      </c>
      <c r="I38" s="22">
        <f>INDEX(TOD_input!$B$48:$K$87,MATCH(TOD!A38,todBins,0), MATCH($B$3,todPurpose,0))</f>
        <v>43411</v>
      </c>
      <c r="J38" s="23">
        <f>INDEX(TOD_input!$M$48:$V$87,MATCH(TOD!A38,todBins,0), MATCH($B$3,todPurpose,0))</f>
        <v>83414</v>
      </c>
      <c r="K38" s="23">
        <f>INDEX(TOD_input!$X$48:$AG$88,MATCH(TOD!A38,todBins,0), MATCH($B$3,todPurpose,0))</f>
        <v>5213</v>
      </c>
      <c r="L38" s="13">
        <f t="shared" si="3"/>
        <v>1.4595739930818929E-2</v>
      </c>
      <c r="M38" s="13">
        <f t="shared" si="4"/>
        <v>2.8045634760529133E-2</v>
      </c>
      <c r="N38" s="13">
        <f t="shared" si="5"/>
        <v>1.7527260892252904E-3</v>
      </c>
    </row>
    <row r="39" spans="1:14" x14ac:dyDescent="0.25">
      <c r="A39">
        <v>32</v>
      </c>
      <c r="B39" t="s">
        <v>261</v>
      </c>
      <c r="C39" s="22">
        <f>INDEX(TOD_input!$B$4:$K$43,MATCH(TOD!A39,todBins,0), MATCH($B$3,todPurpose,0))</f>
        <v>89522.20414999999</v>
      </c>
      <c r="D39" s="23">
        <f>INDEX(TOD_input!$M$4:$V$43,MATCH(TOD!A39,todBins,0), MATCH($B$3,todPurpose,0))</f>
        <v>300926.40311999997</v>
      </c>
      <c r="E39" s="23">
        <f>INDEX(TOD_input!$X$4:$AG$43,MATCH(TOD!A39,todBins,0), MATCH($B$3,todPurpose,0))</f>
        <v>16623.63925</v>
      </c>
      <c r="F39" s="13">
        <f t="shared" si="2"/>
        <v>7.9784578204990155E-3</v>
      </c>
      <c r="G39" s="13">
        <f t="shared" si="2"/>
        <v>2.6819364393044869E-2</v>
      </c>
      <c r="H39" s="13">
        <f t="shared" si="2"/>
        <v>1.482561350506132E-3</v>
      </c>
      <c r="I39" s="22">
        <f>INDEX(TOD_input!$B$48:$K$87,MATCH(TOD!A39,todBins,0), MATCH($B$3,todPurpose,0))</f>
        <v>35651</v>
      </c>
      <c r="J39" s="23">
        <f>INDEX(TOD_input!$M$48:$V$87,MATCH(TOD!A39,todBins,0), MATCH($B$3,todPurpose,0))</f>
        <v>76428</v>
      </c>
      <c r="K39" s="23">
        <f>INDEX(TOD_input!$X$48:$AG$88,MATCH(TOD!A39,todBins,0), MATCH($B$3,todPurpose,0))</f>
        <v>4458</v>
      </c>
      <c r="L39" s="13">
        <f t="shared" si="3"/>
        <v>1.1986656015148825E-2</v>
      </c>
      <c r="M39" s="13">
        <f t="shared" si="4"/>
        <v>2.5696786792117877E-2</v>
      </c>
      <c r="N39" s="13">
        <f t="shared" si="5"/>
        <v>1.4988783628939852E-3</v>
      </c>
    </row>
    <row r="40" spans="1:14" x14ac:dyDescent="0.25">
      <c r="A40">
        <v>33</v>
      </c>
      <c r="B40" t="s">
        <v>262</v>
      </c>
      <c r="C40" s="22">
        <f>INDEX(TOD_input!$B$4:$K$43,MATCH(TOD!A40,todBins,0), MATCH($B$3,todPurpose,0))</f>
        <v>50117.009000000005</v>
      </c>
      <c r="D40" s="23">
        <f>INDEX(TOD_input!$M$4:$V$43,MATCH(TOD!A40,todBins,0), MATCH($B$3,todPurpose,0))</f>
        <v>308742.30323000002</v>
      </c>
      <c r="E40" s="23">
        <f>INDEX(TOD_input!$X$4:$AG$43,MATCH(TOD!A40,todBins,0), MATCH($B$3,todPurpose,0))</f>
        <v>15939.81862</v>
      </c>
      <c r="F40" s="13">
        <f t="shared" si="2"/>
        <v>4.4665616334254388E-3</v>
      </c>
      <c r="G40" s="13">
        <f t="shared" si="2"/>
        <v>2.7515938276015655E-2</v>
      </c>
      <c r="H40" s="13">
        <f t="shared" si="2"/>
        <v>1.421575544602244E-3</v>
      </c>
      <c r="I40" s="22">
        <f>INDEX(TOD_input!$B$48:$K$87,MATCH(TOD!A40,todBins,0), MATCH($B$3,todPurpose,0))</f>
        <v>26714</v>
      </c>
      <c r="J40" s="23">
        <f>INDEX(TOD_input!$M$48:$V$87,MATCH(TOD!A40,todBins,0), MATCH($B$3,todPurpose,0))</f>
        <v>71773</v>
      </c>
      <c r="K40" s="23">
        <f>INDEX(TOD_input!$X$48:$AG$88,MATCH(TOD!A40,todBins,0), MATCH($B$3,todPurpose,0))</f>
        <v>3811</v>
      </c>
      <c r="L40" s="13">
        <f t="shared" si="3"/>
        <v>8.9818386241251498E-3</v>
      </c>
      <c r="M40" s="13">
        <f t="shared" si="4"/>
        <v>2.4131672664869895E-2</v>
      </c>
      <c r="N40" s="13">
        <f t="shared" si="5"/>
        <v>1.2813426292034493E-3</v>
      </c>
    </row>
    <row r="41" spans="1:14" x14ac:dyDescent="0.25">
      <c r="A41">
        <v>34</v>
      </c>
      <c r="B41" t="s">
        <v>263</v>
      </c>
      <c r="C41" s="22">
        <f>INDEX(TOD_input!$B$4:$K$43,MATCH(TOD!A41,todBins,0), MATCH($B$3,todPurpose,0))</f>
        <v>42166.976480000005</v>
      </c>
      <c r="D41" s="23">
        <f>INDEX(TOD_input!$M$4:$V$43,MATCH(TOD!A41,todBins,0), MATCH($B$3,todPurpose,0))</f>
        <v>339540.75781000004</v>
      </c>
      <c r="E41" s="23">
        <f>INDEX(TOD_input!$X$4:$AG$43,MATCH(TOD!A41,todBins,0), MATCH($B$3,todPurpose,0))</f>
        <v>8983.5805900000014</v>
      </c>
      <c r="F41" s="13">
        <f t="shared" si="2"/>
        <v>3.7580335119983088E-3</v>
      </c>
      <c r="G41" s="13">
        <f t="shared" si="2"/>
        <v>3.0260778767111685E-2</v>
      </c>
      <c r="H41" s="13">
        <f t="shared" si="2"/>
        <v>8.0119095293114449E-4</v>
      </c>
      <c r="I41" s="22">
        <f>INDEX(TOD_input!$B$48:$K$87,MATCH(TOD!A41,todBins,0), MATCH($B$3,todPurpose,0))</f>
        <v>21786</v>
      </c>
      <c r="J41" s="23">
        <f>INDEX(TOD_input!$M$48:$V$87,MATCH(TOD!A41,todBins,0), MATCH($B$3,todPurpose,0))</f>
        <v>69320</v>
      </c>
      <c r="K41" s="23">
        <f>INDEX(TOD_input!$X$48:$AG$88,MATCH(TOD!A41,todBins,0), MATCH($B$3,todPurpose,0))</f>
        <v>3054</v>
      </c>
      <c r="L41" s="13">
        <f t="shared" si="3"/>
        <v>7.3249358488130011E-3</v>
      </c>
      <c r="M41" s="13">
        <f t="shared" si="4"/>
        <v>2.3306919720908714E-2</v>
      </c>
      <c r="N41" s="13">
        <f t="shared" si="5"/>
        <v>1.0268224585639816E-3</v>
      </c>
    </row>
    <row r="42" spans="1:14" x14ac:dyDescent="0.25">
      <c r="A42">
        <v>35</v>
      </c>
      <c r="B42" t="s">
        <v>264</v>
      </c>
      <c r="C42" s="22">
        <f>INDEX(TOD_input!$B$4:$K$43,MATCH(TOD!A42,todBins,0), MATCH($B$3,todPurpose,0))</f>
        <v>22751.866099999999</v>
      </c>
      <c r="D42" s="23">
        <f>INDEX(TOD_input!$M$4:$V$43,MATCH(TOD!A42,todBins,0), MATCH($B$3,todPurpose,0))</f>
        <v>185422.02273</v>
      </c>
      <c r="E42" s="23">
        <f>INDEX(TOD_input!$X$4:$AG$43,MATCH(TOD!A42,todBins,0), MATCH($B$3,todPurpose,0))</f>
        <v>6358.6904599999998</v>
      </c>
      <c r="F42" s="13">
        <f t="shared" si="2"/>
        <v>2.0277070447498741E-3</v>
      </c>
      <c r="G42" s="13">
        <f t="shared" si="2"/>
        <v>1.652530566454909E-2</v>
      </c>
      <c r="H42" s="13">
        <f t="shared" si="2"/>
        <v>5.6709295564315483E-4</v>
      </c>
      <c r="I42" s="22">
        <f>INDEX(TOD_input!$B$48:$K$87,MATCH(TOD!A42,todBins,0), MATCH($B$3,todPurpose,0))</f>
        <v>17702</v>
      </c>
      <c r="J42" s="23">
        <f>INDEX(TOD_input!$M$48:$V$87,MATCH(TOD!A42,todBins,0), MATCH($B$3,todPurpose,0))</f>
        <v>58054</v>
      </c>
      <c r="K42" s="23">
        <f>INDEX(TOD_input!$X$48:$AG$88,MATCH(TOD!A42,todBins,0), MATCH($B$3,todPurpose,0))</f>
        <v>2114</v>
      </c>
      <c r="L42" s="13">
        <f t="shared" si="3"/>
        <v>5.9518045715453846E-3</v>
      </c>
      <c r="M42" s="13">
        <f t="shared" si="4"/>
        <v>1.9519040933029926E-2</v>
      </c>
      <c r="N42" s="13">
        <f t="shared" si="5"/>
        <v>7.1077363372765471E-4</v>
      </c>
    </row>
    <row r="43" spans="1:14" x14ac:dyDescent="0.25">
      <c r="A43">
        <v>36</v>
      </c>
      <c r="B43" t="s">
        <v>265</v>
      </c>
      <c r="C43" s="22">
        <f>INDEX(TOD_input!$B$4:$K$43,MATCH(TOD!A43,todBins,0), MATCH($B$3,todPurpose,0))</f>
        <v>23192.563359999996</v>
      </c>
      <c r="D43" s="23">
        <f>INDEX(TOD_input!$M$4:$V$43,MATCH(TOD!A43,todBins,0), MATCH($B$3,todPurpose,0))</f>
        <v>186933.61728000001</v>
      </c>
      <c r="E43" s="23">
        <f>INDEX(TOD_input!$X$4:$AG$43,MATCH(TOD!A43,todBins,0), MATCH($B$3,todPurpose,0))</f>
        <v>4048.61348</v>
      </c>
      <c r="F43" s="13">
        <f t="shared" si="2"/>
        <v>2.0669831610374942E-3</v>
      </c>
      <c r="G43" s="13">
        <f t="shared" si="2"/>
        <v>1.666002300616708E-2</v>
      </c>
      <c r="H43" s="13">
        <f t="shared" si="2"/>
        <v>3.6107122985035487E-4</v>
      </c>
      <c r="I43" s="22">
        <f>INDEX(TOD_input!$B$48:$K$87,MATCH(TOD!A43,todBins,0), MATCH($B$3,todPurpose,0))</f>
        <v>14378</v>
      </c>
      <c r="J43" s="23">
        <f>INDEX(TOD_input!$M$48:$V$87,MATCH(TOD!A43,todBins,0), MATCH($B$3,todPurpose,0))</f>
        <v>51006</v>
      </c>
      <c r="K43" s="23">
        <f>INDEX(TOD_input!$X$48:$AG$88,MATCH(TOD!A43,todBins,0), MATCH($B$3,todPurpose,0))</f>
        <v>1316</v>
      </c>
      <c r="L43" s="13">
        <f t="shared" si="3"/>
        <v>4.8342021313794795E-3</v>
      </c>
      <c r="M43" s="13">
        <f t="shared" si="4"/>
        <v>1.7149347191065634E-2</v>
      </c>
      <c r="N43" s="13">
        <f t="shared" si="5"/>
        <v>4.4246835477085788E-4</v>
      </c>
    </row>
    <row r="44" spans="1:14" x14ac:dyDescent="0.25">
      <c r="A44">
        <v>37</v>
      </c>
      <c r="B44" t="s">
        <v>266</v>
      </c>
      <c r="C44" s="22">
        <f>INDEX(TOD_input!$B$4:$K$43,MATCH(TOD!A44,todBins,0), MATCH($B$3,todPurpose,0))</f>
        <v>11165.833360000001</v>
      </c>
      <c r="D44" s="23">
        <f>INDEX(TOD_input!$M$4:$V$43,MATCH(TOD!A44,todBins,0), MATCH($B$3,todPurpose,0))</f>
        <v>131868.15343000001</v>
      </c>
      <c r="E44" s="23">
        <f>INDEX(TOD_input!$X$4:$AG$43,MATCH(TOD!A44,todBins,0), MATCH($B$3,todPurpose,0))</f>
        <v>4066.9658599999998</v>
      </c>
      <c r="F44" s="13">
        <f t="shared" si="2"/>
        <v>9.9512887712428842E-4</v>
      </c>
      <c r="G44" s="13">
        <f t="shared" si="2"/>
        <v>1.1752441866215465E-2</v>
      </c>
      <c r="H44" s="13">
        <f t="shared" si="2"/>
        <v>3.6270796708151207E-4</v>
      </c>
      <c r="I44" s="22">
        <f>INDEX(TOD_input!$B$48:$K$87,MATCH(TOD!A44,todBins,0), MATCH($B$3,todPurpose,0))</f>
        <v>10849</v>
      </c>
      <c r="J44" s="23">
        <f>INDEX(TOD_input!$M$48:$V$87,MATCH(TOD!A44,todBins,0), MATCH($B$3,todPurpose,0))</f>
        <v>44403</v>
      </c>
      <c r="K44" s="23">
        <f>INDEX(TOD_input!$X$48:$AG$88,MATCH(TOD!A44,todBins,0), MATCH($B$3,todPurpose,0))</f>
        <v>738</v>
      </c>
      <c r="L44" s="13">
        <f t="shared" si="3"/>
        <v>3.6476741496269281E-3</v>
      </c>
      <c r="M44" s="13">
        <f t="shared" si="4"/>
        <v>1.4929272307667479E-2</v>
      </c>
      <c r="N44" s="13">
        <f t="shared" si="5"/>
        <v>2.4813194971192484E-4</v>
      </c>
    </row>
    <row r="45" spans="1:14" x14ac:dyDescent="0.25">
      <c r="A45">
        <v>38</v>
      </c>
      <c r="B45" t="s">
        <v>267</v>
      </c>
      <c r="C45" s="22">
        <f>INDEX(TOD_input!$B$4:$K$43,MATCH(TOD!A45,todBins,0), MATCH($B$3,todPurpose,0))</f>
        <v>8509.54378</v>
      </c>
      <c r="D45" s="23">
        <f>INDEX(TOD_input!$M$4:$V$43,MATCH(TOD!A45,todBins,0), MATCH($B$3,todPurpose,0))</f>
        <v>98357.154689999996</v>
      </c>
      <c r="E45" s="23">
        <f>INDEX(TOD_input!$X$4:$AG$43,MATCH(TOD!A45,todBins,0), MATCH($B$3,todPurpose,0))</f>
        <v>121.77692</v>
      </c>
      <c r="F45" s="13">
        <f t="shared" si="2"/>
        <v>7.5839325857818209E-4</v>
      </c>
      <c r="G45" s="13">
        <f t="shared" si="2"/>
        <v>8.7658521982276506E-3</v>
      </c>
      <c r="H45" s="13">
        <f t="shared" si="2"/>
        <v>1.0860543366018798E-5</v>
      </c>
      <c r="I45" s="22">
        <f>INDEX(TOD_input!$B$48:$K$87,MATCH(TOD!A45,todBins,0), MATCH($B$3,todPurpose,0))</f>
        <v>7526</v>
      </c>
      <c r="J45" s="23">
        <f>INDEX(TOD_input!$M$48:$V$87,MATCH(TOD!A45,todBins,0), MATCH($B$3,todPurpose,0))</f>
        <v>41554</v>
      </c>
      <c r="K45" s="23">
        <f>INDEX(TOD_input!$X$48:$AG$88,MATCH(TOD!A45,todBins,0), MATCH($B$3,todPurpose,0))</f>
        <v>413</v>
      </c>
      <c r="L45" s="13">
        <f t="shared" si="3"/>
        <v>2.5304079316151038E-3</v>
      </c>
      <c r="M45" s="13">
        <f t="shared" si="4"/>
        <v>1.3971375390690143E-2</v>
      </c>
      <c r="N45" s="13">
        <f t="shared" si="5"/>
        <v>1.3885974963553517E-4</v>
      </c>
    </row>
    <row r="46" spans="1:14" x14ac:dyDescent="0.25">
      <c r="A46">
        <v>39</v>
      </c>
      <c r="B46" t="s">
        <v>268</v>
      </c>
      <c r="C46" s="22">
        <f>INDEX(TOD_input!$B$4:$K$43,MATCH(TOD!A46,todBins,0), MATCH($B$3,todPurpose,0))</f>
        <v>4737.6367300000002</v>
      </c>
      <c r="D46" s="23">
        <f>INDEX(TOD_input!$M$4:$V$43,MATCH(TOD!A46,todBins,0), MATCH($B$3,todPurpose,0))</f>
        <v>76419.558919999981</v>
      </c>
      <c r="E46" s="23">
        <f>INDEX(TOD_input!$X$4:$AG$43,MATCH(TOD!A46,todBins,0), MATCH($B$3,todPurpose,0))</f>
        <v>1438.1974799999998</v>
      </c>
      <c r="F46" s="13">
        <f t="shared" si="2"/>
        <v>4.2223083287602325E-4</v>
      </c>
      <c r="G46" s="13">
        <f t="shared" si="2"/>
        <v>6.8107150990468464E-3</v>
      </c>
      <c r="H46" s="13">
        <f t="shared" si="2"/>
        <v>1.28264092247028E-4</v>
      </c>
      <c r="I46" s="22">
        <f>INDEX(TOD_input!$B$48:$K$87,MATCH(TOD!A46,todBins,0), MATCH($B$3,todPurpose,0))</f>
        <v>5010</v>
      </c>
      <c r="J46" s="23">
        <f>INDEX(TOD_input!$M$48:$V$87,MATCH(TOD!A46,todBins,0), MATCH($B$3,todPurpose,0))</f>
        <v>42160</v>
      </c>
      <c r="K46" s="23">
        <f>INDEX(TOD_input!$X$48:$AG$88,MATCH(TOD!A46,todBins,0), MATCH($B$3,todPurpose,0))</f>
        <v>217</v>
      </c>
      <c r="L46" s="13">
        <f t="shared" si="3"/>
        <v>1.684472991946807E-3</v>
      </c>
      <c r="M46" s="13">
        <f t="shared" si="4"/>
        <v>1.417512601606335E-2</v>
      </c>
      <c r="N46" s="13">
        <f t="shared" si="5"/>
        <v>7.2960207435620187E-5</v>
      </c>
    </row>
    <row r="47" spans="1:14" x14ac:dyDescent="0.25">
      <c r="A47">
        <v>40</v>
      </c>
      <c r="B47" t="s">
        <v>269</v>
      </c>
      <c r="C47" s="22">
        <f>INDEX(TOD_input!$B$4:$K$43,MATCH(TOD!A47,todBins,0), MATCH($B$3,todPurpose,0))</f>
        <v>3540.3259000000003</v>
      </c>
      <c r="D47" s="23">
        <f>INDEX(TOD_input!$M$4:$V$43,MATCH(TOD!A47,todBins,0), MATCH($B$3,todPurpose,0))</f>
        <v>185919.27992999999</v>
      </c>
      <c r="E47" s="23">
        <f>INDEX(TOD_input!$X$4:$AG$43,MATCH(TOD!A47,todBins,0), MATCH($B$3,todPurpose,0))</f>
        <v>55.937130000000003</v>
      </c>
      <c r="F47" s="13">
        <f t="shared" si="2"/>
        <v>3.1552329538984231E-4</v>
      </c>
      <c r="G47" s="13">
        <f t="shared" si="2"/>
        <v>1.656962255368077E-2</v>
      </c>
      <c r="H47" s="13">
        <f t="shared" si="2"/>
        <v>4.9886926532189442E-6</v>
      </c>
      <c r="I47" s="22">
        <f>INDEX(TOD_input!$B$48:$K$87,MATCH(TOD!A47,todBins,0), MATCH($B$3,todPurpose,0))</f>
        <v>4078</v>
      </c>
      <c r="J47" s="23">
        <f>INDEX(TOD_input!$M$48:$V$87,MATCH(TOD!A47,todBins,0), MATCH($B$3,todPurpose,0))</f>
        <v>52191</v>
      </c>
      <c r="K47" s="23">
        <f>INDEX(TOD_input!$X$48:$AG$88,MATCH(TOD!A47,todBins,0), MATCH($B$3,todPurpose,0))</f>
        <v>140</v>
      </c>
      <c r="L47" s="13">
        <f t="shared" si="3"/>
        <v>1.3711139443431295E-3</v>
      </c>
      <c r="M47" s="13">
        <f t="shared" si="4"/>
        <v>1.7547770443651856E-2</v>
      </c>
      <c r="N47" s="13">
        <f t="shared" si="5"/>
        <v>4.7071101571367857E-5</v>
      </c>
    </row>
    <row r="48" spans="1:14" x14ac:dyDescent="0.25">
      <c r="C48">
        <f>SUM(C8:C47)</f>
        <v>11220489.744270002</v>
      </c>
      <c r="D48">
        <f t="shared" ref="D48:E48" si="6">SUM(D8:D47)</f>
        <v>11220489.744270001</v>
      </c>
      <c r="E48">
        <f t="shared" si="6"/>
        <v>11212783.365979999</v>
      </c>
      <c r="F48" s="2">
        <f>SUM(F8:F47)</f>
        <v>0.99999999999999989</v>
      </c>
      <c r="G48" s="2">
        <f t="shared" ref="G48:H48" si="7">SUM(G8:G47)</f>
        <v>1</v>
      </c>
      <c r="H48" s="2">
        <f t="shared" si="7"/>
        <v>1.0000000000000004</v>
      </c>
      <c r="I48">
        <f>SUM(I8:I47)</f>
        <v>2974224</v>
      </c>
      <c r="J48">
        <f t="shared" ref="J48:N48" si="8">SUM(J8:J47)</f>
        <v>2974224</v>
      </c>
      <c r="K48">
        <f t="shared" si="8"/>
        <v>2974224</v>
      </c>
      <c r="L48" s="2">
        <f t="shared" si="8"/>
        <v>1.0000000000000002</v>
      </c>
      <c r="M48" s="2">
        <f t="shared" si="8"/>
        <v>1</v>
      </c>
      <c r="N48" s="2">
        <f t="shared" si="8"/>
        <v>0.99999999999999967</v>
      </c>
    </row>
    <row r="52" spans="2:2" x14ac:dyDescent="0.25">
      <c r="B52" t="s">
        <v>270</v>
      </c>
    </row>
    <row r="53" spans="2:2" x14ac:dyDescent="0.25">
      <c r="B53" t="s">
        <v>271</v>
      </c>
    </row>
    <row r="54" spans="2:2" x14ac:dyDescent="0.25">
      <c r="B54" t="s">
        <v>272</v>
      </c>
    </row>
    <row r="55" spans="2:2" x14ac:dyDescent="0.25">
      <c r="B55" t="s">
        <v>273</v>
      </c>
    </row>
    <row r="56" spans="2:2" x14ac:dyDescent="0.25">
      <c r="B56" t="s">
        <v>274</v>
      </c>
    </row>
    <row r="57" spans="2:2" x14ac:dyDescent="0.25">
      <c r="B57" t="s">
        <v>275</v>
      </c>
    </row>
    <row r="58" spans="2:2" x14ac:dyDescent="0.25">
      <c r="B58" t="s">
        <v>276</v>
      </c>
    </row>
    <row r="59" spans="2:2" x14ac:dyDescent="0.25">
      <c r="B59" t="s">
        <v>277</v>
      </c>
    </row>
    <row r="60" spans="2:2" x14ac:dyDescent="0.25">
      <c r="B60" t="s">
        <v>278</v>
      </c>
    </row>
    <row r="61" spans="2:2" x14ac:dyDescent="0.25">
      <c r="B61" t="s">
        <v>279</v>
      </c>
    </row>
    <row r="62" spans="2:2" x14ac:dyDescent="0.25">
      <c r="B62" t="s">
        <v>280</v>
      </c>
    </row>
    <row r="63" spans="2:2" x14ac:dyDescent="0.25">
      <c r="B63" t="s">
        <v>281</v>
      </c>
    </row>
    <row r="64" spans="2:2" x14ac:dyDescent="0.25">
      <c r="B64" t="s">
        <v>282</v>
      </c>
    </row>
    <row r="65" spans="2:2" x14ac:dyDescent="0.25">
      <c r="B65" t="s">
        <v>283</v>
      </c>
    </row>
    <row r="66" spans="2:2" x14ac:dyDescent="0.25">
      <c r="B66" t="s">
        <v>284</v>
      </c>
    </row>
    <row r="67" spans="2:2" x14ac:dyDescent="0.25">
      <c r="B67" t="s">
        <v>285</v>
      </c>
    </row>
    <row r="68" spans="2:2" x14ac:dyDescent="0.25">
      <c r="B68" t="s">
        <v>286</v>
      </c>
    </row>
    <row r="69" spans="2:2" x14ac:dyDescent="0.25">
      <c r="B69" t="s">
        <v>287</v>
      </c>
    </row>
    <row r="70" spans="2:2" x14ac:dyDescent="0.25">
      <c r="B70" t="s">
        <v>288</v>
      </c>
    </row>
    <row r="71" spans="2:2" x14ac:dyDescent="0.25">
      <c r="B71" t="s">
        <v>289</v>
      </c>
    </row>
    <row r="72" spans="2:2" x14ac:dyDescent="0.25">
      <c r="B72" t="s">
        <v>290</v>
      </c>
    </row>
    <row r="73" spans="2:2" x14ac:dyDescent="0.25">
      <c r="B73" t="s">
        <v>291</v>
      </c>
    </row>
    <row r="74" spans="2:2" x14ac:dyDescent="0.25">
      <c r="B74" t="s">
        <v>292</v>
      </c>
    </row>
    <row r="75" spans="2:2" x14ac:dyDescent="0.25">
      <c r="B75" t="s">
        <v>293</v>
      </c>
    </row>
    <row r="76" spans="2:2" x14ac:dyDescent="0.25">
      <c r="B76" t="s">
        <v>294</v>
      </c>
    </row>
    <row r="77" spans="2:2" x14ac:dyDescent="0.25">
      <c r="B77" t="s">
        <v>295</v>
      </c>
    </row>
    <row r="78" spans="2:2" x14ac:dyDescent="0.25">
      <c r="B78" t="s">
        <v>296</v>
      </c>
    </row>
    <row r="79" spans="2:2" x14ac:dyDescent="0.25">
      <c r="B79" t="s">
        <v>297</v>
      </c>
    </row>
    <row r="80" spans="2:2" x14ac:dyDescent="0.25">
      <c r="B80" t="s">
        <v>298</v>
      </c>
    </row>
    <row r="81" spans="2:2" x14ac:dyDescent="0.25">
      <c r="B81" t="s">
        <v>299</v>
      </c>
    </row>
    <row r="82" spans="2:2" x14ac:dyDescent="0.25">
      <c r="B82" t="s">
        <v>300</v>
      </c>
    </row>
    <row r="83" spans="2:2" x14ac:dyDescent="0.25">
      <c r="B83" t="s">
        <v>301</v>
      </c>
    </row>
    <row r="84" spans="2:2" x14ac:dyDescent="0.25">
      <c r="B84" t="s">
        <v>302</v>
      </c>
    </row>
    <row r="85" spans="2:2" x14ac:dyDescent="0.25">
      <c r="B85" t="s">
        <v>303</v>
      </c>
    </row>
    <row r="86" spans="2:2" x14ac:dyDescent="0.25">
      <c r="B86" t="s">
        <v>304</v>
      </c>
    </row>
    <row r="87" spans="2:2" x14ac:dyDescent="0.25">
      <c r="B87" t="s">
        <v>305</v>
      </c>
    </row>
    <row r="88" spans="2:2" x14ac:dyDescent="0.25">
      <c r="B88" t="s">
        <v>306</v>
      </c>
    </row>
    <row r="89" spans="2:2" x14ac:dyDescent="0.25">
      <c r="B89" t="s">
        <v>307</v>
      </c>
    </row>
    <row r="90" spans="2:2" x14ac:dyDescent="0.25">
      <c r="B90" t="s">
        <v>308</v>
      </c>
    </row>
    <row r="91" spans="2:2" x14ac:dyDescent="0.25">
      <c r="B91" t="s">
        <v>309</v>
      </c>
    </row>
  </sheetData>
  <mergeCells count="6">
    <mergeCell ref="C6:E6"/>
    <mergeCell ref="F6:H6"/>
    <mergeCell ref="I6:K6"/>
    <mergeCell ref="L6:N6"/>
    <mergeCell ref="C5:H5"/>
    <mergeCell ref="I5:N5"/>
  </mergeCells>
  <hyperlinks>
    <hyperlink ref="A1" location="Index!A1" display="Index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9217" r:id="rId3" name="ComboBox1">
          <controlPr defaultSize="0" autoLine="0" linkedCell="B3" listFillRange="todPurpose" r:id="rId4">
            <anchor moveWithCells="1">
              <from>
                <xdr:col>0</xdr:col>
                <xdr:colOff>590550</xdr:colOff>
                <xdr:row>2</xdr:row>
                <xdr:rowOff>0</xdr:rowOff>
              </from>
              <to>
                <xdr:col>1</xdr:col>
                <xdr:colOff>2066925</xdr:colOff>
                <xdr:row>3</xdr:row>
                <xdr:rowOff>133350</xdr:rowOff>
              </to>
            </anchor>
          </controlPr>
        </control>
      </mc:Choice>
      <mc:Fallback>
        <control shapeId="9217" r:id="rId3" name="ComboBox1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H87"/>
  <sheetViews>
    <sheetView topLeftCell="J43" workbookViewId="0">
      <selection activeCell="W47" sqref="W47:AF87"/>
    </sheetView>
  </sheetViews>
  <sheetFormatPr defaultRowHeight="15" x14ac:dyDescent="0.25"/>
  <sheetData>
    <row r="1" spans="1:34" x14ac:dyDescent="0.25">
      <c r="A1" t="s">
        <v>7</v>
      </c>
      <c r="X1">
        <f>SUM(X4:X20)</f>
        <v>1044793.7229500001</v>
      </c>
    </row>
    <row r="2" spans="1:34" x14ac:dyDescent="0.25">
      <c r="A2" t="s">
        <v>104</v>
      </c>
      <c r="L2" t="s">
        <v>105</v>
      </c>
      <c r="W2" t="s">
        <v>106</v>
      </c>
    </row>
    <row r="3" spans="1:34" x14ac:dyDescent="0.25">
      <c r="B3" t="s">
        <v>49</v>
      </c>
      <c r="C3" t="s">
        <v>50</v>
      </c>
      <c r="D3" t="s">
        <v>97</v>
      </c>
      <c r="E3" t="s">
        <v>98</v>
      </c>
      <c r="F3" t="s">
        <v>99</v>
      </c>
      <c r="G3" t="s">
        <v>100</v>
      </c>
      <c r="H3" t="s">
        <v>101</v>
      </c>
      <c r="I3" t="s">
        <v>102</v>
      </c>
      <c r="J3" t="s">
        <v>103</v>
      </c>
      <c r="K3" t="s">
        <v>173</v>
      </c>
      <c r="M3" t="s">
        <v>49</v>
      </c>
      <c r="N3" t="s">
        <v>50</v>
      </c>
      <c r="O3" t="s">
        <v>97</v>
      </c>
      <c r="P3" t="s">
        <v>98</v>
      </c>
      <c r="Q3" t="s">
        <v>99</v>
      </c>
      <c r="R3" t="s">
        <v>100</v>
      </c>
      <c r="S3" t="s">
        <v>101</v>
      </c>
      <c r="T3" t="s">
        <v>102</v>
      </c>
      <c r="U3" t="s">
        <v>103</v>
      </c>
      <c r="V3" t="s">
        <v>173</v>
      </c>
      <c r="X3" t="s">
        <v>49</v>
      </c>
      <c r="Y3" t="s">
        <v>50</v>
      </c>
      <c r="Z3" t="s">
        <v>97</v>
      </c>
      <c r="AA3" t="s">
        <v>98</v>
      </c>
      <c r="AB3" t="s">
        <v>99</v>
      </c>
      <c r="AC3" t="s">
        <v>100</v>
      </c>
      <c r="AD3" t="s">
        <v>101</v>
      </c>
      <c r="AE3" t="s">
        <v>102</v>
      </c>
      <c r="AF3" t="s">
        <v>103</v>
      </c>
      <c r="AG3" t="s">
        <v>173</v>
      </c>
      <c r="AH3" t="s">
        <v>49</v>
      </c>
    </row>
    <row r="4" spans="1:34" x14ac:dyDescent="0.25">
      <c r="A4">
        <v>1</v>
      </c>
      <c r="B4">
        <v>104324.54601000001</v>
      </c>
      <c r="C4">
        <v>0</v>
      </c>
      <c r="D4">
        <v>253.68756999999999</v>
      </c>
      <c r="E4">
        <v>3642.2654900000002</v>
      </c>
      <c r="F4">
        <v>4966.0111200000001</v>
      </c>
      <c r="G4">
        <v>3801.4462800000001</v>
      </c>
      <c r="H4">
        <v>799.55160000000001</v>
      </c>
      <c r="I4">
        <v>911.82115999999996</v>
      </c>
      <c r="J4">
        <v>0</v>
      </c>
      <c r="K4">
        <f>SUM(B4:J4)</f>
        <v>118699.32923000002</v>
      </c>
      <c r="L4">
        <v>1</v>
      </c>
      <c r="M4">
        <v>591.44054000000006</v>
      </c>
      <c r="N4">
        <v>0</v>
      </c>
      <c r="O4">
        <v>0</v>
      </c>
      <c r="P4">
        <v>1380.4249500000001</v>
      </c>
      <c r="Q4">
        <v>537.76593000000003</v>
      </c>
      <c r="R4">
        <v>0</v>
      </c>
      <c r="S4">
        <v>0</v>
      </c>
      <c r="T4">
        <v>0</v>
      </c>
      <c r="U4">
        <v>0</v>
      </c>
      <c r="V4">
        <f>SUM(M4:U4)</f>
        <v>2509.6314200000002</v>
      </c>
      <c r="W4">
        <v>1</v>
      </c>
      <c r="X4">
        <v>1906.8018199999999</v>
      </c>
      <c r="Y4">
        <v>0</v>
      </c>
      <c r="Z4">
        <v>388.73286999999999</v>
      </c>
      <c r="AA4">
        <v>277477.89129</v>
      </c>
      <c r="AB4">
        <v>117615.97941</v>
      </c>
      <c r="AC4">
        <v>34064.461900000002</v>
      </c>
      <c r="AD4">
        <v>14317.14774</v>
      </c>
      <c r="AE4">
        <v>5669.8209900000002</v>
      </c>
      <c r="AF4">
        <v>56355.261169999998</v>
      </c>
      <c r="AG4">
        <f>SUM(X4:AF4)</f>
        <v>507796.09718999994</v>
      </c>
      <c r="AH4" t="s">
        <v>50</v>
      </c>
    </row>
    <row r="5" spans="1:34" x14ac:dyDescent="0.25">
      <c r="A5">
        <v>2</v>
      </c>
      <c r="B5">
        <v>116824.36255000001</v>
      </c>
      <c r="C5">
        <v>82.428719999999998</v>
      </c>
      <c r="D5">
        <v>4296.7793899999997</v>
      </c>
      <c r="E5">
        <v>574.27747999999997</v>
      </c>
      <c r="F5">
        <v>3874.67256</v>
      </c>
      <c r="G5">
        <v>7421.3999700000004</v>
      </c>
      <c r="H5">
        <v>173.31453999999999</v>
      </c>
      <c r="I5">
        <v>288.41953000000001</v>
      </c>
      <c r="J5">
        <v>0</v>
      </c>
      <c r="K5">
        <f t="shared" ref="K5:K43" si="0">SUM(B5:J5)</f>
        <v>133535.65474000003</v>
      </c>
      <c r="L5">
        <v>2</v>
      </c>
      <c r="M5">
        <v>0</v>
      </c>
      <c r="N5">
        <v>0</v>
      </c>
      <c r="O5">
        <v>0</v>
      </c>
      <c r="P5">
        <v>227.42298</v>
      </c>
      <c r="Q5">
        <v>75.301839999999999</v>
      </c>
      <c r="R5">
        <v>262.67016999999998</v>
      </c>
      <c r="S5">
        <v>0</v>
      </c>
      <c r="T5">
        <v>0</v>
      </c>
      <c r="U5">
        <v>0</v>
      </c>
      <c r="V5">
        <f t="shared" ref="V5:V42" si="1">SUM(M5:U5)</f>
        <v>565.39499000000001</v>
      </c>
      <c r="W5">
        <v>2</v>
      </c>
      <c r="X5">
        <v>14496.05451</v>
      </c>
      <c r="Y5">
        <v>557.40332000000001</v>
      </c>
      <c r="Z5">
        <v>571.93008999999995</v>
      </c>
      <c r="AA5">
        <v>533931.03573999996</v>
      </c>
      <c r="AB5">
        <v>371085.08743000001</v>
      </c>
      <c r="AC5">
        <v>105948.5591</v>
      </c>
      <c r="AD5">
        <v>61901.536330000003</v>
      </c>
      <c r="AE5">
        <v>17909.27738</v>
      </c>
      <c r="AF5">
        <v>115820.42810999999</v>
      </c>
      <c r="AG5">
        <f t="shared" ref="AG5:AG42" si="2">SUM(X5:AF5)</f>
        <v>1222221.31201</v>
      </c>
      <c r="AH5" t="s">
        <v>97</v>
      </c>
    </row>
    <row r="6" spans="1:34" x14ac:dyDescent="0.25">
      <c r="A6">
        <v>3</v>
      </c>
      <c r="B6">
        <v>236971.24901999999</v>
      </c>
      <c r="C6">
        <v>1128.1184699999999</v>
      </c>
      <c r="D6">
        <v>2576.05069</v>
      </c>
      <c r="E6">
        <v>2424.7846599999998</v>
      </c>
      <c r="F6">
        <v>7330.6850800000002</v>
      </c>
      <c r="G6">
        <v>11345.234930000001</v>
      </c>
      <c r="H6">
        <v>198.125</v>
      </c>
      <c r="I6">
        <v>13.45144</v>
      </c>
      <c r="J6">
        <v>0</v>
      </c>
      <c r="K6">
        <f t="shared" si="0"/>
        <v>261987.69928999999</v>
      </c>
      <c r="L6">
        <v>3</v>
      </c>
      <c r="M6">
        <v>123.91991</v>
      </c>
      <c r="N6">
        <v>0</v>
      </c>
      <c r="O6">
        <v>0</v>
      </c>
      <c r="P6">
        <v>1007.19426</v>
      </c>
      <c r="Q6">
        <v>311.73460999999998</v>
      </c>
      <c r="R6">
        <v>1002.74163</v>
      </c>
      <c r="S6">
        <v>0</v>
      </c>
      <c r="T6">
        <v>0</v>
      </c>
      <c r="U6">
        <v>0</v>
      </c>
      <c r="V6">
        <f t="shared" si="1"/>
        <v>2445.5904099999998</v>
      </c>
      <c r="W6">
        <v>3</v>
      </c>
      <c r="X6">
        <v>63346.074359999999</v>
      </c>
      <c r="Y6">
        <v>837.21033</v>
      </c>
      <c r="Z6">
        <v>719.19289000000003</v>
      </c>
      <c r="AA6">
        <v>183749.91029999999</v>
      </c>
      <c r="AB6">
        <v>358837.51183999999</v>
      </c>
      <c r="AC6">
        <v>126930.99262</v>
      </c>
      <c r="AD6">
        <v>91740.010630000004</v>
      </c>
      <c r="AE6">
        <v>40939.314259999999</v>
      </c>
      <c r="AF6">
        <v>106705.51015</v>
      </c>
      <c r="AG6">
        <f t="shared" si="2"/>
        <v>973805.72738000005</v>
      </c>
      <c r="AH6" t="s">
        <v>98</v>
      </c>
    </row>
    <row r="7" spans="1:34" x14ac:dyDescent="0.25">
      <c r="A7">
        <v>4</v>
      </c>
      <c r="B7">
        <v>291432.85665999999</v>
      </c>
      <c r="C7">
        <v>8228.1286099999998</v>
      </c>
      <c r="D7">
        <v>22827.171050000001</v>
      </c>
      <c r="E7">
        <v>9228.4104800000005</v>
      </c>
      <c r="F7">
        <v>11701.323899999999</v>
      </c>
      <c r="G7">
        <v>15440.93583</v>
      </c>
      <c r="H7">
        <v>175.24986999999999</v>
      </c>
      <c r="I7">
        <v>2750.23443</v>
      </c>
      <c r="J7">
        <v>2289.6405300000001</v>
      </c>
      <c r="K7">
        <f t="shared" si="0"/>
        <v>364073.95136000001</v>
      </c>
      <c r="L7">
        <v>4</v>
      </c>
      <c r="M7">
        <v>359.80182000000002</v>
      </c>
      <c r="N7">
        <v>0</v>
      </c>
      <c r="O7">
        <v>0</v>
      </c>
      <c r="P7">
        <v>3604.1703000000002</v>
      </c>
      <c r="Q7">
        <v>1495.6003499999999</v>
      </c>
      <c r="R7">
        <v>5700.7794400000002</v>
      </c>
      <c r="S7">
        <v>0</v>
      </c>
      <c r="T7">
        <v>352.33240000000001</v>
      </c>
      <c r="U7">
        <v>0</v>
      </c>
      <c r="V7">
        <f t="shared" si="1"/>
        <v>11512.684310000001</v>
      </c>
      <c r="W7">
        <v>4</v>
      </c>
      <c r="X7">
        <v>21252.81738</v>
      </c>
      <c r="Y7">
        <v>2996.02405</v>
      </c>
      <c r="Z7">
        <v>1072.6757500000001</v>
      </c>
      <c r="AA7">
        <v>63207.326509999999</v>
      </c>
      <c r="AB7">
        <v>251346.30345000001</v>
      </c>
      <c r="AC7">
        <v>156804.51147</v>
      </c>
      <c r="AD7">
        <v>80881.406229999993</v>
      </c>
      <c r="AE7">
        <v>83999.989950000003</v>
      </c>
      <c r="AF7">
        <v>51836.677199999998</v>
      </c>
      <c r="AG7">
        <f t="shared" si="2"/>
        <v>713397.73199</v>
      </c>
      <c r="AH7" t="s">
        <v>99</v>
      </c>
    </row>
    <row r="8" spans="1:34" x14ac:dyDescent="0.25">
      <c r="A8">
        <v>5</v>
      </c>
      <c r="B8">
        <v>423761.07504999998</v>
      </c>
      <c r="C8">
        <v>3853.4856100000002</v>
      </c>
      <c r="D8">
        <v>133586.25917</v>
      </c>
      <c r="E8">
        <v>22966.517899999999</v>
      </c>
      <c r="F8">
        <v>21885.172200000001</v>
      </c>
      <c r="G8">
        <v>25368.250469999999</v>
      </c>
      <c r="H8">
        <v>2875.1741400000001</v>
      </c>
      <c r="I8">
        <v>2275.8531200000002</v>
      </c>
      <c r="J8">
        <v>1707.3911900000001</v>
      </c>
      <c r="K8">
        <f t="shared" si="0"/>
        <v>638279.17884999991</v>
      </c>
      <c r="L8">
        <v>5</v>
      </c>
      <c r="M8">
        <v>346.50571000000002</v>
      </c>
      <c r="N8">
        <v>0</v>
      </c>
      <c r="O8">
        <v>0</v>
      </c>
      <c r="P8">
        <v>10418.616969999999</v>
      </c>
      <c r="Q8">
        <v>1753.6025</v>
      </c>
      <c r="R8">
        <v>4429.8459899999998</v>
      </c>
      <c r="S8">
        <v>0</v>
      </c>
      <c r="T8">
        <v>293.53163000000001</v>
      </c>
      <c r="U8">
        <v>584.95627999999999</v>
      </c>
      <c r="V8">
        <f t="shared" si="1"/>
        <v>17827.059079999995</v>
      </c>
      <c r="W8">
        <v>5</v>
      </c>
      <c r="X8">
        <v>30363.195520000001</v>
      </c>
      <c r="Y8">
        <v>6625.7280000000001</v>
      </c>
      <c r="Z8">
        <v>4047.5311299999998</v>
      </c>
      <c r="AA8">
        <v>38454.668729999998</v>
      </c>
      <c r="AB8">
        <v>163077.19203000001</v>
      </c>
      <c r="AC8">
        <v>149633.18349</v>
      </c>
      <c r="AD8">
        <v>62650.965150000004</v>
      </c>
      <c r="AE8">
        <v>53659.118690000003</v>
      </c>
      <c r="AF8">
        <v>36319.303260000001</v>
      </c>
      <c r="AG8">
        <f t="shared" si="2"/>
        <v>544830.88599999994</v>
      </c>
      <c r="AH8" t="s">
        <v>100</v>
      </c>
    </row>
    <row r="9" spans="1:34" x14ac:dyDescent="0.25">
      <c r="A9">
        <v>6</v>
      </c>
      <c r="B9">
        <v>501334.11251000001</v>
      </c>
      <c r="C9">
        <v>21808.88236</v>
      </c>
      <c r="D9">
        <v>299903.77857000002</v>
      </c>
      <c r="E9">
        <v>54033.746709999999</v>
      </c>
      <c r="F9">
        <v>35483.764569999999</v>
      </c>
      <c r="G9">
        <v>38116.306689999998</v>
      </c>
      <c r="H9">
        <v>4968.1606899999997</v>
      </c>
      <c r="I9">
        <v>3457.62754</v>
      </c>
      <c r="J9">
        <v>1415.1875500000001</v>
      </c>
      <c r="K9">
        <f t="shared" si="0"/>
        <v>960521.56719000009</v>
      </c>
      <c r="L9">
        <v>6</v>
      </c>
      <c r="M9">
        <v>875.18246999999997</v>
      </c>
      <c r="N9">
        <v>0</v>
      </c>
      <c r="O9">
        <v>0</v>
      </c>
      <c r="P9">
        <v>30887.526279999998</v>
      </c>
      <c r="Q9">
        <v>10580.01735</v>
      </c>
      <c r="R9">
        <v>7714.1374999999998</v>
      </c>
      <c r="S9">
        <v>0</v>
      </c>
      <c r="T9">
        <v>586.77584999999999</v>
      </c>
      <c r="U9">
        <v>0</v>
      </c>
      <c r="V9">
        <f t="shared" si="1"/>
        <v>50643.639449999995</v>
      </c>
      <c r="W9">
        <v>6</v>
      </c>
      <c r="X9">
        <v>35836.354379999997</v>
      </c>
      <c r="Y9">
        <v>9861.2094500000003</v>
      </c>
      <c r="Z9">
        <v>9508.4382700000006</v>
      </c>
      <c r="AA9">
        <v>18325.98286</v>
      </c>
      <c r="AB9">
        <v>161564.71197</v>
      </c>
      <c r="AC9">
        <v>140256.12346999999</v>
      </c>
      <c r="AD9">
        <v>40999.775529999999</v>
      </c>
      <c r="AE9">
        <v>47557.838100000001</v>
      </c>
      <c r="AF9">
        <v>12483.858459999999</v>
      </c>
      <c r="AG9">
        <f t="shared" si="2"/>
        <v>476394.29248999996</v>
      </c>
      <c r="AH9" t="s">
        <v>101</v>
      </c>
    </row>
    <row r="10" spans="1:34" x14ac:dyDescent="0.25">
      <c r="A10">
        <v>7</v>
      </c>
      <c r="B10">
        <v>533460.52486999996</v>
      </c>
      <c r="C10">
        <v>23391.260330000001</v>
      </c>
      <c r="D10">
        <v>417899.23512999999</v>
      </c>
      <c r="E10">
        <v>101637.63172</v>
      </c>
      <c r="F10">
        <v>49316.893239999998</v>
      </c>
      <c r="G10">
        <v>46915.702980000002</v>
      </c>
      <c r="H10">
        <v>4041.4136100000001</v>
      </c>
      <c r="I10">
        <v>6744.52916</v>
      </c>
      <c r="J10">
        <v>4849.7193799999995</v>
      </c>
      <c r="K10">
        <f t="shared" si="0"/>
        <v>1188256.9104199996</v>
      </c>
      <c r="L10">
        <v>7</v>
      </c>
      <c r="M10">
        <v>445.66451999999998</v>
      </c>
      <c r="N10">
        <v>0</v>
      </c>
      <c r="O10">
        <v>215.38507000000001</v>
      </c>
      <c r="P10">
        <v>51726.479599999999</v>
      </c>
      <c r="Q10">
        <v>7684.4962500000001</v>
      </c>
      <c r="R10">
        <v>12524.764999999999</v>
      </c>
      <c r="S10">
        <v>582.55966000000001</v>
      </c>
      <c r="T10">
        <v>822.32894999999996</v>
      </c>
      <c r="U10">
        <v>0</v>
      </c>
      <c r="V10">
        <f t="shared" si="1"/>
        <v>74001.679049999992</v>
      </c>
      <c r="W10">
        <v>7</v>
      </c>
      <c r="X10">
        <v>45258.258549999999</v>
      </c>
      <c r="Y10">
        <v>7833.5798599999998</v>
      </c>
      <c r="Z10">
        <v>37100.576130000001</v>
      </c>
      <c r="AA10">
        <v>16350.21456</v>
      </c>
      <c r="AB10">
        <v>76420.857109999997</v>
      </c>
      <c r="AC10">
        <v>128418.43240999999</v>
      </c>
      <c r="AD10">
        <v>28991.258099999999</v>
      </c>
      <c r="AE10">
        <v>41618.18952</v>
      </c>
      <c r="AF10">
        <v>11594.692719999999</v>
      </c>
      <c r="AG10">
        <f t="shared" si="2"/>
        <v>393586.05895999999</v>
      </c>
      <c r="AH10" t="s">
        <v>102</v>
      </c>
    </row>
    <row r="11" spans="1:34" x14ac:dyDescent="0.25">
      <c r="A11">
        <v>8</v>
      </c>
      <c r="B11">
        <v>383795.50884000002</v>
      </c>
      <c r="C11">
        <v>12272.612450000001</v>
      </c>
      <c r="D11">
        <v>333228.11673000001</v>
      </c>
      <c r="E11">
        <v>92252.555789999999</v>
      </c>
      <c r="F11">
        <v>85508.913100000005</v>
      </c>
      <c r="G11">
        <v>54749.442470000002</v>
      </c>
      <c r="H11">
        <v>13774.907880000001</v>
      </c>
      <c r="I11">
        <v>7462.6090700000004</v>
      </c>
      <c r="J11">
        <v>10744.005649999999</v>
      </c>
      <c r="K11">
        <f t="shared" si="0"/>
        <v>993788.67197999998</v>
      </c>
      <c r="L11">
        <v>8</v>
      </c>
      <c r="M11">
        <v>1613.7986000000001</v>
      </c>
      <c r="N11">
        <v>0</v>
      </c>
      <c r="O11">
        <v>388.73286999999999</v>
      </c>
      <c r="P11">
        <v>98437.990699999995</v>
      </c>
      <c r="Q11">
        <v>14179.85598</v>
      </c>
      <c r="R11">
        <v>11255.97762</v>
      </c>
      <c r="S11">
        <v>1752.8669299999999</v>
      </c>
      <c r="T11">
        <v>1596.11204</v>
      </c>
      <c r="U11">
        <v>3008.3861900000002</v>
      </c>
      <c r="V11">
        <f t="shared" si="1"/>
        <v>132233.72093000001</v>
      </c>
      <c r="W11">
        <v>8</v>
      </c>
      <c r="X11">
        <v>48180.330349999997</v>
      </c>
      <c r="Y11">
        <v>20587.180639999999</v>
      </c>
      <c r="Z11">
        <v>39016.924910000002</v>
      </c>
      <c r="AA11">
        <v>10754.60751</v>
      </c>
      <c r="AB11">
        <v>60853.849090000003</v>
      </c>
      <c r="AC11">
        <v>104693.73654</v>
      </c>
      <c r="AD11">
        <v>19737.864870000001</v>
      </c>
      <c r="AE11">
        <v>32033.781640000001</v>
      </c>
      <c r="AF11">
        <v>6021.3653999999997</v>
      </c>
      <c r="AG11">
        <f t="shared" si="2"/>
        <v>341879.64095000003</v>
      </c>
      <c r="AH11" t="s">
        <v>103</v>
      </c>
    </row>
    <row r="12" spans="1:34" x14ac:dyDescent="0.25">
      <c r="A12">
        <v>9</v>
      </c>
      <c r="B12">
        <v>213893.35334</v>
      </c>
      <c r="C12">
        <v>12521.956819999999</v>
      </c>
      <c r="D12">
        <v>217139.85578000001</v>
      </c>
      <c r="E12">
        <v>103354.16749000001</v>
      </c>
      <c r="F12">
        <v>70166.543659999996</v>
      </c>
      <c r="G12">
        <v>61540.689140000002</v>
      </c>
      <c r="H12">
        <v>23118.673129999999</v>
      </c>
      <c r="I12">
        <v>14047.44325</v>
      </c>
      <c r="J12">
        <v>6706.1335300000001</v>
      </c>
      <c r="K12">
        <f t="shared" si="0"/>
        <v>722488.81614000001</v>
      </c>
      <c r="L12">
        <v>9</v>
      </c>
      <c r="M12">
        <v>3385.6355600000002</v>
      </c>
      <c r="N12">
        <v>0</v>
      </c>
      <c r="O12">
        <v>0</v>
      </c>
      <c r="P12">
        <v>75374.771229999998</v>
      </c>
      <c r="Q12">
        <v>28599.791850000001</v>
      </c>
      <c r="R12">
        <v>13682.03321</v>
      </c>
      <c r="S12">
        <v>3705.3641899999998</v>
      </c>
      <c r="T12">
        <v>1188.7739999999999</v>
      </c>
      <c r="U12">
        <v>2586.66167</v>
      </c>
      <c r="V12">
        <f t="shared" si="1"/>
        <v>128523.03170999998</v>
      </c>
      <c r="W12">
        <v>9</v>
      </c>
      <c r="X12">
        <v>65870.776370000007</v>
      </c>
      <c r="Y12">
        <v>11603.263559999999</v>
      </c>
      <c r="Z12">
        <v>28404.469450000001</v>
      </c>
      <c r="AA12">
        <v>3707.1295</v>
      </c>
      <c r="AB12">
        <v>46941.231509999998</v>
      </c>
      <c r="AC12">
        <v>71364.534069999994</v>
      </c>
      <c r="AD12">
        <v>19921.068770000002</v>
      </c>
      <c r="AE12">
        <v>17889.058730000001</v>
      </c>
      <c r="AF12">
        <v>2816.4238500000001</v>
      </c>
      <c r="AG12">
        <f t="shared" si="2"/>
        <v>268517.95581000001</v>
      </c>
      <c r="AH12" t="s">
        <v>173</v>
      </c>
    </row>
    <row r="13" spans="1:34" x14ac:dyDescent="0.25">
      <c r="A13">
        <v>10</v>
      </c>
      <c r="B13">
        <v>165351.59599999999</v>
      </c>
      <c r="C13">
        <v>17487.479530000001</v>
      </c>
      <c r="D13">
        <v>28368.914059999999</v>
      </c>
      <c r="E13">
        <v>25195.82202</v>
      </c>
      <c r="F13">
        <v>79468.378370000006</v>
      </c>
      <c r="G13">
        <v>51380.235699999997</v>
      </c>
      <c r="H13">
        <v>23841.52922</v>
      </c>
      <c r="I13">
        <v>20440.927449999999</v>
      </c>
      <c r="J13">
        <v>12955.64155</v>
      </c>
      <c r="K13">
        <f t="shared" si="0"/>
        <v>424490.52390000009</v>
      </c>
      <c r="L13">
        <v>10</v>
      </c>
      <c r="M13">
        <v>4567.2927900000004</v>
      </c>
      <c r="N13">
        <v>0</v>
      </c>
      <c r="O13">
        <v>673.39263000000005</v>
      </c>
      <c r="P13">
        <v>74786.485339999999</v>
      </c>
      <c r="Q13">
        <v>40755.919679999999</v>
      </c>
      <c r="R13">
        <v>16265.34648</v>
      </c>
      <c r="S13">
        <v>3425.4930300000001</v>
      </c>
      <c r="T13">
        <v>2412.2555000000002</v>
      </c>
      <c r="U13">
        <v>3706.5893000000001</v>
      </c>
      <c r="V13">
        <f t="shared" si="1"/>
        <v>146592.77475000001</v>
      </c>
      <c r="W13">
        <v>10</v>
      </c>
      <c r="X13">
        <v>96988.732730000003</v>
      </c>
      <c r="Y13">
        <v>11486.089819999999</v>
      </c>
      <c r="Z13">
        <v>22894.612509999999</v>
      </c>
      <c r="AA13">
        <v>4974.9099100000003</v>
      </c>
      <c r="AB13">
        <v>49003.394910000003</v>
      </c>
      <c r="AC13">
        <v>64222.815260000003</v>
      </c>
      <c r="AD13">
        <v>10734.578380000001</v>
      </c>
      <c r="AE13">
        <v>19908.64098</v>
      </c>
      <c r="AF13">
        <v>3721.23623</v>
      </c>
      <c r="AG13">
        <f t="shared" si="2"/>
        <v>283935.01072999998</v>
      </c>
    </row>
    <row r="14" spans="1:34" x14ac:dyDescent="0.25">
      <c r="A14">
        <v>11</v>
      </c>
      <c r="B14">
        <v>89990.85858</v>
      </c>
      <c r="C14">
        <v>9263.2583599999998</v>
      </c>
      <c r="D14">
        <v>4851.0885099999996</v>
      </c>
      <c r="E14">
        <v>11815.798339999999</v>
      </c>
      <c r="F14">
        <v>90931.033150000003</v>
      </c>
      <c r="G14">
        <v>37048.128790000002</v>
      </c>
      <c r="H14">
        <v>23033.765739999999</v>
      </c>
      <c r="I14">
        <v>10439.00827</v>
      </c>
      <c r="J14">
        <v>10728.362230000001</v>
      </c>
      <c r="K14">
        <f t="shared" si="0"/>
        <v>288101.30197000003</v>
      </c>
      <c r="L14">
        <v>11</v>
      </c>
      <c r="M14">
        <v>6655.2334499999997</v>
      </c>
      <c r="N14">
        <v>773.25967000000003</v>
      </c>
      <c r="O14">
        <v>283.27776</v>
      </c>
      <c r="P14">
        <v>23232.39975</v>
      </c>
      <c r="Q14">
        <v>33768.757790000003</v>
      </c>
      <c r="R14">
        <v>16698.026000000002</v>
      </c>
      <c r="S14">
        <v>6619.6907099999999</v>
      </c>
      <c r="T14">
        <v>4113.3504899999998</v>
      </c>
      <c r="U14">
        <v>3508.68878</v>
      </c>
      <c r="V14">
        <f t="shared" si="1"/>
        <v>95652.684399999998</v>
      </c>
      <c r="W14">
        <v>11</v>
      </c>
      <c r="X14">
        <v>66157.541339999996</v>
      </c>
      <c r="Y14">
        <v>8127.0666600000004</v>
      </c>
      <c r="Z14">
        <v>7936.9125000000004</v>
      </c>
      <c r="AA14">
        <v>2108.6318999999999</v>
      </c>
      <c r="AB14">
        <v>36760.148459999997</v>
      </c>
      <c r="AC14">
        <v>54976.633529999999</v>
      </c>
      <c r="AD14">
        <v>8104.7232000000004</v>
      </c>
      <c r="AE14">
        <v>15484.0969</v>
      </c>
      <c r="AF14">
        <v>3599.3867799999998</v>
      </c>
      <c r="AG14">
        <f t="shared" si="2"/>
        <v>203255.14126999999</v>
      </c>
    </row>
    <row r="15" spans="1:34" x14ac:dyDescent="0.25">
      <c r="A15">
        <v>12</v>
      </c>
      <c r="B15">
        <v>64163.872230000001</v>
      </c>
      <c r="C15">
        <v>7081.1928500000004</v>
      </c>
      <c r="D15">
        <v>2019.2163499999999</v>
      </c>
      <c r="E15">
        <v>13174.12738</v>
      </c>
      <c r="F15">
        <v>106187.39965000001</v>
      </c>
      <c r="G15">
        <v>36987.856449999999</v>
      </c>
      <c r="H15">
        <v>31646.064050000001</v>
      </c>
      <c r="I15">
        <v>13789.21506</v>
      </c>
      <c r="J15">
        <v>10609.35829</v>
      </c>
      <c r="K15">
        <f t="shared" si="0"/>
        <v>285658.30231000006</v>
      </c>
      <c r="L15">
        <v>12</v>
      </c>
      <c r="M15">
        <v>6856.1350000000002</v>
      </c>
      <c r="N15">
        <v>1162.99416</v>
      </c>
      <c r="O15">
        <v>1498.3418999999999</v>
      </c>
      <c r="P15">
        <v>14029.343339999999</v>
      </c>
      <c r="Q15">
        <v>46341.311959999999</v>
      </c>
      <c r="R15">
        <v>17546.43475</v>
      </c>
      <c r="S15">
        <v>9990.2967800000006</v>
      </c>
      <c r="T15">
        <v>3827.70858</v>
      </c>
      <c r="U15">
        <v>7430.7099799999996</v>
      </c>
      <c r="V15">
        <f t="shared" si="1"/>
        <v>108683.27645</v>
      </c>
      <c r="W15">
        <v>12</v>
      </c>
      <c r="X15">
        <v>79159.916429999997</v>
      </c>
      <c r="Y15">
        <v>8128.8022300000002</v>
      </c>
      <c r="Z15">
        <v>14870.86047</v>
      </c>
      <c r="AA15">
        <v>2371.9530300000001</v>
      </c>
      <c r="AB15">
        <v>23815.237440000001</v>
      </c>
      <c r="AC15">
        <v>40843.771500000003</v>
      </c>
      <c r="AD15">
        <v>3205.17551</v>
      </c>
      <c r="AE15">
        <v>5986.3415400000004</v>
      </c>
      <c r="AF15">
        <v>2336.1139899999998</v>
      </c>
      <c r="AG15">
        <f t="shared" si="2"/>
        <v>180718.17214000001</v>
      </c>
    </row>
    <row r="16" spans="1:34" x14ac:dyDescent="0.25">
      <c r="A16">
        <v>13</v>
      </c>
      <c r="B16">
        <v>43033.929969999997</v>
      </c>
      <c r="C16">
        <v>4555.4015499999996</v>
      </c>
      <c r="D16">
        <v>4381.2364600000001</v>
      </c>
      <c r="E16">
        <v>21609.325720000001</v>
      </c>
      <c r="F16">
        <v>139256.38814</v>
      </c>
      <c r="G16">
        <v>28311.255209999999</v>
      </c>
      <c r="H16">
        <v>18940.815149999999</v>
      </c>
      <c r="I16">
        <v>6053.2247500000003</v>
      </c>
      <c r="J16">
        <v>11538.59518</v>
      </c>
      <c r="K16">
        <f t="shared" si="0"/>
        <v>277680.17213000002</v>
      </c>
      <c r="L16">
        <v>13</v>
      </c>
      <c r="M16">
        <v>10183.214819999999</v>
      </c>
      <c r="N16">
        <v>1910.8216600000001</v>
      </c>
      <c r="O16">
        <v>1870.6107999999999</v>
      </c>
      <c r="P16">
        <v>11018.753500000001</v>
      </c>
      <c r="Q16">
        <v>58158.065170000002</v>
      </c>
      <c r="R16">
        <v>18092.028849999999</v>
      </c>
      <c r="S16">
        <v>13383.68369</v>
      </c>
      <c r="T16">
        <v>4356.11175</v>
      </c>
      <c r="U16">
        <v>5190.3145400000003</v>
      </c>
      <c r="V16">
        <f t="shared" si="1"/>
        <v>124163.60478000001</v>
      </c>
      <c r="W16">
        <v>13</v>
      </c>
      <c r="X16">
        <v>70012.727939999997</v>
      </c>
      <c r="Y16">
        <v>6726.9602500000001</v>
      </c>
      <c r="Z16">
        <v>39840.155550000003</v>
      </c>
      <c r="AA16">
        <v>624.78084999999999</v>
      </c>
      <c r="AB16">
        <v>20717.301380000001</v>
      </c>
      <c r="AC16">
        <v>33149.825040000003</v>
      </c>
      <c r="AD16">
        <v>4798.5286800000003</v>
      </c>
      <c r="AE16">
        <v>7061.2851300000002</v>
      </c>
      <c r="AF16">
        <v>3317.4301500000001</v>
      </c>
      <c r="AG16">
        <f t="shared" si="2"/>
        <v>186248.99497</v>
      </c>
    </row>
    <row r="17" spans="1:33" x14ac:dyDescent="0.25">
      <c r="A17">
        <v>14</v>
      </c>
      <c r="B17">
        <v>40288.40238</v>
      </c>
      <c r="C17">
        <v>4048.8162900000002</v>
      </c>
      <c r="D17">
        <v>8242.3604400000004</v>
      </c>
      <c r="E17">
        <v>53793.913710000001</v>
      </c>
      <c r="F17">
        <v>96878.472949999996</v>
      </c>
      <c r="G17">
        <v>36221.950210000003</v>
      </c>
      <c r="H17">
        <v>30157.58122</v>
      </c>
      <c r="I17">
        <v>7378.5962900000004</v>
      </c>
      <c r="J17">
        <v>31039.264749999998</v>
      </c>
      <c r="K17">
        <f t="shared" si="0"/>
        <v>308049.35824000003</v>
      </c>
      <c r="L17">
        <v>14</v>
      </c>
      <c r="M17">
        <v>16940.454669999999</v>
      </c>
      <c r="N17">
        <v>3485.52549</v>
      </c>
      <c r="O17">
        <v>18774.360659999998</v>
      </c>
      <c r="P17">
        <v>29292.912400000001</v>
      </c>
      <c r="Q17">
        <v>122137.75683</v>
      </c>
      <c r="R17">
        <v>23749.11721</v>
      </c>
      <c r="S17">
        <v>21121.907569999999</v>
      </c>
      <c r="T17">
        <v>14887.353220000001</v>
      </c>
      <c r="U17">
        <v>12781.97982</v>
      </c>
      <c r="V17">
        <f t="shared" si="1"/>
        <v>263171.36786999996</v>
      </c>
      <c r="W17">
        <v>14</v>
      </c>
      <c r="X17">
        <v>87192.742209999997</v>
      </c>
      <c r="Y17">
        <v>7576.5147699999998</v>
      </c>
      <c r="Z17">
        <v>98367.901459999994</v>
      </c>
      <c r="AA17">
        <v>3035.81475</v>
      </c>
      <c r="AB17">
        <v>14929.77095</v>
      </c>
      <c r="AC17">
        <v>33461.701059999999</v>
      </c>
      <c r="AD17">
        <v>4119.5131899999997</v>
      </c>
      <c r="AE17">
        <v>5547.5375000000004</v>
      </c>
      <c r="AF17">
        <v>1499.6730500000001</v>
      </c>
      <c r="AG17">
        <f t="shared" si="2"/>
        <v>255731.16893999997</v>
      </c>
    </row>
    <row r="18" spans="1:33" x14ac:dyDescent="0.25">
      <c r="A18">
        <v>15</v>
      </c>
      <c r="B18">
        <v>31785.015500000001</v>
      </c>
      <c r="C18">
        <v>3197.1764800000001</v>
      </c>
      <c r="D18">
        <v>8775.99251</v>
      </c>
      <c r="E18">
        <v>48240.82836</v>
      </c>
      <c r="F18">
        <v>57018.435230000003</v>
      </c>
      <c r="G18">
        <v>46433.496480000002</v>
      </c>
      <c r="H18">
        <v>14409.246279999999</v>
      </c>
      <c r="I18">
        <v>9789.8445599999995</v>
      </c>
      <c r="J18">
        <v>75524.77089</v>
      </c>
      <c r="K18">
        <f t="shared" si="0"/>
        <v>295174.80628999998</v>
      </c>
      <c r="L18">
        <v>15</v>
      </c>
      <c r="M18">
        <v>38712.851540000003</v>
      </c>
      <c r="N18">
        <v>3361.82485</v>
      </c>
      <c r="O18">
        <v>29151.418949999999</v>
      </c>
      <c r="P18">
        <v>53579.288619999999</v>
      </c>
      <c r="Q18">
        <v>76453.158729999996</v>
      </c>
      <c r="R18">
        <v>24147.725740000002</v>
      </c>
      <c r="S18">
        <v>24026.29391</v>
      </c>
      <c r="T18">
        <v>7826.9037200000002</v>
      </c>
      <c r="U18">
        <v>16589.868589999998</v>
      </c>
      <c r="V18">
        <f t="shared" si="1"/>
        <v>273849.33464999998</v>
      </c>
      <c r="W18">
        <v>15</v>
      </c>
      <c r="X18">
        <v>90796.099449999994</v>
      </c>
      <c r="Y18">
        <v>6859.6490599999997</v>
      </c>
      <c r="Z18">
        <v>197217.28975</v>
      </c>
      <c r="AA18">
        <v>1295.9601</v>
      </c>
      <c r="AB18">
        <v>17172.56524</v>
      </c>
      <c r="AC18">
        <v>25355.470509999999</v>
      </c>
      <c r="AD18">
        <v>5533.0589399999999</v>
      </c>
      <c r="AE18">
        <v>6297.6611300000004</v>
      </c>
      <c r="AF18">
        <v>1968.2093299999999</v>
      </c>
      <c r="AG18">
        <f t="shared" si="2"/>
        <v>352495.96351000009</v>
      </c>
    </row>
    <row r="19" spans="1:33" x14ac:dyDescent="0.25">
      <c r="A19">
        <v>16</v>
      </c>
      <c r="B19">
        <v>48525.04479</v>
      </c>
      <c r="C19">
        <v>4149.3568500000001</v>
      </c>
      <c r="D19">
        <v>16554.74163</v>
      </c>
      <c r="E19">
        <v>15328.382250000001</v>
      </c>
      <c r="F19">
        <v>69965.772379999995</v>
      </c>
      <c r="G19">
        <v>33802.470450000001</v>
      </c>
      <c r="H19">
        <v>18406.41344</v>
      </c>
      <c r="I19">
        <v>17815.86767</v>
      </c>
      <c r="J19">
        <v>86560.154079999993</v>
      </c>
      <c r="K19">
        <f t="shared" si="0"/>
        <v>311108.20354000002</v>
      </c>
      <c r="L19">
        <v>16</v>
      </c>
      <c r="M19">
        <v>38523.373269999996</v>
      </c>
      <c r="N19">
        <v>2959.62426</v>
      </c>
      <c r="O19">
        <v>32379.070319999999</v>
      </c>
      <c r="P19">
        <v>35847.166870000001</v>
      </c>
      <c r="Q19">
        <v>72434.909020000006</v>
      </c>
      <c r="R19">
        <v>35445.43593</v>
      </c>
      <c r="S19">
        <v>22144.699519999998</v>
      </c>
      <c r="T19">
        <v>11161.707479999999</v>
      </c>
      <c r="U19">
        <v>41047.979829999997</v>
      </c>
      <c r="V19">
        <f t="shared" si="1"/>
        <v>291943.96649999998</v>
      </c>
      <c r="W19">
        <v>16</v>
      </c>
      <c r="X19">
        <v>101508.23934</v>
      </c>
      <c r="Y19">
        <v>13017.634830000001</v>
      </c>
      <c r="Z19">
        <v>304638.18291999999</v>
      </c>
      <c r="AA19">
        <v>2535.1372099999999</v>
      </c>
      <c r="AB19">
        <v>12828.31005</v>
      </c>
      <c r="AC19">
        <v>16496.811580000001</v>
      </c>
      <c r="AD19">
        <v>4134.2220100000004</v>
      </c>
      <c r="AE19">
        <v>3224.93307</v>
      </c>
      <c r="AF19">
        <v>992.13319999999999</v>
      </c>
      <c r="AG19">
        <f t="shared" si="2"/>
        <v>459375.60421000008</v>
      </c>
    </row>
    <row r="20" spans="1:33" x14ac:dyDescent="0.25">
      <c r="A20">
        <v>17</v>
      </c>
      <c r="B20">
        <v>48938.696580000003</v>
      </c>
      <c r="C20">
        <v>5416.2511299999996</v>
      </c>
      <c r="D20">
        <v>6837.79925</v>
      </c>
      <c r="E20">
        <v>19603.039929999999</v>
      </c>
      <c r="F20">
        <v>61778.591399999998</v>
      </c>
      <c r="G20">
        <v>38930.350700000003</v>
      </c>
      <c r="H20">
        <v>15427.284519999999</v>
      </c>
      <c r="I20">
        <v>7064.22156</v>
      </c>
      <c r="J20">
        <v>50678.760049999997</v>
      </c>
      <c r="K20">
        <f t="shared" si="0"/>
        <v>254674.99511999998</v>
      </c>
      <c r="L20">
        <v>17</v>
      </c>
      <c r="M20">
        <v>48034.889710000003</v>
      </c>
      <c r="N20">
        <v>5800.14959</v>
      </c>
      <c r="O20">
        <v>10823.87744</v>
      </c>
      <c r="P20">
        <v>32906.180310000003</v>
      </c>
      <c r="Q20">
        <v>85892.893249999994</v>
      </c>
      <c r="R20">
        <v>21795.15828</v>
      </c>
      <c r="S20">
        <v>15480.14429</v>
      </c>
      <c r="T20">
        <v>5161.7472299999999</v>
      </c>
      <c r="U20">
        <v>84264.119120000003</v>
      </c>
      <c r="V20">
        <f t="shared" si="1"/>
        <v>310159.15922000003</v>
      </c>
      <c r="W20">
        <v>17</v>
      </c>
      <c r="X20">
        <v>126467.06027</v>
      </c>
      <c r="Y20">
        <v>15440.675279999999</v>
      </c>
      <c r="Z20">
        <v>188235.01712999999</v>
      </c>
      <c r="AA20">
        <v>524.00185999999997</v>
      </c>
      <c r="AB20">
        <v>8699.4337599999999</v>
      </c>
      <c r="AC20">
        <v>13347.79334</v>
      </c>
      <c r="AD20">
        <v>2777.4728300000002</v>
      </c>
      <c r="AE20">
        <v>2054.85034</v>
      </c>
      <c r="AF20">
        <v>1535.38832</v>
      </c>
      <c r="AG20">
        <f t="shared" si="2"/>
        <v>359081.69313000003</v>
      </c>
    </row>
    <row r="21" spans="1:33" x14ac:dyDescent="0.25">
      <c r="A21">
        <v>18</v>
      </c>
      <c r="B21">
        <v>44548.241099999999</v>
      </c>
      <c r="C21">
        <v>2955.4062100000001</v>
      </c>
      <c r="D21">
        <v>625.41476999999998</v>
      </c>
      <c r="E21">
        <v>13014.246709999999</v>
      </c>
      <c r="F21">
        <v>78515.985109999994</v>
      </c>
      <c r="G21">
        <v>26162.686740000001</v>
      </c>
      <c r="H21">
        <v>15945.20732</v>
      </c>
      <c r="I21">
        <v>10540.87213</v>
      </c>
      <c r="J21">
        <v>34207.144719999997</v>
      </c>
      <c r="K21">
        <f t="shared" si="0"/>
        <v>226515.20480999997</v>
      </c>
      <c r="L21">
        <v>18</v>
      </c>
      <c r="M21">
        <v>38456.469019999997</v>
      </c>
      <c r="N21">
        <v>6119.9100600000002</v>
      </c>
      <c r="O21">
        <v>16973.430380000002</v>
      </c>
      <c r="P21">
        <v>17583.24134</v>
      </c>
      <c r="Q21">
        <v>68363.775269999998</v>
      </c>
      <c r="R21">
        <v>33427.721149999998</v>
      </c>
      <c r="S21">
        <v>18362.947080000002</v>
      </c>
      <c r="T21">
        <v>11189.84971</v>
      </c>
      <c r="U21">
        <v>69061.983410000001</v>
      </c>
      <c r="V21">
        <f t="shared" si="1"/>
        <v>279539.32742000005</v>
      </c>
      <c r="W21">
        <v>18</v>
      </c>
      <c r="X21">
        <v>169978.93158</v>
      </c>
      <c r="Y21">
        <v>3965.0855700000002</v>
      </c>
      <c r="Z21">
        <v>142813.43502999999</v>
      </c>
      <c r="AA21">
        <v>0</v>
      </c>
      <c r="AB21">
        <v>8331.6522700000005</v>
      </c>
      <c r="AC21">
        <v>14062.43175</v>
      </c>
      <c r="AD21">
        <v>899.43073000000004</v>
      </c>
      <c r="AE21">
        <v>2247.8388500000001</v>
      </c>
      <c r="AF21">
        <v>260.62914999999998</v>
      </c>
      <c r="AG21">
        <f t="shared" si="2"/>
        <v>342559.43493000005</v>
      </c>
    </row>
    <row r="22" spans="1:33" x14ac:dyDescent="0.25">
      <c r="A22">
        <v>19</v>
      </c>
      <c r="B22">
        <v>47742.292970000002</v>
      </c>
      <c r="C22">
        <v>342.50328999999999</v>
      </c>
      <c r="D22">
        <v>551.21253000000002</v>
      </c>
      <c r="E22">
        <v>20820.226549999999</v>
      </c>
      <c r="F22">
        <v>45277.095269999998</v>
      </c>
      <c r="G22">
        <v>24453.023349999999</v>
      </c>
      <c r="H22">
        <v>12198.305759999999</v>
      </c>
      <c r="I22">
        <v>9266.49964</v>
      </c>
      <c r="J22">
        <v>17453.766019999999</v>
      </c>
      <c r="K22">
        <f t="shared" si="0"/>
        <v>178104.92538</v>
      </c>
      <c r="L22">
        <v>19</v>
      </c>
      <c r="M22">
        <v>40558.804559999997</v>
      </c>
      <c r="N22">
        <v>4516.5340699999997</v>
      </c>
      <c r="O22">
        <v>17936.26943</v>
      </c>
      <c r="P22">
        <v>12371.54903</v>
      </c>
      <c r="Q22">
        <v>69159.245540000004</v>
      </c>
      <c r="R22">
        <v>24117.628970000002</v>
      </c>
      <c r="S22">
        <v>16822.822889999999</v>
      </c>
      <c r="T22">
        <v>10201.116190000001</v>
      </c>
      <c r="U22">
        <v>57590.346680000002</v>
      </c>
      <c r="V22">
        <f t="shared" si="1"/>
        <v>253274.31735999999</v>
      </c>
      <c r="W22">
        <v>19</v>
      </c>
      <c r="X22">
        <v>261521.64621000001</v>
      </c>
      <c r="Y22">
        <v>5720.3764499999997</v>
      </c>
      <c r="Z22">
        <v>92604.192349999998</v>
      </c>
      <c r="AA22">
        <v>215.40135000000001</v>
      </c>
      <c r="AB22">
        <v>9436.3911900000003</v>
      </c>
      <c r="AC22">
        <v>15789.19837</v>
      </c>
      <c r="AD22">
        <v>817.99767999999995</v>
      </c>
      <c r="AE22">
        <v>577.13729000000001</v>
      </c>
      <c r="AF22">
        <v>777.46573000000001</v>
      </c>
      <c r="AG22">
        <f t="shared" si="2"/>
        <v>387459.80661999999</v>
      </c>
    </row>
    <row r="23" spans="1:33" x14ac:dyDescent="0.25">
      <c r="A23">
        <v>20</v>
      </c>
      <c r="B23">
        <v>83718.677540000004</v>
      </c>
      <c r="C23">
        <v>1106.63212</v>
      </c>
      <c r="D23">
        <v>483.40442000000002</v>
      </c>
      <c r="E23">
        <v>55569.700490000003</v>
      </c>
      <c r="F23">
        <v>68136.684829999998</v>
      </c>
      <c r="G23">
        <v>35262.734779999999</v>
      </c>
      <c r="H23">
        <v>15022.98725</v>
      </c>
      <c r="I23">
        <v>5539.93246</v>
      </c>
      <c r="J23">
        <v>13575.78211</v>
      </c>
      <c r="K23">
        <f t="shared" si="0"/>
        <v>278416.53599999996</v>
      </c>
      <c r="L23">
        <v>20</v>
      </c>
      <c r="M23">
        <v>55821.472020000001</v>
      </c>
      <c r="N23">
        <v>5803.8544400000001</v>
      </c>
      <c r="O23">
        <v>48398.094599999997</v>
      </c>
      <c r="P23">
        <v>20166.60817</v>
      </c>
      <c r="Q23">
        <v>68702.005420000001</v>
      </c>
      <c r="R23">
        <v>31106.25604</v>
      </c>
      <c r="S23">
        <v>20930.455600000001</v>
      </c>
      <c r="T23">
        <v>7858.5382200000004</v>
      </c>
      <c r="U23">
        <v>25797.228090000001</v>
      </c>
      <c r="V23">
        <f t="shared" si="1"/>
        <v>284584.51259999996</v>
      </c>
      <c r="W23">
        <v>20</v>
      </c>
      <c r="X23">
        <v>353733.57449000003</v>
      </c>
      <c r="Y23">
        <v>7568.7947299999996</v>
      </c>
      <c r="Z23">
        <v>68789.808810000002</v>
      </c>
      <c r="AA23">
        <v>3651.4164700000001</v>
      </c>
      <c r="AB23">
        <v>11095.012699999999</v>
      </c>
      <c r="AC23">
        <v>12337.62211</v>
      </c>
      <c r="AD23">
        <v>2741.94515</v>
      </c>
      <c r="AE23">
        <v>4421.65175</v>
      </c>
      <c r="AF23">
        <v>0</v>
      </c>
      <c r="AG23">
        <f t="shared" si="2"/>
        <v>464339.82621000009</v>
      </c>
    </row>
    <row r="24" spans="1:33" x14ac:dyDescent="0.25">
      <c r="A24">
        <v>21</v>
      </c>
      <c r="B24">
        <v>24684.845990000002</v>
      </c>
      <c r="C24">
        <v>1096.8261199999999</v>
      </c>
      <c r="D24">
        <v>1172.11499</v>
      </c>
      <c r="E24">
        <v>66118.601070000004</v>
      </c>
      <c r="F24">
        <v>57474.030980000003</v>
      </c>
      <c r="G24">
        <v>28664.80111</v>
      </c>
      <c r="H24">
        <v>16390.979950000001</v>
      </c>
      <c r="I24">
        <v>7155.9793499999996</v>
      </c>
      <c r="J24">
        <v>11294.45528</v>
      </c>
      <c r="K24">
        <f t="shared" si="0"/>
        <v>214052.63484000001</v>
      </c>
      <c r="L24">
        <v>21</v>
      </c>
      <c r="M24">
        <v>94821.592000000004</v>
      </c>
      <c r="N24">
        <v>10417.771140000001</v>
      </c>
      <c r="O24">
        <v>176225.78312000001</v>
      </c>
      <c r="P24">
        <v>51135.666499999999</v>
      </c>
      <c r="Q24">
        <v>70448.334000000003</v>
      </c>
      <c r="R24">
        <v>37305.87255</v>
      </c>
      <c r="S24">
        <v>25469.75013</v>
      </c>
      <c r="T24">
        <v>12509.61873</v>
      </c>
      <c r="U24">
        <v>18275.428370000001</v>
      </c>
      <c r="V24">
        <f t="shared" si="1"/>
        <v>496609.81653999997</v>
      </c>
      <c r="W24">
        <v>21</v>
      </c>
      <c r="X24">
        <v>379829.95552999998</v>
      </c>
      <c r="Y24">
        <v>8313.8916000000008</v>
      </c>
      <c r="Z24">
        <v>48434.624320000003</v>
      </c>
      <c r="AA24">
        <v>1013.08109</v>
      </c>
      <c r="AB24">
        <v>9320.1833299999998</v>
      </c>
      <c r="AC24">
        <v>14314.441930000001</v>
      </c>
      <c r="AD24">
        <v>336.90066999999999</v>
      </c>
      <c r="AE24">
        <v>2290.9269100000001</v>
      </c>
      <c r="AF24">
        <v>227.84692999999999</v>
      </c>
      <c r="AG24">
        <f t="shared" si="2"/>
        <v>464081.85230999993</v>
      </c>
    </row>
    <row r="25" spans="1:33" x14ac:dyDescent="0.25">
      <c r="A25">
        <v>22</v>
      </c>
      <c r="B25">
        <v>38630.893649999998</v>
      </c>
      <c r="C25">
        <v>842.26841000000002</v>
      </c>
      <c r="D25">
        <v>0</v>
      </c>
      <c r="E25">
        <v>72047.34938</v>
      </c>
      <c r="F25">
        <v>57197.85931</v>
      </c>
      <c r="G25">
        <v>32470.936079999999</v>
      </c>
      <c r="H25">
        <v>15571.64107</v>
      </c>
      <c r="I25">
        <v>9303.5795099999996</v>
      </c>
      <c r="J25">
        <v>5114.9712600000003</v>
      </c>
      <c r="K25">
        <f t="shared" si="0"/>
        <v>231179.49867000003</v>
      </c>
      <c r="L25">
        <v>22</v>
      </c>
      <c r="M25">
        <v>184412.73790000001</v>
      </c>
      <c r="N25">
        <v>6956.3229300000003</v>
      </c>
      <c r="O25">
        <v>371487.88827</v>
      </c>
      <c r="P25">
        <v>91894.416649999999</v>
      </c>
      <c r="Q25">
        <v>89597.170819999999</v>
      </c>
      <c r="R25">
        <v>53611.454059999996</v>
      </c>
      <c r="S25">
        <v>25028.59332</v>
      </c>
      <c r="T25">
        <v>7539.5011400000003</v>
      </c>
      <c r="U25">
        <v>14598.472750000001</v>
      </c>
      <c r="V25">
        <f t="shared" si="1"/>
        <v>845126.55783999991</v>
      </c>
      <c r="W25">
        <v>22</v>
      </c>
      <c r="X25">
        <v>371380.38351000001</v>
      </c>
      <c r="Y25">
        <v>5224.6931500000001</v>
      </c>
      <c r="Z25">
        <v>48262.588799999998</v>
      </c>
      <c r="AA25">
        <v>1210.4382000000001</v>
      </c>
      <c r="AB25">
        <v>5077.5145300000004</v>
      </c>
      <c r="AC25">
        <v>14213.99057</v>
      </c>
      <c r="AD25">
        <v>0</v>
      </c>
      <c r="AE25">
        <v>2565.10061</v>
      </c>
      <c r="AF25">
        <v>227.84692999999999</v>
      </c>
      <c r="AG25">
        <f t="shared" si="2"/>
        <v>448162.55630000005</v>
      </c>
    </row>
    <row r="26" spans="1:33" x14ac:dyDescent="0.25">
      <c r="A26">
        <v>23</v>
      </c>
      <c r="B26">
        <v>44615.042119999998</v>
      </c>
      <c r="C26">
        <v>724.37328000000002</v>
      </c>
      <c r="D26">
        <v>91.039420000000007</v>
      </c>
      <c r="E26">
        <v>42586.123529999997</v>
      </c>
      <c r="F26">
        <v>47982.4208</v>
      </c>
      <c r="G26">
        <v>39365.946080000002</v>
      </c>
      <c r="H26">
        <v>13368.435810000001</v>
      </c>
      <c r="I26">
        <v>11275.804620000001</v>
      </c>
      <c r="J26">
        <v>5281.3547900000003</v>
      </c>
      <c r="K26">
        <f t="shared" si="0"/>
        <v>205290.54045</v>
      </c>
      <c r="L26">
        <v>23</v>
      </c>
      <c r="M26">
        <v>233794.96478000001</v>
      </c>
      <c r="N26">
        <v>17445.846850000002</v>
      </c>
      <c r="O26">
        <v>309518.43661999999</v>
      </c>
      <c r="P26">
        <v>62075.770089999998</v>
      </c>
      <c r="Q26">
        <v>93421.293829999995</v>
      </c>
      <c r="R26">
        <v>42868.451809999999</v>
      </c>
      <c r="S26">
        <v>12854.69579</v>
      </c>
      <c r="T26">
        <v>9040.2560099999992</v>
      </c>
      <c r="U26">
        <v>13620.50684</v>
      </c>
      <c r="V26">
        <f t="shared" si="1"/>
        <v>794640.22262000002</v>
      </c>
      <c r="W26">
        <v>23</v>
      </c>
      <c r="X26">
        <v>279967.39607999998</v>
      </c>
      <c r="Y26">
        <v>3066.2736199999999</v>
      </c>
      <c r="Z26">
        <v>28852.61132</v>
      </c>
      <c r="AA26">
        <v>270.01051000000001</v>
      </c>
      <c r="AB26">
        <v>6065.4933799999999</v>
      </c>
      <c r="AC26">
        <v>8030.5537100000001</v>
      </c>
      <c r="AD26">
        <v>929.51720999999998</v>
      </c>
      <c r="AE26">
        <v>1205.42453</v>
      </c>
      <c r="AF26">
        <v>529.36544000000004</v>
      </c>
      <c r="AG26">
        <f t="shared" si="2"/>
        <v>328916.64580000006</v>
      </c>
    </row>
    <row r="27" spans="1:33" x14ac:dyDescent="0.25">
      <c r="A27">
        <v>24</v>
      </c>
      <c r="B27">
        <v>22924.123049999998</v>
      </c>
      <c r="C27">
        <v>2575.5921400000002</v>
      </c>
      <c r="D27">
        <v>0</v>
      </c>
      <c r="E27">
        <v>37776.088009999999</v>
      </c>
      <c r="F27">
        <v>90396.913849999997</v>
      </c>
      <c r="G27">
        <v>42060.640789999998</v>
      </c>
      <c r="H27">
        <v>21503.919709999998</v>
      </c>
      <c r="I27">
        <v>18860.659680000001</v>
      </c>
      <c r="J27">
        <v>4610.3191399999996</v>
      </c>
      <c r="K27">
        <f t="shared" si="0"/>
        <v>240708.25636999999</v>
      </c>
      <c r="L27">
        <v>24</v>
      </c>
      <c r="M27">
        <v>239048.54404000001</v>
      </c>
      <c r="N27">
        <v>7971.8795899999996</v>
      </c>
      <c r="O27">
        <v>138723.11642000001</v>
      </c>
      <c r="P27">
        <v>38330.495130000003</v>
      </c>
      <c r="Q27">
        <v>77533.431049999999</v>
      </c>
      <c r="R27">
        <v>45327.748420000004</v>
      </c>
      <c r="S27">
        <v>14333.810020000001</v>
      </c>
      <c r="T27">
        <v>8587.0105899999999</v>
      </c>
      <c r="U27">
        <v>8142.6482500000002</v>
      </c>
      <c r="V27">
        <f t="shared" si="1"/>
        <v>577998.68350999989</v>
      </c>
      <c r="W27">
        <v>24</v>
      </c>
      <c r="X27">
        <v>274811.33493999997</v>
      </c>
      <c r="Y27">
        <v>1079.7470699999999</v>
      </c>
      <c r="Z27">
        <v>17454.164560000001</v>
      </c>
      <c r="AA27">
        <v>148.90297000000001</v>
      </c>
      <c r="AB27">
        <v>3854.2933800000001</v>
      </c>
      <c r="AC27">
        <v>15341.523279999999</v>
      </c>
      <c r="AD27">
        <v>142.8912</v>
      </c>
      <c r="AE27">
        <v>1167.8734899999999</v>
      </c>
      <c r="AF27">
        <v>0</v>
      </c>
      <c r="AG27">
        <f t="shared" si="2"/>
        <v>314000.73089000001</v>
      </c>
    </row>
    <row r="28" spans="1:33" x14ac:dyDescent="0.25">
      <c r="A28">
        <v>25</v>
      </c>
      <c r="B28">
        <v>22794.131870000001</v>
      </c>
      <c r="C28">
        <v>8150.45784</v>
      </c>
      <c r="D28">
        <v>176.84039999999999</v>
      </c>
      <c r="E28">
        <v>32216.089550000001</v>
      </c>
      <c r="F28">
        <v>57969.23431</v>
      </c>
      <c r="G28">
        <v>55207.295960000003</v>
      </c>
      <c r="H28">
        <v>13225.15525</v>
      </c>
      <c r="I28">
        <v>15420.170910000001</v>
      </c>
      <c r="J28">
        <v>903.20399999999995</v>
      </c>
      <c r="K28">
        <f t="shared" si="0"/>
        <v>206062.58009000003</v>
      </c>
      <c r="L28">
        <v>25</v>
      </c>
      <c r="M28">
        <v>281419.76634999999</v>
      </c>
      <c r="N28">
        <v>13012.073539999999</v>
      </c>
      <c r="O28">
        <v>71837.636360000004</v>
      </c>
      <c r="P28">
        <v>35266.977290000003</v>
      </c>
      <c r="Q28">
        <v>74792.796860000002</v>
      </c>
      <c r="R28">
        <v>51302.450400000002</v>
      </c>
      <c r="S28">
        <v>23913.646079999999</v>
      </c>
      <c r="T28">
        <v>10080.03628</v>
      </c>
      <c r="U28">
        <v>10480.44544</v>
      </c>
      <c r="V28">
        <f t="shared" si="1"/>
        <v>572105.82860000001</v>
      </c>
      <c r="W28">
        <v>25</v>
      </c>
      <c r="X28">
        <v>181988.32157</v>
      </c>
      <c r="Y28">
        <v>5719.3454300000003</v>
      </c>
      <c r="Z28">
        <v>12163.071529999999</v>
      </c>
      <c r="AA28">
        <v>1313.94082</v>
      </c>
      <c r="AB28">
        <v>5803.2525100000003</v>
      </c>
      <c r="AC28">
        <v>3318.8973599999999</v>
      </c>
      <c r="AD28">
        <v>117.45874999999999</v>
      </c>
      <c r="AE28">
        <v>0</v>
      </c>
      <c r="AF28">
        <v>0</v>
      </c>
      <c r="AG28">
        <f t="shared" si="2"/>
        <v>210424.28796999995</v>
      </c>
    </row>
    <row r="29" spans="1:33" x14ac:dyDescent="0.25">
      <c r="A29">
        <v>26</v>
      </c>
      <c r="B29">
        <v>18385.503199999999</v>
      </c>
      <c r="C29">
        <v>17848.785909999999</v>
      </c>
      <c r="D29">
        <v>172.30315999999999</v>
      </c>
      <c r="E29">
        <v>44829.358809999998</v>
      </c>
      <c r="F29">
        <v>42124.877489999999</v>
      </c>
      <c r="G29">
        <v>77177.779460000005</v>
      </c>
      <c r="H29">
        <v>19475.441709999999</v>
      </c>
      <c r="I29">
        <v>41390.634230000003</v>
      </c>
      <c r="J29">
        <v>2149.8657199999998</v>
      </c>
      <c r="K29">
        <f t="shared" si="0"/>
        <v>263554.54968999996</v>
      </c>
      <c r="L29">
        <v>26</v>
      </c>
      <c r="M29">
        <v>451006.31719999999</v>
      </c>
      <c r="N29">
        <v>6743.1641600000003</v>
      </c>
      <c r="O29">
        <v>64299.908660000001</v>
      </c>
      <c r="P29">
        <v>37345.81018</v>
      </c>
      <c r="Q29">
        <v>78163.903619999997</v>
      </c>
      <c r="R29">
        <v>49561.984230000002</v>
      </c>
      <c r="S29">
        <v>21250.03211</v>
      </c>
      <c r="T29">
        <v>13302.15301</v>
      </c>
      <c r="U29">
        <v>3968.1905499999998</v>
      </c>
      <c r="V29">
        <f t="shared" si="1"/>
        <v>725641.46372</v>
      </c>
      <c r="W29">
        <v>26</v>
      </c>
      <c r="X29">
        <v>117738.12363</v>
      </c>
      <c r="Y29">
        <v>2504.2486100000001</v>
      </c>
      <c r="Z29">
        <v>8271.7798999999995</v>
      </c>
      <c r="AA29">
        <v>607.66751999999997</v>
      </c>
      <c r="AB29">
        <v>4086.7094999999999</v>
      </c>
      <c r="AC29">
        <v>1693.28106</v>
      </c>
      <c r="AD29">
        <v>573.66336999999999</v>
      </c>
      <c r="AE29">
        <v>153.94639000000001</v>
      </c>
      <c r="AF29">
        <v>497.38391999999999</v>
      </c>
      <c r="AG29">
        <f t="shared" si="2"/>
        <v>136126.8039</v>
      </c>
    </row>
    <row r="30" spans="1:33" x14ac:dyDescent="0.25">
      <c r="A30">
        <v>27</v>
      </c>
      <c r="B30">
        <v>18777.662769999999</v>
      </c>
      <c r="C30">
        <v>8257.7245899999998</v>
      </c>
      <c r="D30">
        <v>0</v>
      </c>
      <c r="E30">
        <v>50183.52317</v>
      </c>
      <c r="F30">
        <v>44776.610650000002</v>
      </c>
      <c r="G30">
        <v>84136.106310000003</v>
      </c>
      <c r="H30">
        <v>17825.232349999998</v>
      </c>
      <c r="I30">
        <v>27567.947479999999</v>
      </c>
      <c r="J30">
        <v>1596.6680100000001</v>
      </c>
      <c r="K30">
        <f t="shared" si="0"/>
        <v>253121.47532999999</v>
      </c>
      <c r="L30">
        <v>27</v>
      </c>
      <c r="M30">
        <v>401506.09253999998</v>
      </c>
      <c r="N30">
        <v>7182.7722000000003</v>
      </c>
      <c r="O30">
        <v>59217.9159</v>
      </c>
      <c r="P30">
        <v>40354.185160000001</v>
      </c>
      <c r="Q30">
        <v>58733.093999999997</v>
      </c>
      <c r="R30">
        <v>51116.83281</v>
      </c>
      <c r="S30">
        <v>18366.322560000001</v>
      </c>
      <c r="T30">
        <v>13220.523380000001</v>
      </c>
      <c r="U30">
        <v>2431.73459</v>
      </c>
      <c r="V30">
        <f t="shared" si="1"/>
        <v>652129.47314000013</v>
      </c>
      <c r="W30">
        <v>27</v>
      </c>
      <c r="X30">
        <v>115926.53317</v>
      </c>
      <c r="Y30">
        <v>1745.2448199999999</v>
      </c>
      <c r="Z30">
        <v>35220.263570000003</v>
      </c>
      <c r="AA30">
        <v>82.428719999999998</v>
      </c>
      <c r="AB30">
        <v>1116.5544500000001</v>
      </c>
      <c r="AC30">
        <v>2543.7651000000001</v>
      </c>
      <c r="AD30">
        <v>24.37096</v>
      </c>
      <c r="AE30">
        <v>0</v>
      </c>
      <c r="AF30">
        <v>0</v>
      </c>
      <c r="AG30">
        <f t="shared" si="2"/>
        <v>156659.16078999999</v>
      </c>
    </row>
    <row r="31" spans="1:33" x14ac:dyDescent="0.25">
      <c r="A31">
        <v>28</v>
      </c>
      <c r="B31">
        <v>13037.67561</v>
      </c>
      <c r="C31">
        <v>2751.1007800000002</v>
      </c>
      <c r="D31">
        <v>908.85299999999995</v>
      </c>
      <c r="E31">
        <v>25953.972849999998</v>
      </c>
      <c r="F31">
        <v>96107.146099999998</v>
      </c>
      <c r="G31">
        <v>86622.008839999995</v>
      </c>
      <c r="H31">
        <v>26921.230670000001</v>
      </c>
      <c r="I31">
        <v>37469.516499999998</v>
      </c>
      <c r="J31">
        <v>1609.1257700000001</v>
      </c>
      <c r="K31">
        <f t="shared" si="0"/>
        <v>291380.63011999993</v>
      </c>
      <c r="L31">
        <v>28</v>
      </c>
      <c r="M31">
        <v>345834.42479999998</v>
      </c>
      <c r="N31">
        <v>7797.7541600000004</v>
      </c>
      <c r="O31">
        <v>39576.261570000002</v>
      </c>
      <c r="P31">
        <v>51246.618349999997</v>
      </c>
      <c r="Q31">
        <v>60511.11421</v>
      </c>
      <c r="R31">
        <v>54830.244120000003</v>
      </c>
      <c r="S31">
        <v>16113.63047</v>
      </c>
      <c r="T31">
        <v>13734.87076</v>
      </c>
      <c r="U31">
        <v>3407.79378</v>
      </c>
      <c r="V31">
        <f t="shared" si="1"/>
        <v>593052.71221999999</v>
      </c>
      <c r="W31">
        <v>28</v>
      </c>
      <c r="X31">
        <v>51460.82314</v>
      </c>
      <c r="Y31">
        <v>393.90553999999997</v>
      </c>
      <c r="Z31">
        <v>6836.53809</v>
      </c>
      <c r="AA31">
        <v>0</v>
      </c>
      <c r="AB31">
        <v>1200.77954</v>
      </c>
      <c r="AC31">
        <v>2104.6552700000002</v>
      </c>
      <c r="AD31">
        <v>0</v>
      </c>
      <c r="AE31">
        <v>288.77735000000001</v>
      </c>
      <c r="AF31">
        <v>0</v>
      </c>
      <c r="AG31">
        <f t="shared" si="2"/>
        <v>62285.478930000005</v>
      </c>
    </row>
    <row r="32" spans="1:33" x14ac:dyDescent="0.25">
      <c r="A32">
        <v>29</v>
      </c>
      <c r="B32">
        <v>9091.10304</v>
      </c>
      <c r="C32">
        <v>3318.6393499999999</v>
      </c>
      <c r="D32">
        <v>183.27045000000001</v>
      </c>
      <c r="E32">
        <v>23704.773120000002</v>
      </c>
      <c r="F32">
        <v>53263.306510000002</v>
      </c>
      <c r="G32">
        <v>113515.58081</v>
      </c>
      <c r="H32">
        <v>14306.23869</v>
      </c>
      <c r="I32">
        <v>38575.759870000002</v>
      </c>
      <c r="J32">
        <v>1417.04465</v>
      </c>
      <c r="K32">
        <f t="shared" si="0"/>
        <v>257375.71648999999</v>
      </c>
      <c r="L32">
        <v>29</v>
      </c>
      <c r="M32">
        <v>316632.87614000001</v>
      </c>
      <c r="N32">
        <v>3823.4381600000002</v>
      </c>
      <c r="O32">
        <v>25428.42265</v>
      </c>
      <c r="P32">
        <v>34550.466710000001</v>
      </c>
      <c r="Q32">
        <v>87244.887990000003</v>
      </c>
      <c r="R32">
        <v>53143.646529999998</v>
      </c>
      <c r="S32">
        <v>20719.79061</v>
      </c>
      <c r="T32">
        <v>31982.573769999999</v>
      </c>
      <c r="U32">
        <v>1747.7596900000001</v>
      </c>
      <c r="V32">
        <f t="shared" si="1"/>
        <v>575273.86225000012</v>
      </c>
      <c r="W32">
        <v>29</v>
      </c>
      <c r="X32">
        <v>46081.912219999998</v>
      </c>
      <c r="Y32">
        <v>1801.01767</v>
      </c>
      <c r="Z32">
        <v>3501.6709999999998</v>
      </c>
      <c r="AA32">
        <v>0</v>
      </c>
      <c r="AB32">
        <v>776.30268999999998</v>
      </c>
      <c r="AC32">
        <v>575.10842000000002</v>
      </c>
      <c r="AD32">
        <v>356.67160000000001</v>
      </c>
      <c r="AE32">
        <v>710.65732000000003</v>
      </c>
      <c r="AF32">
        <v>0</v>
      </c>
      <c r="AG32">
        <f t="shared" si="2"/>
        <v>53803.340919999995</v>
      </c>
    </row>
    <row r="33" spans="1:33" x14ac:dyDescent="0.25">
      <c r="A33">
        <v>30</v>
      </c>
      <c r="B33">
        <v>7054.67281</v>
      </c>
      <c r="C33">
        <v>992.77745000000004</v>
      </c>
      <c r="D33">
        <v>0</v>
      </c>
      <c r="E33">
        <v>15325.9475</v>
      </c>
      <c r="F33">
        <v>41589.812400000003</v>
      </c>
      <c r="G33">
        <v>61326.464399999997</v>
      </c>
      <c r="H33">
        <v>24081.266510000001</v>
      </c>
      <c r="I33">
        <v>24696.712739999999</v>
      </c>
      <c r="J33">
        <v>207.73374000000001</v>
      </c>
      <c r="K33">
        <f t="shared" si="0"/>
        <v>175275.38754999998</v>
      </c>
      <c r="L33">
        <v>30</v>
      </c>
      <c r="M33">
        <v>193022.72492000001</v>
      </c>
      <c r="N33">
        <v>6902.5333899999996</v>
      </c>
      <c r="O33">
        <v>14456.2729</v>
      </c>
      <c r="P33">
        <v>28482.549749999998</v>
      </c>
      <c r="Q33">
        <v>109419.99209</v>
      </c>
      <c r="R33">
        <v>61477.621420000003</v>
      </c>
      <c r="S33">
        <v>20351.81869</v>
      </c>
      <c r="T33">
        <v>19632.95203</v>
      </c>
      <c r="U33">
        <v>2859.3968799999998</v>
      </c>
      <c r="V33">
        <f t="shared" si="1"/>
        <v>456605.86206999997</v>
      </c>
      <c r="W33">
        <v>30</v>
      </c>
      <c r="X33">
        <v>25523.275570000002</v>
      </c>
      <c r="Y33">
        <v>2101.9808400000002</v>
      </c>
      <c r="Z33">
        <v>3131.1176599999999</v>
      </c>
      <c r="AA33">
        <v>0</v>
      </c>
      <c r="AB33">
        <v>226.03697</v>
      </c>
      <c r="AC33">
        <v>937.54453999999998</v>
      </c>
      <c r="AD33">
        <v>383.26011999999997</v>
      </c>
      <c r="AE33">
        <v>1904.2207100000001</v>
      </c>
      <c r="AF33">
        <v>0</v>
      </c>
      <c r="AG33">
        <f t="shared" si="2"/>
        <v>34207.436410000002</v>
      </c>
    </row>
    <row r="34" spans="1:33" x14ac:dyDescent="0.25">
      <c r="A34">
        <v>31</v>
      </c>
      <c r="B34">
        <v>5962.32618</v>
      </c>
      <c r="C34">
        <v>0</v>
      </c>
      <c r="D34">
        <v>0</v>
      </c>
      <c r="E34">
        <v>13090.30798</v>
      </c>
      <c r="F34">
        <v>32817.074000000001</v>
      </c>
      <c r="G34">
        <v>41777.883329999997</v>
      </c>
      <c r="H34">
        <v>7959.2515800000001</v>
      </c>
      <c r="I34">
        <v>15215.63638</v>
      </c>
      <c r="J34">
        <v>355.92747000000003</v>
      </c>
      <c r="K34">
        <f t="shared" si="0"/>
        <v>117178.40691999998</v>
      </c>
      <c r="L34">
        <v>31</v>
      </c>
      <c r="M34">
        <v>94098.804709999997</v>
      </c>
      <c r="N34">
        <v>5983.6746899999998</v>
      </c>
      <c r="O34">
        <v>6245.6545599999999</v>
      </c>
      <c r="P34">
        <v>14035.83763</v>
      </c>
      <c r="Q34">
        <v>47466.879090000002</v>
      </c>
      <c r="R34">
        <v>50097.563370000003</v>
      </c>
      <c r="S34">
        <v>25240.209719999999</v>
      </c>
      <c r="T34">
        <v>19326.95566</v>
      </c>
      <c r="U34">
        <v>2803.6738399999999</v>
      </c>
      <c r="V34">
        <f t="shared" si="1"/>
        <v>265299.25326999993</v>
      </c>
      <c r="W34">
        <v>31</v>
      </c>
      <c r="X34">
        <v>22900.40956</v>
      </c>
      <c r="Y34">
        <v>1294.9027000000001</v>
      </c>
      <c r="Z34">
        <v>2745.5074800000002</v>
      </c>
      <c r="AA34">
        <v>0</v>
      </c>
      <c r="AB34">
        <v>1620.93055</v>
      </c>
      <c r="AC34">
        <v>285.58224000000001</v>
      </c>
      <c r="AD34">
        <v>0</v>
      </c>
      <c r="AE34">
        <v>0</v>
      </c>
      <c r="AF34">
        <v>0</v>
      </c>
      <c r="AG34">
        <f t="shared" si="2"/>
        <v>28847.33253</v>
      </c>
    </row>
    <row r="35" spans="1:33" x14ac:dyDescent="0.25">
      <c r="A35">
        <v>32</v>
      </c>
      <c r="B35">
        <v>4953.4735199999996</v>
      </c>
      <c r="C35">
        <v>116.45432</v>
      </c>
      <c r="D35">
        <v>0</v>
      </c>
      <c r="E35">
        <v>15418.19989</v>
      </c>
      <c r="F35">
        <v>23795.50216</v>
      </c>
      <c r="G35">
        <v>28563.779450000002</v>
      </c>
      <c r="H35">
        <v>7844.06412</v>
      </c>
      <c r="I35">
        <v>8830.7306900000003</v>
      </c>
      <c r="J35">
        <v>0</v>
      </c>
      <c r="K35">
        <f t="shared" si="0"/>
        <v>89522.20414999999</v>
      </c>
      <c r="L35">
        <v>32</v>
      </c>
      <c r="M35">
        <v>90322.215840000004</v>
      </c>
      <c r="N35">
        <v>6547.21677</v>
      </c>
      <c r="O35">
        <v>7427.7684900000004</v>
      </c>
      <c r="P35">
        <v>17406.326779999999</v>
      </c>
      <c r="Q35">
        <v>43023.495710000003</v>
      </c>
      <c r="R35">
        <v>90600.978669999997</v>
      </c>
      <c r="S35">
        <v>16909.08827</v>
      </c>
      <c r="T35">
        <v>27850.41634</v>
      </c>
      <c r="U35">
        <v>838.89625000000001</v>
      </c>
      <c r="V35">
        <f t="shared" si="1"/>
        <v>300926.40311999997</v>
      </c>
      <c r="W35">
        <v>32</v>
      </c>
      <c r="X35">
        <v>12533.67052</v>
      </c>
      <c r="Y35">
        <v>164.66001</v>
      </c>
      <c r="Z35">
        <v>1228.22199</v>
      </c>
      <c r="AA35">
        <v>0</v>
      </c>
      <c r="AB35">
        <v>1242.0726400000001</v>
      </c>
      <c r="AC35">
        <v>1455.0140899999999</v>
      </c>
      <c r="AD35">
        <v>0</v>
      </c>
      <c r="AE35">
        <v>0</v>
      </c>
      <c r="AF35">
        <v>0</v>
      </c>
      <c r="AG35">
        <f t="shared" si="2"/>
        <v>16623.63925</v>
      </c>
    </row>
    <row r="36" spans="1:33" x14ac:dyDescent="0.25">
      <c r="A36">
        <v>33</v>
      </c>
      <c r="B36">
        <v>1410.0479600000001</v>
      </c>
      <c r="C36">
        <v>0</v>
      </c>
      <c r="D36">
        <v>0</v>
      </c>
      <c r="E36">
        <v>10736.457770000001</v>
      </c>
      <c r="F36">
        <v>14611.78715</v>
      </c>
      <c r="G36">
        <v>18701.47983</v>
      </c>
      <c r="H36">
        <v>1234.0785900000001</v>
      </c>
      <c r="I36">
        <v>3336.0523400000002</v>
      </c>
      <c r="J36">
        <v>87.105360000000005</v>
      </c>
      <c r="K36">
        <f t="shared" si="0"/>
        <v>50117.009000000005</v>
      </c>
      <c r="L36">
        <v>33</v>
      </c>
      <c r="M36">
        <v>71512.161170000007</v>
      </c>
      <c r="N36">
        <v>20404.308949999999</v>
      </c>
      <c r="O36">
        <v>8285.8040899999996</v>
      </c>
      <c r="P36">
        <v>15891.446599999999</v>
      </c>
      <c r="Q36">
        <v>49135.91719</v>
      </c>
      <c r="R36">
        <v>85626.422420000003</v>
      </c>
      <c r="S36">
        <v>27647.508600000001</v>
      </c>
      <c r="T36">
        <v>29741.301640000001</v>
      </c>
      <c r="U36">
        <v>497.43257</v>
      </c>
      <c r="V36">
        <f t="shared" si="1"/>
        <v>308742.30323000002</v>
      </c>
      <c r="W36">
        <v>33</v>
      </c>
      <c r="X36">
        <v>14945.41044</v>
      </c>
      <c r="Y36">
        <v>47.197839999999999</v>
      </c>
      <c r="Z36">
        <v>526.72090000000003</v>
      </c>
      <c r="AA36">
        <v>0</v>
      </c>
      <c r="AB36">
        <v>129.24096</v>
      </c>
      <c r="AC36">
        <v>291.24847999999997</v>
      </c>
      <c r="AD36">
        <v>0</v>
      </c>
      <c r="AE36">
        <v>0</v>
      </c>
      <c r="AF36">
        <v>0</v>
      </c>
      <c r="AG36">
        <f t="shared" si="2"/>
        <v>15939.81862</v>
      </c>
    </row>
    <row r="37" spans="1:33" x14ac:dyDescent="0.25">
      <c r="A37">
        <v>34</v>
      </c>
      <c r="B37">
        <v>229.92596</v>
      </c>
      <c r="C37">
        <v>0</v>
      </c>
      <c r="D37">
        <v>0</v>
      </c>
      <c r="E37">
        <v>7172.6639800000003</v>
      </c>
      <c r="F37">
        <v>5794.40852</v>
      </c>
      <c r="G37">
        <v>15986.689969999999</v>
      </c>
      <c r="H37">
        <v>2874.4950600000002</v>
      </c>
      <c r="I37">
        <v>6110.1230400000004</v>
      </c>
      <c r="J37">
        <v>3998.66995</v>
      </c>
      <c r="K37">
        <f t="shared" si="0"/>
        <v>42166.976480000005</v>
      </c>
      <c r="L37">
        <v>34</v>
      </c>
      <c r="M37">
        <v>88832.604789999998</v>
      </c>
      <c r="N37">
        <v>11930.130730000001</v>
      </c>
      <c r="O37">
        <v>32480.87025</v>
      </c>
      <c r="P37">
        <v>15993.297060000001</v>
      </c>
      <c r="Q37">
        <v>44709.092490000003</v>
      </c>
      <c r="R37">
        <v>95999.091950000002</v>
      </c>
      <c r="S37">
        <v>9890.4763800000001</v>
      </c>
      <c r="T37">
        <v>35706.524210000003</v>
      </c>
      <c r="U37">
        <v>3998.66995</v>
      </c>
      <c r="V37">
        <f t="shared" si="1"/>
        <v>339540.75781000004</v>
      </c>
      <c r="W37">
        <v>34</v>
      </c>
      <c r="X37">
        <v>8329.4023199999992</v>
      </c>
      <c r="Y37">
        <v>83.648660000000007</v>
      </c>
      <c r="Z37">
        <v>103.16242</v>
      </c>
      <c r="AA37">
        <v>0</v>
      </c>
      <c r="AB37">
        <v>467.36718999999999</v>
      </c>
      <c r="AC37">
        <v>0</v>
      </c>
      <c r="AD37">
        <v>0</v>
      </c>
      <c r="AE37">
        <v>0</v>
      </c>
      <c r="AF37">
        <v>0</v>
      </c>
      <c r="AG37">
        <f t="shared" si="2"/>
        <v>8983.5805900000014</v>
      </c>
    </row>
    <row r="38" spans="1:33" x14ac:dyDescent="0.25">
      <c r="A38">
        <v>35</v>
      </c>
      <c r="B38">
        <v>0</v>
      </c>
      <c r="C38">
        <v>0</v>
      </c>
      <c r="D38">
        <v>0</v>
      </c>
      <c r="E38">
        <v>10069.96003</v>
      </c>
      <c r="F38">
        <v>6875.9766399999999</v>
      </c>
      <c r="G38">
        <v>4013.3159999999998</v>
      </c>
      <c r="H38">
        <v>710.71718999999996</v>
      </c>
      <c r="I38">
        <v>1027.4649300000001</v>
      </c>
      <c r="J38">
        <v>54.431310000000003</v>
      </c>
      <c r="K38">
        <f t="shared" si="0"/>
        <v>22751.866099999999</v>
      </c>
      <c r="L38">
        <v>35</v>
      </c>
      <c r="M38">
        <v>54581.825120000001</v>
      </c>
      <c r="N38">
        <v>7194.1762399999998</v>
      </c>
      <c r="O38">
        <v>4474.4452700000002</v>
      </c>
      <c r="P38">
        <v>10832.77961</v>
      </c>
      <c r="Q38">
        <v>23483.329440000001</v>
      </c>
      <c r="R38">
        <v>57732.855580000003</v>
      </c>
      <c r="S38">
        <v>5676.9943999999996</v>
      </c>
      <c r="T38">
        <v>21356.64359</v>
      </c>
      <c r="U38">
        <v>88.973479999999995</v>
      </c>
      <c r="V38">
        <f t="shared" si="1"/>
        <v>185422.02273</v>
      </c>
      <c r="W38">
        <v>35</v>
      </c>
      <c r="X38">
        <v>5396.0352499999999</v>
      </c>
      <c r="Y38">
        <v>505.34179999999998</v>
      </c>
      <c r="Z38">
        <v>0</v>
      </c>
      <c r="AA38">
        <v>0</v>
      </c>
      <c r="AB38">
        <v>409.02287999999999</v>
      </c>
      <c r="AC38">
        <v>48.290529999999997</v>
      </c>
      <c r="AD38">
        <v>0</v>
      </c>
      <c r="AE38">
        <v>0</v>
      </c>
      <c r="AF38">
        <v>0</v>
      </c>
      <c r="AG38">
        <f t="shared" si="2"/>
        <v>6358.6904599999998</v>
      </c>
    </row>
    <row r="39" spans="1:33" x14ac:dyDescent="0.25">
      <c r="A39">
        <v>36</v>
      </c>
      <c r="B39">
        <v>306.12294000000003</v>
      </c>
      <c r="C39">
        <v>0</v>
      </c>
      <c r="D39">
        <v>0</v>
      </c>
      <c r="E39">
        <v>9320.4838600000003</v>
      </c>
      <c r="F39">
        <v>2949.50828</v>
      </c>
      <c r="G39">
        <v>8912.0897499999992</v>
      </c>
      <c r="H39">
        <v>0</v>
      </c>
      <c r="I39">
        <v>1679.2295999999999</v>
      </c>
      <c r="J39">
        <v>25.12893</v>
      </c>
      <c r="K39">
        <f t="shared" si="0"/>
        <v>23192.563359999996</v>
      </c>
      <c r="L39">
        <v>36</v>
      </c>
      <c r="M39">
        <v>69703.045840000006</v>
      </c>
      <c r="N39">
        <v>5411.6154200000001</v>
      </c>
      <c r="O39">
        <v>3790.30456</v>
      </c>
      <c r="P39">
        <v>7462.4941500000004</v>
      </c>
      <c r="Q39">
        <v>15290.812239999999</v>
      </c>
      <c r="R39">
        <v>60955.156289999999</v>
      </c>
      <c r="S39">
        <v>4980.70208</v>
      </c>
      <c r="T39">
        <v>19071.622149999999</v>
      </c>
      <c r="U39">
        <v>267.86455000000001</v>
      </c>
      <c r="V39">
        <f t="shared" si="1"/>
        <v>186933.61728000001</v>
      </c>
      <c r="W39">
        <v>36</v>
      </c>
      <c r="X39">
        <v>3885.5714200000002</v>
      </c>
      <c r="Y39">
        <v>0</v>
      </c>
      <c r="Z39">
        <v>0</v>
      </c>
      <c r="AA39">
        <v>0</v>
      </c>
      <c r="AB39">
        <v>0</v>
      </c>
      <c r="AC39">
        <v>163.04205999999999</v>
      </c>
      <c r="AD39">
        <v>0</v>
      </c>
      <c r="AE39">
        <v>0</v>
      </c>
      <c r="AF39">
        <v>0</v>
      </c>
      <c r="AG39">
        <f t="shared" si="2"/>
        <v>4048.61348</v>
      </c>
    </row>
    <row r="40" spans="1:33" x14ac:dyDescent="0.25">
      <c r="A40">
        <v>37</v>
      </c>
      <c r="B40">
        <v>128.11025000000001</v>
      </c>
      <c r="C40">
        <v>0</v>
      </c>
      <c r="D40">
        <v>0</v>
      </c>
      <c r="E40">
        <v>6546.9249200000004</v>
      </c>
      <c r="F40">
        <v>2372.57377</v>
      </c>
      <c r="G40">
        <v>2118.22442</v>
      </c>
      <c r="H40">
        <v>0</v>
      </c>
      <c r="I40">
        <v>0</v>
      </c>
      <c r="J40">
        <v>0</v>
      </c>
      <c r="K40">
        <f t="shared" si="0"/>
        <v>11165.833360000001</v>
      </c>
      <c r="L40">
        <v>37</v>
      </c>
      <c r="M40">
        <v>52047.035839999997</v>
      </c>
      <c r="N40">
        <v>3296.6662000000001</v>
      </c>
      <c r="O40">
        <v>2177.5043599999999</v>
      </c>
      <c r="P40">
        <v>10423.70909</v>
      </c>
      <c r="Q40">
        <v>13571.607770000001</v>
      </c>
      <c r="R40">
        <v>35212.368040000001</v>
      </c>
      <c r="S40">
        <v>3093.2885700000002</v>
      </c>
      <c r="T40">
        <v>12045.97356</v>
      </c>
      <c r="U40">
        <v>0</v>
      </c>
      <c r="V40">
        <f t="shared" si="1"/>
        <v>131868.15343000001</v>
      </c>
      <c r="W40">
        <v>37</v>
      </c>
      <c r="X40">
        <v>3102.7604900000001</v>
      </c>
      <c r="Y40">
        <v>0</v>
      </c>
      <c r="Z40">
        <v>335.85291999999998</v>
      </c>
      <c r="AA40">
        <v>0</v>
      </c>
      <c r="AB40">
        <v>539.60029999999995</v>
      </c>
      <c r="AC40">
        <v>88.75215</v>
      </c>
      <c r="AD40">
        <v>0</v>
      </c>
      <c r="AE40">
        <v>0</v>
      </c>
      <c r="AF40">
        <v>0</v>
      </c>
      <c r="AG40">
        <f t="shared" si="2"/>
        <v>4066.9658599999998</v>
      </c>
    </row>
    <row r="41" spans="1:33" x14ac:dyDescent="0.25">
      <c r="A41">
        <v>38</v>
      </c>
      <c r="B41">
        <v>0</v>
      </c>
      <c r="C41">
        <v>0</v>
      </c>
      <c r="D41">
        <v>0</v>
      </c>
      <c r="E41">
        <v>1877.7432799999999</v>
      </c>
      <c r="F41">
        <v>1924.7625800000001</v>
      </c>
      <c r="G41">
        <v>4579.6883799999996</v>
      </c>
      <c r="H41">
        <v>0</v>
      </c>
      <c r="I41">
        <v>127.34954</v>
      </c>
      <c r="J41">
        <v>0</v>
      </c>
      <c r="K41">
        <f t="shared" si="0"/>
        <v>8509.54378</v>
      </c>
      <c r="L41">
        <v>38</v>
      </c>
      <c r="M41">
        <v>41197.679969999997</v>
      </c>
      <c r="N41">
        <v>2663.46587</v>
      </c>
      <c r="O41">
        <v>398.16870999999998</v>
      </c>
      <c r="P41">
        <v>7974.7592199999999</v>
      </c>
      <c r="Q41">
        <v>7331.9588800000001</v>
      </c>
      <c r="R41">
        <v>26045.42452</v>
      </c>
      <c r="S41">
        <v>1694.60709</v>
      </c>
      <c r="T41">
        <v>11051.09043</v>
      </c>
      <c r="U41">
        <v>0</v>
      </c>
      <c r="V41">
        <f t="shared" si="1"/>
        <v>98357.154689999996</v>
      </c>
      <c r="W41">
        <v>38</v>
      </c>
      <c r="X41">
        <v>86.148510000000002</v>
      </c>
      <c r="Y41">
        <v>0</v>
      </c>
      <c r="Z41">
        <v>0</v>
      </c>
      <c r="AA41">
        <v>0</v>
      </c>
      <c r="AB41">
        <v>0</v>
      </c>
      <c r="AC41">
        <v>35.628410000000002</v>
      </c>
      <c r="AD41">
        <v>0</v>
      </c>
      <c r="AE41">
        <v>0</v>
      </c>
      <c r="AF41">
        <v>0</v>
      </c>
      <c r="AG41">
        <f t="shared" si="2"/>
        <v>121.77692</v>
      </c>
    </row>
    <row r="42" spans="1:33" x14ac:dyDescent="0.25">
      <c r="A42">
        <v>39</v>
      </c>
      <c r="B42">
        <v>0</v>
      </c>
      <c r="C42">
        <v>0</v>
      </c>
      <c r="D42">
        <v>0</v>
      </c>
      <c r="E42">
        <v>2066.4291400000002</v>
      </c>
      <c r="F42">
        <v>290.91696000000002</v>
      </c>
      <c r="G42">
        <v>2204.70111</v>
      </c>
      <c r="H42">
        <v>0</v>
      </c>
      <c r="I42">
        <v>175.58951999999999</v>
      </c>
      <c r="J42">
        <v>0</v>
      </c>
      <c r="K42">
        <f t="shared" si="0"/>
        <v>4737.6367300000002</v>
      </c>
      <c r="L42">
        <v>39</v>
      </c>
      <c r="M42">
        <v>35252.637730000002</v>
      </c>
      <c r="N42">
        <v>536.78081999999995</v>
      </c>
      <c r="O42">
        <v>502.14285999999998</v>
      </c>
      <c r="P42">
        <v>4270.9747299999999</v>
      </c>
      <c r="Q42">
        <v>5777.5663599999998</v>
      </c>
      <c r="R42">
        <v>21924.512480000001</v>
      </c>
      <c r="S42">
        <v>140.58745999999999</v>
      </c>
      <c r="T42">
        <v>7981.9336999999996</v>
      </c>
      <c r="U42">
        <v>32.422780000000003</v>
      </c>
      <c r="V42">
        <f t="shared" si="1"/>
        <v>76419.558919999981</v>
      </c>
      <c r="W42">
        <v>39</v>
      </c>
      <c r="X42">
        <v>898.59717999999998</v>
      </c>
      <c r="Y42">
        <v>0</v>
      </c>
      <c r="Z42">
        <v>0</v>
      </c>
      <c r="AA42">
        <v>0</v>
      </c>
      <c r="AB42">
        <v>539.60029999999995</v>
      </c>
      <c r="AC42">
        <v>0</v>
      </c>
      <c r="AD42">
        <v>0</v>
      </c>
      <c r="AE42">
        <v>0</v>
      </c>
      <c r="AF42">
        <v>0</v>
      </c>
      <c r="AG42">
        <f t="shared" si="2"/>
        <v>1438.1974799999998</v>
      </c>
    </row>
    <row r="43" spans="1:33" x14ac:dyDescent="0.25">
      <c r="A43">
        <v>40</v>
      </c>
      <c r="B43">
        <v>0</v>
      </c>
      <c r="C43">
        <v>0</v>
      </c>
      <c r="D43">
        <v>0</v>
      </c>
      <c r="E43">
        <v>1188.31854</v>
      </c>
      <c r="F43">
        <v>294.47719999999998</v>
      </c>
      <c r="G43">
        <v>1817.43219</v>
      </c>
      <c r="H43">
        <v>0</v>
      </c>
      <c r="I43">
        <v>86.151579999999996</v>
      </c>
      <c r="J43">
        <v>153.94639000000001</v>
      </c>
      <c r="K43">
        <f t="shared" si="0"/>
        <v>3540.3259000000003</v>
      </c>
      <c r="L43">
        <v>40</v>
      </c>
      <c r="M43">
        <v>94769.685750000004</v>
      </c>
      <c r="N43">
        <v>1449.2581600000001</v>
      </c>
      <c r="O43">
        <v>186.16800000000001</v>
      </c>
      <c r="P43">
        <v>3655.97894</v>
      </c>
      <c r="Q43">
        <v>7214.77261</v>
      </c>
      <c r="R43">
        <v>65211.932260000001</v>
      </c>
      <c r="S43">
        <v>421.14046999999999</v>
      </c>
      <c r="T43">
        <v>12776.83711</v>
      </c>
      <c r="U43">
        <v>233.50663</v>
      </c>
      <c r="V43">
        <f>SUM(M43:U43)</f>
        <v>185919.27992999999</v>
      </c>
      <c r="W43">
        <v>40</v>
      </c>
      <c r="X43">
        <v>55.937130000000003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f>SUM(X43:AF43)</f>
        <v>55.937130000000003</v>
      </c>
    </row>
    <row r="45" spans="1:33" x14ac:dyDescent="0.25">
      <c r="A45" t="s">
        <v>3</v>
      </c>
    </row>
    <row r="46" spans="1:33" x14ac:dyDescent="0.25">
      <c r="A46" t="s">
        <v>104</v>
      </c>
      <c r="L46" t="s">
        <v>105</v>
      </c>
      <c r="W46" t="s">
        <v>106</v>
      </c>
    </row>
    <row r="47" spans="1:33" x14ac:dyDescent="0.25">
      <c r="B47" t="s">
        <v>49</v>
      </c>
      <c r="C47" t="s">
        <v>50</v>
      </c>
      <c r="D47" t="s">
        <v>97</v>
      </c>
      <c r="E47" t="s">
        <v>98</v>
      </c>
      <c r="F47" t="s">
        <v>99</v>
      </c>
      <c r="G47" t="s">
        <v>100</v>
      </c>
      <c r="H47" t="s">
        <v>101</v>
      </c>
      <c r="I47" t="s">
        <v>102</v>
      </c>
      <c r="J47" t="s">
        <v>103</v>
      </c>
      <c r="K47" t="s">
        <v>173</v>
      </c>
      <c r="M47" t="s">
        <v>49</v>
      </c>
      <c r="N47" t="s">
        <v>50</v>
      </c>
      <c r="O47" t="s">
        <v>97</v>
      </c>
      <c r="P47" t="s">
        <v>98</v>
      </c>
      <c r="Q47" t="s">
        <v>99</v>
      </c>
      <c r="R47" t="s">
        <v>100</v>
      </c>
      <c r="S47" t="s">
        <v>101</v>
      </c>
      <c r="T47" t="s">
        <v>102</v>
      </c>
      <c r="U47" t="s">
        <v>103</v>
      </c>
      <c r="V47" t="s">
        <v>173</v>
      </c>
      <c r="X47" t="s">
        <v>49</v>
      </c>
      <c r="Y47" t="s">
        <v>50</v>
      </c>
      <c r="Z47" t="s">
        <v>97</v>
      </c>
      <c r="AA47" t="s">
        <v>98</v>
      </c>
      <c r="AB47" t="s">
        <v>99</v>
      </c>
      <c r="AC47" t="s">
        <v>100</v>
      </c>
      <c r="AD47" t="s">
        <v>101</v>
      </c>
      <c r="AE47" t="s">
        <v>102</v>
      </c>
      <c r="AF47" t="s">
        <v>103</v>
      </c>
      <c r="AG47" t="s">
        <v>173</v>
      </c>
    </row>
    <row r="48" spans="1:33" x14ac:dyDescent="0.25">
      <c r="A48">
        <v>1</v>
      </c>
      <c r="B48">
        <v>18621</v>
      </c>
      <c r="C48">
        <v>98</v>
      </c>
      <c r="D48">
        <v>1738</v>
      </c>
      <c r="E48">
        <v>1046</v>
      </c>
      <c r="F48">
        <v>1995</v>
      </c>
      <c r="G48">
        <v>12028</v>
      </c>
      <c r="H48">
        <v>919</v>
      </c>
      <c r="I48">
        <v>4271</v>
      </c>
      <c r="J48">
        <v>65</v>
      </c>
      <c r="K48">
        <f>SUM(B48:J48)</f>
        <v>40781</v>
      </c>
      <c r="L48">
        <v>1</v>
      </c>
      <c r="M48">
        <v>14</v>
      </c>
      <c r="N48">
        <v>10</v>
      </c>
      <c r="O48">
        <v>21</v>
      </c>
      <c r="P48">
        <v>146</v>
      </c>
      <c r="Q48">
        <v>273</v>
      </c>
      <c r="R48">
        <v>1393</v>
      </c>
      <c r="S48">
        <v>96</v>
      </c>
      <c r="T48">
        <v>303</v>
      </c>
      <c r="U48">
        <v>3</v>
      </c>
      <c r="V48">
        <f>SUM(M48:U48)</f>
        <v>2259</v>
      </c>
      <c r="W48">
        <v>1</v>
      </c>
      <c r="X48">
        <v>4384</v>
      </c>
      <c r="Y48">
        <v>160</v>
      </c>
      <c r="Z48">
        <v>2081</v>
      </c>
      <c r="AA48">
        <v>50996</v>
      </c>
      <c r="AB48">
        <v>55399</v>
      </c>
      <c r="AC48">
        <v>33436</v>
      </c>
      <c r="AD48">
        <v>7520</v>
      </c>
      <c r="AE48">
        <v>2988</v>
      </c>
      <c r="AF48">
        <v>30446</v>
      </c>
      <c r="AG48">
        <f>SUM(X48:AF48)</f>
        <v>187410</v>
      </c>
    </row>
    <row r="49" spans="1:33" x14ac:dyDescent="0.25">
      <c r="A49">
        <v>2</v>
      </c>
      <c r="B49">
        <v>17383</v>
      </c>
      <c r="C49">
        <v>89</v>
      </c>
      <c r="D49">
        <v>1611</v>
      </c>
      <c r="E49">
        <v>1571</v>
      </c>
      <c r="F49">
        <v>3064</v>
      </c>
      <c r="G49">
        <v>11432</v>
      </c>
      <c r="H49">
        <v>1180</v>
      </c>
      <c r="I49">
        <v>3389</v>
      </c>
      <c r="J49">
        <v>140</v>
      </c>
      <c r="K49">
        <f t="shared" ref="K49:K86" si="3">SUM(B49:J49)</f>
        <v>39859</v>
      </c>
      <c r="L49">
        <v>2</v>
      </c>
      <c r="M49">
        <v>9</v>
      </c>
      <c r="N49">
        <v>0</v>
      </c>
      <c r="O49">
        <v>49</v>
      </c>
      <c r="P49">
        <v>645</v>
      </c>
      <c r="Q49">
        <v>739</v>
      </c>
      <c r="R49">
        <v>2928</v>
      </c>
      <c r="S49">
        <v>262</v>
      </c>
      <c r="T49">
        <v>696</v>
      </c>
      <c r="U49">
        <v>12</v>
      </c>
      <c r="V49">
        <f t="shared" ref="V49:V86" si="4">SUM(M49:U49)</f>
        <v>5340</v>
      </c>
      <c r="W49">
        <v>2</v>
      </c>
      <c r="X49">
        <v>4808</v>
      </c>
      <c r="Y49">
        <v>105</v>
      </c>
      <c r="Z49">
        <v>2171</v>
      </c>
      <c r="AA49">
        <v>116386</v>
      </c>
      <c r="AB49">
        <v>135116</v>
      </c>
      <c r="AC49">
        <v>55450</v>
      </c>
      <c r="AD49">
        <v>17612</v>
      </c>
      <c r="AE49">
        <v>7073</v>
      </c>
      <c r="AF49">
        <v>86328</v>
      </c>
      <c r="AG49">
        <f t="shared" ref="AG49:AG86" si="5">SUM(X49:AF49)</f>
        <v>425049</v>
      </c>
    </row>
    <row r="50" spans="1:33" x14ac:dyDescent="0.25">
      <c r="A50">
        <v>3</v>
      </c>
      <c r="B50">
        <v>34415</v>
      </c>
      <c r="C50">
        <v>56</v>
      </c>
      <c r="D50">
        <v>1677</v>
      </c>
      <c r="E50">
        <v>2540</v>
      </c>
      <c r="F50">
        <v>4504</v>
      </c>
      <c r="G50">
        <v>12046</v>
      </c>
      <c r="H50">
        <v>1414</v>
      </c>
      <c r="I50">
        <v>2768</v>
      </c>
      <c r="J50">
        <v>246</v>
      </c>
      <c r="K50">
        <f t="shared" si="3"/>
        <v>59666</v>
      </c>
      <c r="L50">
        <v>3</v>
      </c>
      <c r="M50">
        <v>30</v>
      </c>
      <c r="N50">
        <v>0</v>
      </c>
      <c r="O50">
        <v>56</v>
      </c>
      <c r="P50">
        <v>1249</v>
      </c>
      <c r="Q50">
        <v>1482</v>
      </c>
      <c r="R50">
        <v>4545</v>
      </c>
      <c r="S50">
        <v>592</v>
      </c>
      <c r="T50">
        <v>1638</v>
      </c>
      <c r="U50">
        <v>47</v>
      </c>
      <c r="V50">
        <f t="shared" si="4"/>
        <v>9639</v>
      </c>
      <c r="W50">
        <v>3</v>
      </c>
      <c r="X50">
        <v>5017</v>
      </c>
      <c r="Y50">
        <v>92</v>
      </c>
      <c r="Z50">
        <v>2074</v>
      </c>
      <c r="AA50">
        <v>43336</v>
      </c>
      <c r="AB50">
        <v>108619</v>
      </c>
      <c r="AC50">
        <v>65507</v>
      </c>
      <c r="AD50">
        <v>27229</v>
      </c>
      <c r="AE50">
        <v>14007</v>
      </c>
      <c r="AF50">
        <v>73995</v>
      </c>
      <c r="AG50">
        <f t="shared" si="5"/>
        <v>339876</v>
      </c>
    </row>
    <row r="51" spans="1:33" x14ac:dyDescent="0.25">
      <c r="A51">
        <v>4</v>
      </c>
      <c r="B51">
        <v>56386</v>
      </c>
      <c r="C51">
        <v>793</v>
      </c>
      <c r="D51">
        <v>1792</v>
      </c>
      <c r="E51">
        <v>3505</v>
      </c>
      <c r="F51">
        <v>6530</v>
      </c>
      <c r="G51">
        <v>12753</v>
      </c>
      <c r="H51">
        <v>1559</v>
      </c>
      <c r="I51">
        <v>1958</v>
      </c>
      <c r="J51">
        <v>449</v>
      </c>
      <c r="K51">
        <f t="shared" si="3"/>
        <v>85725</v>
      </c>
      <c r="L51">
        <v>4</v>
      </c>
      <c r="M51">
        <v>52</v>
      </c>
      <c r="N51">
        <v>0</v>
      </c>
      <c r="O51">
        <v>70</v>
      </c>
      <c r="P51">
        <v>1909</v>
      </c>
      <c r="Q51">
        <v>2834</v>
      </c>
      <c r="R51">
        <v>7261</v>
      </c>
      <c r="S51">
        <v>1177</v>
      </c>
      <c r="T51">
        <v>2929</v>
      </c>
      <c r="U51">
        <v>87</v>
      </c>
      <c r="V51">
        <f t="shared" si="4"/>
        <v>16319</v>
      </c>
      <c r="W51">
        <v>4</v>
      </c>
      <c r="X51">
        <v>5423</v>
      </c>
      <c r="Y51">
        <v>520</v>
      </c>
      <c r="Z51">
        <v>2352</v>
      </c>
      <c r="AA51">
        <v>19057</v>
      </c>
      <c r="AB51">
        <v>81937</v>
      </c>
      <c r="AC51">
        <v>77899</v>
      </c>
      <c r="AD51">
        <v>18868</v>
      </c>
      <c r="AE51">
        <v>17625</v>
      </c>
      <c r="AF51">
        <v>36662</v>
      </c>
      <c r="AG51">
        <f t="shared" si="5"/>
        <v>260343</v>
      </c>
    </row>
    <row r="52" spans="1:33" x14ac:dyDescent="0.25">
      <c r="A52">
        <v>5</v>
      </c>
      <c r="B52">
        <v>82010</v>
      </c>
      <c r="C52">
        <v>889</v>
      </c>
      <c r="D52">
        <v>31362</v>
      </c>
      <c r="E52">
        <v>6726</v>
      </c>
      <c r="F52">
        <v>9209</v>
      </c>
      <c r="G52">
        <v>14961</v>
      </c>
      <c r="H52">
        <v>1645</v>
      </c>
      <c r="I52">
        <v>1579</v>
      </c>
      <c r="J52">
        <v>714</v>
      </c>
      <c r="K52">
        <f t="shared" si="3"/>
        <v>149095</v>
      </c>
      <c r="L52">
        <v>5</v>
      </c>
      <c r="M52">
        <v>127</v>
      </c>
      <c r="N52">
        <v>1</v>
      </c>
      <c r="O52">
        <v>190</v>
      </c>
      <c r="P52">
        <v>3025</v>
      </c>
      <c r="Q52">
        <v>4199</v>
      </c>
      <c r="R52">
        <v>9453</v>
      </c>
      <c r="S52">
        <v>1644</v>
      </c>
      <c r="T52">
        <v>3183</v>
      </c>
      <c r="U52">
        <v>165</v>
      </c>
      <c r="V52">
        <f t="shared" si="4"/>
        <v>21987</v>
      </c>
      <c r="W52">
        <v>5</v>
      </c>
      <c r="X52">
        <v>6059</v>
      </c>
      <c r="Y52">
        <v>1155</v>
      </c>
      <c r="Z52">
        <v>2152</v>
      </c>
      <c r="AA52">
        <v>10100</v>
      </c>
      <c r="AB52">
        <v>58924</v>
      </c>
      <c r="AC52">
        <v>61291</v>
      </c>
      <c r="AD52">
        <v>12590</v>
      </c>
      <c r="AE52">
        <v>13025</v>
      </c>
      <c r="AF52">
        <v>19746</v>
      </c>
      <c r="AG52">
        <f t="shared" si="5"/>
        <v>185042</v>
      </c>
    </row>
    <row r="53" spans="1:33" x14ac:dyDescent="0.25">
      <c r="A53">
        <v>6</v>
      </c>
      <c r="B53">
        <v>105836</v>
      </c>
      <c r="C53">
        <v>3896</v>
      </c>
      <c r="D53">
        <v>69600</v>
      </c>
      <c r="E53">
        <v>12026</v>
      </c>
      <c r="F53">
        <v>12447</v>
      </c>
      <c r="G53">
        <v>18605</v>
      </c>
      <c r="H53">
        <v>1612</v>
      </c>
      <c r="I53">
        <v>1436</v>
      </c>
      <c r="J53">
        <v>1795</v>
      </c>
      <c r="K53">
        <f t="shared" si="3"/>
        <v>227253</v>
      </c>
      <c r="L53">
        <v>6</v>
      </c>
      <c r="M53">
        <v>270</v>
      </c>
      <c r="N53">
        <v>2</v>
      </c>
      <c r="O53">
        <v>394</v>
      </c>
      <c r="P53">
        <v>5868</v>
      </c>
      <c r="Q53">
        <v>5550</v>
      </c>
      <c r="R53">
        <v>10108</v>
      </c>
      <c r="S53">
        <v>1526</v>
      </c>
      <c r="T53">
        <v>2517</v>
      </c>
      <c r="U53">
        <v>330</v>
      </c>
      <c r="V53">
        <f t="shared" si="4"/>
        <v>26565</v>
      </c>
      <c r="W53">
        <v>6</v>
      </c>
      <c r="X53">
        <v>6385</v>
      </c>
      <c r="Y53">
        <v>1539</v>
      </c>
      <c r="Z53">
        <v>2280</v>
      </c>
      <c r="AA53">
        <v>5091</v>
      </c>
      <c r="AB53">
        <v>41455</v>
      </c>
      <c r="AC53">
        <v>50264</v>
      </c>
      <c r="AD53">
        <v>8001</v>
      </c>
      <c r="AE53">
        <v>9791</v>
      </c>
      <c r="AF53">
        <v>5473</v>
      </c>
      <c r="AG53">
        <f t="shared" si="5"/>
        <v>130279</v>
      </c>
    </row>
    <row r="54" spans="1:33" x14ac:dyDescent="0.25">
      <c r="A54">
        <v>7</v>
      </c>
      <c r="B54">
        <v>108463</v>
      </c>
      <c r="C54">
        <v>3305</v>
      </c>
      <c r="D54">
        <v>79025</v>
      </c>
      <c r="E54">
        <v>16983</v>
      </c>
      <c r="F54">
        <v>16697</v>
      </c>
      <c r="G54">
        <v>19022</v>
      </c>
      <c r="H54">
        <v>1806</v>
      </c>
      <c r="I54">
        <v>1041</v>
      </c>
      <c r="J54">
        <v>4216</v>
      </c>
      <c r="K54">
        <f t="shared" si="3"/>
        <v>250558</v>
      </c>
      <c r="L54">
        <v>7</v>
      </c>
      <c r="M54">
        <v>599</v>
      </c>
      <c r="N54">
        <v>6</v>
      </c>
      <c r="O54">
        <v>549</v>
      </c>
      <c r="P54">
        <v>10083</v>
      </c>
      <c r="Q54">
        <v>6616</v>
      </c>
      <c r="R54">
        <v>10309</v>
      </c>
      <c r="S54">
        <v>1286</v>
      </c>
      <c r="T54">
        <v>1567</v>
      </c>
      <c r="U54">
        <v>675</v>
      </c>
      <c r="V54">
        <f t="shared" si="4"/>
        <v>31690</v>
      </c>
      <c r="W54">
        <v>7</v>
      </c>
      <c r="X54">
        <v>7310</v>
      </c>
      <c r="Y54">
        <v>1722</v>
      </c>
      <c r="Z54">
        <v>2595</v>
      </c>
      <c r="AA54">
        <v>4214</v>
      </c>
      <c r="AB54">
        <v>29434</v>
      </c>
      <c r="AC54">
        <v>40357</v>
      </c>
      <c r="AD54">
        <v>5313</v>
      </c>
      <c r="AE54">
        <v>7294</v>
      </c>
      <c r="AF54">
        <v>4811</v>
      </c>
      <c r="AG54">
        <f t="shared" si="5"/>
        <v>103050</v>
      </c>
    </row>
    <row r="55" spans="1:33" x14ac:dyDescent="0.25">
      <c r="A55">
        <v>8</v>
      </c>
      <c r="B55">
        <v>82554</v>
      </c>
      <c r="C55">
        <v>2545</v>
      </c>
      <c r="D55">
        <v>64011</v>
      </c>
      <c r="E55">
        <v>20433</v>
      </c>
      <c r="F55">
        <v>23566</v>
      </c>
      <c r="G55">
        <v>21725</v>
      </c>
      <c r="H55">
        <v>2356</v>
      </c>
      <c r="I55">
        <v>1120</v>
      </c>
      <c r="J55">
        <v>4802</v>
      </c>
      <c r="K55">
        <f t="shared" si="3"/>
        <v>223112</v>
      </c>
      <c r="L55">
        <v>8</v>
      </c>
      <c r="M55">
        <v>823</v>
      </c>
      <c r="N55">
        <v>7</v>
      </c>
      <c r="O55">
        <v>746</v>
      </c>
      <c r="P55">
        <v>15968</v>
      </c>
      <c r="Q55">
        <v>7326</v>
      </c>
      <c r="R55">
        <v>11565</v>
      </c>
      <c r="S55">
        <v>1059</v>
      </c>
      <c r="T55">
        <v>981</v>
      </c>
      <c r="U55">
        <v>1292</v>
      </c>
      <c r="V55">
        <f t="shared" si="4"/>
        <v>39767</v>
      </c>
      <c r="W55">
        <v>8</v>
      </c>
      <c r="X55">
        <v>8202</v>
      </c>
      <c r="Y55">
        <v>1795</v>
      </c>
      <c r="Z55">
        <v>3083</v>
      </c>
      <c r="AA55">
        <v>3390</v>
      </c>
      <c r="AB55">
        <v>20909</v>
      </c>
      <c r="AC55">
        <v>31597</v>
      </c>
      <c r="AD55">
        <v>3387</v>
      </c>
      <c r="AE55">
        <v>5164</v>
      </c>
      <c r="AF55">
        <v>5387</v>
      </c>
      <c r="AG55">
        <f t="shared" si="5"/>
        <v>82914</v>
      </c>
    </row>
    <row r="56" spans="1:33" x14ac:dyDescent="0.25">
      <c r="A56">
        <v>9</v>
      </c>
      <c r="B56">
        <v>49532</v>
      </c>
      <c r="C56">
        <v>2541</v>
      </c>
      <c r="D56">
        <v>41441</v>
      </c>
      <c r="E56">
        <v>15341</v>
      </c>
      <c r="F56">
        <v>24762</v>
      </c>
      <c r="G56">
        <v>22318</v>
      </c>
      <c r="H56">
        <v>2362</v>
      </c>
      <c r="I56">
        <v>1199</v>
      </c>
      <c r="J56">
        <v>5085</v>
      </c>
      <c r="K56">
        <f t="shared" si="3"/>
        <v>164581</v>
      </c>
      <c r="L56">
        <v>9</v>
      </c>
      <c r="M56">
        <v>1000</v>
      </c>
      <c r="N56">
        <v>23</v>
      </c>
      <c r="O56">
        <v>883</v>
      </c>
      <c r="P56">
        <v>14693</v>
      </c>
      <c r="Q56">
        <v>8684</v>
      </c>
      <c r="R56">
        <v>8677</v>
      </c>
      <c r="S56">
        <v>933</v>
      </c>
      <c r="T56">
        <v>558</v>
      </c>
      <c r="U56">
        <v>1975</v>
      </c>
      <c r="V56">
        <f t="shared" si="4"/>
        <v>37426</v>
      </c>
      <c r="W56">
        <v>9</v>
      </c>
      <c r="X56">
        <v>9081</v>
      </c>
      <c r="Y56">
        <v>1853</v>
      </c>
      <c r="Z56">
        <v>3627</v>
      </c>
      <c r="AA56">
        <v>2778</v>
      </c>
      <c r="AB56">
        <v>14893</v>
      </c>
      <c r="AC56">
        <v>23043</v>
      </c>
      <c r="AD56">
        <v>2346</v>
      </c>
      <c r="AE56">
        <v>3646</v>
      </c>
      <c r="AF56">
        <v>3122</v>
      </c>
      <c r="AG56">
        <f t="shared" si="5"/>
        <v>64389</v>
      </c>
    </row>
    <row r="57" spans="1:33" x14ac:dyDescent="0.25">
      <c r="A57">
        <v>10</v>
      </c>
      <c r="B57">
        <v>24754</v>
      </c>
      <c r="C57">
        <v>1923</v>
      </c>
      <c r="D57">
        <v>4866</v>
      </c>
      <c r="E57">
        <v>4561</v>
      </c>
      <c r="F57">
        <v>29700</v>
      </c>
      <c r="G57">
        <v>17974</v>
      </c>
      <c r="H57">
        <v>3148</v>
      </c>
      <c r="I57">
        <v>1427</v>
      </c>
      <c r="J57">
        <v>5448</v>
      </c>
      <c r="K57">
        <f t="shared" si="3"/>
        <v>93801</v>
      </c>
      <c r="L57">
        <v>10</v>
      </c>
      <c r="M57">
        <v>1352</v>
      </c>
      <c r="N57">
        <v>35</v>
      </c>
      <c r="O57">
        <v>842</v>
      </c>
      <c r="P57">
        <v>12856</v>
      </c>
      <c r="Q57">
        <v>11473</v>
      </c>
      <c r="R57">
        <v>9464</v>
      </c>
      <c r="S57">
        <v>1182</v>
      </c>
      <c r="T57">
        <v>534</v>
      </c>
      <c r="U57">
        <v>2703</v>
      </c>
      <c r="V57">
        <f t="shared" si="4"/>
        <v>40441</v>
      </c>
      <c r="W57">
        <v>10</v>
      </c>
      <c r="X57">
        <v>10208</v>
      </c>
      <c r="Y57">
        <v>1340</v>
      </c>
      <c r="Z57">
        <v>4238</v>
      </c>
      <c r="AA57">
        <v>2302</v>
      </c>
      <c r="AB57">
        <v>10826</v>
      </c>
      <c r="AC57">
        <v>18889</v>
      </c>
      <c r="AD57">
        <v>1514</v>
      </c>
      <c r="AE57">
        <v>2632</v>
      </c>
      <c r="AF57">
        <v>2035</v>
      </c>
      <c r="AG57">
        <f t="shared" si="5"/>
        <v>53984</v>
      </c>
    </row>
    <row r="58" spans="1:33" x14ac:dyDescent="0.25">
      <c r="A58">
        <v>11</v>
      </c>
      <c r="B58">
        <v>18769</v>
      </c>
      <c r="C58">
        <v>1454</v>
      </c>
      <c r="D58">
        <v>2131</v>
      </c>
      <c r="E58">
        <v>4084</v>
      </c>
      <c r="F58">
        <v>27833</v>
      </c>
      <c r="G58">
        <v>14634</v>
      </c>
      <c r="H58">
        <v>2836</v>
      </c>
      <c r="I58">
        <v>1206</v>
      </c>
      <c r="J58">
        <v>5988</v>
      </c>
      <c r="K58">
        <f t="shared" si="3"/>
        <v>78935</v>
      </c>
      <c r="L58">
        <v>11</v>
      </c>
      <c r="M58">
        <v>1644</v>
      </c>
      <c r="N58">
        <v>99</v>
      </c>
      <c r="O58">
        <v>656</v>
      </c>
      <c r="P58">
        <v>5327</v>
      </c>
      <c r="Q58">
        <v>15230</v>
      </c>
      <c r="R58">
        <v>9927</v>
      </c>
      <c r="S58">
        <v>1505</v>
      </c>
      <c r="T58">
        <v>605</v>
      </c>
      <c r="U58">
        <v>3311</v>
      </c>
      <c r="V58">
        <f t="shared" si="4"/>
        <v>38304</v>
      </c>
      <c r="W58">
        <v>11</v>
      </c>
      <c r="X58">
        <v>11739</v>
      </c>
      <c r="Y58">
        <v>1411</v>
      </c>
      <c r="Z58">
        <v>5003</v>
      </c>
      <c r="AA58">
        <v>1875</v>
      </c>
      <c r="AB58">
        <v>8052</v>
      </c>
      <c r="AC58">
        <v>14889</v>
      </c>
      <c r="AD58">
        <v>1013</v>
      </c>
      <c r="AE58">
        <v>1840</v>
      </c>
      <c r="AF58">
        <v>1245</v>
      </c>
      <c r="AG58">
        <f t="shared" si="5"/>
        <v>47067</v>
      </c>
    </row>
    <row r="59" spans="1:33" x14ac:dyDescent="0.25">
      <c r="A59">
        <v>12</v>
      </c>
      <c r="B59">
        <v>15560</v>
      </c>
      <c r="C59">
        <v>1266</v>
      </c>
      <c r="D59">
        <v>1560</v>
      </c>
      <c r="E59">
        <v>4030</v>
      </c>
      <c r="F59">
        <v>34229</v>
      </c>
      <c r="G59">
        <v>13395</v>
      </c>
      <c r="H59">
        <v>3870</v>
      </c>
      <c r="I59">
        <v>1124</v>
      </c>
      <c r="J59">
        <v>6883</v>
      </c>
      <c r="K59">
        <f t="shared" si="3"/>
        <v>81917</v>
      </c>
      <c r="L59">
        <v>12</v>
      </c>
      <c r="M59">
        <v>1935</v>
      </c>
      <c r="N59">
        <v>222</v>
      </c>
      <c r="O59">
        <v>1039</v>
      </c>
      <c r="P59">
        <v>4097</v>
      </c>
      <c r="Q59">
        <v>18203</v>
      </c>
      <c r="R59">
        <v>9646</v>
      </c>
      <c r="S59">
        <v>1799</v>
      </c>
      <c r="T59">
        <v>550</v>
      </c>
      <c r="U59">
        <v>3886</v>
      </c>
      <c r="V59">
        <f t="shared" si="4"/>
        <v>41377</v>
      </c>
      <c r="W59">
        <v>12</v>
      </c>
      <c r="X59">
        <v>13128</v>
      </c>
      <c r="Y59">
        <v>1286</v>
      </c>
      <c r="Z59">
        <v>5840</v>
      </c>
      <c r="AA59">
        <v>1539</v>
      </c>
      <c r="AB59">
        <v>5888</v>
      </c>
      <c r="AC59">
        <v>12382</v>
      </c>
      <c r="AD59">
        <v>694</v>
      </c>
      <c r="AE59">
        <v>1375</v>
      </c>
      <c r="AF59">
        <v>1064</v>
      </c>
      <c r="AG59">
        <f t="shared" si="5"/>
        <v>43196</v>
      </c>
    </row>
    <row r="60" spans="1:33" x14ac:dyDescent="0.25">
      <c r="A60">
        <v>13</v>
      </c>
      <c r="B60">
        <v>12909</v>
      </c>
      <c r="C60">
        <v>1043</v>
      </c>
      <c r="D60">
        <v>1442</v>
      </c>
      <c r="E60">
        <v>4640</v>
      </c>
      <c r="F60">
        <v>28194</v>
      </c>
      <c r="G60">
        <v>11504</v>
      </c>
      <c r="H60">
        <v>3159</v>
      </c>
      <c r="I60">
        <v>822</v>
      </c>
      <c r="J60">
        <v>8479</v>
      </c>
      <c r="K60">
        <f t="shared" si="3"/>
        <v>72192</v>
      </c>
      <c r="L60">
        <v>13</v>
      </c>
      <c r="M60">
        <v>2488</v>
      </c>
      <c r="N60">
        <v>389</v>
      </c>
      <c r="O60">
        <v>1411</v>
      </c>
      <c r="P60">
        <v>3446</v>
      </c>
      <c r="Q60">
        <v>20149</v>
      </c>
      <c r="R60">
        <v>9494</v>
      </c>
      <c r="S60">
        <v>1961</v>
      </c>
      <c r="T60">
        <v>591</v>
      </c>
      <c r="U60">
        <v>4904</v>
      </c>
      <c r="V60">
        <f t="shared" si="4"/>
        <v>44833</v>
      </c>
      <c r="W60">
        <v>13</v>
      </c>
      <c r="X60">
        <v>14530</v>
      </c>
      <c r="Y60">
        <v>1258</v>
      </c>
      <c r="Z60">
        <v>9343</v>
      </c>
      <c r="AA60">
        <v>1284</v>
      </c>
      <c r="AB60">
        <v>4319</v>
      </c>
      <c r="AC60">
        <v>10731</v>
      </c>
      <c r="AD60">
        <v>465</v>
      </c>
      <c r="AE60">
        <v>1009</v>
      </c>
      <c r="AF60">
        <v>848</v>
      </c>
      <c r="AG60">
        <f t="shared" si="5"/>
        <v>43787</v>
      </c>
    </row>
    <row r="61" spans="1:33" x14ac:dyDescent="0.25">
      <c r="A61">
        <v>14</v>
      </c>
      <c r="B61">
        <v>11118</v>
      </c>
      <c r="C61">
        <v>917</v>
      </c>
      <c r="D61">
        <v>1469</v>
      </c>
      <c r="E61">
        <v>9038</v>
      </c>
      <c r="F61">
        <v>26401</v>
      </c>
      <c r="G61">
        <v>11703</v>
      </c>
      <c r="H61">
        <v>3017</v>
      </c>
      <c r="I61">
        <v>1100</v>
      </c>
      <c r="J61">
        <v>19299</v>
      </c>
      <c r="K61">
        <f t="shared" si="3"/>
        <v>84062</v>
      </c>
      <c r="L61">
        <v>14</v>
      </c>
      <c r="M61">
        <v>3237</v>
      </c>
      <c r="N61">
        <v>703</v>
      </c>
      <c r="O61">
        <v>1885</v>
      </c>
      <c r="P61">
        <v>5978</v>
      </c>
      <c r="Q61">
        <v>23867</v>
      </c>
      <c r="R61">
        <v>11612</v>
      </c>
      <c r="S61">
        <v>2506</v>
      </c>
      <c r="T61">
        <v>783</v>
      </c>
      <c r="U61">
        <v>6712</v>
      </c>
      <c r="V61">
        <f t="shared" si="4"/>
        <v>57283</v>
      </c>
      <c r="W61">
        <v>14</v>
      </c>
      <c r="X61">
        <v>16334</v>
      </c>
      <c r="Y61">
        <v>1294</v>
      </c>
      <c r="Z61">
        <v>15436</v>
      </c>
      <c r="AA61">
        <v>1165</v>
      </c>
      <c r="AB61">
        <v>3133</v>
      </c>
      <c r="AC61">
        <v>9297</v>
      </c>
      <c r="AD61">
        <v>322</v>
      </c>
      <c r="AE61">
        <v>822</v>
      </c>
      <c r="AF61">
        <v>676</v>
      </c>
      <c r="AG61">
        <f t="shared" si="5"/>
        <v>48479</v>
      </c>
    </row>
    <row r="62" spans="1:33" x14ac:dyDescent="0.25">
      <c r="A62">
        <v>15</v>
      </c>
      <c r="B62">
        <v>9951</v>
      </c>
      <c r="C62">
        <v>793</v>
      </c>
      <c r="D62">
        <v>1585</v>
      </c>
      <c r="E62">
        <v>9808</v>
      </c>
      <c r="F62">
        <v>21180</v>
      </c>
      <c r="G62">
        <v>12836</v>
      </c>
      <c r="H62">
        <v>2325</v>
      </c>
      <c r="I62">
        <v>1130</v>
      </c>
      <c r="J62">
        <v>50303</v>
      </c>
      <c r="K62">
        <f t="shared" si="3"/>
        <v>109911</v>
      </c>
      <c r="L62">
        <v>15</v>
      </c>
      <c r="M62">
        <v>4255</v>
      </c>
      <c r="N62">
        <v>789</v>
      </c>
      <c r="O62">
        <v>2641</v>
      </c>
      <c r="P62">
        <v>8824</v>
      </c>
      <c r="Q62">
        <v>24977</v>
      </c>
      <c r="R62">
        <v>11020</v>
      </c>
      <c r="S62">
        <v>2789</v>
      </c>
      <c r="T62">
        <v>765</v>
      </c>
      <c r="U62">
        <v>12860</v>
      </c>
      <c r="V62">
        <f t="shared" si="4"/>
        <v>68920</v>
      </c>
      <c r="W62">
        <v>15</v>
      </c>
      <c r="X62">
        <v>18455</v>
      </c>
      <c r="Y62">
        <v>1242</v>
      </c>
      <c r="Z62">
        <v>42335</v>
      </c>
      <c r="AA62">
        <v>1011</v>
      </c>
      <c r="AB62">
        <v>3432</v>
      </c>
      <c r="AC62">
        <v>8399</v>
      </c>
      <c r="AD62">
        <v>302</v>
      </c>
      <c r="AE62">
        <v>702</v>
      </c>
      <c r="AF62">
        <v>577</v>
      </c>
      <c r="AG62">
        <f t="shared" si="5"/>
        <v>76455</v>
      </c>
    </row>
    <row r="63" spans="1:33" x14ac:dyDescent="0.25">
      <c r="A63">
        <v>16</v>
      </c>
      <c r="B63">
        <v>9093</v>
      </c>
      <c r="C63">
        <v>664</v>
      </c>
      <c r="D63">
        <v>949</v>
      </c>
      <c r="E63">
        <v>3915</v>
      </c>
      <c r="F63">
        <v>20805</v>
      </c>
      <c r="G63">
        <v>12428</v>
      </c>
      <c r="H63">
        <v>2205</v>
      </c>
      <c r="I63">
        <v>1167</v>
      </c>
      <c r="J63">
        <v>64481</v>
      </c>
      <c r="K63">
        <f t="shared" si="3"/>
        <v>115707</v>
      </c>
      <c r="L63">
        <v>16</v>
      </c>
      <c r="M63">
        <v>5528</v>
      </c>
      <c r="N63">
        <v>900</v>
      </c>
      <c r="O63">
        <v>3383</v>
      </c>
      <c r="P63">
        <v>8160</v>
      </c>
      <c r="Q63">
        <v>24702</v>
      </c>
      <c r="R63">
        <v>10788</v>
      </c>
      <c r="S63">
        <v>2755</v>
      </c>
      <c r="T63">
        <v>895</v>
      </c>
      <c r="U63">
        <v>29407</v>
      </c>
      <c r="V63">
        <f t="shared" si="4"/>
        <v>86518</v>
      </c>
      <c r="W63">
        <v>16</v>
      </c>
      <c r="X63">
        <v>21402</v>
      </c>
      <c r="Y63">
        <v>1280</v>
      </c>
      <c r="Z63">
        <v>53836</v>
      </c>
      <c r="AA63">
        <v>788</v>
      </c>
      <c r="AB63">
        <v>3481</v>
      </c>
      <c r="AC63">
        <v>7912</v>
      </c>
      <c r="AD63">
        <v>297</v>
      </c>
      <c r="AE63">
        <v>562</v>
      </c>
      <c r="AF63">
        <v>473</v>
      </c>
      <c r="AG63">
        <f t="shared" si="5"/>
        <v>90031</v>
      </c>
    </row>
    <row r="64" spans="1:33" x14ac:dyDescent="0.25">
      <c r="A64">
        <v>17</v>
      </c>
      <c r="B64">
        <v>8249</v>
      </c>
      <c r="C64">
        <v>545</v>
      </c>
      <c r="D64">
        <v>592</v>
      </c>
      <c r="E64">
        <v>3370</v>
      </c>
      <c r="F64">
        <v>20545</v>
      </c>
      <c r="G64">
        <v>11625</v>
      </c>
      <c r="H64">
        <v>2198</v>
      </c>
      <c r="I64">
        <v>1036</v>
      </c>
      <c r="J64">
        <v>28663</v>
      </c>
      <c r="K64">
        <f t="shared" si="3"/>
        <v>76823</v>
      </c>
      <c r="L64">
        <v>17</v>
      </c>
      <c r="M64">
        <v>7280</v>
      </c>
      <c r="N64">
        <v>931</v>
      </c>
      <c r="O64">
        <v>4632</v>
      </c>
      <c r="P64">
        <v>5006</v>
      </c>
      <c r="Q64">
        <v>23786</v>
      </c>
      <c r="R64">
        <v>9941</v>
      </c>
      <c r="S64">
        <v>2643</v>
      </c>
      <c r="T64">
        <v>860</v>
      </c>
      <c r="U64">
        <v>51415</v>
      </c>
      <c r="V64">
        <f t="shared" si="4"/>
        <v>106494</v>
      </c>
      <c r="W64">
        <v>17</v>
      </c>
      <c r="X64">
        <v>25344</v>
      </c>
      <c r="Y64">
        <v>1170</v>
      </c>
      <c r="Z64">
        <v>46602</v>
      </c>
      <c r="AA64">
        <v>659</v>
      </c>
      <c r="AB64">
        <v>3655</v>
      </c>
      <c r="AC64">
        <v>7557</v>
      </c>
      <c r="AD64">
        <v>310</v>
      </c>
      <c r="AE64">
        <v>535</v>
      </c>
      <c r="AF64">
        <v>374</v>
      </c>
      <c r="AG64">
        <f t="shared" si="5"/>
        <v>86206</v>
      </c>
    </row>
    <row r="65" spans="1:33" x14ac:dyDescent="0.25">
      <c r="A65">
        <v>18</v>
      </c>
      <c r="B65">
        <v>7529</v>
      </c>
      <c r="C65">
        <v>506</v>
      </c>
      <c r="D65">
        <v>376</v>
      </c>
      <c r="E65">
        <v>3147</v>
      </c>
      <c r="F65">
        <v>20323</v>
      </c>
      <c r="G65">
        <v>11073</v>
      </c>
      <c r="H65">
        <v>2190</v>
      </c>
      <c r="I65">
        <v>1037</v>
      </c>
      <c r="J65">
        <v>19701</v>
      </c>
      <c r="K65">
        <f t="shared" si="3"/>
        <v>65882</v>
      </c>
      <c r="L65">
        <v>18</v>
      </c>
      <c r="M65">
        <v>9314</v>
      </c>
      <c r="N65">
        <v>955</v>
      </c>
      <c r="O65">
        <v>5579</v>
      </c>
      <c r="P65">
        <v>3528</v>
      </c>
      <c r="Q65">
        <v>23199</v>
      </c>
      <c r="R65">
        <v>11798</v>
      </c>
      <c r="S65">
        <v>2549</v>
      </c>
      <c r="T65">
        <v>960</v>
      </c>
      <c r="U65">
        <v>49938</v>
      </c>
      <c r="V65">
        <f t="shared" si="4"/>
        <v>107820</v>
      </c>
      <c r="W65">
        <v>18</v>
      </c>
      <c r="X65">
        <v>34656</v>
      </c>
      <c r="Y65">
        <v>1166</v>
      </c>
      <c r="Z65">
        <v>30840</v>
      </c>
      <c r="AA65">
        <v>568</v>
      </c>
      <c r="AB65">
        <v>3055</v>
      </c>
      <c r="AC65">
        <v>5960</v>
      </c>
      <c r="AD65">
        <v>244</v>
      </c>
      <c r="AE65">
        <v>427</v>
      </c>
      <c r="AF65">
        <v>274</v>
      </c>
      <c r="AG65">
        <f t="shared" si="5"/>
        <v>77190</v>
      </c>
    </row>
    <row r="66" spans="1:33" x14ac:dyDescent="0.25">
      <c r="A66">
        <v>19</v>
      </c>
      <c r="B66">
        <v>6768</v>
      </c>
      <c r="C66">
        <v>452</v>
      </c>
      <c r="D66">
        <v>456</v>
      </c>
      <c r="E66">
        <v>5340</v>
      </c>
      <c r="F66">
        <v>19954</v>
      </c>
      <c r="G66">
        <v>11155</v>
      </c>
      <c r="H66">
        <v>2150</v>
      </c>
      <c r="I66">
        <v>858</v>
      </c>
      <c r="J66">
        <v>12856</v>
      </c>
      <c r="K66">
        <f t="shared" si="3"/>
        <v>59989</v>
      </c>
      <c r="L66">
        <v>19</v>
      </c>
      <c r="M66">
        <v>12065</v>
      </c>
      <c r="N66">
        <v>1024</v>
      </c>
      <c r="O66">
        <v>6197</v>
      </c>
      <c r="P66">
        <v>3981</v>
      </c>
      <c r="Q66">
        <v>23202</v>
      </c>
      <c r="R66">
        <v>11382</v>
      </c>
      <c r="S66">
        <v>2415</v>
      </c>
      <c r="T66">
        <v>874</v>
      </c>
      <c r="U66">
        <v>33905</v>
      </c>
      <c r="V66">
        <f t="shared" si="4"/>
        <v>95045</v>
      </c>
      <c r="W66">
        <v>19</v>
      </c>
      <c r="X66">
        <v>52351</v>
      </c>
      <c r="Y66">
        <v>1028</v>
      </c>
      <c r="Z66">
        <v>18925</v>
      </c>
      <c r="AA66">
        <v>475</v>
      </c>
      <c r="AB66">
        <v>2586</v>
      </c>
      <c r="AC66">
        <v>4673</v>
      </c>
      <c r="AD66">
        <v>208</v>
      </c>
      <c r="AE66">
        <v>324</v>
      </c>
      <c r="AF66">
        <v>222</v>
      </c>
      <c r="AG66">
        <f t="shared" si="5"/>
        <v>80792</v>
      </c>
    </row>
    <row r="67" spans="1:33" x14ac:dyDescent="0.25">
      <c r="A67">
        <v>20</v>
      </c>
      <c r="B67">
        <v>6269</v>
      </c>
      <c r="C67">
        <v>393</v>
      </c>
      <c r="D67">
        <v>524</v>
      </c>
      <c r="E67">
        <v>9281</v>
      </c>
      <c r="F67">
        <v>19897</v>
      </c>
      <c r="G67">
        <v>11745</v>
      </c>
      <c r="H67">
        <v>2214</v>
      </c>
      <c r="I67">
        <v>893</v>
      </c>
      <c r="J67">
        <v>8528</v>
      </c>
      <c r="K67">
        <f t="shared" si="3"/>
        <v>59744</v>
      </c>
      <c r="L67">
        <v>20</v>
      </c>
      <c r="M67">
        <v>13719</v>
      </c>
      <c r="N67">
        <v>1101</v>
      </c>
      <c r="O67">
        <v>7945</v>
      </c>
      <c r="P67">
        <v>4078</v>
      </c>
      <c r="Q67">
        <v>22733</v>
      </c>
      <c r="R67">
        <v>12066</v>
      </c>
      <c r="S67">
        <v>2393</v>
      </c>
      <c r="T67">
        <v>870</v>
      </c>
      <c r="U67">
        <v>18167</v>
      </c>
      <c r="V67">
        <f t="shared" si="4"/>
        <v>83072</v>
      </c>
      <c r="W67">
        <v>20</v>
      </c>
      <c r="X67">
        <v>71010</v>
      </c>
      <c r="Y67">
        <v>1036</v>
      </c>
      <c r="Z67">
        <v>13071</v>
      </c>
      <c r="AA67">
        <v>360</v>
      </c>
      <c r="AB67">
        <v>2093</v>
      </c>
      <c r="AC67">
        <v>3767</v>
      </c>
      <c r="AD67">
        <v>154</v>
      </c>
      <c r="AE67">
        <v>254</v>
      </c>
      <c r="AF67">
        <v>179</v>
      </c>
      <c r="AG67">
        <f t="shared" si="5"/>
        <v>91924</v>
      </c>
    </row>
    <row r="68" spans="1:33" x14ac:dyDescent="0.25">
      <c r="A68">
        <v>21</v>
      </c>
      <c r="B68">
        <v>5534</v>
      </c>
      <c r="C68">
        <v>342</v>
      </c>
      <c r="D68">
        <v>582</v>
      </c>
      <c r="E68">
        <v>11182</v>
      </c>
      <c r="F68">
        <v>19777</v>
      </c>
      <c r="G68">
        <v>11145</v>
      </c>
      <c r="H68">
        <v>2217</v>
      </c>
      <c r="I68">
        <v>909</v>
      </c>
      <c r="J68">
        <v>6127</v>
      </c>
      <c r="K68">
        <f t="shared" si="3"/>
        <v>57815</v>
      </c>
      <c r="L68">
        <v>21</v>
      </c>
      <c r="M68">
        <v>9542</v>
      </c>
      <c r="N68">
        <v>1478</v>
      </c>
      <c r="O68">
        <v>38150</v>
      </c>
      <c r="P68">
        <v>7130</v>
      </c>
      <c r="Q68">
        <v>24151</v>
      </c>
      <c r="R68">
        <v>13698</v>
      </c>
      <c r="S68">
        <v>2425</v>
      </c>
      <c r="T68">
        <v>963</v>
      </c>
      <c r="U68">
        <v>11102</v>
      </c>
      <c r="V68">
        <f t="shared" si="4"/>
        <v>108639</v>
      </c>
      <c r="W68">
        <v>21</v>
      </c>
      <c r="X68">
        <v>76048</v>
      </c>
      <c r="Y68">
        <v>835</v>
      </c>
      <c r="Z68">
        <v>10438</v>
      </c>
      <c r="AA68">
        <v>330</v>
      </c>
      <c r="AB68">
        <v>1672</v>
      </c>
      <c r="AC68">
        <v>2947</v>
      </c>
      <c r="AD68">
        <v>148</v>
      </c>
      <c r="AE68">
        <v>243</v>
      </c>
      <c r="AF68">
        <v>132</v>
      </c>
      <c r="AG68">
        <f t="shared" si="5"/>
        <v>92793</v>
      </c>
    </row>
    <row r="69" spans="1:33" x14ac:dyDescent="0.25">
      <c r="A69">
        <v>22</v>
      </c>
      <c r="B69">
        <v>4645</v>
      </c>
      <c r="C69">
        <v>307</v>
      </c>
      <c r="D69">
        <v>533</v>
      </c>
      <c r="E69">
        <v>11444</v>
      </c>
      <c r="F69">
        <v>20018</v>
      </c>
      <c r="G69">
        <v>12698</v>
      </c>
      <c r="H69">
        <v>2379</v>
      </c>
      <c r="I69">
        <v>1106</v>
      </c>
      <c r="J69">
        <v>4536</v>
      </c>
      <c r="K69">
        <f t="shared" si="3"/>
        <v>57666</v>
      </c>
      <c r="L69">
        <v>22</v>
      </c>
      <c r="M69">
        <v>24487</v>
      </c>
      <c r="N69">
        <v>1485</v>
      </c>
      <c r="O69">
        <v>70037</v>
      </c>
      <c r="P69">
        <v>14024</v>
      </c>
      <c r="Q69">
        <v>24201</v>
      </c>
      <c r="R69">
        <v>14295</v>
      </c>
      <c r="S69">
        <v>2540</v>
      </c>
      <c r="T69">
        <v>1003</v>
      </c>
      <c r="U69">
        <v>8627</v>
      </c>
      <c r="V69">
        <f t="shared" si="4"/>
        <v>160699</v>
      </c>
      <c r="W69">
        <v>22</v>
      </c>
      <c r="X69">
        <v>68549</v>
      </c>
      <c r="Y69">
        <v>690</v>
      </c>
      <c r="Z69">
        <v>8626</v>
      </c>
      <c r="AA69">
        <v>236</v>
      </c>
      <c r="AB69">
        <v>1326</v>
      </c>
      <c r="AC69">
        <v>2342</v>
      </c>
      <c r="AD69">
        <v>119</v>
      </c>
      <c r="AE69">
        <v>208</v>
      </c>
      <c r="AF69">
        <v>84</v>
      </c>
      <c r="AG69">
        <f t="shared" si="5"/>
        <v>82180</v>
      </c>
    </row>
    <row r="70" spans="1:33" x14ac:dyDescent="0.25">
      <c r="A70">
        <v>23</v>
      </c>
      <c r="B70">
        <v>4325</v>
      </c>
      <c r="C70">
        <v>320</v>
      </c>
      <c r="D70">
        <v>462</v>
      </c>
      <c r="E70">
        <v>10051</v>
      </c>
      <c r="F70">
        <v>21804</v>
      </c>
      <c r="G70">
        <v>15270</v>
      </c>
      <c r="H70">
        <v>3291</v>
      </c>
      <c r="I70">
        <v>1710</v>
      </c>
      <c r="J70">
        <v>3414</v>
      </c>
      <c r="K70">
        <f t="shared" si="3"/>
        <v>60647</v>
      </c>
      <c r="L70">
        <v>23</v>
      </c>
      <c r="M70">
        <v>40149</v>
      </c>
      <c r="N70">
        <v>1618</v>
      </c>
      <c r="O70">
        <v>63388</v>
      </c>
      <c r="P70">
        <v>10890</v>
      </c>
      <c r="Q70">
        <v>25853</v>
      </c>
      <c r="R70">
        <v>14114</v>
      </c>
      <c r="S70">
        <v>2788</v>
      </c>
      <c r="T70">
        <v>930</v>
      </c>
      <c r="U70">
        <v>6969</v>
      </c>
      <c r="V70">
        <f t="shared" si="4"/>
        <v>166699</v>
      </c>
      <c r="W70">
        <v>23</v>
      </c>
      <c r="X70">
        <v>63060</v>
      </c>
      <c r="Y70">
        <v>638</v>
      </c>
      <c r="Z70">
        <v>6655</v>
      </c>
      <c r="AA70">
        <v>166</v>
      </c>
      <c r="AB70">
        <v>1075</v>
      </c>
      <c r="AC70">
        <v>1838</v>
      </c>
      <c r="AD70">
        <v>92</v>
      </c>
      <c r="AE70">
        <v>127</v>
      </c>
      <c r="AF70">
        <v>54</v>
      </c>
      <c r="AG70">
        <f t="shared" si="5"/>
        <v>73705</v>
      </c>
    </row>
    <row r="71" spans="1:33" x14ac:dyDescent="0.25">
      <c r="A71">
        <v>24</v>
      </c>
      <c r="B71">
        <v>4120</v>
      </c>
      <c r="C71">
        <v>300</v>
      </c>
      <c r="D71">
        <v>362</v>
      </c>
      <c r="E71">
        <v>9624</v>
      </c>
      <c r="F71">
        <v>21863</v>
      </c>
      <c r="G71">
        <v>17169</v>
      </c>
      <c r="H71">
        <v>4068</v>
      </c>
      <c r="I71">
        <v>2696</v>
      </c>
      <c r="J71">
        <v>2511</v>
      </c>
      <c r="K71">
        <f t="shared" si="3"/>
        <v>62713</v>
      </c>
      <c r="L71">
        <v>24</v>
      </c>
      <c r="M71">
        <v>50368</v>
      </c>
      <c r="N71">
        <v>1620</v>
      </c>
      <c r="O71">
        <v>29955</v>
      </c>
      <c r="P71">
        <v>9020</v>
      </c>
      <c r="Q71">
        <v>27847</v>
      </c>
      <c r="R71">
        <v>14160</v>
      </c>
      <c r="S71">
        <v>3220</v>
      </c>
      <c r="T71">
        <v>1010</v>
      </c>
      <c r="U71">
        <v>5415</v>
      </c>
      <c r="V71">
        <f t="shared" si="4"/>
        <v>142615</v>
      </c>
      <c r="W71">
        <v>24</v>
      </c>
      <c r="X71">
        <v>46451</v>
      </c>
      <c r="Y71">
        <v>562</v>
      </c>
      <c r="Z71">
        <v>4585</v>
      </c>
      <c r="AA71">
        <v>159</v>
      </c>
      <c r="AB71">
        <v>850</v>
      </c>
      <c r="AC71">
        <v>1454</v>
      </c>
      <c r="AD71">
        <v>73</v>
      </c>
      <c r="AE71">
        <v>115</v>
      </c>
      <c r="AF71">
        <v>47</v>
      </c>
      <c r="AG71">
        <f t="shared" si="5"/>
        <v>54296</v>
      </c>
    </row>
    <row r="72" spans="1:33" x14ac:dyDescent="0.25">
      <c r="A72">
        <v>25</v>
      </c>
      <c r="B72">
        <v>3933</v>
      </c>
      <c r="C72">
        <v>299</v>
      </c>
      <c r="D72">
        <v>279</v>
      </c>
      <c r="E72">
        <v>9461</v>
      </c>
      <c r="F72">
        <v>20325</v>
      </c>
      <c r="G72">
        <v>17448</v>
      </c>
      <c r="H72">
        <v>4295</v>
      </c>
      <c r="I72">
        <v>3193</v>
      </c>
      <c r="J72">
        <v>1789</v>
      </c>
      <c r="K72">
        <f t="shared" si="3"/>
        <v>61022</v>
      </c>
      <c r="L72">
        <v>25</v>
      </c>
      <c r="M72">
        <v>53832</v>
      </c>
      <c r="N72">
        <v>1472</v>
      </c>
      <c r="O72">
        <v>14687</v>
      </c>
      <c r="P72">
        <v>10213</v>
      </c>
      <c r="Q72">
        <v>31632</v>
      </c>
      <c r="R72">
        <v>15811</v>
      </c>
      <c r="S72">
        <v>4132</v>
      </c>
      <c r="T72">
        <v>1295</v>
      </c>
      <c r="U72">
        <v>4267</v>
      </c>
      <c r="V72">
        <f t="shared" si="4"/>
        <v>137341</v>
      </c>
      <c r="W72">
        <v>25</v>
      </c>
      <c r="X72">
        <v>38877</v>
      </c>
      <c r="Y72">
        <v>532</v>
      </c>
      <c r="Z72">
        <v>3274</v>
      </c>
      <c r="AA72">
        <v>93</v>
      </c>
      <c r="AB72">
        <v>711</v>
      </c>
      <c r="AC72">
        <v>1184</v>
      </c>
      <c r="AD72">
        <v>45</v>
      </c>
      <c r="AE72">
        <v>99</v>
      </c>
      <c r="AF72">
        <v>31</v>
      </c>
      <c r="AG72">
        <f t="shared" si="5"/>
        <v>44846</v>
      </c>
    </row>
    <row r="73" spans="1:33" x14ac:dyDescent="0.25">
      <c r="A73">
        <v>26</v>
      </c>
      <c r="B73">
        <v>3326</v>
      </c>
      <c r="C73">
        <v>265</v>
      </c>
      <c r="D73">
        <v>268</v>
      </c>
      <c r="E73">
        <v>13935</v>
      </c>
      <c r="F73">
        <v>18098</v>
      </c>
      <c r="G73">
        <v>22020</v>
      </c>
      <c r="H73">
        <v>5132</v>
      </c>
      <c r="I73">
        <v>5099</v>
      </c>
      <c r="J73">
        <v>1168</v>
      </c>
      <c r="K73">
        <f t="shared" si="3"/>
        <v>69311</v>
      </c>
      <c r="L73">
        <v>26</v>
      </c>
      <c r="M73">
        <v>80184</v>
      </c>
      <c r="N73">
        <v>1453</v>
      </c>
      <c r="O73">
        <v>14074</v>
      </c>
      <c r="P73">
        <v>12028</v>
      </c>
      <c r="Q73">
        <v>26733</v>
      </c>
      <c r="R73">
        <v>18110</v>
      </c>
      <c r="S73">
        <v>4037</v>
      </c>
      <c r="T73">
        <v>1622</v>
      </c>
      <c r="U73">
        <v>3280</v>
      </c>
      <c r="V73">
        <f t="shared" si="4"/>
        <v>161521</v>
      </c>
      <c r="W73">
        <v>26</v>
      </c>
      <c r="X73">
        <v>29066</v>
      </c>
      <c r="Y73">
        <v>436</v>
      </c>
      <c r="Z73">
        <v>2434</v>
      </c>
      <c r="AA73">
        <v>70</v>
      </c>
      <c r="AB73">
        <v>529</v>
      </c>
      <c r="AC73">
        <v>984</v>
      </c>
      <c r="AD73">
        <v>39</v>
      </c>
      <c r="AE73">
        <v>71</v>
      </c>
      <c r="AF73">
        <v>21</v>
      </c>
      <c r="AG73">
        <f t="shared" si="5"/>
        <v>33650</v>
      </c>
    </row>
    <row r="74" spans="1:33" x14ac:dyDescent="0.25">
      <c r="A74">
        <v>27</v>
      </c>
      <c r="B74">
        <v>3054</v>
      </c>
      <c r="C74">
        <v>287</v>
      </c>
      <c r="D74">
        <v>213</v>
      </c>
      <c r="E74">
        <v>12907</v>
      </c>
      <c r="F74">
        <v>17419</v>
      </c>
      <c r="G74">
        <v>24928</v>
      </c>
      <c r="H74">
        <v>5731</v>
      </c>
      <c r="I74">
        <v>6294</v>
      </c>
      <c r="J74">
        <v>1006</v>
      </c>
      <c r="K74">
        <f t="shared" si="3"/>
        <v>71839</v>
      </c>
      <c r="L74">
        <v>27</v>
      </c>
      <c r="M74">
        <v>78945</v>
      </c>
      <c r="N74">
        <v>1156</v>
      </c>
      <c r="O74">
        <v>12209</v>
      </c>
      <c r="P74">
        <v>13869</v>
      </c>
      <c r="Q74">
        <v>24421</v>
      </c>
      <c r="R74">
        <v>20542</v>
      </c>
      <c r="S74">
        <v>4409</v>
      </c>
      <c r="T74">
        <v>2227</v>
      </c>
      <c r="U74">
        <v>2396</v>
      </c>
      <c r="V74">
        <f t="shared" si="4"/>
        <v>160174</v>
      </c>
      <c r="W74">
        <v>27</v>
      </c>
      <c r="X74">
        <v>18777</v>
      </c>
      <c r="Y74">
        <v>424</v>
      </c>
      <c r="Z74">
        <v>1767</v>
      </c>
      <c r="AA74">
        <v>45</v>
      </c>
      <c r="AB74">
        <v>465</v>
      </c>
      <c r="AC74">
        <v>723</v>
      </c>
      <c r="AD74">
        <v>26</v>
      </c>
      <c r="AE74">
        <v>50</v>
      </c>
      <c r="AF74">
        <v>22</v>
      </c>
      <c r="AG74">
        <f t="shared" si="5"/>
        <v>22299</v>
      </c>
    </row>
    <row r="75" spans="1:33" x14ac:dyDescent="0.25">
      <c r="A75">
        <v>28</v>
      </c>
      <c r="B75">
        <v>2716</v>
      </c>
      <c r="C75">
        <v>272</v>
      </c>
      <c r="D75">
        <v>151</v>
      </c>
      <c r="E75">
        <v>7670</v>
      </c>
      <c r="F75">
        <v>16532</v>
      </c>
      <c r="G75">
        <v>28794</v>
      </c>
      <c r="H75">
        <v>6553</v>
      </c>
      <c r="I75">
        <v>8173</v>
      </c>
      <c r="J75">
        <v>795</v>
      </c>
      <c r="K75">
        <f t="shared" si="3"/>
        <v>71656</v>
      </c>
      <c r="L75">
        <v>28</v>
      </c>
      <c r="M75">
        <v>76285</v>
      </c>
      <c r="N75">
        <v>1191</v>
      </c>
      <c r="O75">
        <v>8320</v>
      </c>
      <c r="P75">
        <v>14789</v>
      </c>
      <c r="Q75">
        <v>21798</v>
      </c>
      <c r="R75">
        <v>23039</v>
      </c>
      <c r="S75">
        <v>4745</v>
      </c>
      <c r="T75">
        <v>3233</v>
      </c>
      <c r="U75">
        <v>1908</v>
      </c>
      <c r="V75">
        <f t="shared" si="4"/>
        <v>155308</v>
      </c>
      <c r="W75">
        <v>28</v>
      </c>
      <c r="X75">
        <v>12066</v>
      </c>
      <c r="Y75">
        <v>342</v>
      </c>
      <c r="Z75">
        <v>1154</v>
      </c>
      <c r="AA75">
        <v>24</v>
      </c>
      <c r="AB75">
        <v>342</v>
      </c>
      <c r="AC75">
        <v>547</v>
      </c>
      <c r="AD75">
        <v>23</v>
      </c>
      <c r="AE75">
        <v>46</v>
      </c>
      <c r="AF75">
        <v>7</v>
      </c>
      <c r="AG75">
        <f t="shared" si="5"/>
        <v>14551</v>
      </c>
    </row>
    <row r="76" spans="1:33" x14ac:dyDescent="0.25">
      <c r="A76">
        <v>29</v>
      </c>
      <c r="B76">
        <v>2313</v>
      </c>
      <c r="C76">
        <v>268</v>
      </c>
      <c r="D76">
        <v>127</v>
      </c>
      <c r="E76">
        <v>6723</v>
      </c>
      <c r="F76">
        <v>16084</v>
      </c>
      <c r="G76">
        <v>31475</v>
      </c>
      <c r="H76">
        <v>7269</v>
      </c>
      <c r="I76">
        <v>10740</v>
      </c>
      <c r="J76">
        <v>745</v>
      </c>
      <c r="K76">
        <f t="shared" si="3"/>
        <v>75744</v>
      </c>
      <c r="L76">
        <v>29</v>
      </c>
      <c r="M76">
        <v>57200</v>
      </c>
      <c r="N76">
        <v>1100</v>
      </c>
      <c r="O76">
        <v>5810</v>
      </c>
      <c r="P76">
        <v>9895</v>
      </c>
      <c r="Q76">
        <v>17819</v>
      </c>
      <c r="R76">
        <v>20924</v>
      </c>
      <c r="S76">
        <v>4831</v>
      </c>
      <c r="T76">
        <v>3787</v>
      </c>
      <c r="U76">
        <v>1418</v>
      </c>
      <c r="V76">
        <f t="shared" si="4"/>
        <v>122784</v>
      </c>
      <c r="W76">
        <v>29</v>
      </c>
      <c r="X76">
        <v>7941</v>
      </c>
      <c r="Y76">
        <v>292</v>
      </c>
      <c r="Z76">
        <v>853</v>
      </c>
      <c r="AA76">
        <v>15</v>
      </c>
      <c r="AB76">
        <v>291</v>
      </c>
      <c r="AC76">
        <v>460</v>
      </c>
      <c r="AD76">
        <v>24</v>
      </c>
      <c r="AE76">
        <v>35</v>
      </c>
      <c r="AF76">
        <v>9</v>
      </c>
      <c r="AG76">
        <f t="shared" si="5"/>
        <v>9920</v>
      </c>
    </row>
    <row r="77" spans="1:33" x14ac:dyDescent="0.25">
      <c r="A77">
        <v>30</v>
      </c>
      <c r="B77">
        <v>1867</v>
      </c>
      <c r="C77">
        <v>260</v>
      </c>
      <c r="D77">
        <v>108</v>
      </c>
      <c r="E77">
        <v>5895</v>
      </c>
      <c r="F77">
        <v>14106</v>
      </c>
      <c r="G77">
        <v>22339</v>
      </c>
      <c r="H77">
        <v>6745</v>
      </c>
      <c r="I77">
        <v>7119</v>
      </c>
      <c r="J77">
        <v>674</v>
      </c>
      <c r="K77">
        <f t="shared" si="3"/>
        <v>59113</v>
      </c>
      <c r="L77">
        <v>30</v>
      </c>
      <c r="M77">
        <v>42845</v>
      </c>
      <c r="N77">
        <v>954</v>
      </c>
      <c r="O77">
        <v>3860</v>
      </c>
      <c r="P77">
        <v>8115</v>
      </c>
      <c r="Q77">
        <v>16915</v>
      </c>
      <c r="R77">
        <v>22715</v>
      </c>
      <c r="S77">
        <v>5853</v>
      </c>
      <c r="T77">
        <v>4621</v>
      </c>
      <c r="U77">
        <v>1164</v>
      </c>
      <c r="V77">
        <f t="shared" si="4"/>
        <v>107042</v>
      </c>
      <c r="W77">
        <v>30</v>
      </c>
      <c r="X77">
        <v>5300</v>
      </c>
      <c r="Y77">
        <v>269</v>
      </c>
      <c r="Z77">
        <v>767</v>
      </c>
      <c r="AA77">
        <v>16</v>
      </c>
      <c r="AB77">
        <v>242</v>
      </c>
      <c r="AC77">
        <v>389</v>
      </c>
      <c r="AD77">
        <v>27</v>
      </c>
      <c r="AE77">
        <v>30</v>
      </c>
      <c r="AF77">
        <v>7</v>
      </c>
      <c r="AG77">
        <f t="shared" si="5"/>
        <v>7047</v>
      </c>
    </row>
    <row r="78" spans="1:33" x14ac:dyDescent="0.25">
      <c r="A78">
        <v>31</v>
      </c>
      <c r="B78">
        <v>1430</v>
      </c>
      <c r="C78">
        <v>269</v>
      </c>
      <c r="D78">
        <v>64</v>
      </c>
      <c r="E78">
        <v>5086</v>
      </c>
      <c r="F78">
        <v>11797</v>
      </c>
      <c r="G78">
        <v>14753</v>
      </c>
      <c r="H78">
        <v>4987</v>
      </c>
      <c r="I78">
        <v>4414</v>
      </c>
      <c r="J78">
        <v>611</v>
      </c>
      <c r="K78">
        <f t="shared" si="3"/>
        <v>43411</v>
      </c>
      <c r="L78">
        <v>31</v>
      </c>
      <c r="M78">
        <v>24317</v>
      </c>
      <c r="N78">
        <v>876</v>
      </c>
      <c r="O78">
        <v>3298</v>
      </c>
      <c r="P78">
        <v>6686</v>
      </c>
      <c r="Q78">
        <v>16171</v>
      </c>
      <c r="R78">
        <v>19522</v>
      </c>
      <c r="S78">
        <v>6465</v>
      </c>
      <c r="T78">
        <v>5137</v>
      </c>
      <c r="U78">
        <v>942</v>
      </c>
      <c r="V78">
        <f t="shared" si="4"/>
        <v>83414</v>
      </c>
      <c r="W78">
        <v>31</v>
      </c>
      <c r="X78">
        <v>3692</v>
      </c>
      <c r="Y78">
        <v>242</v>
      </c>
      <c r="Z78">
        <v>747</v>
      </c>
      <c r="AA78">
        <v>15</v>
      </c>
      <c r="AB78">
        <v>184</v>
      </c>
      <c r="AC78">
        <v>284</v>
      </c>
      <c r="AD78">
        <v>13</v>
      </c>
      <c r="AE78">
        <v>31</v>
      </c>
      <c r="AF78">
        <v>5</v>
      </c>
      <c r="AG78">
        <f t="shared" si="5"/>
        <v>5213</v>
      </c>
    </row>
    <row r="79" spans="1:33" x14ac:dyDescent="0.25">
      <c r="A79">
        <v>32</v>
      </c>
      <c r="B79">
        <v>1123</v>
      </c>
      <c r="C79">
        <v>233</v>
      </c>
      <c r="D79">
        <v>42</v>
      </c>
      <c r="E79">
        <v>4452</v>
      </c>
      <c r="F79">
        <v>10235</v>
      </c>
      <c r="G79">
        <v>11952</v>
      </c>
      <c r="H79">
        <v>3875</v>
      </c>
      <c r="I79">
        <v>3177</v>
      </c>
      <c r="J79">
        <v>562</v>
      </c>
      <c r="K79">
        <f t="shared" si="3"/>
        <v>35651</v>
      </c>
      <c r="L79">
        <v>32</v>
      </c>
      <c r="M79">
        <v>19430</v>
      </c>
      <c r="N79">
        <v>846</v>
      </c>
      <c r="O79">
        <v>2041</v>
      </c>
      <c r="P79">
        <v>5785</v>
      </c>
      <c r="Q79">
        <v>15249</v>
      </c>
      <c r="R79">
        <v>19487</v>
      </c>
      <c r="S79">
        <v>6520</v>
      </c>
      <c r="T79">
        <v>6190</v>
      </c>
      <c r="U79">
        <v>880</v>
      </c>
      <c r="V79">
        <f t="shared" si="4"/>
        <v>76428</v>
      </c>
      <c r="W79">
        <v>32</v>
      </c>
      <c r="X79">
        <v>3134</v>
      </c>
      <c r="Y79">
        <v>201</v>
      </c>
      <c r="Z79">
        <v>678</v>
      </c>
      <c r="AA79">
        <v>4</v>
      </c>
      <c r="AB79">
        <v>164</v>
      </c>
      <c r="AC79">
        <v>250</v>
      </c>
      <c r="AD79">
        <v>11</v>
      </c>
      <c r="AE79">
        <v>13</v>
      </c>
      <c r="AF79">
        <v>3</v>
      </c>
      <c r="AG79">
        <f t="shared" si="5"/>
        <v>4458</v>
      </c>
    </row>
    <row r="80" spans="1:33" x14ac:dyDescent="0.25">
      <c r="A80">
        <v>33</v>
      </c>
      <c r="B80">
        <v>851</v>
      </c>
      <c r="C80">
        <v>191</v>
      </c>
      <c r="D80">
        <v>52</v>
      </c>
      <c r="E80">
        <v>3793</v>
      </c>
      <c r="F80">
        <v>6491</v>
      </c>
      <c r="G80">
        <v>10045</v>
      </c>
      <c r="H80">
        <v>2438</v>
      </c>
      <c r="I80">
        <v>2361</v>
      </c>
      <c r="J80">
        <v>492</v>
      </c>
      <c r="K80">
        <f t="shared" si="3"/>
        <v>26714</v>
      </c>
      <c r="L80">
        <v>33</v>
      </c>
      <c r="M80">
        <v>16360</v>
      </c>
      <c r="N80">
        <v>805</v>
      </c>
      <c r="O80">
        <v>1241</v>
      </c>
      <c r="P80">
        <v>5027</v>
      </c>
      <c r="Q80">
        <v>13740</v>
      </c>
      <c r="R80">
        <v>21556</v>
      </c>
      <c r="S80">
        <v>5331</v>
      </c>
      <c r="T80">
        <v>6986</v>
      </c>
      <c r="U80">
        <v>727</v>
      </c>
      <c r="V80">
        <f t="shared" si="4"/>
        <v>71773</v>
      </c>
      <c r="W80">
        <v>33</v>
      </c>
      <c r="X80">
        <v>2748</v>
      </c>
      <c r="Y80">
        <v>138</v>
      </c>
      <c r="Z80">
        <v>605</v>
      </c>
      <c r="AA80">
        <v>7</v>
      </c>
      <c r="AB80">
        <v>93</v>
      </c>
      <c r="AC80">
        <v>201</v>
      </c>
      <c r="AD80">
        <v>6</v>
      </c>
      <c r="AE80">
        <v>12</v>
      </c>
      <c r="AF80">
        <v>1</v>
      </c>
      <c r="AG80">
        <f t="shared" si="5"/>
        <v>3811</v>
      </c>
    </row>
    <row r="81" spans="1:33" x14ac:dyDescent="0.25">
      <c r="A81">
        <v>34</v>
      </c>
      <c r="B81">
        <v>691</v>
      </c>
      <c r="C81">
        <v>151</v>
      </c>
      <c r="D81">
        <v>38</v>
      </c>
      <c r="E81">
        <v>3309</v>
      </c>
      <c r="F81">
        <v>5464</v>
      </c>
      <c r="G81">
        <v>8236</v>
      </c>
      <c r="H81">
        <v>1927</v>
      </c>
      <c r="I81">
        <v>1579</v>
      </c>
      <c r="J81">
        <v>391</v>
      </c>
      <c r="K81">
        <f t="shared" si="3"/>
        <v>21786</v>
      </c>
      <c r="L81">
        <v>34</v>
      </c>
      <c r="M81">
        <v>14161</v>
      </c>
      <c r="N81">
        <v>762</v>
      </c>
      <c r="O81">
        <v>813</v>
      </c>
      <c r="P81">
        <v>4365</v>
      </c>
      <c r="Q81">
        <v>11620</v>
      </c>
      <c r="R81">
        <v>24256</v>
      </c>
      <c r="S81">
        <v>4595</v>
      </c>
      <c r="T81">
        <v>8046</v>
      </c>
      <c r="U81">
        <v>702</v>
      </c>
      <c r="V81">
        <f t="shared" si="4"/>
        <v>69320</v>
      </c>
      <c r="W81">
        <v>34</v>
      </c>
      <c r="X81">
        <v>2185</v>
      </c>
      <c r="Y81">
        <v>101</v>
      </c>
      <c r="Z81">
        <v>563</v>
      </c>
      <c r="AA81">
        <v>3</v>
      </c>
      <c r="AB81">
        <v>51</v>
      </c>
      <c r="AC81">
        <v>128</v>
      </c>
      <c r="AD81">
        <v>9</v>
      </c>
      <c r="AE81">
        <v>13</v>
      </c>
      <c r="AF81">
        <v>1</v>
      </c>
      <c r="AG81">
        <f t="shared" si="5"/>
        <v>3054</v>
      </c>
    </row>
    <row r="82" spans="1:33" x14ac:dyDescent="0.25">
      <c r="A82">
        <v>35</v>
      </c>
      <c r="B82">
        <v>479</v>
      </c>
      <c r="C82">
        <v>122</v>
      </c>
      <c r="D82">
        <v>36</v>
      </c>
      <c r="E82">
        <v>2888</v>
      </c>
      <c r="F82">
        <v>4531</v>
      </c>
      <c r="G82">
        <v>6731</v>
      </c>
      <c r="H82">
        <v>1493</v>
      </c>
      <c r="I82">
        <v>1079</v>
      </c>
      <c r="J82">
        <v>343</v>
      </c>
      <c r="K82">
        <f t="shared" si="3"/>
        <v>17702</v>
      </c>
      <c r="L82">
        <v>35</v>
      </c>
      <c r="M82">
        <v>12494</v>
      </c>
      <c r="N82">
        <v>728</v>
      </c>
      <c r="O82">
        <v>787</v>
      </c>
      <c r="P82">
        <v>3841</v>
      </c>
      <c r="Q82">
        <v>9667</v>
      </c>
      <c r="R82">
        <v>20603</v>
      </c>
      <c r="S82">
        <v>3722</v>
      </c>
      <c r="T82">
        <v>5623</v>
      </c>
      <c r="U82">
        <v>589</v>
      </c>
      <c r="V82">
        <f t="shared" si="4"/>
        <v>58054</v>
      </c>
      <c r="W82">
        <v>35</v>
      </c>
      <c r="X82">
        <v>1534</v>
      </c>
      <c r="Y82">
        <v>69</v>
      </c>
      <c r="Z82">
        <v>376</v>
      </c>
      <c r="AA82">
        <v>1</v>
      </c>
      <c r="AB82">
        <v>40</v>
      </c>
      <c r="AC82">
        <v>87</v>
      </c>
      <c r="AD82">
        <v>0</v>
      </c>
      <c r="AE82">
        <v>7</v>
      </c>
      <c r="AF82">
        <v>0</v>
      </c>
      <c r="AG82">
        <f t="shared" si="5"/>
        <v>2114</v>
      </c>
    </row>
    <row r="83" spans="1:33" x14ac:dyDescent="0.25">
      <c r="A83">
        <v>36</v>
      </c>
      <c r="B83">
        <v>397</v>
      </c>
      <c r="C83">
        <v>77</v>
      </c>
      <c r="D83">
        <v>31</v>
      </c>
      <c r="E83">
        <v>2519</v>
      </c>
      <c r="F83">
        <v>3514</v>
      </c>
      <c r="G83">
        <v>5619</v>
      </c>
      <c r="H83">
        <v>1070</v>
      </c>
      <c r="I83">
        <v>836</v>
      </c>
      <c r="J83">
        <v>315</v>
      </c>
      <c r="K83">
        <f t="shared" si="3"/>
        <v>14378</v>
      </c>
      <c r="L83">
        <v>36</v>
      </c>
      <c r="M83">
        <v>11422</v>
      </c>
      <c r="N83">
        <v>694</v>
      </c>
      <c r="O83">
        <v>743</v>
      </c>
      <c r="P83">
        <v>3442</v>
      </c>
      <c r="Q83">
        <v>7945</v>
      </c>
      <c r="R83">
        <v>18405</v>
      </c>
      <c r="S83">
        <v>3123</v>
      </c>
      <c r="T83">
        <v>4696</v>
      </c>
      <c r="U83">
        <v>536</v>
      </c>
      <c r="V83">
        <f t="shared" si="4"/>
        <v>51006</v>
      </c>
      <c r="W83">
        <v>36</v>
      </c>
      <c r="X83">
        <v>1048</v>
      </c>
      <c r="Y83">
        <v>22</v>
      </c>
      <c r="Z83">
        <v>148</v>
      </c>
      <c r="AA83">
        <v>1</v>
      </c>
      <c r="AB83">
        <v>26</v>
      </c>
      <c r="AC83">
        <v>62</v>
      </c>
      <c r="AD83">
        <v>2</v>
      </c>
      <c r="AE83">
        <v>6</v>
      </c>
      <c r="AF83">
        <v>1</v>
      </c>
      <c r="AG83">
        <f t="shared" si="5"/>
        <v>1316</v>
      </c>
    </row>
    <row r="84" spans="1:33" x14ac:dyDescent="0.25">
      <c r="A84">
        <v>37</v>
      </c>
      <c r="B84">
        <v>280</v>
      </c>
      <c r="C84">
        <v>48</v>
      </c>
      <c r="D84">
        <v>27</v>
      </c>
      <c r="E84">
        <v>2169</v>
      </c>
      <c r="F84">
        <v>2413</v>
      </c>
      <c r="G84">
        <v>4451</v>
      </c>
      <c r="H84">
        <v>699</v>
      </c>
      <c r="I84">
        <v>544</v>
      </c>
      <c r="J84">
        <v>218</v>
      </c>
      <c r="K84">
        <f t="shared" si="3"/>
        <v>10849</v>
      </c>
      <c r="L84">
        <v>37</v>
      </c>
      <c r="M84">
        <v>10850</v>
      </c>
      <c r="N84">
        <v>654</v>
      </c>
      <c r="O84">
        <v>694</v>
      </c>
      <c r="P84">
        <v>2936</v>
      </c>
      <c r="Q84">
        <v>6602</v>
      </c>
      <c r="R84">
        <v>16079</v>
      </c>
      <c r="S84">
        <v>2405</v>
      </c>
      <c r="T84">
        <v>3723</v>
      </c>
      <c r="U84">
        <v>460</v>
      </c>
      <c r="V84">
        <f t="shared" si="4"/>
        <v>44403</v>
      </c>
      <c r="W84">
        <v>37</v>
      </c>
      <c r="X84">
        <v>655</v>
      </c>
      <c r="Y84">
        <v>18</v>
      </c>
      <c r="Z84">
        <v>25</v>
      </c>
      <c r="AA84">
        <v>0</v>
      </c>
      <c r="AB84">
        <v>13</v>
      </c>
      <c r="AC84">
        <v>25</v>
      </c>
      <c r="AD84">
        <v>0</v>
      </c>
      <c r="AE84">
        <v>2</v>
      </c>
      <c r="AF84">
        <v>0</v>
      </c>
      <c r="AG84">
        <f t="shared" si="5"/>
        <v>738</v>
      </c>
    </row>
    <row r="85" spans="1:33" x14ac:dyDescent="0.25">
      <c r="A85">
        <v>38</v>
      </c>
      <c r="B85">
        <v>160</v>
      </c>
      <c r="C85">
        <v>27</v>
      </c>
      <c r="D85">
        <v>14</v>
      </c>
      <c r="E85">
        <v>1765</v>
      </c>
      <c r="F85">
        <v>1579</v>
      </c>
      <c r="G85">
        <v>3066</v>
      </c>
      <c r="H85">
        <v>424</v>
      </c>
      <c r="I85">
        <v>351</v>
      </c>
      <c r="J85">
        <v>140</v>
      </c>
      <c r="K85">
        <f t="shared" si="3"/>
        <v>7526</v>
      </c>
      <c r="L85">
        <v>38</v>
      </c>
      <c r="M85">
        <v>10381</v>
      </c>
      <c r="N85">
        <v>701</v>
      </c>
      <c r="O85">
        <v>798</v>
      </c>
      <c r="P85">
        <v>2636</v>
      </c>
      <c r="Q85">
        <v>5204</v>
      </c>
      <c r="R85">
        <v>16469</v>
      </c>
      <c r="S85">
        <v>1937</v>
      </c>
      <c r="T85">
        <v>3021</v>
      </c>
      <c r="U85">
        <v>407</v>
      </c>
      <c r="V85">
        <f t="shared" si="4"/>
        <v>41554</v>
      </c>
      <c r="W85">
        <v>38</v>
      </c>
      <c r="X85">
        <v>357</v>
      </c>
      <c r="Y85">
        <v>3</v>
      </c>
      <c r="Z85">
        <v>25</v>
      </c>
      <c r="AA85">
        <v>0</v>
      </c>
      <c r="AB85">
        <v>4</v>
      </c>
      <c r="AC85">
        <v>24</v>
      </c>
      <c r="AD85">
        <v>0</v>
      </c>
      <c r="AE85">
        <v>0</v>
      </c>
      <c r="AF85">
        <v>0</v>
      </c>
      <c r="AG85">
        <f t="shared" si="5"/>
        <v>413</v>
      </c>
    </row>
    <row r="86" spans="1:33" x14ac:dyDescent="0.25">
      <c r="A86">
        <v>39</v>
      </c>
      <c r="B86">
        <v>141</v>
      </c>
      <c r="C86">
        <v>24</v>
      </c>
      <c r="D86">
        <v>15</v>
      </c>
      <c r="E86">
        <v>1425</v>
      </c>
      <c r="F86">
        <v>915</v>
      </c>
      <c r="G86">
        <v>2020</v>
      </c>
      <c r="H86">
        <v>205</v>
      </c>
      <c r="I86">
        <v>173</v>
      </c>
      <c r="J86">
        <v>92</v>
      </c>
      <c r="K86">
        <f t="shared" si="3"/>
        <v>5010</v>
      </c>
      <c r="L86">
        <v>39</v>
      </c>
      <c r="M86">
        <v>11559</v>
      </c>
      <c r="N86">
        <v>674</v>
      </c>
      <c r="O86">
        <v>751</v>
      </c>
      <c r="P86">
        <v>2297</v>
      </c>
      <c r="Q86">
        <v>4512</v>
      </c>
      <c r="R86">
        <v>17737</v>
      </c>
      <c r="S86">
        <v>1567</v>
      </c>
      <c r="T86">
        <v>2755</v>
      </c>
      <c r="U86">
        <v>308</v>
      </c>
      <c r="V86">
        <f t="shared" si="4"/>
        <v>42160</v>
      </c>
      <c r="W86">
        <v>39</v>
      </c>
      <c r="X86">
        <v>189</v>
      </c>
      <c r="Y86">
        <v>0</v>
      </c>
      <c r="Z86">
        <v>14</v>
      </c>
      <c r="AA86">
        <v>0</v>
      </c>
      <c r="AB86">
        <v>4</v>
      </c>
      <c r="AC86">
        <v>10</v>
      </c>
      <c r="AD86">
        <v>0</v>
      </c>
      <c r="AE86">
        <v>0</v>
      </c>
      <c r="AF86">
        <v>0</v>
      </c>
      <c r="AG86">
        <f t="shared" si="5"/>
        <v>217</v>
      </c>
    </row>
    <row r="87" spans="1:33" x14ac:dyDescent="0.25">
      <c r="A87">
        <v>40</v>
      </c>
      <c r="B87">
        <v>72</v>
      </c>
      <c r="C87">
        <v>38</v>
      </c>
      <c r="D87">
        <v>13</v>
      </c>
      <c r="E87">
        <v>876</v>
      </c>
      <c r="F87">
        <v>488</v>
      </c>
      <c r="G87">
        <v>2127</v>
      </c>
      <c r="H87">
        <v>83</v>
      </c>
      <c r="I87">
        <v>89</v>
      </c>
      <c r="J87">
        <v>292</v>
      </c>
      <c r="K87">
        <f>SUM(B87:J87)</f>
        <v>4078</v>
      </c>
      <c r="L87">
        <v>40</v>
      </c>
      <c r="M87">
        <v>17074</v>
      </c>
      <c r="N87">
        <v>804</v>
      </c>
      <c r="O87">
        <v>800</v>
      </c>
      <c r="P87">
        <v>2704</v>
      </c>
      <c r="Q87">
        <v>3984</v>
      </c>
      <c r="R87">
        <v>22349</v>
      </c>
      <c r="S87">
        <v>1329</v>
      </c>
      <c r="T87">
        <v>2676</v>
      </c>
      <c r="U87">
        <v>471</v>
      </c>
      <c r="V87">
        <f>SUM(M87:U87)</f>
        <v>52191</v>
      </c>
      <c r="W87">
        <v>40</v>
      </c>
      <c r="X87">
        <v>123</v>
      </c>
      <c r="Y87">
        <v>2</v>
      </c>
      <c r="Z87">
        <v>6</v>
      </c>
      <c r="AA87">
        <v>0</v>
      </c>
      <c r="AB87">
        <v>0</v>
      </c>
      <c r="AC87">
        <v>9</v>
      </c>
      <c r="AD87">
        <v>0</v>
      </c>
      <c r="AE87">
        <v>0</v>
      </c>
      <c r="AF87">
        <v>0</v>
      </c>
      <c r="AG87">
        <f>SUM(X87:AF87)</f>
        <v>140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tabColor rgb="FFFFFF00"/>
  </sheetPr>
  <dimension ref="A1:V36"/>
  <sheetViews>
    <sheetView topLeftCell="E1" workbookViewId="0">
      <selection activeCell="T1" sqref="T1"/>
    </sheetView>
  </sheetViews>
  <sheetFormatPr defaultRowHeight="15" x14ac:dyDescent="0.25"/>
  <sheetData>
    <row r="1" spans="1:22" x14ac:dyDescent="0.25">
      <c r="A1" t="s">
        <v>7</v>
      </c>
      <c r="L1" t="s">
        <v>3</v>
      </c>
    </row>
    <row r="2" spans="1:22" x14ac:dyDescent="0.25">
      <c r="A2" s="251">
        <v>1</v>
      </c>
      <c r="B2" s="251" t="s">
        <v>113</v>
      </c>
      <c r="C2" s="251"/>
      <c r="D2" s="251"/>
      <c r="E2" s="251"/>
      <c r="F2" s="251"/>
      <c r="G2" s="251"/>
      <c r="H2" s="251"/>
      <c r="I2" s="251"/>
      <c r="L2" s="251" t="e">
        <f>#REF!</f>
        <v>#REF!</v>
      </c>
      <c r="M2" s="251" t="e">
        <f>#REF!</f>
        <v>#REF!</v>
      </c>
      <c r="N2" s="251"/>
      <c r="O2" s="251"/>
      <c r="P2" s="251"/>
      <c r="Q2" s="251"/>
      <c r="R2" s="251"/>
      <c r="S2" s="251"/>
      <c r="T2" s="251"/>
    </row>
    <row r="3" spans="1:22" x14ac:dyDescent="0.25">
      <c r="A3" s="251" t="s">
        <v>49</v>
      </c>
      <c r="B3" s="251" t="s">
        <v>50</v>
      </c>
      <c r="C3" s="251" t="s">
        <v>97</v>
      </c>
      <c r="D3" s="251" t="s">
        <v>99</v>
      </c>
      <c r="E3" s="251" t="s">
        <v>100</v>
      </c>
      <c r="F3" s="251" t="s">
        <v>101</v>
      </c>
      <c r="G3" s="251" t="s">
        <v>102</v>
      </c>
      <c r="H3" s="251" t="s">
        <v>103</v>
      </c>
      <c r="I3" s="251"/>
      <c r="L3" s="251" t="e">
        <f>#REF!</f>
        <v>#REF!</v>
      </c>
      <c r="M3" s="251" t="e">
        <f>#REF!</f>
        <v>#REF!</v>
      </c>
      <c r="N3" s="251" t="e">
        <f>#REF!</f>
        <v>#REF!</v>
      </c>
      <c r="O3" s="251" t="e">
        <f>#REF!</f>
        <v>#REF!</v>
      </c>
      <c r="P3" s="251" t="e">
        <f>#REF!</f>
        <v>#REF!</v>
      </c>
      <c r="Q3" s="251" t="e">
        <f>#REF!</f>
        <v>#REF!</v>
      </c>
      <c r="R3" s="251" t="e">
        <f>#REF!</f>
        <v>#REF!</v>
      </c>
      <c r="S3" s="251" t="e">
        <f>#REF!</f>
        <v>#REF!</v>
      </c>
      <c r="T3" s="251"/>
      <c r="V3" t="s">
        <v>117</v>
      </c>
    </row>
    <row r="4" spans="1:22" x14ac:dyDescent="0.25">
      <c r="A4" s="251">
        <v>1</v>
      </c>
      <c r="B4" s="251">
        <v>0</v>
      </c>
      <c r="C4" s="251">
        <v>0</v>
      </c>
      <c r="D4" s="251">
        <v>0</v>
      </c>
      <c r="E4" s="251">
        <v>0</v>
      </c>
      <c r="F4" s="251">
        <v>0</v>
      </c>
      <c r="G4" s="251">
        <v>0</v>
      </c>
      <c r="H4" s="251">
        <v>0</v>
      </c>
      <c r="I4" s="251">
        <v>0</v>
      </c>
      <c r="L4" s="251" t="e">
        <f>#REF!</f>
        <v>#REF!</v>
      </c>
      <c r="M4" s="251" t="e">
        <f>#REF!</f>
        <v>#REF!</v>
      </c>
      <c r="N4" s="251" t="e">
        <f>#REF!</f>
        <v>#REF!</v>
      </c>
      <c r="O4" s="251" t="e">
        <f>#REF!</f>
        <v>#REF!</v>
      </c>
      <c r="P4" s="251" t="e">
        <f>#REF!</f>
        <v>#REF!</v>
      </c>
      <c r="Q4" s="251" t="e">
        <f>#REF!</f>
        <v>#REF!</v>
      </c>
      <c r="R4" s="251" t="e">
        <f>#REF!</f>
        <v>#REF!</v>
      </c>
      <c r="S4" s="251" t="e">
        <f>#REF!</f>
        <v>#REF!</v>
      </c>
      <c r="T4" s="251" t="e">
        <f>#REF!</f>
        <v>#REF!</v>
      </c>
      <c r="V4" t="s">
        <v>49</v>
      </c>
    </row>
    <row r="5" spans="1:22" x14ac:dyDescent="0.25">
      <c r="A5" s="251">
        <v>2</v>
      </c>
      <c r="B5" s="251">
        <v>6002</v>
      </c>
      <c r="C5" s="251">
        <v>0</v>
      </c>
      <c r="D5" s="251">
        <v>461</v>
      </c>
      <c r="E5" s="251">
        <v>14299</v>
      </c>
      <c r="F5" s="251">
        <v>4610</v>
      </c>
      <c r="G5" s="251">
        <v>0</v>
      </c>
      <c r="H5" s="251">
        <v>4</v>
      </c>
      <c r="I5" s="251">
        <v>14</v>
      </c>
      <c r="L5" s="251" t="e">
        <f>#REF!</f>
        <v>#REF!</v>
      </c>
      <c r="M5" s="251" t="e">
        <f>#REF!</f>
        <v>#REF!</v>
      </c>
      <c r="N5" s="251" t="e">
        <f>#REF!</f>
        <v>#REF!</v>
      </c>
      <c r="O5" s="251" t="e">
        <f>#REF!</f>
        <v>#REF!</v>
      </c>
      <c r="P5" s="251" t="e">
        <f>#REF!</f>
        <v>#REF!</v>
      </c>
      <c r="Q5" s="251" t="e">
        <f>#REF!</f>
        <v>#REF!</v>
      </c>
      <c r="R5" s="251" t="e">
        <f>#REF!</f>
        <v>#REF!</v>
      </c>
      <c r="S5" s="251" t="e">
        <f>#REF!</f>
        <v>#REF!</v>
      </c>
      <c r="T5" s="251" t="e">
        <f>#REF!</f>
        <v>#REF!</v>
      </c>
      <c r="V5" t="s">
        <v>50</v>
      </c>
    </row>
    <row r="6" spans="1:22" x14ac:dyDescent="0.25">
      <c r="A6" s="251">
        <v>3</v>
      </c>
      <c r="B6" s="251">
        <v>2066</v>
      </c>
      <c r="C6" s="251">
        <v>0</v>
      </c>
      <c r="D6" s="251">
        <v>3122</v>
      </c>
      <c r="E6" s="251">
        <v>4391</v>
      </c>
      <c r="F6" s="251">
        <v>2905</v>
      </c>
      <c r="G6" s="251">
        <v>1384</v>
      </c>
      <c r="H6" s="251">
        <v>1</v>
      </c>
      <c r="I6" s="251">
        <v>1</v>
      </c>
      <c r="L6" s="251" t="e">
        <f>#REF!</f>
        <v>#REF!</v>
      </c>
      <c r="M6" s="251" t="e">
        <f>#REF!</f>
        <v>#REF!</v>
      </c>
      <c r="N6" s="251" t="e">
        <f>#REF!</f>
        <v>#REF!</v>
      </c>
      <c r="O6" s="251" t="e">
        <f>#REF!</f>
        <v>#REF!</v>
      </c>
      <c r="P6" s="251" t="e">
        <f>#REF!</f>
        <v>#REF!</v>
      </c>
      <c r="Q6" s="251" t="e">
        <f>#REF!</f>
        <v>#REF!</v>
      </c>
      <c r="R6" s="251" t="e">
        <f>#REF!</f>
        <v>#REF!</v>
      </c>
      <c r="S6" s="251" t="e">
        <f>#REF!</f>
        <v>#REF!</v>
      </c>
      <c r="T6" s="251" t="e">
        <f>#REF!</f>
        <v>#REF!</v>
      </c>
      <c r="V6" t="s">
        <v>97</v>
      </c>
    </row>
    <row r="7" spans="1:22" x14ac:dyDescent="0.25">
      <c r="A7" s="251">
        <v>4</v>
      </c>
      <c r="B7" s="251">
        <v>4053</v>
      </c>
      <c r="C7" s="251">
        <v>5715</v>
      </c>
      <c r="D7" s="251">
        <v>12609</v>
      </c>
      <c r="E7" s="251">
        <v>26085</v>
      </c>
      <c r="F7" s="251">
        <v>4732</v>
      </c>
      <c r="G7" s="251">
        <v>4355</v>
      </c>
      <c r="H7" s="251">
        <v>3414</v>
      </c>
      <c r="I7" s="251">
        <v>1893</v>
      </c>
      <c r="L7" s="251" t="e">
        <f>#REF!</f>
        <v>#REF!</v>
      </c>
      <c r="M7" s="251" t="e">
        <f>#REF!</f>
        <v>#REF!</v>
      </c>
      <c r="N7" s="251" t="e">
        <f>#REF!</f>
        <v>#REF!</v>
      </c>
      <c r="O7" s="251" t="e">
        <f>#REF!</f>
        <v>#REF!</v>
      </c>
      <c r="P7" s="251" t="e">
        <f>#REF!</f>
        <v>#REF!</v>
      </c>
      <c r="Q7" s="251" t="e">
        <f>#REF!</f>
        <v>#REF!</v>
      </c>
      <c r="R7" s="251" t="e">
        <f>#REF!</f>
        <v>#REF!</v>
      </c>
      <c r="S7" s="251" t="e">
        <f>#REF!</f>
        <v>#REF!</v>
      </c>
      <c r="T7" s="251" t="e">
        <f>#REF!</f>
        <v>#REF!</v>
      </c>
      <c r="V7" t="s">
        <v>99</v>
      </c>
    </row>
    <row r="8" spans="1:22" x14ac:dyDescent="0.25">
      <c r="A8" s="251">
        <v>5</v>
      </c>
      <c r="B8" s="251">
        <v>2591</v>
      </c>
      <c r="C8" s="251">
        <v>296</v>
      </c>
      <c r="D8" s="251">
        <v>286</v>
      </c>
      <c r="E8" s="251">
        <v>158</v>
      </c>
      <c r="F8" s="251">
        <v>1080</v>
      </c>
      <c r="G8" s="251">
        <v>0</v>
      </c>
      <c r="H8" s="251">
        <v>0</v>
      </c>
      <c r="I8" s="251">
        <v>0</v>
      </c>
      <c r="L8" s="251" t="e">
        <f>#REF!</f>
        <v>#REF!</v>
      </c>
      <c r="M8" s="251" t="e">
        <f>#REF!</f>
        <v>#REF!</v>
      </c>
      <c r="N8" s="251" t="e">
        <f>#REF!</f>
        <v>#REF!</v>
      </c>
      <c r="O8" s="251" t="e">
        <f>#REF!</f>
        <v>#REF!</v>
      </c>
      <c r="P8" s="251" t="e">
        <f>#REF!</f>
        <v>#REF!</v>
      </c>
      <c r="Q8" s="251" t="e">
        <f>#REF!</f>
        <v>#REF!</v>
      </c>
      <c r="R8" s="251" t="e">
        <f>#REF!</f>
        <v>#REF!</v>
      </c>
      <c r="S8" s="251" t="e">
        <f>#REF!</f>
        <v>#REF!</v>
      </c>
      <c r="T8" s="251" t="e">
        <f>#REF!</f>
        <v>#REF!</v>
      </c>
      <c r="V8" t="s">
        <v>100</v>
      </c>
    </row>
    <row r="9" spans="1:22" x14ac:dyDescent="0.25">
      <c r="A9" s="251">
        <v>6</v>
      </c>
      <c r="B9" s="251">
        <v>11423</v>
      </c>
      <c r="C9" s="251">
        <v>2806</v>
      </c>
      <c r="D9" s="251">
        <v>944</v>
      </c>
      <c r="E9" s="251">
        <v>5288</v>
      </c>
      <c r="F9" s="251">
        <v>3316</v>
      </c>
      <c r="G9" s="251">
        <v>251</v>
      </c>
      <c r="H9" s="251">
        <v>94</v>
      </c>
      <c r="I9" s="251">
        <v>135</v>
      </c>
      <c r="L9" s="251" t="e">
        <f>#REF!</f>
        <v>#REF!</v>
      </c>
      <c r="M9" s="251" t="e">
        <f>#REF!</f>
        <v>#REF!</v>
      </c>
      <c r="N9" s="251" t="e">
        <f>#REF!</f>
        <v>#REF!</v>
      </c>
      <c r="O9" s="251" t="e">
        <f>#REF!</f>
        <v>#REF!</v>
      </c>
      <c r="P9" s="251" t="e">
        <f>#REF!</f>
        <v>#REF!</v>
      </c>
      <c r="Q9" s="251" t="e">
        <f>#REF!</f>
        <v>#REF!</v>
      </c>
      <c r="R9" s="251" t="e">
        <f>#REF!</f>
        <v>#REF!</v>
      </c>
      <c r="S9" s="251" t="e">
        <f>#REF!</f>
        <v>#REF!</v>
      </c>
      <c r="T9" s="251" t="e">
        <f>#REF!</f>
        <v>#REF!</v>
      </c>
      <c r="V9" t="s">
        <v>101</v>
      </c>
    </row>
    <row r="10" spans="1:22" x14ac:dyDescent="0.25">
      <c r="A10" s="251">
        <v>7</v>
      </c>
      <c r="B10" s="251">
        <v>0</v>
      </c>
      <c r="C10" s="251">
        <v>0</v>
      </c>
      <c r="D10" s="251">
        <v>0</v>
      </c>
      <c r="E10" s="251">
        <v>0</v>
      </c>
      <c r="F10" s="251">
        <v>0</v>
      </c>
      <c r="G10" s="251">
        <v>0</v>
      </c>
      <c r="H10" s="251">
        <v>0</v>
      </c>
      <c r="I10" s="251">
        <v>0</v>
      </c>
      <c r="L10" s="251" t="e">
        <f>#REF!</f>
        <v>#REF!</v>
      </c>
      <c r="M10" s="251" t="e">
        <f>#REF!</f>
        <v>#REF!</v>
      </c>
      <c r="N10" s="251" t="e">
        <f>#REF!</f>
        <v>#REF!</v>
      </c>
      <c r="O10" s="251" t="e">
        <f>#REF!</f>
        <v>#REF!</v>
      </c>
      <c r="P10" s="251" t="e">
        <f>#REF!</f>
        <v>#REF!</v>
      </c>
      <c r="Q10" s="251" t="e">
        <f>#REF!</f>
        <v>#REF!</v>
      </c>
      <c r="R10" s="251" t="e">
        <f>#REF!</f>
        <v>#REF!</v>
      </c>
      <c r="S10" s="251" t="e">
        <f>#REF!</f>
        <v>#REF!</v>
      </c>
      <c r="T10" s="251" t="e">
        <f>#REF!</f>
        <v>#REF!</v>
      </c>
      <c r="V10" t="s">
        <v>102</v>
      </c>
    </row>
    <row r="11" spans="1:22" x14ac:dyDescent="0.25">
      <c r="A11" s="251">
        <v>8</v>
      </c>
      <c r="B11" s="251">
        <v>360</v>
      </c>
      <c r="C11" s="251">
        <v>44</v>
      </c>
      <c r="D11" s="251">
        <v>0</v>
      </c>
      <c r="E11" s="251">
        <v>144</v>
      </c>
      <c r="F11" s="251">
        <v>80</v>
      </c>
      <c r="G11" s="251">
        <v>0</v>
      </c>
      <c r="H11" s="251">
        <v>0</v>
      </c>
      <c r="I11" s="251">
        <v>0</v>
      </c>
      <c r="L11" s="251" t="e">
        <f>#REF!</f>
        <v>#REF!</v>
      </c>
      <c r="M11" s="251" t="e">
        <f>#REF!</f>
        <v>#REF!</v>
      </c>
      <c r="N11" s="251" t="e">
        <f>#REF!</f>
        <v>#REF!</v>
      </c>
      <c r="O11" s="251" t="e">
        <f>#REF!</f>
        <v>#REF!</v>
      </c>
      <c r="P11" s="251" t="e">
        <f>#REF!</f>
        <v>#REF!</v>
      </c>
      <c r="Q11" s="251" t="e">
        <f>#REF!</f>
        <v>#REF!</v>
      </c>
      <c r="R11" s="251" t="e">
        <f>#REF!</f>
        <v>#REF!</v>
      </c>
      <c r="S11" s="251" t="e">
        <f>#REF!</f>
        <v>#REF!</v>
      </c>
      <c r="T11" s="251" t="e">
        <f>#REF!</f>
        <v>#REF!</v>
      </c>
      <c r="V11" t="s">
        <v>103</v>
      </c>
    </row>
    <row r="12" spans="1:22" x14ac:dyDescent="0.25">
      <c r="A12" s="251">
        <v>9</v>
      </c>
      <c r="B12" s="251">
        <v>0</v>
      </c>
      <c r="C12" s="251">
        <v>0</v>
      </c>
      <c r="D12" s="251">
        <v>6282</v>
      </c>
      <c r="E12" s="251">
        <v>0</v>
      </c>
      <c r="F12" s="251">
        <v>0</v>
      </c>
      <c r="G12" s="251">
        <v>0</v>
      </c>
      <c r="H12" s="251">
        <v>0</v>
      </c>
      <c r="I12" s="251">
        <v>0</v>
      </c>
      <c r="L12" s="251" t="e">
        <f>#REF!</f>
        <v>#REF!</v>
      </c>
      <c r="M12" s="251" t="e">
        <f>#REF!</f>
        <v>#REF!</v>
      </c>
      <c r="N12" s="251" t="e">
        <f>#REF!</f>
        <v>#REF!</v>
      </c>
      <c r="O12" s="251" t="e">
        <f>#REF!</f>
        <v>#REF!</v>
      </c>
      <c r="P12" s="251" t="e">
        <f>#REF!</f>
        <v>#REF!</v>
      </c>
      <c r="Q12" s="251" t="e">
        <f>#REF!</f>
        <v>#REF!</v>
      </c>
      <c r="R12" s="251" t="e">
        <f>#REF!</f>
        <v>#REF!</v>
      </c>
      <c r="S12" s="251" t="e">
        <f>#REF!</f>
        <v>#REF!</v>
      </c>
      <c r="T12" s="251" t="e">
        <f>#REF!</f>
        <v>#REF!</v>
      </c>
    </row>
    <row r="13" spans="1:22" x14ac:dyDescent="0.25">
      <c r="A13" s="251" t="s">
        <v>454</v>
      </c>
      <c r="B13" s="251"/>
      <c r="C13" s="251"/>
      <c r="D13" s="251"/>
      <c r="E13" s="251"/>
      <c r="F13" s="251"/>
      <c r="G13" s="251"/>
      <c r="H13" s="251"/>
      <c r="I13" s="251"/>
      <c r="L13" s="251" t="e">
        <f>#REF!</f>
        <v>#REF!</v>
      </c>
      <c r="M13" s="251"/>
      <c r="N13" s="251"/>
      <c r="O13" s="251"/>
      <c r="P13" s="251"/>
      <c r="Q13" s="251"/>
      <c r="R13" s="251"/>
      <c r="S13" s="251"/>
      <c r="T13" s="251"/>
    </row>
    <row r="14" spans="1:22" x14ac:dyDescent="0.25">
      <c r="A14" s="251">
        <v>1</v>
      </c>
      <c r="B14" s="251" t="s">
        <v>114</v>
      </c>
      <c r="C14" s="251"/>
      <c r="D14" s="251"/>
      <c r="E14" s="251"/>
      <c r="F14" s="251"/>
      <c r="G14" s="251"/>
      <c r="H14" s="251"/>
      <c r="I14" s="251"/>
      <c r="L14" s="251" t="e">
        <f>#REF!</f>
        <v>#REF!</v>
      </c>
      <c r="M14" s="251" t="e">
        <f>#REF!</f>
        <v>#REF!</v>
      </c>
      <c r="N14" s="251"/>
      <c r="O14" s="251"/>
      <c r="P14" s="251"/>
      <c r="Q14" s="251"/>
      <c r="R14" s="251"/>
      <c r="S14" s="251"/>
      <c r="T14" s="251"/>
    </row>
    <row r="15" spans="1:22" x14ac:dyDescent="0.25">
      <c r="A15" s="251" t="s">
        <v>49</v>
      </c>
      <c r="B15" s="251" t="s">
        <v>50</v>
      </c>
      <c r="C15" s="251" t="s">
        <v>97</v>
      </c>
      <c r="D15" s="251" t="s">
        <v>99</v>
      </c>
      <c r="E15" s="251" t="s">
        <v>100</v>
      </c>
      <c r="F15" s="251" t="s">
        <v>101</v>
      </c>
      <c r="G15" s="251" t="s">
        <v>102</v>
      </c>
      <c r="H15" s="251" t="s">
        <v>103</v>
      </c>
      <c r="I15" s="251"/>
      <c r="L15" s="251" t="e">
        <f>#REF!</f>
        <v>#REF!</v>
      </c>
      <c r="M15" s="251" t="e">
        <f>#REF!</f>
        <v>#REF!</v>
      </c>
      <c r="N15" s="251" t="e">
        <f>#REF!</f>
        <v>#REF!</v>
      </c>
      <c r="O15" s="251" t="e">
        <f>#REF!</f>
        <v>#REF!</v>
      </c>
      <c r="P15" s="251" t="e">
        <f>#REF!</f>
        <v>#REF!</v>
      </c>
      <c r="Q15" s="251" t="e">
        <f>#REF!</f>
        <v>#REF!</v>
      </c>
      <c r="R15" s="251" t="e">
        <f>#REF!</f>
        <v>#REF!</v>
      </c>
      <c r="S15" s="251" t="e">
        <f>#REF!</f>
        <v>#REF!</v>
      </c>
      <c r="T15" s="251"/>
    </row>
    <row r="16" spans="1:22" x14ac:dyDescent="0.25">
      <c r="A16" s="251">
        <v>1</v>
      </c>
      <c r="B16" s="251">
        <v>180110</v>
      </c>
      <c r="C16" s="251">
        <v>22765</v>
      </c>
      <c r="D16" s="251">
        <v>110</v>
      </c>
      <c r="E16" s="251">
        <v>69844</v>
      </c>
      <c r="F16" s="251">
        <v>41372</v>
      </c>
      <c r="G16" s="251">
        <v>0</v>
      </c>
      <c r="H16" s="251">
        <v>0</v>
      </c>
      <c r="I16" s="251">
        <v>7225</v>
      </c>
      <c r="L16" s="251" t="e">
        <f>#REF!</f>
        <v>#REF!</v>
      </c>
      <c r="M16" s="251" t="e">
        <f>#REF!</f>
        <v>#REF!</v>
      </c>
      <c r="N16" s="251" t="e">
        <f>#REF!</f>
        <v>#REF!</v>
      </c>
      <c r="O16" s="251" t="e">
        <f>#REF!</f>
        <v>#REF!</v>
      </c>
      <c r="P16" s="251" t="e">
        <f>#REF!</f>
        <v>#REF!</v>
      </c>
      <c r="Q16" s="251" t="e">
        <f>#REF!</f>
        <v>#REF!</v>
      </c>
      <c r="R16" s="251" t="e">
        <f>#REF!</f>
        <v>#REF!</v>
      </c>
      <c r="S16" s="251" t="e">
        <f>#REF!</f>
        <v>#REF!</v>
      </c>
      <c r="T16" s="251" t="e">
        <f>#REF!</f>
        <v>#REF!</v>
      </c>
    </row>
    <row r="17" spans="1:20" x14ac:dyDescent="0.25">
      <c r="A17" s="251">
        <v>2</v>
      </c>
      <c r="B17" s="251">
        <v>47687</v>
      </c>
      <c r="C17" s="251">
        <v>7230</v>
      </c>
      <c r="D17" s="251">
        <v>20197</v>
      </c>
      <c r="E17" s="251">
        <v>121918</v>
      </c>
      <c r="F17" s="251">
        <v>25753</v>
      </c>
      <c r="G17" s="251">
        <v>27895</v>
      </c>
      <c r="H17" s="251">
        <v>15502</v>
      </c>
      <c r="I17" s="251">
        <v>5707</v>
      </c>
      <c r="L17" s="251" t="e">
        <f>#REF!</f>
        <v>#REF!</v>
      </c>
      <c r="M17" s="251" t="e">
        <f>#REF!</f>
        <v>#REF!</v>
      </c>
      <c r="N17" s="251" t="e">
        <f>#REF!</f>
        <v>#REF!</v>
      </c>
      <c r="O17" s="251" t="e">
        <f>#REF!</f>
        <v>#REF!</v>
      </c>
      <c r="P17" s="251" t="e">
        <f>#REF!</f>
        <v>#REF!</v>
      </c>
      <c r="Q17" s="251" t="e">
        <f>#REF!</f>
        <v>#REF!</v>
      </c>
      <c r="R17" s="251" t="e">
        <f>#REF!</f>
        <v>#REF!</v>
      </c>
      <c r="S17" s="251" t="e">
        <f>#REF!</f>
        <v>#REF!</v>
      </c>
      <c r="T17" s="251" t="e">
        <f>#REF!</f>
        <v>#REF!</v>
      </c>
    </row>
    <row r="18" spans="1:20" x14ac:dyDescent="0.25">
      <c r="A18" s="251">
        <v>3</v>
      </c>
      <c r="B18" s="251">
        <v>15890</v>
      </c>
      <c r="C18" s="251">
        <v>5739</v>
      </c>
      <c r="D18" s="251">
        <v>47030</v>
      </c>
      <c r="E18" s="251">
        <v>67865</v>
      </c>
      <c r="F18" s="251">
        <v>6972</v>
      </c>
      <c r="G18" s="251">
        <v>17927</v>
      </c>
      <c r="H18" s="251">
        <v>12583</v>
      </c>
      <c r="I18" s="251">
        <v>4010</v>
      </c>
      <c r="L18" s="251" t="e">
        <f>#REF!</f>
        <v>#REF!</v>
      </c>
      <c r="M18" s="251" t="e">
        <f>#REF!</f>
        <v>#REF!</v>
      </c>
      <c r="N18" s="251" t="e">
        <f>#REF!</f>
        <v>#REF!</v>
      </c>
      <c r="O18" s="251" t="e">
        <f>#REF!</f>
        <v>#REF!</v>
      </c>
      <c r="P18" s="251" t="e">
        <f>#REF!</f>
        <v>#REF!</v>
      </c>
      <c r="Q18" s="251" t="e">
        <f>#REF!</f>
        <v>#REF!</v>
      </c>
      <c r="R18" s="251" t="e">
        <f>#REF!</f>
        <v>#REF!</v>
      </c>
      <c r="S18" s="251" t="e">
        <f>#REF!</f>
        <v>#REF!</v>
      </c>
      <c r="T18" s="251" t="e">
        <f>#REF!</f>
        <v>#REF!</v>
      </c>
    </row>
    <row r="19" spans="1:20" x14ac:dyDescent="0.25">
      <c r="A19" s="251">
        <v>4</v>
      </c>
      <c r="B19" s="251">
        <v>6374</v>
      </c>
      <c r="C19" s="251">
        <v>6027</v>
      </c>
      <c r="D19" s="251">
        <v>34509</v>
      </c>
      <c r="E19" s="251">
        <v>87401</v>
      </c>
      <c r="F19" s="251">
        <v>20481</v>
      </c>
      <c r="G19" s="251">
        <v>2593</v>
      </c>
      <c r="H19" s="251">
        <v>2549</v>
      </c>
      <c r="I19" s="251">
        <v>3654</v>
      </c>
      <c r="L19" s="251" t="e">
        <f>#REF!</f>
        <v>#REF!</v>
      </c>
      <c r="M19" s="251" t="e">
        <f>#REF!</f>
        <v>#REF!</v>
      </c>
      <c r="N19" s="251" t="e">
        <f>#REF!</f>
        <v>#REF!</v>
      </c>
      <c r="O19" s="251" t="e">
        <f>#REF!</f>
        <v>#REF!</v>
      </c>
      <c r="P19" s="251" t="e">
        <f>#REF!</f>
        <v>#REF!</v>
      </c>
      <c r="Q19" s="251" t="e">
        <f>#REF!</f>
        <v>#REF!</v>
      </c>
      <c r="R19" s="251" t="e">
        <f>#REF!</f>
        <v>#REF!</v>
      </c>
      <c r="S19" s="251" t="e">
        <f>#REF!</f>
        <v>#REF!</v>
      </c>
      <c r="T19" s="251" t="e">
        <f>#REF!</f>
        <v>#REF!</v>
      </c>
    </row>
    <row r="20" spans="1:20" x14ac:dyDescent="0.25">
      <c r="A20" s="251">
        <v>5</v>
      </c>
      <c r="B20" s="251">
        <v>3301</v>
      </c>
      <c r="C20" s="251">
        <v>1618</v>
      </c>
      <c r="D20" s="251">
        <v>1839</v>
      </c>
      <c r="E20" s="251">
        <v>2397</v>
      </c>
      <c r="F20" s="251">
        <v>2747</v>
      </c>
      <c r="G20" s="251">
        <v>0</v>
      </c>
      <c r="H20" s="251">
        <v>0</v>
      </c>
      <c r="I20" s="251">
        <v>0</v>
      </c>
      <c r="L20" s="251" t="e">
        <f>#REF!</f>
        <v>#REF!</v>
      </c>
      <c r="M20" s="251" t="e">
        <f>#REF!</f>
        <v>#REF!</v>
      </c>
      <c r="N20" s="251" t="e">
        <f>#REF!</f>
        <v>#REF!</v>
      </c>
      <c r="O20" s="251" t="e">
        <f>#REF!</f>
        <v>#REF!</v>
      </c>
      <c r="P20" s="251" t="e">
        <f>#REF!</f>
        <v>#REF!</v>
      </c>
      <c r="Q20" s="251" t="e">
        <f>#REF!</f>
        <v>#REF!</v>
      </c>
      <c r="R20" s="251" t="e">
        <f>#REF!</f>
        <v>#REF!</v>
      </c>
      <c r="S20" s="251" t="e">
        <f>#REF!</f>
        <v>#REF!</v>
      </c>
      <c r="T20" s="251" t="e">
        <f>#REF!</f>
        <v>#REF!</v>
      </c>
    </row>
    <row r="21" spans="1:20" x14ac:dyDescent="0.25">
      <c r="A21" s="251">
        <v>6</v>
      </c>
      <c r="B21" s="251">
        <v>16217</v>
      </c>
      <c r="C21" s="251">
        <v>9267</v>
      </c>
      <c r="D21" s="251">
        <v>8529</v>
      </c>
      <c r="E21" s="251">
        <v>4730</v>
      </c>
      <c r="F21" s="251">
        <v>4574</v>
      </c>
      <c r="G21" s="251">
        <v>249</v>
      </c>
      <c r="H21" s="251">
        <v>148</v>
      </c>
      <c r="I21" s="251">
        <v>418</v>
      </c>
      <c r="L21" s="251" t="e">
        <f>#REF!</f>
        <v>#REF!</v>
      </c>
      <c r="M21" s="251" t="e">
        <f>#REF!</f>
        <v>#REF!</v>
      </c>
      <c r="N21" s="251" t="e">
        <f>#REF!</f>
        <v>#REF!</v>
      </c>
      <c r="O21" s="251" t="e">
        <f>#REF!</f>
        <v>#REF!</v>
      </c>
      <c r="P21" s="251" t="e">
        <f>#REF!</f>
        <v>#REF!</v>
      </c>
      <c r="Q21" s="251" t="e">
        <f>#REF!</f>
        <v>#REF!</v>
      </c>
      <c r="R21" s="251" t="e">
        <f>#REF!</f>
        <v>#REF!</v>
      </c>
      <c r="S21" s="251" t="e">
        <f>#REF!</f>
        <v>#REF!</v>
      </c>
      <c r="T21" s="251" t="e">
        <f>#REF!</f>
        <v>#REF!</v>
      </c>
    </row>
    <row r="22" spans="1:20" x14ac:dyDescent="0.25">
      <c r="A22" s="251">
        <v>7</v>
      </c>
      <c r="B22" s="251">
        <v>5051</v>
      </c>
      <c r="C22" s="251">
        <v>1335</v>
      </c>
      <c r="D22" s="251">
        <v>312</v>
      </c>
      <c r="E22" s="251">
        <v>282</v>
      </c>
      <c r="F22" s="251">
        <v>361</v>
      </c>
      <c r="G22" s="251">
        <v>0</v>
      </c>
      <c r="H22" s="251">
        <v>0</v>
      </c>
      <c r="I22" s="251">
        <v>0</v>
      </c>
      <c r="L22" s="251" t="e">
        <f>#REF!</f>
        <v>#REF!</v>
      </c>
      <c r="M22" s="251" t="e">
        <f>#REF!</f>
        <v>#REF!</v>
      </c>
      <c r="N22" s="251" t="e">
        <f>#REF!</f>
        <v>#REF!</v>
      </c>
      <c r="O22" s="251" t="e">
        <f>#REF!</f>
        <v>#REF!</v>
      </c>
      <c r="P22" s="251" t="e">
        <f>#REF!</f>
        <v>#REF!</v>
      </c>
      <c r="Q22" s="251" t="e">
        <f>#REF!</f>
        <v>#REF!</v>
      </c>
      <c r="R22" s="251" t="e">
        <f>#REF!</f>
        <v>#REF!</v>
      </c>
      <c r="S22" s="251" t="e">
        <f>#REF!</f>
        <v>#REF!</v>
      </c>
      <c r="T22" s="251" t="e">
        <f>#REF!</f>
        <v>#REF!</v>
      </c>
    </row>
    <row r="23" spans="1:20" x14ac:dyDescent="0.25">
      <c r="A23" s="251">
        <v>8</v>
      </c>
      <c r="B23" s="251">
        <v>3552</v>
      </c>
      <c r="C23" s="251">
        <v>1664</v>
      </c>
      <c r="D23" s="251">
        <v>1948</v>
      </c>
      <c r="E23" s="251">
        <v>458</v>
      </c>
      <c r="F23" s="251">
        <v>304</v>
      </c>
      <c r="G23" s="251">
        <v>4</v>
      </c>
      <c r="H23" s="251">
        <v>1</v>
      </c>
      <c r="I23" s="251">
        <v>0</v>
      </c>
      <c r="L23" s="251" t="e">
        <f>#REF!</f>
        <v>#REF!</v>
      </c>
      <c r="M23" s="251" t="e">
        <f>#REF!</f>
        <v>#REF!</v>
      </c>
      <c r="N23" s="251" t="e">
        <f>#REF!</f>
        <v>#REF!</v>
      </c>
      <c r="O23" s="251" t="e">
        <f>#REF!</f>
        <v>#REF!</v>
      </c>
      <c r="P23" s="251" t="e">
        <f>#REF!</f>
        <v>#REF!</v>
      </c>
      <c r="Q23" s="251" t="e">
        <f>#REF!</f>
        <v>#REF!</v>
      </c>
      <c r="R23" s="251" t="e">
        <f>#REF!</f>
        <v>#REF!</v>
      </c>
      <c r="S23" s="251" t="e">
        <f>#REF!</f>
        <v>#REF!</v>
      </c>
      <c r="T23" s="251" t="e">
        <f>#REF!</f>
        <v>#REF!</v>
      </c>
    </row>
    <row r="24" spans="1:20" x14ac:dyDescent="0.25">
      <c r="A24" s="251">
        <v>9</v>
      </c>
      <c r="B24" s="251">
        <v>0</v>
      </c>
      <c r="C24" s="251">
        <v>0</v>
      </c>
      <c r="D24" s="251">
        <v>28415</v>
      </c>
      <c r="E24" s="251">
        <v>0</v>
      </c>
      <c r="F24" s="251">
        <v>0</v>
      </c>
      <c r="G24" s="251">
        <v>0</v>
      </c>
      <c r="H24" s="251">
        <v>0</v>
      </c>
      <c r="I24" s="251">
        <v>0</v>
      </c>
      <c r="L24" s="251" t="e">
        <f>#REF!</f>
        <v>#REF!</v>
      </c>
      <c r="M24" s="251" t="e">
        <f>#REF!</f>
        <v>#REF!</v>
      </c>
      <c r="N24" s="251" t="e">
        <f>#REF!</f>
        <v>#REF!</v>
      </c>
      <c r="O24" s="251" t="e">
        <f>#REF!</f>
        <v>#REF!</v>
      </c>
      <c r="P24" s="251" t="e">
        <f>#REF!</f>
        <v>#REF!</v>
      </c>
      <c r="Q24" s="251" t="e">
        <f>#REF!</f>
        <v>#REF!</v>
      </c>
      <c r="R24" s="251" t="e">
        <f>#REF!</f>
        <v>#REF!</v>
      </c>
      <c r="S24" s="251" t="e">
        <f>#REF!</f>
        <v>#REF!</v>
      </c>
      <c r="T24" s="251" t="e">
        <f>#REF!</f>
        <v>#REF!</v>
      </c>
    </row>
    <row r="25" spans="1:20" x14ac:dyDescent="0.25">
      <c r="A25" s="251" t="s">
        <v>454</v>
      </c>
      <c r="B25" s="251"/>
      <c r="C25" s="251"/>
      <c r="D25" s="251"/>
      <c r="E25" s="251"/>
      <c r="F25" s="251"/>
      <c r="G25" s="251"/>
      <c r="H25" s="251"/>
      <c r="I25" s="251"/>
      <c r="L25" s="251" t="e">
        <f>#REF!</f>
        <v>#REF!</v>
      </c>
      <c r="M25" s="251"/>
      <c r="N25" s="251"/>
      <c r="O25" s="251"/>
      <c r="P25" s="251"/>
      <c r="Q25" s="251"/>
      <c r="R25" s="251"/>
      <c r="S25" s="251"/>
      <c r="T25" s="251"/>
    </row>
    <row r="26" spans="1:20" x14ac:dyDescent="0.25">
      <c r="A26" s="251">
        <v>1</v>
      </c>
      <c r="B26" s="251" t="s">
        <v>115</v>
      </c>
      <c r="C26" s="251"/>
      <c r="D26" s="251"/>
      <c r="E26" s="251"/>
      <c r="F26" s="251"/>
      <c r="G26" s="251"/>
      <c r="H26" s="251"/>
      <c r="I26" s="251"/>
      <c r="L26" s="251" t="e">
        <f>#REF!</f>
        <v>#REF!</v>
      </c>
      <c r="M26" s="251" t="e">
        <f>#REF!</f>
        <v>#REF!</v>
      </c>
      <c r="N26" s="251"/>
      <c r="O26" s="251"/>
      <c r="P26" s="251"/>
      <c r="Q26" s="251"/>
      <c r="R26" s="251"/>
      <c r="S26" s="251"/>
      <c r="T26" s="251"/>
    </row>
    <row r="27" spans="1:20" x14ac:dyDescent="0.25">
      <c r="A27" s="251" t="s">
        <v>49</v>
      </c>
      <c r="B27" s="251" t="s">
        <v>50</v>
      </c>
      <c r="C27" s="251" t="s">
        <v>97</v>
      </c>
      <c r="D27" s="251" t="s">
        <v>99</v>
      </c>
      <c r="E27" s="251" t="s">
        <v>100</v>
      </c>
      <c r="F27" s="251" t="s">
        <v>101</v>
      </c>
      <c r="G27" s="251" t="s">
        <v>102</v>
      </c>
      <c r="H27" s="251" t="s">
        <v>103</v>
      </c>
      <c r="I27" s="251"/>
      <c r="L27" s="251" t="e">
        <f>#REF!</f>
        <v>#REF!</v>
      </c>
      <c r="M27" s="251" t="e">
        <f>#REF!</f>
        <v>#REF!</v>
      </c>
      <c r="N27" s="251" t="e">
        <f>#REF!</f>
        <v>#REF!</v>
      </c>
      <c r="O27" s="251" t="e">
        <f>#REF!</f>
        <v>#REF!</v>
      </c>
      <c r="P27" s="251" t="e">
        <f>#REF!</f>
        <v>#REF!</v>
      </c>
      <c r="Q27" s="251" t="e">
        <f>#REF!</f>
        <v>#REF!</v>
      </c>
      <c r="R27" s="251" t="e">
        <f>#REF!</f>
        <v>#REF!</v>
      </c>
      <c r="S27" s="251" t="e">
        <f>#REF!</f>
        <v>#REF!</v>
      </c>
      <c r="T27" s="251"/>
    </row>
    <row r="28" spans="1:20" x14ac:dyDescent="0.25">
      <c r="A28" s="251">
        <v>1</v>
      </c>
      <c r="B28" s="251">
        <v>725256</v>
      </c>
      <c r="C28" s="251">
        <v>53334</v>
      </c>
      <c r="D28" s="251">
        <v>14119</v>
      </c>
      <c r="E28" s="251">
        <v>313193</v>
      </c>
      <c r="F28" s="251">
        <v>156313</v>
      </c>
      <c r="G28" s="251">
        <v>0</v>
      </c>
      <c r="H28" s="251">
        <v>0</v>
      </c>
      <c r="I28" s="251">
        <v>53714</v>
      </c>
      <c r="L28" s="251" t="e">
        <f>#REF!</f>
        <v>#REF!</v>
      </c>
      <c r="M28" s="251" t="e">
        <f>#REF!</f>
        <v>#REF!</v>
      </c>
      <c r="N28" s="251" t="e">
        <f>#REF!</f>
        <v>#REF!</v>
      </c>
      <c r="O28" s="251" t="e">
        <f>#REF!</f>
        <v>#REF!</v>
      </c>
      <c r="P28" s="251" t="e">
        <f>#REF!</f>
        <v>#REF!</v>
      </c>
      <c r="Q28" s="251" t="e">
        <f>#REF!</f>
        <v>#REF!</v>
      </c>
      <c r="R28" s="251" t="e">
        <f>#REF!</f>
        <v>#REF!</v>
      </c>
      <c r="S28" s="251" t="e">
        <f>#REF!</f>
        <v>#REF!</v>
      </c>
      <c r="T28" s="251" t="e">
        <f>#REF!</f>
        <v>#REF!</v>
      </c>
    </row>
    <row r="29" spans="1:20" x14ac:dyDescent="0.25">
      <c r="A29" s="251">
        <v>2</v>
      </c>
      <c r="B29" s="251">
        <v>95350</v>
      </c>
      <c r="C29" s="251">
        <v>17273</v>
      </c>
      <c r="D29" s="251">
        <v>73078</v>
      </c>
      <c r="E29" s="251">
        <v>211346</v>
      </c>
      <c r="F29" s="251">
        <v>66577</v>
      </c>
      <c r="G29" s="251">
        <v>66180</v>
      </c>
      <c r="H29" s="251">
        <v>40978</v>
      </c>
      <c r="I29" s="251">
        <v>15567</v>
      </c>
      <c r="L29" s="251" t="e">
        <f>#REF!</f>
        <v>#REF!</v>
      </c>
      <c r="M29" s="251" t="e">
        <f>#REF!</f>
        <v>#REF!</v>
      </c>
      <c r="N29" s="251" t="e">
        <f>#REF!</f>
        <v>#REF!</v>
      </c>
      <c r="O29" s="251" t="e">
        <f>#REF!</f>
        <v>#REF!</v>
      </c>
      <c r="P29" s="251" t="e">
        <f>#REF!</f>
        <v>#REF!</v>
      </c>
      <c r="Q29" s="251" t="e">
        <f>#REF!</f>
        <v>#REF!</v>
      </c>
      <c r="R29" s="251" t="e">
        <f>#REF!</f>
        <v>#REF!</v>
      </c>
      <c r="S29" s="251" t="e">
        <f>#REF!</f>
        <v>#REF!</v>
      </c>
      <c r="T29" s="251" t="e">
        <f>#REF!</f>
        <v>#REF!</v>
      </c>
    </row>
    <row r="30" spans="1:20" x14ac:dyDescent="0.25">
      <c r="A30" s="251">
        <v>3</v>
      </c>
      <c r="B30" s="251">
        <v>42641</v>
      </c>
      <c r="C30" s="251">
        <v>5654</v>
      </c>
      <c r="D30" s="251">
        <v>240168</v>
      </c>
      <c r="E30" s="251">
        <v>243319</v>
      </c>
      <c r="F30" s="251">
        <v>43563</v>
      </c>
      <c r="G30" s="251">
        <v>36693</v>
      </c>
      <c r="H30" s="251">
        <v>46106</v>
      </c>
      <c r="I30" s="251">
        <v>8674</v>
      </c>
      <c r="L30" s="251" t="e">
        <f>#REF!</f>
        <v>#REF!</v>
      </c>
      <c r="M30" s="251" t="e">
        <f>#REF!</f>
        <v>#REF!</v>
      </c>
      <c r="N30" s="251" t="e">
        <f>#REF!</f>
        <v>#REF!</v>
      </c>
      <c r="O30" s="251" t="e">
        <f>#REF!</f>
        <v>#REF!</v>
      </c>
      <c r="P30" s="251" t="e">
        <f>#REF!</f>
        <v>#REF!</v>
      </c>
      <c r="Q30" s="251" t="e">
        <f>#REF!</f>
        <v>#REF!</v>
      </c>
      <c r="R30" s="251" t="e">
        <f>#REF!</f>
        <v>#REF!</v>
      </c>
      <c r="S30" s="251" t="e">
        <f>#REF!</f>
        <v>#REF!</v>
      </c>
      <c r="T30" s="251" t="e">
        <f>#REF!</f>
        <v>#REF!</v>
      </c>
    </row>
    <row r="31" spans="1:20" x14ac:dyDescent="0.25">
      <c r="A31" s="251">
        <v>4</v>
      </c>
      <c r="B31" s="251">
        <v>4891</v>
      </c>
      <c r="C31" s="251">
        <v>1214</v>
      </c>
      <c r="D31" s="251">
        <v>44175</v>
      </c>
      <c r="E31" s="251">
        <v>55722</v>
      </c>
      <c r="F31" s="251">
        <v>19938</v>
      </c>
      <c r="G31" s="251">
        <v>1995</v>
      </c>
      <c r="H31" s="251">
        <v>10874</v>
      </c>
      <c r="I31" s="251">
        <v>19472</v>
      </c>
      <c r="L31" s="251" t="e">
        <f>#REF!</f>
        <v>#REF!</v>
      </c>
      <c r="M31" s="251" t="e">
        <f>#REF!</f>
        <v>#REF!</v>
      </c>
      <c r="N31" s="251" t="e">
        <f>#REF!</f>
        <v>#REF!</v>
      </c>
      <c r="O31" s="251" t="e">
        <f>#REF!</f>
        <v>#REF!</v>
      </c>
      <c r="P31" s="251" t="e">
        <f>#REF!</f>
        <v>#REF!</v>
      </c>
      <c r="Q31" s="251" t="e">
        <f>#REF!</f>
        <v>#REF!</v>
      </c>
      <c r="R31" s="251" t="e">
        <f>#REF!</f>
        <v>#REF!</v>
      </c>
      <c r="S31" s="251" t="e">
        <f>#REF!</f>
        <v>#REF!</v>
      </c>
      <c r="T31" s="251" t="e">
        <f>#REF!</f>
        <v>#REF!</v>
      </c>
    </row>
    <row r="32" spans="1:20" x14ac:dyDescent="0.25">
      <c r="A32" s="251">
        <v>5</v>
      </c>
      <c r="B32" s="251">
        <v>4290</v>
      </c>
      <c r="C32" s="251">
        <v>1526</v>
      </c>
      <c r="D32" s="251">
        <v>5027</v>
      </c>
      <c r="E32" s="251">
        <v>7731</v>
      </c>
      <c r="F32" s="251">
        <v>9911</v>
      </c>
      <c r="G32" s="251">
        <v>209</v>
      </c>
      <c r="H32" s="251">
        <v>300</v>
      </c>
      <c r="I32" s="251">
        <v>745</v>
      </c>
      <c r="L32" s="251" t="e">
        <f>#REF!</f>
        <v>#REF!</v>
      </c>
      <c r="M32" s="251" t="e">
        <f>#REF!</f>
        <v>#REF!</v>
      </c>
      <c r="N32" s="251" t="e">
        <f>#REF!</f>
        <v>#REF!</v>
      </c>
      <c r="O32" s="251" t="e">
        <f>#REF!</f>
        <v>#REF!</v>
      </c>
      <c r="P32" s="251" t="e">
        <f>#REF!</f>
        <v>#REF!</v>
      </c>
      <c r="Q32" s="251" t="e">
        <f>#REF!</f>
        <v>#REF!</v>
      </c>
      <c r="R32" s="251" t="e">
        <f>#REF!</f>
        <v>#REF!</v>
      </c>
      <c r="S32" s="251" t="e">
        <f>#REF!</f>
        <v>#REF!</v>
      </c>
      <c r="T32" s="251" t="e">
        <f>#REF!</f>
        <v>#REF!</v>
      </c>
    </row>
    <row r="33" spans="1:20" x14ac:dyDescent="0.25">
      <c r="A33" s="251">
        <v>6</v>
      </c>
      <c r="B33" s="251">
        <v>4239</v>
      </c>
      <c r="C33" s="251">
        <v>1469</v>
      </c>
      <c r="D33" s="251">
        <v>379</v>
      </c>
      <c r="E33" s="251">
        <v>1192</v>
      </c>
      <c r="F33" s="251">
        <v>1316</v>
      </c>
      <c r="G33" s="251">
        <v>3</v>
      </c>
      <c r="H33" s="251">
        <v>82</v>
      </c>
      <c r="I33" s="251">
        <v>73</v>
      </c>
      <c r="L33" s="251" t="e">
        <f>#REF!</f>
        <v>#REF!</v>
      </c>
      <c r="M33" s="251" t="e">
        <f>#REF!</f>
        <v>#REF!</v>
      </c>
      <c r="N33" s="251" t="e">
        <f>#REF!</f>
        <v>#REF!</v>
      </c>
      <c r="O33" s="251" t="e">
        <f>#REF!</f>
        <v>#REF!</v>
      </c>
      <c r="P33" s="251" t="e">
        <f>#REF!</f>
        <v>#REF!</v>
      </c>
      <c r="Q33" s="251" t="e">
        <f>#REF!</f>
        <v>#REF!</v>
      </c>
      <c r="R33" s="251" t="e">
        <f>#REF!</f>
        <v>#REF!</v>
      </c>
      <c r="S33" s="251" t="e">
        <f>#REF!</f>
        <v>#REF!</v>
      </c>
      <c r="T33" s="251" t="e">
        <f>#REF!</f>
        <v>#REF!</v>
      </c>
    </row>
    <row r="34" spans="1:20" x14ac:dyDescent="0.25">
      <c r="A34" s="251">
        <v>7</v>
      </c>
      <c r="B34" s="251">
        <v>3879</v>
      </c>
      <c r="C34" s="251">
        <v>674</v>
      </c>
      <c r="D34" s="251">
        <v>99</v>
      </c>
      <c r="E34" s="251">
        <v>0</v>
      </c>
      <c r="F34" s="251">
        <v>674</v>
      </c>
      <c r="G34" s="251">
        <v>0</v>
      </c>
      <c r="H34" s="251">
        <v>0</v>
      </c>
      <c r="I34" s="251">
        <v>0</v>
      </c>
      <c r="L34" s="251" t="e">
        <f>#REF!</f>
        <v>#REF!</v>
      </c>
      <c r="M34" s="251" t="e">
        <f>#REF!</f>
        <v>#REF!</v>
      </c>
      <c r="N34" s="251" t="e">
        <f>#REF!</f>
        <v>#REF!</v>
      </c>
      <c r="O34" s="251" t="e">
        <f>#REF!</f>
        <v>#REF!</v>
      </c>
      <c r="P34" s="251" t="e">
        <f>#REF!</f>
        <v>#REF!</v>
      </c>
      <c r="Q34" s="251" t="e">
        <f>#REF!</f>
        <v>#REF!</v>
      </c>
      <c r="R34" s="251" t="e">
        <f>#REF!</f>
        <v>#REF!</v>
      </c>
      <c r="S34" s="251" t="e">
        <f>#REF!</f>
        <v>#REF!</v>
      </c>
      <c r="T34" s="251" t="e">
        <f>#REF!</f>
        <v>#REF!</v>
      </c>
    </row>
    <row r="35" spans="1:20" x14ac:dyDescent="0.25">
      <c r="A35" s="251">
        <v>8</v>
      </c>
      <c r="B35" s="251">
        <v>388</v>
      </c>
      <c r="C35" s="251">
        <v>185</v>
      </c>
      <c r="D35" s="251">
        <v>48</v>
      </c>
      <c r="E35" s="251">
        <v>137</v>
      </c>
      <c r="F35" s="251">
        <v>154</v>
      </c>
      <c r="G35" s="251">
        <v>0</v>
      </c>
      <c r="H35" s="251">
        <v>0</v>
      </c>
      <c r="I35" s="251">
        <v>0</v>
      </c>
      <c r="L35" s="251" t="e">
        <f>#REF!</f>
        <v>#REF!</v>
      </c>
      <c r="M35" s="251" t="e">
        <f>#REF!</f>
        <v>#REF!</v>
      </c>
      <c r="N35" s="251" t="e">
        <f>#REF!</f>
        <v>#REF!</v>
      </c>
      <c r="O35" s="251" t="e">
        <f>#REF!</f>
        <v>#REF!</v>
      </c>
      <c r="P35" s="251" t="e">
        <f>#REF!</f>
        <v>#REF!</v>
      </c>
      <c r="Q35" s="251" t="e">
        <f>#REF!</f>
        <v>#REF!</v>
      </c>
      <c r="R35" s="251" t="e">
        <f>#REF!</f>
        <v>#REF!</v>
      </c>
      <c r="S35" s="251" t="e">
        <f>#REF!</f>
        <v>#REF!</v>
      </c>
      <c r="T35" s="251" t="e">
        <f>#REF!</f>
        <v>#REF!</v>
      </c>
    </row>
    <row r="36" spans="1:20" x14ac:dyDescent="0.25">
      <c r="A36" s="251">
        <v>9</v>
      </c>
      <c r="B36" s="251">
        <v>0</v>
      </c>
      <c r="C36" s="251">
        <v>0</v>
      </c>
      <c r="D36" s="251">
        <v>38478</v>
      </c>
      <c r="E36" s="251">
        <v>0</v>
      </c>
      <c r="F36" s="251">
        <v>0</v>
      </c>
      <c r="G36" s="251">
        <v>0</v>
      </c>
      <c r="H36" s="251">
        <v>0</v>
      </c>
      <c r="I36" s="251">
        <v>0</v>
      </c>
      <c r="L36" s="251" t="e">
        <f>#REF!</f>
        <v>#REF!</v>
      </c>
      <c r="M36" s="251" t="e">
        <f>#REF!</f>
        <v>#REF!</v>
      </c>
      <c r="N36" s="251" t="e">
        <f>#REF!</f>
        <v>#REF!</v>
      </c>
      <c r="O36" s="251" t="e">
        <f>#REF!</f>
        <v>#REF!</v>
      </c>
      <c r="P36" s="251" t="e">
        <f>#REF!</f>
        <v>#REF!</v>
      </c>
      <c r="Q36" s="251" t="e">
        <f>#REF!</f>
        <v>#REF!</v>
      </c>
      <c r="R36" s="251" t="e">
        <f>#REF!</f>
        <v>#REF!</v>
      </c>
      <c r="S36" s="251" t="e">
        <f>#REF!</f>
        <v>#REF!</v>
      </c>
      <c r="T36" s="251" t="e">
        <f>#REF!</f>
        <v>#REF!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V46"/>
  <sheetViews>
    <sheetView zoomScale="90" zoomScaleNormal="90" workbookViewId="0">
      <selection activeCell="D3" sqref="D3:F3"/>
    </sheetView>
  </sheetViews>
  <sheetFormatPr defaultRowHeight="15" x14ac:dyDescent="0.25"/>
  <cols>
    <col min="2" max="2" width="18.42578125" bestFit="1" customWidth="1"/>
    <col min="10" max="10" width="19.140625" bestFit="1" customWidth="1"/>
  </cols>
  <sheetData>
    <row r="1" spans="1:22" ht="28.5" x14ac:dyDescent="0.45">
      <c r="A1" s="117" t="s">
        <v>310</v>
      </c>
    </row>
    <row r="2" spans="1:22" ht="19.5" thickBot="1" x14ac:dyDescent="0.35">
      <c r="B2" s="47" t="s">
        <v>107</v>
      </c>
      <c r="J2" s="61" t="s">
        <v>182</v>
      </c>
    </row>
    <row r="3" spans="1:22" ht="23.25" customHeight="1" thickTop="1" x14ac:dyDescent="0.25">
      <c r="B3" t="s">
        <v>102</v>
      </c>
      <c r="J3" t="s">
        <v>7</v>
      </c>
      <c r="K3" s="5">
        <f>INDEX(nonMandDC_input!$R$12:$S$17, MATCH($B$3,nonMandPurposes,0),1)</f>
        <v>8.67</v>
      </c>
    </row>
    <row r="4" spans="1:22" ht="21" customHeight="1" x14ac:dyDescent="0.25">
      <c r="C4" s="66"/>
      <c r="D4" s="316" t="s">
        <v>9</v>
      </c>
      <c r="E4" s="316"/>
      <c r="F4" s="316" t="s">
        <v>10</v>
      </c>
      <c r="G4" s="316"/>
      <c r="J4" t="s">
        <v>3</v>
      </c>
      <c r="K4" s="187">
        <f>INDEX(nonMandDC_input!$R$12:$S$17, MATCH($B$3,nonMandPurposes,0),2)</f>
        <v>10.92285</v>
      </c>
    </row>
    <row r="5" spans="1:22" ht="21.75" thickBot="1" x14ac:dyDescent="0.4">
      <c r="C5" s="46" t="s">
        <v>144</v>
      </c>
      <c r="D5" s="46" t="s">
        <v>7</v>
      </c>
      <c r="E5" s="46" t="s">
        <v>3</v>
      </c>
      <c r="F5" s="46" t="s">
        <v>7</v>
      </c>
      <c r="G5" s="46" t="s">
        <v>3</v>
      </c>
      <c r="I5" s="322" t="str">
        <f>CONCATENATE("Trip Length Distribution: ",B3)</f>
        <v>Trip Length Distribution: jdisc</v>
      </c>
      <c r="J5" s="322"/>
      <c r="K5" s="322"/>
      <c r="L5" s="322"/>
      <c r="M5" s="322"/>
      <c r="N5" s="322"/>
      <c r="O5" s="322"/>
      <c r="P5" s="322"/>
      <c r="Q5" s="322"/>
      <c r="R5" s="322"/>
      <c r="S5" s="322"/>
      <c r="T5" s="322"/>
      <c r="U5" s="322"/>
      <c r="V5" s="322"/>
    </row>
    <row r="6" spans="1:22" ht="15.75" thickTop="1" x14ac:dyDescent="0.25">
      <c r="B6">
        <v>1</v>
      </c>
      <c r="C6">
        <v>0</v>
      </c>
      <c r="D6">
        <f>INDEX(nonMandDC_input!$B$3:$G$23,MATCH(B6,distBins,0), MATCH($B$3,nonMandPurposes,0))</f>
        <v>101023.7804</v>
      </c>
      <c r="E6">
        <f>INDEX(nonMandDC_input!$J$3:$O$23,MATCH(B6,distBins,0), MATCH($B$3,nonMandPurposes,0))*Index!$D$3</f>
        <v>12462</v>
      </c>
      <c r="F6" s="2">
        <f>D6/SUM($D$6:$D$45)</f>
        <v>0.23599753103090482</v>
      </c>
      <c r="G6" s="2">
        <f>E6/SUM($E$6:$E$45)</f>
        <v>0.13515829202954352</v>
      </c>
    </row>
    <row r="7" spans="1:22" x14ac:dyDescent="0.25">
      <c r="B7">
        <v>2</v>
      </c>
      <c r="C7">
        <v>2.5</v>
      </c>
      <c r="D7">
        <f>INDEX(nonMandDC_input!$B$3:$G$23,MATCH(B7,distBins,0), MATCH($B$3,nonMandPurposes,0))</f>
        <v>105206.89679</v>
      </c>
      <c r="E7">
        <f>INDEX(nonMandDC_input!$J$3:$O$23,MATCH(B7,distBins,0), MATCH($B$3,nonMandPurposes,0))*Index!$D$3</f>
        <v>22475</v>
      </c>
      <c r="F7" s="2">
        <f t="shared" ref="F7:F26" si="0">D7/SUM($D$6:$D$45)</f>
        <v>0.2457695385339512</v>
      </c>
      <c r="G7" s="2">
        <f t="shared" ref="G7:G26" si="1">E7/SUM($E$6:$E$45)</f>
        <v>0.24375562617268418</v>
      </c>
    </row>
    <row r="8" spans="1:22" x14ac:dyDescent="0.25">
      <c r="B8">
        <v>3</v>
      </c>
      <c r="C8">
        <v>5</v>
      </c>
      <c r="D8">
        <f>INDEX(nonMandDC_input!$B$3:$G$23,MATCH(B8,distBins,0), MATCH($B$3,nonMandPurposes,0))</f>
        <v>72905.833830000003</v>
      </c>
      <c r="E8">
        <f>INDEX(nonMandDC_input!$J$3:$O$23,MATCH(B8,distBins,0), MATCH($B$3,nonMandPurposes,0))*Index!$D$3</f>
        <v>17986</v>
      </c>
      <c r="F8" s="2">
        <f t="shared" si="0"/>
        <v>0.17031234342552296</v>
      </c>
      <c r="G8" s="2">
        <f t="shared" si="1"/>
        <v>0.19506957474268732</v>
      </c>
    </row>
    <row r="9" spans="1:22" x14ac:dyDescent="0.25">
      <c r="B9">
        <v>4</v>
      </c>
      <c r="C9">
        <v>7.5</v>
      </c>
      <c r="D9">
        <f>INDEX(nonMandDC_input!$B$3:$G$23,MATCH(B9,distBins,0), MATCH($B$3,nonMandPurposes,0))</f>
        <v>31605.577600000001</v>
      </c>
      <c r="E9">
        <f>INDEX(nonMandDC_input!$J$3:$O$23,MATCH(B9,distBins,0), MATCH($B$3,nonMandPurposes,0))*Index!$D$3</f>
        <v>9482</v>
      </c>
      <c r="F9" s="2">
        <f t="shared" si="0"/>
        <v>7.3832500138805643E-2</v>
      </c>
      <c r="G9" s="2">
        <f t="shared" si="1"/>
        <v>0.10283830244135224</v>
      </c>
    </row>
    <row r="10" spans="1:22" x14ac:dyDescent="0.25">
      <c r="B10">
        <v>5</v>
      </c>
      <c r="C10">
        <v>10</v>
      </c>
      <c r="D10">
        <f>INDEX(nonMandDC_input!$B$3:$G$23,MATCH(B10,distBins,0), MATCH($B$3,nonMandPurposes,0))</f>
        <v>22545.960650000001</v>
      </c>
      <c r="E10">
        <f>INDEX(nonMandDC_input!$J$3:$O$23,MATCH(B10,distBins,0), MATCH($B$3,nonMandPurposes,0))*Index!$D$3</f>
        <v>6071</v>
      </c>
      <c r="F10" s="2">
        <f t="shared" si="0"/>
        <v>5.2668698667308375E-2</v>
      </c>
      <c r="G10" s="2">
        <f t="shared" si="1"/>
        <v>6.5843844560372219E-2</v>
      </c>
    </row>
    <row r="11" spans="1:22" x14ac:dyDescent="0.25">
      <c r="B11">
        <v>6</v>
      </c>
      <c r="C11">
        <v>12.5</v>
      </c>
      <c r="D11">
        <f>INDEX(nonMandDC_input!$B$3:$G$23,MATCH(B11,distBins,0), MATCH($B$3,nonMandPurposes,0))</f>
        <v>16381.2878</v>
      </c>
      <c r="E11">
        <f>INDEX(nonMandDC_input!$J$3:$O$23,MATCH(B11,distBins,0), MATCH($B$3,nonMandPurposes,0))*Index!$D$3</f>
        <v>4077</v>
      </c>
      <c r="F11" s="2">
        <f t="shared" si="0"/>
        <v>3.826765797715765E-2</v>
      </c>
      <c r="G11" s="2">
        <f t="shared" si="1"/>
        <v>4.4217650184918064E-2</v>
      </c>
    </row>
    <row r="12" spans="1:22" x14ac:dyDescent="0.25">
      <c r="B12">
        <v>7</v>
      </c>
      <c r="C12">
        <v>15</v>
      </c>
      <c r="D12">
        <f>INDEX(nonMandDC_input!$B$3:$G$23,MATCH(B12,distBins,0), MATCH($B$3,nonMandPurposes,0))</f>
        <v>24389.401389999999</v>
      </c>
      <c r="E12">
        <f>INDEX(nonMandDC_input!$J$3:$O$23,MATCH(B12,distBins,0), MATCH($B$3,nonMandPurposes,0))*Index!$D$3</f>
        <v>2941</v>
      </c>
      <c r="F12" s="2">
        <f t="shared" si="0"/>
        <v>5.6975085356850474E-2</v>
      </c>
      <c r="G12" s="2">
        <f t="shared" si="1"/>
        <v>3.1897009858681387E-2</v>
      </c>
    </row>
    <row r="13" spans="1:22" x14ac:dyDescent="0.25">
      <c r="B13">
        <v>8</v>
      </c>
      <c r="C13">
        <v>17.5</v>
      </c>
      <c r="D13">
        <f>INDEX(nonMandDC_input!$B$3:$G$23,MATCH(B13,distBins,0), MATCH($B$3,nonMandPurposes,0))</f>
        <v>8438.4366100000007</v>
      </c>
      <c r="E13">
        <f>INDEX(nonMandDC_input!$J$3:$O$23,MATCH(B13,distBins,0), MATCH($B$3,nonMandPurposes,0))*Index!$D$3</f>
        <v>2336</v>
      </c>
      <c r="F13" s="2">
        <f t="shared" si="0"/>
        <v>1.9712687427016921E-2</v>
      </c>
      <c r="G13" s="2">
        <f t="shared" si="1"/>
        <v>2.5335401234233161E-2</v>
      </c>
    </row>
    <row r="14" spans="1:22" x14ac:dyDescent="0.25">
      <c r="B14">
        <v>9</v>
      </c>
      <c r="C14">
        <v>20</v>
      </c>
      <c r="D14">
        <f>INDEX(nonMandDC_input!$B$3:$G$23,MATCH(B14,distBins,0), MATCH($B$3,nonMandPurposes,0))</f>
        <v>12382.59895</v>
      </c>
      <c r="E14">
        <f>INDEX(nonMandDC_input!$J$3:$O$23,MATCH(B14,distBins,0), MATCH($B$3,nonMandPurposes,0))*Index!$D$3</f>
        <v>1825</v>
      </c>
      <c r="F14" s="2">
        <f t="shared" si="0"/>
        <v>2.8926484124582159E-2</v>
      </c>
      <c r="G14" s="2">
        <f t="shared" si="1"/>
        <v>1.9793282214244656E-2</v>
      </c>
    </row>
    <row r="15" spans="1:22" x14ac:dyDescent="0.25">
      <c r="B15">
        <v>10</v>
      </c>
      <c r="C15">
        <v>22.5</v>
      </c>
      <c r="D15">
        <f>INDEX(nonMandDC_input!$B$3:$G$23,MATCH(B15,distBins,0), MATCH($B$3,nonMandPurposes,0))</f>
        <v>5385.7124999999996</v>
      </c>
      <c r="E15">
        <f>INDEX(nonMandDC_input!$J$3:$O$23,MATCH(B15,distBins,0), MATCH($B$3,nonMandPurposes,0))*Index!$D$3</f>
        <v>1552</v>
      </c>
      <c r="F15" s="2">
        <f t="shared" si="0"/>
        <v>1.2581343202657282E-2</v>
      </c>
      <c r="G15" s="2">
        <f t="shared" si="1"/>
        <v>1.6832424107675454E-2</v>
      </c>
    </row>
    <row r="16" spans="1:22" x14ac:dyDescent="0.25">
      <c r="B16">
        <v>11</v>
      </c>
      <c r="C16">
        <v>25</v>
      </c>
      <c r="D16">
        <f>INDEX(nonMandDC_input!$B$3:$G$23,MATCH(B16,distBins,0), MATCH($B$3,nonMandPurposes,0))</f>
        <v>7215.5560500000001</v>
      </c>
      <c r="E16">
        <f>INDEX(nonMandDC_input!$J$3:$O$23,MATCH(B16,distBins,0), MATCH($B$3,nonMandPurposes,0))*Index!$D$3</f>
        <v>1359</v>
      </c>
      <c r="F16" s="2">
        <f t="shared" si="0"/>
        <v>1.6855966051485319E-2</v>
      </c>
      <c r="G16" s="2">
        <f t="shared" si="1"/>
        <v>1.4739216728306021E-2</v>
      </c>
    </row>
    <row r="17" spans="2:7" x14ac:dyDescent="0.25">
      <c r="B17">
        <v>12</v>
      </c>
      <c r="C17">
        <v>27.5</v>
      </c>
      <c r="D17">
        <f>INDEX(nonMandDC_input!$B$3:$G$23,MATCH(B17,distBins,0), MATCH($B$3,nonMandPurposes,0))</f>
        <v>2973.1649299999999</v>
      </c>
      <c r="E17">
        <f>INDEX(nonMandDC_input!$J$3:$O$23,MATCH(B17,distBins,0), MATCH($B$3,nonMandPurposes,0))*Index!$D$3</f>
        <v>1418</v>
      </c>
      <c r="F17" s="2">
        <f t="shared" si="0"/>
        <v>6.9454892704418425E-3</v>
      </c>
      <c r="G17" s="2">
        <f t="shared" si="1"/>
        <v>1.5379109139615847E-2</v>
      </c>
    </row>
    <row r="18" spans="2:7" x14ac:dyDescent="0.25">
      <c r="B18">
        <v>13</v>
      </c>
      <c r="C18">
        <v>30</v>
      </c>
      <c r="D18">
        <f>INDEX(nonMandDC_input!$B$3:$G$23,MATCH(B18,distBins,0), MATCH($B$3,nonMandPurposes,0))</f>
        <v>2782.3461000000002</v>
      </c>
      <c r="E18">
        <f>INDEX(nonMandDC_input!$J$3:$O$23,MATCH(B18,distBins,0), MATCH($B$3,nonMandPurposes,0))*Index!$D$3</f>
        <v>1353</v>
      </c>
      <c r="F18" s="2">
        <f t="shared" si="0"/>
        <v>6.4997251882039754E-3</v>
      </c>
      <c r="G18" s="2">
        <f t="shared" si="1"/>
        <v>1.4674142923766039E-2</v>
      </c>
    </row>
    <row r="19" spans="2:7" x14ac:dyDescent="0.25">
      <c r="B19">
        <v>14</v>
      </c>
      <c r="C19">
        <v>32.5</v>
      </c>
      <c r="D19">
        <f>INDEX(nonMandDC_input!$B$3:$G$23,MATCH(B19,distBins,0), MATCH($B$3,nonMandPurposes,0))</f>
        <v>3016.9526900000001</v>
      </c>
      <c r="E19">
        <f>INDEX(nonMandDC_input!$J$3:$O$23,MATCH(B19,distBins,0), MATCH($B$3,nonMandPurposes,0))*Index!$D$3</f>
        <v>1191</v>
      </c>
      <c r="F19" s="2">
        <f t="shared" si="0"/>
        <v>7.0477800697809441E-3</v>
      </c>
      <c r="G19" s="2">
        <f t="shared" si="1"/>
        <v>1.2917150201186512E-2</v>
      </c>
    </row>
    <row r="20" spans="2:7" x14ac:dyDescent="0.25">
      <c r="B20">
        <v>15</v>
      </c>
      <c r="C20">
        <v>35</v>
      </c>
      <c r="D20">
        <f>INDEX(nonMandDC_input!$B$3:$G$23,MATCH(B20,distBins,0), MATCH($B$3,nonMandPurposes,0))</f>
        <v>2076.9143199999999</v>
      </c>
      <c r="E20">
        <f>INDEX(nonMandDC_input!$J$3:$O$23,MATCH(B20,distBins,0), MATCH($B$3,nonMandPurposes,0))*Index!$D$3</f>
        <v>1030</v>
      </c>
      <c r="F20" s="2">
        <f t="shared" si="0"/>
        <v>4.8517947926915092E-3</v>
      </c>
      <c r="G20" s="2">
        <f t="shared" si="1"/>
        <v>1.1171003112696984E-2</v>
      </c>
    </row>
    <row r="21" spans="2:7" x14ac:dyDescent="0.25">
      <c r="B21">
        <v>16</v>
      </c>
      <c r="C21">
        <v>37.5</v>
      </c>
      <c r="D21">
        <f>INDEX(nonMandDC_input!$B$3:$G$23,MATCH(B21,distBins,0), MATCH($B$3,nonMandPurposes,0))</f>
        <v>764.26338999999996</v>
      </c>
      <c r="E21">
        <f>INDEX(nonMandDC_input!$J$3:$O$23,MATCH(B21,distBins,0), MATCH($B$3,nonMandPurposes,0))*Index!$D$3</f>
        <v>866</v>
      </c>
      <c r="F21" s="2">
        <f t="shared" si="0"/>
        <v>1.785364518959434E-3</v>
      </c>
      <c r="G21" s="2">
        <f t="shared" si="1"/>
        <v>9.3923191219374633E-3</v>
      </c>
    </row>
    <row r="22" spans="2:7" x14ac:dyDescent="0.25">
      <c r="B22">
        <v>17</v>
      </c>
      <c r="C22">
        <v>40</v>
      </c>
      <c r="D22">
        <f>INDEX(nonMandDC_input!$B$3:$G$23,MATCH(B22,distBins,0), MATCH($B$3,nonMandPurposes,0))</f>
        <v>1362.71306</v>
      </c>
      <c r="E22">
        <f>INDEX(nonMandDC_input!$J$3:$O$23,MATCH(B22,distBins,0), MATCH($B$3,nonMandPurposes,0))*Index!$D$3</f>
        <v>728</v>
      </c>
      <c r="F22" s="2">
        <f t="shared" si="0"/>
        <v>3.1833783727971566E-3</v>
      </c>
      <c r="G22" s="2">
        <f t="shared" si="1"/>
        <v>7.8956216175178687E-3</v>
      </c>
    </row>
    <row r="23" spans="2:7" x14ac:dyDescent="0.25">
      <c r="B23">
        <v>18</v>
      </c>
      <c r="C23">
        <v>42.5</v>
      </c>
      <c r="D23">
        <f>INDEX(nonMandDC_input!$B$3:$G$23,MATCH(B23,distBins,0), MATCH($B$3,nonMandPurposes,0))</f>
        <v>1338.5353299999999</v>
      </c>
      <c r="E23">
        <f>INDEX(nonMandDC_input!$J$3:$O$23,MATCH(B23,distBins,0), MATCH($B$3,nonMandPurposes,0))*Index!$D$3</f>
        <v>602</v>
      </c>
      <c r="F23" s="2">
        <f t="shared" si="0"/>
        <v>3.1268977643370533E-3</v>
      </c>
      <c r="G23" s="2">
        <f t="shared" si="1"/>
        <v>6.5290717221782374E-3</v>
      </c>
    </row>
    <row r="24" spans="2:7" x14ac:dyDescent="0.25">
      <c r="B24">
        <v>19</v>
      </c>
      <c r="C24">
        <v>45</v>
      </c>
      <c r="D24">
        <f>INDEX(nonMandDC_input!$B$3:$G$23,MATCH(B24,distBins,0), MATCH($B$3,nonMandPurposes,0))</f>
        <v>1423.1418699999999</v>
      </c>
      <c r="E24">
        <f>INDEX(nonMandDC_input!$J$3:$O$23,MATCH(B24,distBins,0), MATCH($B$3,nonMandPurposes,0))*Index!$D$3</f>
        <v>471</v>
      </c>
      <c r="F24" s="2">
        <f t="shared" si="0"/>
        <v>3.3245436499890167E-3</v>
      </c>
      <c r="G24" s="2">
        <f t="shared" si="1"/>
        <v>5.1082936563886204E-3</v>
      </c>
    </row>
    <row r="25" spans="2:7" x14ac:dyDescent="0.25">
      <c r="B25">
        <v>20</v>
      </c>
      <c r="C25">
        <v>47.5</v>
      </c>
      <c r="D25">
        <f>INDEX(nonMandDC_input!$B$3:$G$23,MATCH(B25,distBins,0), MATCH($B$3,nonMandPurposes,0))</f>
        <v>1879.85022</v>
      </c>
      <c r="E25">
        <f>INDEX(nonMandDC_input!$J$3:$O$23,MATCH(B25,distBins,0), MATCH($B$3,nonMandPurposes,0))*Index!$D$3</f>
        <v>425</v>
      </c>
      <c r="F25" s="2">
        <f t="shared" si="0"/>
        <v>4.3914413900502111E-3</v>
      </c>
      <c r="G25" s="2">
        <f t="shared" si="1"/>
        <v>4.6093944882487558E-3</v>
      </c>
    </row>
    <row r="26" spans="2:7" x14ac:dyDescent="0.25">
      <c r="B26">
        <v>21</v>
      </c>
      <c r="C26">
        <v>50</v>
      </c>
      <c r="D26">
        <f>INDEX(nonMandDC_input!$B$3:$G$23,MATCH(B26,distBins,0), MATCH($B$3,nonMandPurposes,0))</f>
        <v>2972.4199899999999</v>
      </c>
      <c r="E26">
        <f>INDEX(nonMandDC_input!$J$3:$O$23,MATCH(B26,distBins,0), MATCH($B$3,nonMandPurposes,0))*Index!$D$3</f>
        <v>1553</v>
      </c>
      <c r="F26" s="2">
        <f t="shared" si="0"/>
        <v>6.9437490465057549E-3</v>
      </c>
      <c r="G26" s="2">
        <f t="shared" si="1"/>
        <v>1.6843269741765452E-2</v>
      </c>
    </row>
    <row r="27" spans="2:7" x14ac:dyDescent="0.25">
      <c r="F27" s="2"/>
      <c r="G27" s="2"/>
    </row>
    <row r="28" spans="2:7" x14ac:dyDescent="0.25">
      <c r="F28" s="2"/>
      <c r="G28" s="2"/>
    </row>
    <row r="29" spans="2:7" x14ac:dyDescent="0.25">
      <c r="F29" s="2"/>
      <c r="G29" s="2"/>
    </row>
    <row r="30" spans="2:7" x14ac:dyDescent="0.25">
      <c r="F30" s="2"/>
      <c r="G30" s="2"/>
    </row>
    <row r="31" spans="2:7" x14ac:dyDescent="0.25">
      <c r="F31" s="2"/>
      <c r="G31" s="2"/>
    </row>
    <row r="32" spans="2:7" x14ac:dyDescent="0.25">
      <c r="F32" s="2"/>
      <c r="G32" s="2"/>
    </row>
    <row r="33" spans="6:7" x14ac:dyDescent="0.25">
      <c r="F33" s="2"/>
      <c r="G33" s="2"/>
    </row>
    <row r="34" spans="6:7" x14ac:dyDescent="0.25">
      <c r="F34" s="2"/>
      <c r="G34" s="2"/>
    </row>
    <row r="35" spans="6:7" x14ac:dyDescent="0.25">
      <c r="F35" s="2"/>
      <c r="G35" s="2"/>
    </row>
    <row r="36" spans="6:7" x14ac:dyDescent="0.25">
      <c r="F36" s="2"/>
      <c r="G36" s="2"/>
    </row>
    <row r="37" spans="6:7" x14ac:dyDescent="0.25">
      <c r="F37" s="2"/>
      <c r="G37" s="2"/>
    </row>
    <row r="38" spans="6:7" x14ac:dyDescent="0.25">
      <c r="F38" s="2"/>
      <c r="G38" s="2"/>
    </row>
    <row r="39" spans="6:7" x14ac:dyDescent="0.25">
      <c r="F39" s="2"/>
      <c r="G39" s="2"/>
    </row>
    <row r="40" spans="6:7" x14ac:dyDescent="0.25">
      <c r="F40" s="2"/>
      <c r="G40" s="2"/>
    </row>
    <row r="41" spans="6:7" x14ac:dyDescent="0.25">
      <c r="F41" s="2"/>
      <c r="G41" s="2"/>
    </row>
    <row r="42" spans="6:7" x14ac:dyDescent="0.25">
      <c r="F42" s="2"/>
      <c r="G42" s="2"/>
    </row>
    <row r="43" spans="6:7" x14ac:dyDescent="0.25">
      <c r="F43" s="2"/>
      <c r="G43" s="2"/>
    </row>
    <row r="44" spans="6:7" x14ac:dyDescent="0.25">
      <c r="F44" s="2"/>
      <c r="G44" s="2"/>
    </row>
    <row r="45" spans="6:7" x14ac:dyDescent="0.25">
      <c r="F45" s="2"/>
      <c r="G45" s="2"/>
    </row>
    <row r="46" spans="6:7" x14ac:dyDescent="0.25">
      <c r="F46" s="2"/>
      <c r="G46" s="2"/>
    </row>
  </sheetData>
  <mergeCells count="3">
    <mergeCell ref="D4:E4"/>
    <mergeCell ref="F4:G4"/>
    <mergeCell ref="I5:V5"/>
  </mergeCells>
  <hyperlinks>
    <hyperlink ref="A1" location="Index!A1" display="Index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41" r:id="rId4" name="ComboBox1">
          <controlPr defaultSize="0" autoLine="0" linkedCell="B3" listFillRange="nonMandPurposes" r:id="rId5">
            <anchor moveWithCells="1">
              <from>
                <xdr:col>0</xdr:col>
                <xdr:colOff>590550</xdr:colOff>
                <xdr:row>2</xdr:row>
                <xdr:rowOff>0</xdr:rowOff>
              </from>
              <to>
                <xdr:col>2</xdr:col>
                <xdr:colOff>38100</xdr:colOff>
                <xdr:row>3</xdr:row>
                <xdr:rowOff>28575</xdr:rowOff>
              </to>
            </anchor>
          </controlPr>
        </control>
      </mc:Choice>
      <mc:Fallback>
        <control shapeId="10241" r:id="rId4" name="ComboBox1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S23"/>
  <sheetViews>
    <sheetView workbookViewId="0">
      <selection activeCell="D3" sqref="D3:F3"/>
    </sheetView>
  </sheetViews>
  <sheetFormatPr defaultRowHeight="15" x14ac:dyDescent="0.25"/>
  <sheetData>
    <row r="1" spans="1:19" x14ac:dyDescent="0.25">
      <c r="A1" t="s">
        <v>7</v>
      </c>
      <c r="I1" t="s">
        <v>3</v>
      </c>
    </row>
    <row r="2" spans="1:19" x14ac:dyDescent="0.25">
      <c r="B2" t="s">
        <v>143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J2" t="s">
        <v>143</v>
      </c>
      <c r="K2" t="s">
        <v>99</v>
      </c>
      <c r="L2" t="s">
        <v>100</v>
      </c>
      <c r="M2" t="s">
        <v>101</v>
      </c>
      <c r="N2" t="s">
        <v>102</v>
      </c>
      <c r="O2" t="s">
        <v>103</v>
      </c>
      <c r="R2" t="s">
        <v>143</v>
      </c>
    </row>
    <row r="3" spans="1:19" x14ac:dyDescent="0.25">
      <c r="A3">
        <v>1</v>
      </c>
      <c r="B3">
        <v>511828.50971999997</v>
      </c>
      <c r="C3">
        <v>486255.15367999999</v>
      </c>
      <c r="D3">
        <v>493082.03659999999</v>
      </c>
      <c r="E3">
        <v>114631.91472</v>
      </c>
      <c r="F3">
        <v>101023.7804</v>
      </c>
      <c r="G3">
        <v>196403.22677000001</v>
      </c>
      <c r="I3">
        <v>1</v>
      </c>
      <c r="J3">
        <v>64221</v>
      </c>
      <c r="K3">
        <v>86128</v>
      </c>
      <c r="L3">
        <v>91822</v>
      </c>
      <c r="M3">
        <v>14636</v>
      </c>
      <c r="N3">
        <v>12462</v>
      </c>
      <c r="O3">
        <v>102519</v>
      </c>
      <c r="R3" t="s">
        <v>99</v>
      </c>
    </row>
    <row r="4" spans="1:19" x14ac:dyDescent="0.25">
      <c r="A4">
        <v>2</v>
      </c>
      <c r="B4">
        <v>349383.53681999998</v>
      </c>
      <c r="C4">
        <v>497808.22593999997</v>
      </c>
      <c r="D4">
        <v>395294.18079999997</v>
      </c>
      <c r="E4">
        <v>137715.76558000001</v>
      </c>
      <c r="F4">
        <v>105206.89679</v>
      </c>
      <c r="G4">
        <v>93593.135689999996</v>
      </c>
      <c r="I4">
        <v>2</v>
      </c>
      <c r="J4">
        <v>86655</v>
      </c>
      <c r="K4">
        <v>190661</v>
      </c>
      <c r="L4">
        <v>148782</v>
      </c>
      <c r="M4">
        <v>33196</v>
      </c>
      <c r="N4">
        <v>22475</v>
      </c>
      <c r="O4">
        <v>90861</v>
      </c>
      <c r="R4" t="s">
        <v>100</v>
      </c>
    </row>
    <row r="5" spans="1:19" x14ac:dyDescent="0.25">
      <c r="A5">
        <v>3</v>
      </c>
      <c r="B5">
        <v>132648.23263000001</v>
      </c>
      <c r="C5">
        <v>326298.82387999998</v>
      </c>
      <c r="D5">
        <v>208150.31182999999</v>
      </c>
      <c r="E5">
        <v>97731.677299999996</v>
      </c>
      <c r="F5">
        <v>72905.833830000003</v>
      </c>
      <c r="G5">
        <v>54403.777849999999</v>
      </c>
      <c r="I5">
        <v>3</v>
      </c>
      <c r="J5">
        <v>51683</v>
      </c>
      <c r="K5">
        <v>148188</v>
      </c>
      <c r="L5">
        <v>106885</v>
      </c>
      <c r="M5">
        <v>26684</v>
      </c>
      <c r="N5">
        <v>17986</v>
      </c>
      <c r="O5">
        <v>46608</v>
      </c>
      <c r="R5" t="s">
        <v>101</v>
      </c>
    </row>
    <row r="6" spans="1:19" x14ac:dyDescent="0.25">
      <c r="A6">
        <v>4</v>
      </c>
      <c r="B6">
        <v>59357.341410000001</v>
      </c>
      <c r="C6">
        <v>149713.43859999999</v>
      </c>
      <c r="D6">
        <v>90426.61434</v>
      </c>
      <c r="E6">
        <v>43903.79178</v>
      </c>
      <c r="F6">
        <v>31605.577600000001</v>
      </c>
      <c r="G6">
        <v>18502.96459</v>
      </c>
      <c r="I6">
        <v>4</v>
      </c>
      <c r="J6">
        <v>21810</v>
      </c>
      <c r="K6">
        <v>69195</v>
      </c>
      <c r="L6">
        <v>54071</v>
      </c>
      <c r="M6">
        <v>12712</v>
      </c>
      <c r="N6">
        <v>9482</v>
      </c>
      <c r="O6">
        <v>15604</v>
      </c>
      <c r="R6" t="s">
        <v>102</v>
      </c>
    </row>
    <row r="7" spans="1:19" x14ac:dyDescent="0.25">
      <c r="A7">
        <v>5</v>
      </c>
      <c r="B7">
        <v>33931.557390000002</v>
      </c>
      <c r="C7">
        <v>183470.12925999999</v>
      </c>
      <c r="D7">
        <v>63951.738960000002</v>
      </c>
      <c r="E7">
        <v>26757.385139999999</v>
      </c>
      <c r="F7">
        <v>22545.960650000001</v>
      </c>
      <c r="G7">
        <v>8999.5206300000009</v>
      </c>
      <c r="I7">
        <v>5</v>
      </c>
      <c r="J7">
        <v>12077</v>
      </c>
      <c r="K7">
        <v>39082</v>
      </c>
      <c r="L7">
        <v>34192</v>
      </c>
      <c r="M7">
        <v>7419</v>
      </c>
      <c r="N7">
        <v>6071</v>
      </c>
      <c r="O7">
        <v>6108</v>
      </c>
      <c r="R7" t="s">
        <v>103</v>
      </c>
    </row>
    <row r="8" spans="1:19" x14ac:dyDescent="0.25">
      <c r="A8">
        <v>6</v>
      </c>
      <c r="B8">
        <v>24784.147990000001</v>
      </c>
      <c r="C8">
        <v>50749.039579999997</v>
      </c>
      <c r="D8">
        <v>48103.489479999997</v>
      </c>
      <c r="E8">
        <v>13291.352290000001</v>
      </c>
      <c r="F8">
        <v>16381.2878</v>
      </c>
      <c r="G8">
        <v>14242.458210000001</v>
      </c>
      <c r="I8">
        <v>6</v>
      </c>
      <c r="J8">
        <v>7419</v>
      </c>
      <c r="K8">
        <v>22937</v>
      </c>
      <c r="L8">
        <v>22437</v>
      </c>
      <c r="M8">
        <v>4459</v>
      </c>
      <c r="N8">
        <v>4077</v>
      </c>
      <c r="O8">
        <v>2890</v>
      </c>
    </row>
    <row r="9" spans="1:19" x14ac:dyDescent="0.25">
      <c r="A9">
        <v>7</v>
      </c>
      <c r="B9">
        <v>13175.39452</v>
      </c>
      <c r="C9">
        <v>65984.279500000004</v>
      </c>
      <c r="D9">
        <v>39506.521000000001</v>
      </c>
      <c r="E9">
        <v>8833.3417300000001</v>
      </c>
      <c r="F9">
        <v>24389.401389999999</v>
      </c>
      <c r="G9">
        <v>3891.2173400000001</v>
      </c>
      <c r="I9">
        <v>7</v>
      </c>
      <c r="J9">
        <v>5260</v>
      </c>
      <c r="K9">
        <v>13818</v>
      </c>
      <c r="L9">
        <v>15820</v>
      </c>
      <c r="M9">
        <v>2822</v>
      </c>
      <c r="N9">
        <v>2941</v>
      </c>
      <c r="O9">
        <v>1464</v>
      </c>
    </row>
    <row r="10" spans="1:19" x14ac:dyDescent="0.25">
      <c r="A10">
        <v>8</v>
      </c>
      <c r="B10">
        <v>8396.2492199999997</v>
      </c>
      <c r="C10">
        <v>31233.12369</v>
      </c>
      <c r="D10">
        <v>39103.285340000002</v>
      </c>
      <c r="E10">
        <v>6825.6275900000001</v>
      </c>
      <c r="F10">
        <v>8438.4366100000007</v>
      </c>
      <c r="G10">
        <v>7486.76674</v>
      </c>
      <c r="I10">
        <v>8</v>
      </c>
      <c r="J10">
        <v>3738</v>
      </c>
      <c r="K10">
        <v>9135</v>
      </c>
      <c r="L10">
        <v>12086</v>
      </c>
      <c r="M10">
        <v>1799</v>
      </c>
      <c r="N10">
        <v>2336</v>
      </c>
      <c r="O10">
        <v>825</v>
      </c>
      <c r="R10" t="s">
        <v>145</v>
      </c>
    </row>
    <row r="11" spans="1:19" x14ac:dyDescent="0.25">
      <c r="A11">
        <v>9</v>
      </c>
      <c r="B11">
        <v>10711.834000000001</v>
      </c>
      <c r="C11">
        <v>14380.014069999999</v>
      </c>
      <c r="D11">
        <v>18400.106899999999</v>
      </c>
      <c r="E11">
        <v>2597.5874600000002</v>
      </c>
      <c r="F11">
        <v>12382.59895</v>
      </c>
      <c r="G11">
        <v>3649.3921099999998</v>
      </c>
      <c r="I11">
        <v>9</v>
      </c>
      <c r="J11">
        <v>2818</v>
      </c>
      <c r="K11">
        <v>6089</v>
      </c>
      <c r="L11">
        <v>9535</v>
      </c>
      <c r="M11">
        <v>1229</v>
      </c>
      <c r="N11">
        <v>1825</v>
      </c>
      <c r="O11">
        <v>582</v>
      </c>
      <c r="R11" t="s">
        <v>7</v>
      </c>
      <c r="S11" t="s">
        <v>3</v>
      </c>
    </row>
    <row r="12" spans="1:19" x14ac:dyDescent="0.25">
      <c r="A12">
        <v>10</v>
      </c>
      <c r="B12">
        <v>7659.2650800000001</v>
      </c>
      <c r="C12">
        <v>13798.2484</v>
      </c>
      <c r="D12">
        <v>15348.929179999999</v>
      </c>
      <c r="E12">
        <v>2259.89903</v>
      </c>
      <c r="F12">
        <v>5385.7124999999996</v>
      </c>
      <c r="G12">
        <v>6057.2693799999997</v>
      </c>
      <c r="I12">
        <v>10</v>
      </c>
      <c r="J12">
        <v>2212</v>
      </c>
      <c r="K12">
        <v>4287</v>
      </c>
      <c r="L12">
        <v>8185</v>
      </c>
      <c r="M12">
        <v>841</v>
      </c>
      <c r="N12">
        <v>1552</v>
      </c>
      <c r="O12">
        <v>615</v>
      </c>
      <c r="Q12" t="s">
        <v>143</v>
      </c>
      <c r="R12" s="106">
        <v>5.24</v>
      </c>
      <c r="S12" s="106">
        <v>6.8015210000000002</v>
      </c>
    </row>
    <row r="13" spans="1:19" x14ac:dyDescent="0.25">
      <c r="A13">
        <v>11</v>
      </c>
      <c r="B13">
        <v>5382.9634100000003</v>
      </c>
      <c r="C13">
        <v>20760.412069999998</v>
      </c>
      <c r="D13">
        <v>9549.9555</v>
      </c>
      <c r="E13">
        <v>4700.1565199999995</v>
      </c>
      <c r="F13">
        <v>7215.5560500000001</v>
      </c>
      <c r="G13">
        <v>2703.3159799999999</v>
      </c>
      <c r="I13">
        <v>11</v>
      </c>
      <c r="J13">
        <v>1741</v>
      </c>
      <c r="K13">
        <v>2959</v>
      </c>
      <c r="L13">
        <v>7157</v>
      </c>
      <c r="M13">
        <v>597</v>
      </c>
      <c r="N13">
        <v>1359</v>
      </c>
      <c r="O13">
        <v>705</v>
      </c>
      <c r="Q13" t="s">
        <v>99</v>
      </c>
      <c r="R13" s="106">
        <v>6.77</v>
      </c>
      <c r="S13" s="106">
        <v>7.1927139999999996</v>
      </c>
    </row>
    <row r="14" spans="1:19" x14ac:dyDescent="0.25">
      <c r="A14">
        <v>12</v>
      </c>
      <c r="B14">
        <v>1000.04066</v>
      </c>
      <c r="C14">
        <v>4076.9741899999999</v>
      </c>
      <c r="D14">
        <v>7736.58493</v>
      </c>
      <c r="E14">
        <v>2150.5848299999998</v>
      </c>
      <c r="F14">
        <v>2973.1649299999999</v>
      </c>
      <c r="G14">
        <v>2399.2737900000002</v>
      </c>
      <c r="I14">
        <v>12</v>
      </c>
      <c r="J14">
        <v>1503</v>
      </c>
      <c r="K14">
        <v>2148</v>
      </c>
      <c r="L14">
        <v>6856</v>
      </c>
      <c r="M14">
        <v>418</v>
      </c>
      <c r="N14">
        <v>1418</v>
      </c>
      <c r="O14">
        <v>646</v>
      </c>
      <c r="Q14" t="s">
        <v>100</v>
      </c>
      <c r="R14" s="106">
        <v>6.97</v>
      </c>
      <c r="S14" s="106">
        <v>9.727563</v>
      </c>
    </row>
    <row r="15" spans="1:19" x14ac:dyDescent="0.25">
      <c r="A15">
        <v>13</v>
      </c>
      <c r="B15">
        <v>1440.48741</v>
      </c>
      <c r="C15">
        <v>4604.49028</v>
      </c>
      <c r="D15">
        <v>7934.0223699999997</v>
      </c>
      <c r="E15">
        <v>3183.9062300000001</v>
      </c>
      <c r="F15">
        <v>2782.3461000000002</v>
      </c>
      <c r="G15">
        <v>2698.7641199999998</v>
      </c>
      <c r="I15">
        <v>13</v>
      </c>
      <c r="J15">
        <v>1285</v>
      </c>
      <c r="K15">
        <v>1669</v>
      </c>
      <c r="L15">
        <v>6542</v>
      </c>
      <c r="M15">
        <v>340</v>
      </c>
      <c r="N15">
        <v>1353</v>
      </c>
      <c r="O15">
        <v>703</v>
      </c>
      <c r="Q15" t="s">
        <v>101</v>
      </c>
      <c r="R15" s="106">
        <v>6.82</v>
      </c>
      <c r="S15" s="106">
        <v>7.517055</v>
      </c>
    </row>
    <row r="16" spans="1:19" x14ac:dyDescent="0.25">
      <c r="A16">
        <v>14</v>
      </c>
      <c r="B16">
        <v>4377.5203700000002</v>
      </c>
      <c r="C16">
        <v>3359.7273100000002</v>
      </c>
      <c r="D16">
        <v>4190.7936300000001</v>
      </c>
      <c r="E16">
        <v>1370.5625199999999</v>
      </c>
      <c r="F16">
        <v>3016.9526900000001</v>
      </c>
      <c r="G16">
        <v>467.46573999999998</v>
      </c>
      <c r="I16">
        <v>14</v>
      </c>
      <c r="J16">
        <v>1095</v>
      </c>
      <c r="K16">
        <v>1213</v>
      </c>
      <c r="L16">
        <v>5867</v>
      </c>
      <c r="M16">
        <v>259</v>
      </c>
      <c r="N16">
        <v>1191</v>
      </c>
      <c r="O16">
        <v>665</v>
      </c>
      <c r="Q16" t="s">
        <v>102</v>
      </c>
      <c r="R16" s="106">
        <v>8.67</v>
      </c>
      <c r="S16" s="106">
        <v>10.92285</v>
      </c>
    </row>
    <row r="17" spans="1:19" x14ac:dyDescent="0.25">
      <c r="A17">
        <v>15</v>
      </c>
      <c r="B17">
        <v>9625.0503100000005</v>
      </c>
      <c r="C17">
        <v>3167.0179499999999</v>
      </c>
      <c r="D17">
        <v>2610.9205400000001</v>
      </c>
      <c r="E17">
        <v>1492.20254</v>
      </c>
      <c r="F17">
        <v>2076.9143199999999</v>
      </c>
      <c r="G17">
        <v>1501.1182899999999</v>
      </c>
      <c r="I17">
        <v>15</v>
      </c>
      <c r="J17">
        <v>919</v>
      </c>
      <c r="K17">
        <v>1043</v>
      </c>
      <c r="L17">
        <v>4978</v>
      </c>
      <c r="M17">
        <v>200</v>
      </c>
      <c r="N17">
        <v>1030</v>
      </c>
      <c r="O17">
        <v>618</v>
      </c>
      <c r="Q17" t="s">
        <v>103</v>
      </c>
      <c r="R17" s="106">
        <v>5.35</v>
      </c>
      <c r="S17" s="106">
        <v>4.7617149999999997</v>
      </c>
    </row>
    <row r="18" spans="1:19" x14ac:dyDescent="0.25">
      <c r="A18">
        <v>16</v>
      </c>
      <c r="B18">
        <v>2106.5023500000002</v>
      </c>
      <c r="C18">
        <v>3469.7913199999998</v>
      </c>
      <c r="D18">
        <v>3366.0198799999998</v>
      </c>
      <c r="E18">
        <v>137.57767999999999</v>
      </c>
      <c r="F18">
        <v>764.26338999999996</v>
      </c>
      <c r="G18">
        <v>904.63009999999997</v>
      </c>
      <c r="I18">
        <v>16</v>
      </c>
      <c r="J18">
        <v>760</v>
      </c>
      <c r="K18">
        <v>916</v>
      </c>
      <c r="L18">
        <v>4048</v>
      </c>
      <c r="M18">
        <v>183</v>
      </c>
      <c r="N18">
        <v>866</v>
      </c>
      <c r="O18">
        <v>569</v>
      </c>
    </row>
    <row r="19" spans="1:19" x14ac:dyDescent="0.25">
      <c r="A19">
        <v>17</v>
      </c>
      <c r="B19">
        <v>1539.7255700000001</v>
      </c>
      <c r="C19">
        <v>3528.8029900000001</v>
      </c>
      <c r="D19">
        <v>5701.53647</v>
      </c>
      <c r="E19">
        <v>313.61173000000002</v>
      </c>
      <c r="F19">
        <v>1362.71306</v>
      </c>
      <c r="G19">
        <v>824.00127999999995</v>
      </c>
      <c r="I19">
        <v>17</v>
      </c>
      <c r="J19">
        <v>651</v>
      </c>
      <c r="K19">
        <v>750</v>
      </c>
      <c r="L19">
        <v>3417</v>
      </c>
      <c r="M19">
        <v>167</v>
      </c>
      <c r="N19">
        <v>728</v>
      </c>
      <c r="O19">
        <v>453</v>
      </c>
    </row>
    <row r="20" spans="1:19" x14ac:dyDescent="0.25">
      <c r="A20">
        <v>18</v>
      </c>
      <c r="B20">
        <v>888.01441999999997</v>
      </c>
      <c r="C20">
        <v>3148.9666900000002</v>
      </c>
      <c r="D20">
        <v>4180.9953100000002</v>
      </c>
      <c r="E20">
        <v>2937.3691899999999</v>
      </c>
      <c r="F20">
        <v>1338.5353299999999</v>
      </c>
      <c r="G20">
        <v>1665.2651499999999</v>
      </c>
      <c r="I20">
        <v>18</v>
      </c>
      <c r="J20">
        <v>526</v>
      </c>
      <c r="K20">
        <v>636</v>
      </c>
      <c r="L20">
        <v>2826</v>
      </c>
      <c r="M20">
        <v>147</v>
      </c>
      <c r="N20">
        <v>602</v>
      </c>
      <c r="O20">
        <v>396</v>
      </c>
    </row>
    <row r="21" spans="1:19" x14ac:dyDescent="0.25">
      <c r="A21">
        <v>19</v>
      </c>
      <c r="B21">
        <v>2588.3699299999998</v>
      </c>
      <c r="C21">
        <v>1720.4924000000001</v>
      </c>
      <c r="D21">
        <v>4923.3213100000003</v>
      </c>
      <c r="E21">
        <v>0</v>
      </c>
      <c r="F21">
        <v>1423.1418699999999</v>
      </c>
      <c r="G21">
        <v>504.59478000000001</v>
      </c>
      <c r="I21">
        <v>19</v>
      </c>
      <c r="J21">
        <v>409</v>
      </c>
      <c r="K21">
        <v>601</v>
      </c>
      <c r="L21">
        <v>2419</v>
      </c>
      <c r="M21">
        <v>108</v>
      </c>
      <c r="N21">
        <v>471</v>
      </c>
      <c r="O21">
        <v>373</v>
      </c>
    </row>
    <row r="22" spans="1:19" x14ac:dyDescent="0.25">
      <c r="A22">
        <v>20</v>
      </c>
      <c r="B22">
        <v>436.93860000000001</v>
      </c>
      <c r="C22">
        <v>1066.94282</v>
      </c>
      <c r="D22">
        <v>2025.01008</v>
      </c>
      <c r="E22">
        <v>533.68766000000005</v>
      </c>
      <c r="F22">
        <v>1879.85022</v>
      </c>
      <c r="G22">
        <v>244.66345000000001</v>
      </c>
      <c r="I22">
        <v>20</v>
      </c>
      <c r="J22">
        <v>345</v>
      </c>
      <c r="K22">
        <v>573</v>
      </c>
      <c r="L22">
        <v>2002</v>
      </c>
      <c r="M22">
        <v>111</v>
      </c>
      <c r="N22">
        <v>425</v>
      </c>
      <c r="O22">
        <v>272</v>
      </c>
    </row>
    <row r="23" spans="1:19" x14ac:dyDescent="0.25">
      <c r="A23">
        <v>21</v>
      </c>
      <c r="B23">
        <v>5827.0676199999998</v>
      </c>
      <c r="C23">
        <v>7692.3135199999997</v>
      </c>
      <c r="D23">
        <v>13215.396280000001</v>
      </c>
      <c r="E23">
        <v>2148.2035999999998</v>
      </c>
      <c r="F23">
        <v>2972.4199899999999</v>
      </c>
      <c r="G23">
        <v>843.12864000000002</v>
      </c>
      <c r="I23">
        <v>21</v>
      </c>
      <c r="J23">
        <v>1432</v>
      </c>
      <c r="K23">
        <v>3260</v>
      </c>
      <c r="L23">
        <v>7321</v>
      </c>
      <c r="M23">
        <v>719</v>
      </c>
      <c r="N23">
        <v>1553</v>
      </c>
      <c r="O23">
        <v>886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G10"/>
  <sheetViews>
    <sheetView zoomScale="160" zoomScaleNormal="160" workbookViewId="0">
      <selection activeCell="D3" sqref="D3:F3"/>
    </sheetView>
  </sheetViews>
  <sheetFormatPr defaultRowHeight="15" x14ac:dyDescent="0.25"/>
  <cols>
    <col min="2" max="2" width="21.85546875" bestFit="1" customWidth="1"/>
    <col min="3" max="3" width="15.140625" customWidth="1"/>
    <col min="4" max="4" width="15" bestFit="1" customWidth="1"/>
    <col min="7" max="7" width="14.42578125" bestFit="1" customWidth="1"/>
  </cols>
  <sheetData>
    <row r="1" spans="1:7" ht="15.75" x14ac:dyDescent="0.25">
      <c r="A1" s="129" t="s">
        <v>310</v>
      </c>
    </row>
    <row r="4" spans="1:7" ht="19.5" thickBot="1" x14ac:dyDescent="0.35">
      <c r="C4" s="119" t="s">
        <v>7</v>
      </c>
      <c r="D4" s="119" t="s">
        <v>3</v>
      </c>
      <c r="G4" t="s">
        <v>341</v>
      </c>
    </row>
    <row r="5" spans="1:7" ht="16.5" thickTop="1" x14ac:dyDescent="0.25">
      <c r="B5" s="120" t="s">
        <v>314</v>
      </c>
      <c r="C5" s="127">
        <v>8296655</v>
      </c>
      <c r="D5" s="127">
        <f>G5*Index!$D$3</f>
        <v>1402611</v>
      </c>
      <c r="G5" s="106">
        <v>1402611</v>
      </c>
    </row>
    <row r="6" spans="1:7" ht="15.75" x14ac:dyDescent="0.25">
      <c r="B6" s="120" t="s">
        <v>315</v>
      </c>
      <c r="C6" s="127">
        <v>34969625</v>
      </c>
      <c r="D6" s="127">
        <f>G6*Index!$D$3</f>
        <v>7351059</v>
      </c>
      <c r="G6" s="106">
        <v>7351059</v>
      </c>
    </row>
    <row r="7" spans="1:7" ht="15.75" x14ac:dyDescent="0.25">
      <c r="B7" s="120" t="s">
        <v>141</v>
      </c>
      <c r="C7" s="127">
        <v>12016334</v>
      </c>
      <c r="D7" s="127">
        <f>G7*Index!$D$3</f>
        <v>2974224</v>
      </c>
      <c r="F7" s="69"/>
      <c r="G7" s="106">
        <v>2974224</v>
      </c>
    </row>
    <row r="8" spans="1:7" x14ac:dyDescent="0.25">
      <c r="B8" s="121"/>
    </row>
    <row r="9" spans="1:7" ht="15.75" x14ac:dyDescent="0.25">
      <c r="B9" s="120" t="s">
        <v>316</v>
      </c>
      <c r="C9" s="128">
        <f>C5/C7</f>
        <v>0.69044810172553461</v>
      </c>
      <c r="D9" s="128">
        <f>D5/D7</f>
        <v>0.47158889175798463</v>
      </c>
    </row>
    <row r="10" spans="1:7" ht="15.75" x14ac:dyDescent="0.25">
      <c r="B10" s="120" t="s">
        <v>317</v>
      </c>
      <c r="C10" s="128">
        <f>C6/C7</f>
        <v>2.9101741845724329</v>
      </c>
      <c r="D10" s="128">
        <f>D6/D7</f>
        <v>2.4715888917579845</v>
      </c>
    </row>
  </sheetData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AJ62"/>
  <sheetViews>
    <sheetView zoomScale="90" zoomScaleNormal="90" workbookViewId="0">
      <selection activeCell="D3" sqref="D3:F3"/>
    </sheetView>
  </sheetViews>
  <sheetFormatPr defaultRowHeight="15" x14ac:dyDescent="0.25"/>
  <cols>
    <col min="2" max="2" width="11" bestFit="1" customWidth="1"/>
    <col min="3" max="3" width="11.140625" bestFit="1" customWidth="1"/>
    <col min="4" max="4" width="9.42578125" bestFit="1" customWidth="1"/>
    <col min="5" max="8" width="11.140625" bestFit="1" customWidth="1"/>
    <col min="9" max="11" width="9.42578125" bestFit="1" customWidth="1"/>
    <col min="12" max="12" width="12.28515625" bestFit="1" customWidth="1"/>
    <col min="13" max="13" width="6.28515625" customWidth="1"/>
    <col min="14" max="14" width="12.85546875" customWidth="1"/>
    <col min="15" max="15" width="11.140625" bestFit="1" customWidth="1"/>
    <col min="16" max="16" width="9.42578125" customWidth="1"/>
    <col min="17" max="17" width="11.42578125" customWidth="1"/>
    <col min="18" max="18" width="11.28515625" customWidth="1"/>
    <col min="19" max="20" width="11.140625" bestFit="1" customWidth="1"/>
    <col min="21" max="22" width="9.42578125" bestFit="1" customWidth="1"/>
    <col min="23" max="23" width="11.5703125" customWidth="1"/>
    <col min="24" max="24" width="12.85546875" customWidth="1"/>
    <col min="25" max="25" width="11.140625" bestFit="1" customWidth="1"/>
  </cols>
  <sheetData>
    <row r="1" spans="1:24" ht="28.5" x14ac:dyDescent="0.45">
      <c r="A1" s="117" t="s">
        <v>310</v>
      </c>
    </row>
    <row r="3" spans="1:24" ht="18.75" x14ac:dyDescent="0.3">
      <c r="B3" s="47" t="s">
        <v>154</v>
      </c>
      <c r="N3" s="47" t="s">
        <v>163</v>
      </c>
    </row>
    <row r="4" spans="1:24" x14ac:dyDescent="0.25">
      <c r="B4" s="323" t="s">
        <v>151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323" t="s">
        <v>151</v>
      </c>
      <c r="O4" s="323"/>
      <c r="P4" s="323"/>
      <c r="Q4" s="323"/>
      <c r="R4" s="323"/>
      <c r="S4" s="323"/>
      <c r="T4" s="323"/>
      <c r="U4" s="323"/>
      <c r="V4" s="323"/>
      <c r="W4" s="323"/>
      <c r="X4" s="323"/>
    </row>
    <row r="5" spans="1:24" ht="15.75" thickBot="1" x14ac:dyDescent="0.3">
      <c r="B5" s="107" t="s">
        <v>150</v>
      </c>
      <c r="C5" s="107" t="s">
        <v>4</v>
      </c>
      <c r="D5" s="107" t="s">
        <v>152</v>
      </c>
      <c r="E5" s="107" t="s">
        <v>153</v>
      </c>
      <c r="F5" s="107" t="s">
        <v>133</v>
      </c>
      <c r="G5" s="107" t="s">
        <v>157</v>
      </c>
      <c r="H5" s="107" t="s">
        <v>158</v>
      </c>
      <c r="I5" s="107" t="s">
        <v>159</v>
      </c>
      <c r="J5" s="107" t="s">
        <v>160</v>
      </c>
      <c r="K5" s="107" t="s">
        <v>161</v>
      </c>
      <c r="L5" s="107" t="s">
        <v>26</v>
      </c>
      <c r="N5" s="107" t="s">
        <v>150</v>
      </c>
      <c r="O5" s="107" t="s">
        <v>4</v>
      </c>
      <c r="P5" s="107" t="s">
        <v>152</v>
      </c>
      <c r="Q5" s="107" t="s">
        <v>153</v>
      </c>
      <c r="R5" s="107" t="s">
        <v>133</v>
      </c>
      <c r="S5" s="107" t="s">
        <v>157</v>
      </c>
      <c r="T5" s="107" t="s">
        <v>158</v>
      </c>
      <c r="U5" s="107" t="s">
        <v>159</v>
      </c>
      <c r="V5" s="107" t="s">
        <v>160</v>
      </c>
      <c r="W5" s="107" t="s">
        <v>161</v>
      </c>
      <c r="X5" s="107" t="s">
        <v>26</v>
      </c>
    </row>
    <row r="6" spans="1:24" ht="15.75" thickTop="1" x14ac:dyDescent="0.25">
      <c r="B6" s="6">
        <v>0</v>
      </c>
      <c r="C6" s="14">
        <f>StopFreq_input!B4</f>
        <v>3527129.4413700001</v>
      </c>
      <c r="D6" s="14">
        <f>StopFreq_input!C4</f>
        <v>181897.46494000001</v>
      </c>
      <c r="E6" s="14">
        <f>StopFreq_input!D4</f>
        <v>1494725.1107699999</v>
      </c>
      <c r="F6" s="14">
        <f>StopFreq_input!E4</f>
        <v>1144351.8013800001</v>
      </c>
      <c r="G6" s="14">
        <f>StopFreq_input!F4</f>
        <v>1528194.65145</v>
      </c>
      <c r="H6" s="14">
        <f>StopFreq_input!G4</f>
        <v>1332077.1277300001</v>
      </c>
      <c r="I6" s="14">
        <f>StopFreq_input!H4</f>
        <v>357344.52479</v>
      </c>
      <c r="J6" s="14">
        <f>StopFreq_input!I4</f>
        <v>389137.02493000001</v>
      </c>
      <c r="K6" s="14">
        <f>StopFreq_input!J4</f>
        <v>440743.09998</v>
      </c>
      <c r="L6" s="14">
        <f>SUM(C6:K6)</f>
        <v>10395600.247340001</v>
      </c>
      <c r="N6" s="6">
        <v>0</v>
      </c>
      <c r="O6" s="14">
        <f>StopFreq_input!M4*Index!$D$3</f>
        <v>0</v>
      </c>
      <c r="P6" s="14">
        <f>StopFreq_input!N4*Index!$D$3</f>
        <v>0</v>
      </c>
      <c r="Q6" s="14">
        <f>StopFreq_input!O4*Index!$D$3</f>
        <v>0</v>
      </c>
      <c r="R6" s="14">
        <f>StopFreq_input!P4*Index!$D$3</f>
        <v>0</v>
      </c>
      <c r="S6" s="14">
        <f>StopFreq_input!Q4*Index!$D$3</f>
        <v>0</v>
      </c>
      <c r="T6" s="14">
        <f>StopFreq_input!R4*Index!$D$3</f>
        <v>0</v>
      </c>
      <c r="U6" s="14">
        <f>StopFreq_input!S4*Index!$D$3</f>
        <v>0</v>
      </c>
      <c r="V6" s="14">
        <f>StopFreq_input!T4*Index!$D$3</f>
        <v>0</v>
      </c>
      <c r="W6" s="14">
        <f>StopFreq_input!U4*Index!$D$3</f>
        <v>0</v>
      </c>
      <c r="X6" s="14">
        <f>SUM(O6:W6)</f>
        <v>0</v>
      </c>
    </row>
    <row r="7" spans="1:24" x14ac:dyDescent="0.25">
      <c r="B7" s="6">
        <v>1</v>
      </c>
      <c r="C7" s="14">
        <f>StopFreq_input!B5</f>
        <v>468481.37492999999</v>
      </c>
      <c r="D7" s="14">
        <f>StopFreq_input!C5</f>
        <v>10692.756069999999</v>
      </c>
      <c r="E7" s="14">
        <f>StopFreq_input!D5</f>
        <v>44573.231800000001</v>
      </c>
      <c r="F7" s="14">
        <f>StopFreq_input!E5</f>
        <v>52390.38854</v>
      </c>
      <c r="G7" s="14">
        <f>StopFreq_input!F5</f>
        <v>303481.03726999997</v>
      </c>
      <c r="H7" s="14">
        <f>StopFreq_input!G5</f>
        <v>157861.11486</v>
      </c>
      <c r="I7" s="14">
        <f>StopFreq_input!H5</f>
        <v>91501.845480000004</v>
      </c>
      <c r="J7" s="14">
        <f>StopFreq_input!I5</f>
        <v>47531.73083</v>
      </c>
      <c r="K7" s="14">
        <f>StopFreq_input!J5</f>
        <v>0</v>
      </c>
      <c r="L7" s="14">
        <f t="shared" ref="L7:L9" si="0">SUM(C7:K7)</f>
        <v>1176513.4797799999</v>
      </c>
      <c r="N7" s="6">
        <v>1</v>
      </c>
      <c r="O7" s="14">
        <f>StopFreq_input!M5*Index!$D$3</f>
        <v>542718</v>
      </c>
      <c r="P7" s="14">
        <f>StopFreq_input!N5*Index!$D$3</f>
        <v>25037</v>
      </c>
      <c r="Q7" s="14">
        <f>StopFreq_input!O5*Index!$D$3</f>
        <v>282434</v>
      </c>
      <c r="R7" s="14">
        <f>StopFreq_input!P5*Index!$D$3</f>
        <v>241121</v>
      </c>
      <c r="S7" s="14">
        <f>StopFreq_input!Q5*Index!$D$3</f>
        <v>490235</v>
      </c>
      <c r="T7" s="14">
        <f>StopFreq_input!R5*Index!$D$3</f>
        <v>494359</v>
      </c>
      <c r="U7" s="14">
        <f>StopFreq_input!S5*Index!$D$3</f>
        <v>109046</v>
      </c>
      <c r="V7" s="14">
        <f>StopFreq_input!T5*Index!$D$3</f>
        <v>92203</v>
      </c>
      <c r="W7" s="14">
        <f>StopFreq_input!U5*Index!$D$3</f>
        <v>238705</v>
      </c>
      <c r="X7" s="14">
        <f t="shared" ref="X7:X10" si="1">SUM(O7:W7)</f>
        <v>2515858</v>
      </c>
    </row>
    <row r="8" spans="1:24" x14ac:dyDescent="0.25">
      <c r="B8" s="6">
        <v>2</v>
      </c>
      <c r="C8" s="14">
        <f>StopFreq_input!B6</f>
        <v>74288.881760000004</v>
      </c>
      <c r="D8" s="14">
        <f>StopFreq_input!C6</f>
        <v>3079.5040399999998</v>
      </c>
      <c r="E8" s="14">
        <f>StopFreq_input!D6</f>
        <v>1772.0734500000001</v>
      </c>
      <c r="F8" s="14">
        <f>StopFreq_input!E6</f>
        <v>12914.710279999999</v>
      </c>
      <c r="G8" s="14">
        <f>StopFreq_input!F6</f>
        <v>69470.726420000006</v>
      </c>
      <c r="H8" s="14">
        <f>StopFreq_input!G6</f>
        <v>46905.937089999999</v>
      </c>
      <c r="I8" s="14">
        <f>StopFreq_input!H6</f>
        <v>25432.940470000001</v>
      </c>
      <c r="J8" s="14">
        <f>StopFreq_input!I6</f>
        <v>9231.7752500000006</v>
      </c>
      <c r="K8" s="14">
        <f>StopFreq_input!J6</f>
        <v>0</v>
      </c>
      <c r="L8" s="14">
        <f t="shared" si="0"/>
        <v>243096.54876000001</v>
      </c>
      <c r="N8" s="6">
        <v>2</v>
      </c>
      <c r="O8" s="14">
        <f>StopFreq_input!M6*Index!$D$3</f>
        <v>139724</v>
      </c>
      <c r="P8" s="14">
        <f>StopFreq_input!N6*Index!$D$3</f>
        <v>3231</v>
      </c>
      <c r="Q8" s="14">
        <f>StopFreq_input!O6*Index!$D$3</f>
        <v>29190</v>
      </c>
      <c r="R8" s="14">
        <f>StopFreq_input!P6*Index!$D$3</f>
        <v>20309</v>
      </c>
      <c r="S8" s="14">
        <f>StopFreq_input!Q6*Index!$D$3</f>
        <v>77703</v>
      </c>
      <c r="T8" s="14">
        <f>StopFreq_input!R6*Index!$D$3</f>
        <v>62889</v>
      </c>
      <c r="U8" s="14">
        <f>StopFreq_input!S6*Index!$D$3</f>
        <v>0</v>
      </c>
      <c r="V8" s="14">
        <f>StopFreq_input!T6*Index!$D$3</f>
        <v>0</v>
      </c>
      <c r="W8" s="14">
        <f>StopFreq_input!U6*Index!$D$3</f>
        <v>35657</v>
      </c>
      <c r="X8" s="14">
        <f t="shared" si="1"/>
        <v>368703</v>
      </c>
    </row>
    <row r="9" spans="1:24" x14ac:dyDescent="0.25">
      <c r="B9" s="108" t="s">
        <v>22</v>
      </c>
      <c r="C9" s="9">
        <f>StopFreq_input!B7</f>
        <v>42780.365890000001</v>
      </c>
      <c r="D9" s="9">
        <f>StopFreq_input!C7</f>
        <v>285.40640999999999</v>
      </c>
      <c r="E9" s="9">
        <f>StopFreq_input!D7</f>
        <v>388.73286999999999</v>
      </c>
      <c r="F9" s="9">
        <f>StopFreq_input!E7</f>
        <v>6831.9921599999998</v>
      </c>
      <c r="G9" s="9">
        <f>StopFreq_input!F7</f>
        <v>43935.373520000001</v>
      </c>
      <c r="H9" s="9">
        <f>StopFreq_input!G7</f>
        <v>17522.5952</v>
      </c>
      <c r="I9" s="9">
        <f>StopFreq_input!H7</f>
        <v>12428.80636</v>
      </c>
      <c r="J9" s="9">
        <f>StopFreq_input!I7</f>
        <v>4610.0248099999999</v>
      </c>
      <c r="K9" s="9">
        <f>StopFreq_input!J7</f>
        <v>0</v>
      </c>
      <c r="L9" s="9">
        <f t="shared" si="0"/>
        <v>128783.29722000001</v>
      </c>
      <c r="N9" s="108" t="s">
        <v>22</v>
      </c>
      <c r="O9" s="9">
        <f>StopFreq_input!M7*Index!$D$3</f>
        <v>45184</v>
      </c>
      <c r="P9" s="9">
        <f>StopFreq_input!N7*Index!$D$3</f>
        <v>0</v>
      </c>
      <c r="Q9" s="9">
        <f>StopFreq_input!O7*Index!$D$3</f>
        <v>0</v>
      </c>
      <c r="R9" s="9">
        <f>StopFreq_input!P7*Index!$D$3</f>
        <v>7129</v>
      </c>
      <c r="S9" s="9">
        <f>StopFreq_input!Q7*Index!$D$3</f>
        <v>37350</v>
      </c>
      <c r="T9" s="9">
        <f>StopFreq_input!R7*Index!$D$3</f>
        <v>0</v>
      </c>
      <c r="U9" s="9">
        <f>StopFreq_input!S7*Index!$D$3</f>
        <v>0</v>
      </c>
      <c r="V9" s="9">
        <f>StopFreq_input!T7*Index!$D$3</f>
        <v>0</v>
      </c>
      <c r="W9" s="9">
        <f>StopFreq_input!U7*Index!$D$3</f>
        <v>0</v>
      </c>
      <c r="X9" s="9">
        <f t="shared" si="1"/>
        <v>89663</v>
      </c>
    </row>
    <row r="10" spans="1:24" x14ac:dyDescent="0.25">
      <c r="B10" s="6" t="s">
        <v>26</v>
      </c>
      <c r="C10" s="14">
        <f>SUM(C6:C9)</f>
        <v>4112680.0639499999</v>
      </c>
      <c r="D10" s="14">
        <f t="shared" ref="D10:K10" si="2">SUM(D6:D9)</f>
        <v>195955.13146</v>
      </c>
      <c r="E10" s="14">
        <f t="shared" si="2"/>
        <v>1541459.1488899998</v>
      </c>
      <c r="F10" s="14">
        <f t="shared" si="2"/>
        <v>1216488.8923599999</v>
      </c>
      <c r="G10" s="14">
        <f t="shared" si="2"/>
        <v>1945081.7886599998</v>
      </c>
      <c r="H10" s="14">
        <f t="shared" si="2"/>
        <v>1554366.7748800002</v>
      </c>
      <c r="I10" s="14">
        <f t="shared" si="2"/>
        <v>486708.11709999997</v>
      </c>
      <c r="J10" s="14">
        <f t="shared" si="2"/>
        <v>450510.55582000001</v>
      </c>
      <c r="K10" s="14">
        <f t="shared" si="2"/>
        <v>440743.09998</v>
      </c>
      <c r="L10" s="14">
        <f>SUM(L6:L9)</f>
        <v>11943993.573100001</v>
      </c>
      <c r="N10" s="6" t="s">
        <v>26</v>
      </c>
      <c r="O10" s="14">
        <f>SUM(O6:O9)</f>
        <v>727626</v>
      </c>
      <c r="P10" s="14">
        <f t="shared" ref="P10" si="3">SUM(P6:P9)</f>
        <v>28268</v>
      </c>
      <c r="Q10" s="14">
        <f t="shared" ref="Q10" si="4">SUM(Q6:Q9)</f>
        <v>311624</v>
      </c>
      <c r="R10" s="14">
        <f t="shared" ref="R10" si="5">SUM(R6:R9)</f>
        <v>268559</v>
      </c>
      <c r="S10" s="14">
        <f t="shared" ref="S10" si="6">SUM(S6:S9)</f>
        <v>605288</v>
      </c>
      <c r="T10" s="14">
        <f t="shared" ref="T10" si="7">SUM(T6:T9)</f>
        <v>557248</v>
      </c>
      <c r="U10" s="14">
        <f t="shared" ref="U10" si="8">SUM(U6:U9)</f>
        <v>109046</v>
      </c>
      <c r="V10" s="14">
        <f t="shared" ref="V10" si="9">SUM(V6:V9)</f>
        <v>92203</v>
      </c>
      <c r="W10" s="14">
        <f t="shared" ref="W10" si="10">SUM(W6:W9)</f>
        <v>274362</v>
      </c>
      <c r="X10" s="14">
        <f t="shared" si="1"/>
        <v>2974224</v>
      </c>
    </row>
    <row r="11" spans="1:24" x14ac:dyDescent="0.25">
      <c r="L11" s="69"/>
      <c r="X11" s="69"/>
    </row>
    <row r="13" spans="1:24" x14ac:dyDescent="0.25">
      <c r="B13" s="323" t="s">
        <v>148</v>
      </c>
      <c r="C13" s="323"/>
      <c r="D13" s="323"/>
      <c r="E13" s="323"/>
      <c r="F13" s="323"/>
      <c r="G13" s="323"/>
      <c r="H13" s="323"/>
      <c r="I13" s="323"/>
      <c r="J13" s="323"/>
      <c r="K13" s="323"/>
      <c r="L13" s="323"/>
      <c r="N13" s="323" t="s">
        <v>148</v>
      </c>
      <c r="O13" s="323"/>
      <c r="P13" s="323"/>
      <c r="Q13" s="323"/>
      <c r="R13" s="323"/>
      <c r="S13" s="323"/>
      <c r="T13" s="323"/>
      <c r="U13" s="323"/>
      <c r="V13" s="323"/>
      <c r="W13" s="323"/>
      <c r="X13" s="323"/>
    </row>
    <row r="14" spans="1:24" ht="15.75" thickBot="1" x14ac:dyDescent="0.3">
      <c r="B14" s="107" t="s">
        <v>149</v>
      </c>
      <c r="C14" s="107" t="s">
        <v>4</v>
      </c>
      <c r="D14" s="107" t="s">
        <v>152</v>
      </c>
      <c r="E14" s="107" t="s">
        <v>153</v>
      </c>
      <c r="F14" s="107" t="s">
        <v>133</v>
      </c>
      <c r="G14" s="107" t="s">
        <v>157</v>
      </c>
      <c r="H14" s="107" t="s">
        <v>158</v>
      </c>
      <c r="I14" s="107" t="s">
        <v>159</v>
      </c>
      <c r="J14" s="107" t="s">
        <v>160</v>
      </c>
      <c r="K14" s="107" t="s">
        <v>161</v>
      </c>
      <c r="L14" s="107" t="s">
        <v>26</v>
      </c>
      <c r="N14" s="107" t="s">
        <v>149</v>
      </c>
      <c r="O14" s="107" t="s">
        <v>4</v>
      </c>
      <c r="P14" s="107" t="s">
        <v>152</v>
      </c>
      <c r="Q14" s="107" t="s">
        <v>153</v>
      </c>
      <c r="R14" s="107" t="s">
        <v>133</v>
      </c>
      <c r="S14" s="107" t="s">
        <v>157</v>
      </c>
      <c r="T14" s="107" t="s">
        <v>158</v>
      </c>
      <c r="U14" s="107" t="s">
        <v>159</v>
      </c>
      <c r="V14" s="107" t="s">
        <v>160</v>
      </c>
      <c r="W14" s="107" t="s">
        <v>161</v>
      </c>
      <c r="X14" s="107" t="s">
        <v>26</v>
      </c>
    </row>
    <row r="15" spans="1:24" ht="15.75" thickTop="1" x14ac:dyDescent="0.25">
      <c r="B15" s="6">
        <v>0</v>
      </c>
      <c r="C15" s="14">
        <f>StopFreq_input!B11</f>
        <v>3071251.60482</v>
      </c>
      <c r="D15" s="14">
        <f>StopFreq_input!C11</f>
        <v>161215.39743000001</v>
      </c>
      <c r="E15" s="14">
        <f>StopFreq_input!D11</f>
        <v>1307187.12307</v>
      </c>
      <c r="F15" s="14">
        <f>StopFreq_input!E11</f>
        <v>1072383.9103099999</v>
      </c>
      <c r="G15" s="14">
        <f>StopFreq_input!F11</f>
        <v>1477999.83078</v>
      </c>
      <c r="H15" s="14">
        <f>StopFreq_input!G11</f>
        <v>1325218.9518800001</v>
      </c>
      <c r="I15" s="14">
        <f>StopFreq_input!H11</f>
        <v>339383.85548000003</v>
      </c>
      <c r="J15" s="14">
        <f>StopFreq_input!I11</f>
        <v>357886.52549000003</v>
      </c>
      <c r="K15" s="14">
        <f>StopFreq_input!J11</f>
        <v>396895.31222000002</v>
      </c>
      <c r="L15" s="14">
        <f>SUM(C15:K15)</f>
        <v>9509422.5114800017</v>
      </c>
      <c r="N15" s="6">
        <v>0</v>
      </c>
      <c r="O15" s="146">
        <f>StopFreq_input!M11*Index!$D$3</f>
        <v>0</v>
      </c>
      <c r="P15" s="146">
        <f>StopFreq_input!N11*Index!$D$3</f>
        <v>0</v>
      </c>
      <c r="Q15" s="146">
        <f>StopFreq_input!O11*Index!$D$3</f>
        <v>0</v>
      </c>
      <c r="R15" s="146">
        <f>StopFreq_input!P11*Index!$D$3</f>
        <v>0</v>
      </c>
      <c r="S15" s="146">
        <f>StopFreq_input!Q11*Index!$D$3</f>
        <v>0</v>
      </c>
      <c r="T15" s="146">
        <f>StopFreq_input!R11*Index!$D$3</f>
        <v>0</v>
      </c>
      <c r="U15" s="146">
        <f>StopFreq_input!S11*Index!$D$3</f>
        <v>0</v>
      </c>
      <c r="V15" s="146">
        <f>StopFreq_input!T11*Index!$D$3</f>
        <v>0</v>
      </c>
      <c r="W15" s="146">
        <f>StopFreq_input!U11*Index!$D$3</f>
        <v>0</v>
      </c>
      <c r="X15" s="14">
        <f>SUM(O15:W15)</f>
        <v>0</v>
      </c>
    </row>
    <row r="16" spans="1:24" x14ac:dyDescent="0.25">
      <c r="B16" s="6">
        <v>1</v>
      </c>
      <c r="C16" s="14">
        <f>StopFreq_input!B12</f>
        <v>698951.88673000003</v>
      </c>
      <c r="D16" s="14">
        <f>StopFreq_input!C12</f>
        <v>25599.968649999999</v>
      </c>
      <c r="E16" s="14">
        <f>StopFreq_input!D12</f>
        <v>163055.28774</v>
      </c>
      <c r="F16" s="14">
        <f>StopFreq_input!E12</f>
        <v>109712.71225</v>
      </c>
      <c r="G16" s="14">
        <f>StopFreq_input!F12</f>
        <v>306301.76861000003</v>
      </c>
      <c r="H16" s="14">
        <f>StopFreq_input!G12</f>
        <v>172367.06357</v>
      </c>
      <c r="I16" s="14">
        <f>StopFreq_input!H12</f>
        <v>104204.67582</v>
      </c>
      <c r="J16" s="14">
        <f>StopFreq_input!I12</f>
        <v>72413.530859999999</v>
      </c>
      <c r="K16" s="14">
        <f>StopFreq_input!J12</f>
        <v>35167.826710000001</v>
      </c>
      <c r="L16" s="14">
        <f t="shared" ref="L16:L18" si="11">SUM(C16:K16)</f>
        <v>1687774.7209400001</v>
      </c>
      <c r="N16" s="6">
        <v>1</v>
      </c>
      <c r="O16" s="8">
        <f>StopFreq_input!M12*Index!$D$3</f>
        <v>449310</v>
      </c>
      <c r="P16" s="8">
        <f>StopFreq_input!N12*Index!$D$3</f>
        <v>22186</v>
      </c>
      <c r="Q16" s="8">
        <f>StopFreq_input!O12*Index!$D$3</f>
        <v>235602</v>
      </c>
      <c r="R16" s="8">
        <f>StopFreq_input!P12*Index!$D$3</f>
        <v>231789</v>
      </c>
      <c r="S16" s="8">
        <f>StopFreq_input!Q12*Index!$D$3</f>
        <v>473279</v>
      </c>
      <c r="T16" s="8">
        <f>StopFreq_input!R12*Index!$D$3</f>
        <v>476191</v>
      </c>
      <c r="U16" s="8">
        <f>StopFreq_input!S12*Index!$D$3</f>
        <v>109046</v>
      </c>
      <c r="V16" s="8">
        <f>StopFreq_input!T12*Index!$D$3</f>
        <v>92203</v>
      </c>
      <c r="W16" s="8">
        <f>StopFreq_input!U12*Index!$D$3</f>
        <v>235957</v>
      </c>
      <c r="X16" s="14">
        <f t="shared" ref="X16:X19" si="12">SUM(O16:W16)</f>
        <v>2325563</v>
      </c>
    </row>
    <row r="17" spans="2:25" x14ac:dyDescent="0.25">
      <c r="B17" s="6">
        <v>2</v>
      </c>
      <c r="C17" s="14">
        <f>StopFreq_input!B13</f>
        <v>215713.70188000001</v>
      </c>
      <c r="D17" s="14">
        <f>StopFreq_input!C13</f>
        <v>7127.27376</v>
      </c>
      <c r="E17" s="14">
        <f>StopFreq_input!D13</f>
        <v>42206.24149</v>
      </c>
      <c r="F17" s="14">
        <f>StopFreq_input!E13</f>
        <v>22765.276259999999</v>
      </c>
      <c r="G17" s="14">
        <f>StopFreq_input!F13</f>
        <v>99039.747700000007</v>
      </c>
      <c r="H17" s="14">
        <f>StopFreq_input!G13</f>
        <v>37749.795850000002</v>
      </c>
      <c r="I17" s="14">
        <f>StopFreq_input!H13</f>
        <v>29625.110789999999</v>
      </c>
      <c r="J17" s="14">
        <f>StopFreq_input!I13</f>
        <v>14667.06112</v>
      </c>
      <c r="K17" s="14">
        <f>StopFreq_input!J13</f>
        <v>5278.38573</v>
      </c>
      <c r="L17" s="14">
        <f t="shared" si="11"/>
        <v>474172.59458000003</v>
      </c>
      <c r="N17" s="6">
        <v>2</v>
      </c>
      <c r="O17" s="8">
        <f>StopFreq_input!M13*Index!$D$3</f>
        <v>187900</v>
      </c>
      <c r="P17" s="8">
        <f>StopFreq_input!N13*Index!$D$3</f>
        <v>6082</v>
      </c>
      <c r="Q17" s="8">
        <f>StopFreq_input!O13*Index!$D$3</f>
        <v>76022</v>
      </c>
      <c r="R17" s="8">
        <f>StopFreq_input!P13*Index!$D$3</f>
        <v>29181</v>
      </c>
      <c r="S17" s="8">
        <f>StopFreq_input!Q13*Index!$D$3</f>
        <v>95434</v>
      </c>
      <c r="T17" s="8">
        <f>StopFreq_input!R13*Index!$D$3</f>
        <v>81057</v>
      </c>
      <c r="U17" s="8">
        <f>StopFreq_input!S13*Index!$D$3</f>
        <v>0</v>
      </c>
      <c r="V17" s="8">
        <f>StopFreq_input!T13*Index!$D$3</f>
        <v>0</v>
      </c>
      <c r="W17" s="8">
        <f>StopFreq_input!U13*Index!$D$3</f>
        <v>38405</v>
      </c>
      <c r="X17" s="14">
        <f t="shared" si="12"/>
        <v>514081</v>
      </c>
    </row>
    <row r="18" spans="2:25" x14ac:dyDescent="0.25">
      <c r="B18" s="108" t="s">
        <v>22</v>
      </c>
      <c r="C18" s="9">
        <f>StopFreq_input!B14</f>
        <v>126762.87052</v>
      </c>
      <c r="D18" s="9">
        <f>StopFreq_input!C14</f>
        <v>2012.49162</v>
      </c>
      <c r="E18" s="9">
        <f>StopFreq_input!D14</f>
        <v>29010.496589999999</v>
      </c>
      <c r="F18" s="9">
        <f>StopFreq_input!E14</f>
        <v>11626.993539999999</v>
      </c>
      <c r="G18" s="9">
        <f>StopFreq_input!F14</f>
        <v>61740.441570000003</v>
      </c>
      <c r="H18" s="9">
        <f>StopFreq_input!G14</f>
        <v>19030.96358</v>
      </c>
      <c r="I18" s="9">
        <f>StopFreq_input!H14</f>
        <v>13494.47501</v>
      </c>
      <c r="J18" s="9">
        <f>StopFreq_input!I14</f>
        <v>5543.4383500000004</v>
      </c>
      <c r="K18" s="9">
        <f>StopFreq_input!J14</f>
        <v>3401.5753199999999</v>
      </c>
      <c r="L18" s="9">
        <f t="shared" si="11"/>
        <v>272623.74610000005</v>
      </c>
      <c r="N18" s="108" t="s">
        <v>22</v>
      </c>
      <c r="O18" s="9">
        <f>StopFreq_input!M14*Index!$D$3</f>
        <v>90416</v>
      </c>
      <c r="P18" s="9">
        <f>StopFreq_input!N14*Index!$D$3</f>
        <v>0</v>
      </c>
      <c r="Q18" s="9">
        <f>StopFreq_input!O14*Index!$D$3</f>
        <v>0</v>
      </c>
      <c r="R18" s="9">
        <f>StopFreq_input!P14*Index!$D$3</f>
        <v>7589</v>
      </c>
      <c r="S18" s="9">
        <f>StopFreq_input!Q14*Index!$D$3</f>
        <v>36575</v>
      </c>
      <c r="T18" s="9">
        <f>StopFreq_input!R14*Index!$D$3</f>
        <v>0</v>
      </c>
      <c r="U18" s="9">
        <f>StopFreq_input!S14*Index!$D$3</f>
        <v>0</v>
      </c>
      <c r="V18" s="9">
        <f>StopFreq_input!T14*Index!$D$3</f>
        <v>0</v>
      </c>
      <c r="W18" s="9">
        <f>StopFreq_input!U14*Index!$D$3</f>
        <v>0</v>
      </c>
      <c r="X18" s="9">
        <f t="shared" si="12"/>
        <v>134580</v>
      </c>
    </row>
    <row r="19" spans="2:25" x14ac:dyDescent="0.25">
      <c r="B19" s="6" t="s">
        <v>26</v>
      </c>
      <c r="C19" s="14">
        <f>SUM(C15:C18)</f>
        <v>4112680.0639499999</v>
      </c>
      <c r="D19" s="14">
        <f t="shared" ref="D19" si="13">SUM(D15:D18)</f>
        <v>195955.13146</v>
      </c>
      <c r="E19" s="14">
        <f t="shared" ref="E19" si="14">SUM(E15:E18)</f>
        <v>1541459.1488900001</v>
      </c>
      <c r="F19" s="14">
        <f t="shared" ref="F19" si="15">SUM(F15:F18)</f>
        <v>1216488.8923599999</v>
      </c>
      <c r="G19" s="14">
        <f t="shared" ref="G19" si="16">SUM(G15:G18)</f>
        <v>1945081.7886600001</v>
      </c>
      <c r="H19" s="14">
        <f t="shared" ref="H19" si="17">SUM(H15:H18)</f>
        <v>1554366.7748800002</v>
      </c>
      <c r="I19" s="14">
        <f t="shared" ref="I19" si="18">SUM(I15:I18)</f>
        <v>486708.11710000003</v>
      </c>
      <c r="J19" s="14">
        <f t="shared" ref="J19" si="19">SUM(J15:J18)</f>
        <v>450510.55582000007</v>
      </c>
      <c r="K19" s="14">
        <f t="shared" ref="K19" si="20">SUM(K15:K18)</f>
        <v>440743.09998</v>
      </c>
      <c r="L19" s="14">
        <f>SUM(L15:L18)</f>
        <v>11943993.573100001</v>
      </c>
      <c r="N19" s="6" t="s">
        <v>26</v>
      </c>
      <c r="O19" s="14">
        <f>SUM(O15:O18)</f>
        <v>727626</v>
      </c>
      <c r="P19" s="14">
        <f t="shared" ref="P19" si="21">SUM(P15:P18)</f>
        <v>28268</v>
      </c>
      <c r="Q19" s="14">
        <f t="shared" ref="Q19" si="22">SUM(Q15:Q18)</f>
        <v>311624</v>
      </c>
      <c r="R19" s="14">
        <f t="shared" ref="R19" si="23">SUM(R15:R18)</f>
        <v>268559</v>
      </c>
      <c r="S19" s="14">
        <f t="shared" ref="S19" si="24">SUM(S15:S18)</f>
        <v>605288</v>
      </c>
      <c r="T19" s="14">
        <f t="shared" ref="T19" si="25">SUM(T15:T18)</f>
        <v>557248</v>
      </c>
      <c r="U19" s="14">
        <f t="shared" ref="U19" si="26">SUM(U15:U18)</f>
        <v>109046</v>
      </c>
      <c r="V19" s="14">
        <f t="shared" ref="V19" si="27">SUM(V15:V18)</f>
        <v>92203</v>
      </c>
      <c r="W19" s="14">
        <f t="shared" ref="W19" si="28">SUM(W15:W18)</f>
        <v>274362</v>
      </c>
      <c r="X19" s="14">
        <f t="shared" si="12"/>
        <v>2974224</v>
      </c>
    </row>
    <row r="22" spans="2:25" x14ac:dyDescent="0.25">
      <c r="B22" s="323" t="s">
        <v>155</v>
      </c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N22" s="323" t="s">
        <v>155</v>
      </c>
      <c r="O22" s="323"/>
      <c r="P22" s="323"/>
      <c r="Q22" s="323"/>
      <c r="R22" s="323"/>
      <c r="S22" s="323"/>
      <c r="T22" s="323"/>
      <c r="U22" s="323"/>
      <c r="V22" s="323"/>
      <c r="W22" s="323"/>
      <c r="X22" s="323"/>
    </row>
    <row r="23" spans="2:25" ht="15.75" thickBot="1" x14ac:dyDescent="0.3">
      <c r="B23" s="107" t="s">
        <v>156</v>
      </c>
      <c r="C23" s="107" t="s">
        <v>4</v>
      </c>
      <c r="D23" s="107" t="s">
        <v>152</v>
      </c>
      <c r="E23" s="107" t="s">
        <v>153</v>
      </c>
      <c r="F23" s="107" t="s">
        <v>133</v>
      </c>
      <c r="G23" s="107" t="s">
        <v>157</v>
      </c>
      <c r="H23" s="107" t="s">
        <v>158</v>
      </c>
      <c r="I23" s="107" t="s">
        <v>159</v>
      </c>
      <c r="J23" s="107" t="s">
        <v>160</v>
      </c>
      <c r="K23" s="107" t="s">
        <v>161</v>
      </c>
      <c r="L23" s="107" t="s">
        <v>26</v>
      </c>
      <c r="N23" s="107" t="s">
        <v>156</v>
      </c>
      <c r="O23" s="107" t="s">
        <v>4</v>
      </c>
      <c r="P23" s="107" t="s">
        <v>152</v>
      </c>
      <c r="Q23" s="107" t="s">
        <v>153</v>
      </c>
      <c r="R23" s="107" t="s">
        <v>133</v>
      </c>
      <c r="S23" s="107" t="s">
        <v>157</v>
      </c>
      <c r="T23" s="107" t="s">
        <v>158</v>
      </c>
      <c r="U23" s="107" t="s">
        <v>159</v>
      </c>
      <c r="V23" s="107" t="s">
        <v>160</v>
      </c>
      <c r="W23" s="107" t="s">
        <v>161</v>
      </c>
      <c r="X23" s="107" t="s">
        <v>26</v>
      </c>
    </row>
    <row r="24" spans="2:25" ht="15.75" thickTop="1" x14ac:dyDescent="0.25">
      <c r="B24" s="6">
        <v>0</v>
      </c>
      <c r="C24" s="14">
        <f>StopFreq_input!B18</f>
        <v>2750264.5493600001</v>
      </c>
      <c r="D24" s="14">
        <f>StopFreq_input!C18</f>
        <v>150750.13724000001</v>
      </c>
      <c r="E24" s="14">
        <f>StopFreq_input!D18</f>
        <v>1284954.3956299999</v>
      </c>
      <c r="F24" s="14">
        <f>StopFreq_input!E18</f>
        <v>1010262.22401</v>
      </c>
      <c r="G24" s="14">
        <f>StopFreq_input!F18</f>
        <v>1186613.1966200001</v>
      </c>
      <c r="H24" s="14">
        <f>StopFreq_input!G18</f>
        <v>1158349.2935599999</v>
      </c>
      <c r="I24" s="14">
        <f>StopFreq_input!H18</f>
        <v>253026.90002</v>
      </c>
      <c r="J24" s="14">
        <f>StopFreq_input!I18</f>
        <v>312703.00917999999</v>
      </c>
      <c r="K24" s="14">
        <f>StopFreq_input!J18</f>
        <v>396895.31222000002</v>
      </c>
      <c r="L24" s="14">
        <f>SUM(C24:K24)</f>
        <v>8503819.0178399999</v>
      </c>
      <c r="N24" s="6">
        <v>0</v>
      </c>
      <c r="O24" s="146">
        <f>StopFreq_input!M18*Index!$D$3</f>
        <v>0</v>
      </c>
      <c r="P24" s="146">
        <f>StopFreq_input!N18*Index!$D$3</f>
        <v>0</v>
      </c>
      <c r="Q24" s="146">
        <f>StopFreq_input!O18*Index!$D$3</f>
        <v>0</v>
      </c>
      <c r="R24" s="146">
        <f>StopFreq_input!P18*Index!$D$3</f>
        <v>0</v>
      </c>
      <c r="S24" s="146">
        <f>StopFreq_input!Q18*Index!$D$3</f>
        <v>0</v>
      </c>
      <c r="T24" s="146">
        <f>StopFreq_input!R18*Index!$D$3</f>
        <v>0</v>
      </c>
      <c r="U24" s="146">
        <f>StopFreq_input!S18*Index!$D$3</f>
        <v>0</v>
      </c>
      <c r="V24" s="146">
        <f>StopFreq_input!T18*Index!$D$3</f>
        <v>0</v>
      </c>
      <c r="W24" s="146">
        <f>StopFreq_input!U18*Index!$D$3</f>
        <v>0</v>
      </c>
      <c r="X24" s="14">
        <f>SUM(O24:W24)</f>
        <v>0</v>
      </c>
    </row>
    <row r="25" spans="2:25" x14ac:dyDescent="0.25">
      <c r="B25" s="6">
        <v>1</v>
      </c>
      <c r="C25" s="14">
        <f>StopFreq_input!B19</f>
        <v>775097.96808000002</v>
      </c>
      <c r="D25" s="14">
        <f>StopFreq_input!C19</f>
        <v>30998.263190000001</v>
      </c>
      <c r="E25" s="14">
        <f>StopFreq_input!D19</f>
        <v>163966.95349000001</v>
      </c>
      <c r="F25" s="14">
        <f>StopFreq_input!E19</f>
        <v>146394.41396000001</v>
      </c>
      <c r="G25" s="14">
        <f>StopFreq_input!F19</f>
        <v>445926.13341000001</v>
      </c>
      <c r="H25" s="14">
        <f>StopFreq_input!G19</f>
        <v>248981.25051000001</v>
      </c>
      <c r="I25" s="14">
        <f>StopFreq_input!H19</f>
        <v>135293.33181</v>
      </c>
      <c r="J25" s="14">
        <f>StopFreq_input!I19</f>
        <v>98845.964529999997</v>
      </c>
      <c r="K25" s="14">
        <f>StopFreq_input!J19</f>
        <v>35167.826710000001</v>
      </c>
      <c r="L25" s="14">
        <f t="shared" ref="L25:L30" si="29">SUM(C25:K25)</f>
        <v>2080672.1056899999</v>
      </c>
      <c r="M25" s="89"/>
      <c r="N25" s="6">
        <v>1</v>
      </c>
      <c r="O25" s="8">
        <f>StopFreq_input!M19*Index!$D$3</f>
        <v>0</v>
      </c>
      <c r="P25" s="8">
        <f>StopFreq_input!N19*Index!$D$3</f>
        <v>0</v>
      </c>
      <c r="Q25" s="8">
        <f>StopFreq_input!O19*Index!$D$3</f>
        <v>0</v>
      </c>
      <c r="R25" s="8">
        <f>StopFreq_input!P19*Index!$D$3</f>
        <v>0</v>
      </c>
      <c r="S25" s="8">
        <f>StopFreq_input!Q19*Index!$D$3</f>
        <v>0</v>
      </c>
      <c r="T25" s="8">
        <f>StopFreq_input!R19*Index!$D$3</f>
        <v>0</v>
      </c>
      <c r="U25" s="8">
        <f>StopFreq_input!S19*Index!$D$3</f>
        <v>0</v>
      </c>
      <c r="V25" s="8">
        <f>StopFreq_input!T19*Index!$D$3</f>
        <v>0</v>
      </c>
      <c r="W25" s="8">
        <f>StopFreq_input!U19*Index!$D$3</f>
        <v>0</v>
      </c>
      <c r="X25" s="14">
        <f t="shared" ref="X25:X30" si="30">SUM(O25:W25)</f>
        <v>0</v>
      </c>
      <c r="Y25" s="89"/>
    </row>
    <row r="26" spans="2:25" x14ac:dyDescent="0.25">
      <c r="B26" s="6">
        <v>2</v>
      </c>
      <c r="C26" s="14">
        <f>StopFreq_input!B20</f>
        <v>354874.94656000001</v>
      </c>
      <c r="D26" s="14">
        <f>StopFreq_input!C20</f>
        <v>10789.390799999999</v>
      </c>
      <c r="E26" s="14">
        <f>StopFreq_input!D20</f>
        <v>59954.982640000002</v>
      </c>
      <c r="F26" s="14">
        <f>StopFreq_input!E20</f>
        <v>38281.319100000001</v>
      </c>
      <c r="G26" s="14">
        <f>StopFreq_input!F20</f>
        <v>170832.44411000001</v>
      </c>
      <c r="H26" s="14">
        <f>StopFreq_input!G20</f>
        <v>93968.304990000004</v>
      </c>
      <c r="I26" s="14">
        <f>StopFreq_input!H20</f>
        <v>59594.790029999996</v>
      </c>
      <c r="J26" s="14">
        <f>StopFreq_input!I20</f>
        <v>24786.066869999999</v>
      </c>
      <c r="K26" s="14">
        <f>StopFreq_input!J20</f>
        <v>5278.38573</v>
      </c>
      <c r="L26" s="14">
        <f t="shared" si="29"/>
        <v>818360.63083000004</v>
      </c>
      <c r="N26" s="6">
        <v>2</v>
      </c>
      <c r="O26" s="8">
        <f>StopFreq_input!M20*Index!$D$3</f>
        <v>375321</v>
      </c>
      <c r="P26" s="8">
        <f>StopFreq_input!N20*Index!$D$3</f>
        <v>20397</v>
      </c>
      <c r="Q26" s="8">
        <f>StopFreq_input!O20*Index!$D$3</f>
        <v>217921</v>
      </c>
      <c r="R26" s="8">
        <f>StopFreq_input!P20*Index!$D$3</f>
        <v>208544</v>
      </c>
      <c r="S26" s="8">
        <f>StopFreq_input!Q20*Index!$D$3</f>
        <v>379819</v>
      </c>
      <c r="T26" s="8">
        <f>StopFreq_input!R20*Index!$D$3</f>
        <v>432632</v>
      </c>
      <c r="U26" s="8">
        <f>StopFreq_input!S20*Index!$D$3</f>
        <v>109046</v>
      </c>
      <c r="V26" s="8">
        <f>StopFreq_input!T20*Index!$D$3</f>
        <v>92203</v>
      </c>
      <c r="W26" s="8">
        <f>StopFreq_input!U20*Index!$D$3</f>
        <v>205324</v>
      </c>
      <c r="X26" s="14">
        <f t="shared" si="30"/>
        <v>2041207</v>
      </c>
    </row>
    <row r="27" spans="2:25" x14ac:dyDescent="0.25">
      <c r="B27" s="6">
        <v>3</v>
      </c>
      <c r="C27" s="14">
        <f>StopFreq_input!B21</f>
        <v>138768.83916999999</v>
      </c>
      <c r="D27" s="14">
        <f>StopFreq_input!C21</f>
        <v>2020.35787</v>
      </c>
      <c r="E27" s="14">
        <f>StopFreq_input!D21</f>
        <v>13826.95995</v>
      </c>
      <c r="F27" s="14">
        <f>StopFreq_input!E21</f>
        <v>14301.768550000001</v>
      </c>
      <c r="G27" s="14">
        <f>StopFreq_input!F21</f>
        <v>79085.284289999996</v>
      </c>
      <c r="H27" s="14">
        <f>StopFreq_input!G21</f>
        <v>29729.528750000001</v>
      </c>
      <c r="I27" s="14">
        <f>StopFreq_input!H21</f>
        <v>22386.73993</v>
      </c>
      <c r="J27" s="14">
        <f>StopFreq_input!I21</f>
        <v>7960.8437400000003</v>
      </c>
      <c r="K27" s="14">
        <f>StopFreq_input!J21</f>
        <v>2486.7364200000002</v>
      </c>
      <c r="L27" s="14">
        <f t="shared" si="29"/>
        <v>310567.05866999994</v>
      </c>
      <c r="N27" s="6">
        <v>3</v>
      </c>
      <c r="O27" s="8">
        <f>StopFreq_input!M21*Index!$D$3</f>
        <v>175801</v>
      </c>
      <c r="P27" s="8">
        <f>StopFreq_input!N21*Index!$D$3</f>
        <v>6429</v>
      </c>
      <c r="Q27" s="8">
        <f>StopFreq_input!O21*Index!$D$3</f>
        <v>82194</v>
      </c>
      <c r="R27" s="8">
        <f>StopFreq_input!P21*Index!$D$3</f>
        <v>44644</v>
      </c>
      <c r="S27" s="8">
        <f>StopFreq_input!Q21*Index!$D$3</f>
        <v>140906</v>
      </c>
      <c r="T27" s="8">
        <f>StopFreq_input!R21*Index!$D$3</f>
        <v>105286</v>
      </c>
      <c r="U27" s="8">
        <f>StopFreq_input!S21*Index!$D$3</f>
        <v>0</v>
      </c>
      <c r="V27" s="8">
        <f>StopFreq_input!T21*Index!$D$3</f>
        <v>0</v>
      </c>
      <c r="W27" s="8">
        <f>StopFreq_input!U21*Index!$D$3</f>
        <v>64014</v>
      </c>
      <c r="X27" s="14">
        <f t="shared" si="30"/>
        <v>619274</v>
      </c>
    </row>
    <row r="28" spans="2:25" x14ac:dyDescent="0.25">
      <c r="B28" s="6">
        <v>4</v>
      </c>
      <c r="C28" s="14">
        <f>StopFreq_input!B22</f>
        <v>44903.728690000004</v>
      </c>
      <c r="D28" s="14">
        <f>StopFreq_input!C22</f>
        <v>1005.0044799999999</v>
      </c>
      <c r="E28" s="14">
        <f>StopFreq_input!D22</f>
        <v>15448.93607</v>
      </c>
      <c r="F28" s="14">
        <f>StopFreq_input!E22</f>
        <v>2645.0009</v>
      </c>
      <c r="G28" s="14">
        <f>StopFreq_input!F22</f>
        <v>32349.49769</v>
      </c>
      <c r="H28" s="14">
        <f>StopFreq_input!G22</f>
        <v>12342.788280000001</v>
      </c>
      <c r="I28" s="14">
        <f>StopFreq_input!H22</f>
        <v>10560.937760000001</v>
      </c>
      <c r="J28" s="14">
        <f>StopFreq_input!I22</f>
        <v>3405.92155</v>
      </c>
      <c r="K28" s="14">
        <f>StopFreq_input!J22</f>
        <v>914.83889999999997</v>
      </c>
      <c r="L28" s="14">
        <f t="shared" si="29"/>
        <v>123576.65432</v>
      </c>
      <c r="N28" s="6">
        <v>4</v>
      </c>
      <c r="O28" s="8">
        <f>StopFreq_input!M22*Index!$D$3</f>
        <v>95332</v>
      </c>
      <c r="P28" s="8">
        <f>StopFreq_input!N22*Index!$D$3</f>
        <v>1442</v>
      </c>
      <c r="Q28" s="8">
        <f>StopFreq_input!O22*Index!$D$3</f>
        <v>11509</v>
      </c>
      <c r="R28" s="8">
        <f>StopFreq_input!P22*Index!$D$3</f>
        <v>11831</v>
      </c>
      <c r="S28" s="8">
        <f>StopFreq_input!Q22*Index!$D$3</f>
        <v>59170</v>
      </c>
      <c r="T28" s="8">
        <f>StopFreq_input!R22*Index!$D$3</f>
        <v>19330</v>
      </c>
      <c r="U28" s="8">
        <f>StopFreq_input!S22*Index!$D$3</f>
        <v>0</v>
      </c>
      <c r="V28" s="8">
        <f>StopFreq_input!T22*Index!$D$3</f>
        <v>0</v>
      </c>
      <c r="W28" s="8">
        <f>StopFreq_input!U22*Index!$D$3</f>
        <v>5024</v>
      </c>
      <c r="X28" s="14">
        <f t="shared" si="30"/>
        <v>203638</v>
      </c>
    </row>
    <row r="29" spans="2:25" x14ac:dyDescent="0.25">
      <c r="B29" s="6">
        <v>5</v>
      </c>
      <c r="C29" s="14">
        <f>StopFreq_input!B23</f>
        <v>23739.38163</v>
      </c>
      <c r="D29" s="14">
        <f>StopFreq_input!C23</f>
        <v>391.97788000000003</v>
      </c>
      <c r="E29" s="14">
        <f>StopFreq_input!D23</f>
        <v>3088.9494300000001</v>
      </c>
      <c r="F29" s="14">
        <f>StopFreq_input!E23</f>
        <v>3470.607</v>
      </c>
      <c r="G29" s="14">
        <f>StopFreq_input!F23</f>
        <v>14905.85958</v>
      </c>
      <c r="H29" s="14">
        <f>StopFreq_input!G23</f>
        <v>5302.7882900000004</v>
      </c>
      <c r="I29" s="14">
        <f>StopFreq_input!H23</f>
        <v>3803.6907099999999</v>
      </c>
      <c r="J29" s="14">
        <f>StopFreq_input!I23</f>
        <v>2222.5019000000002</v>
      </c>
      <c r="K29" s="14">
        <f>StopFreq_input!J23</f>
        <v>0</v>
      </c>
      <c r="L29" s="14">
        <f t="shared" si="29"/>
        <v>56925.756419999998</v>
      </c>
      <c r="N29" s="6">
        <v>5</v>
      </c>
      <c r="O29" s="8">
        <f>StopFreq_input!M23*Index!$D$3</f>
        <v>52142</v>
      </c>
      <c r="P29" s="8">
        <f>StopFreq_input!N23*Index!$D$3</f>
        <v>0</v>
      </c>
      <c r="Q29" s="8">
        <f>StopFreq_input!O23*Index!$D$3</f>
        <v>0</v>
      </c>
      <c r="R29" s="8">
        <f>StopFreq_input!P23*Index!$D$3</f>
        <v>3540</v>
      </c>
      <c r="S29" s="8">
        <f>StopFreq_input!Q23*Index!$D$3</f>
        <v>18304</v>
      </c>
      <c r="T29" s="8">
        <f>StopFreq_input!R23*Index!$D$3</f>
        <v>0</v>
      </c>
      <c r="U29" s="8">
        <f>StopFreq_input!S23*Index!$D$3</f>
        <v>0</v>
      </c>
      <c r="V29" s="8">
        <f>StopFreq_input!T23*Index!$D$3</f>
        <v>0</v>
      </c>
      <c r="W29" s="8">
        <f>StopFreq_input!U23*Index!$D$3</f>
        <v>0</v>
      </c>
      <c r="X29" s="14">
        <f t="shared" si="30"/>
        <v>73986</v>
      </c>
    </row>
    <row r="30" spans="2:25" x14ac:dyDescent="0.25">
      <c r="B30" s="108" t="s">
        <v>162</v>
      </c>
      <c r="C30" s="9">
        <f>StopFreq_input!B24</f>
        <v>25030.650460000001</v>
      </c>
      <c r="D30" s="9">
        <f>StopFreq_input!C24</f>
        <v>0</v>
      </c>
      <c r="E30" s="9">
        <f>StopFreq_input!D24</f>
        <v>217.97167999999999</v>
      </c>
      <c r="F30" s="9">
        <f>StopFreq_input!E24</f>
        <v>1133.5588399999999</v>
      </c>
      <c r="G30" s="9">
        <f>StopFreq_input!F24</f>
        <v>15369.372960000001</v>
      </c>
      <c r="H30" s="9">
        <f>StopFreq_input!G24</f>
        <v>5692.8204999999998</v>
      </c>
      <c r="I30" s="9">
        <f>StopFreq_input!H24</f>
        <v>2041.72684</v>
      </c>
      <c r="J30" s="9">
        <f>StopFreq_input!I24</f>
        <v>586.24805000000003</v>
      </c>
      <c r="K30" s="9">
        <f>StopFreq_input!J24</f>
        <v>0</v>
      </c>
      <c r="L30" s="9">
        <f t="shared" si="29"/>
        <v>50072.349330000005</v>
      </c>
      <c r="N30" s="108" t="s">
        <v>162</v>
      </c>
      <c r="O30" s="9">
        <f>StopFreq_input!M24*Index!$D$3</f>
        <v>29030</v>
      </c>
      <c r="P30" s="9">
        <f>StopFreq_input!N24*Index!$D$3</f>
        <v>0</v>
      </c>
      <c r="Q30" s="9">
        <f>StopFreq_input!O24*Index!$D$3</f>
        <v>0</v>
      </c>
      <c r="R30" s="9">
        <f>StopFreq_input!P24*Index!$D$3</f>
        <v>0</v>
      </c>
      <c r="S30" s="9">
        <f>StopFreq_input!Q24*Index!$D$3</f>
        <v>7089</v>
      </c>
      <c r="T30" s="9">
        <f>StopFreq_input!R24*Index!$D$3</f>
        <v>0</v>
      </c>
      <c r="U30" s="9">
        <f>StopFreq_input!S24*Index!$D$3</f>
        <v>0</v>
      </c>
      <c r="V30" s="9">
        <f>StopFreq_input!T24*Index!$D$3</f>
        <v>0</v>
      </c>
      <c r="W30" s="9">
        <f>StopFreq_input!U24*Index!$D$3</f>
        <v>0</v>
      </c>
      <c r="X30" s="9">
        <f t="shared" si="30"/>
        <v>36119</v>
      </c>
    </row>
    <row r="31" spans="2:25" x14ac:dyDescent="0.25">
      <c r="B31" s="6" t="s">
        <v>26</v>
      </c>
      <c r="C31" s="14">
        <f>SUM(C24:C30)</f>
        <v>4112680.0639500003</v>
      </c>
      <c r="D31" s="14">
        <f t="shared" ref="D31:K31" si="31">SUM(D24:D30)</f>
        <v>195955.13146</v>
      </c>
      <c r="E31" s="14">
        <f t="shared" si="31"/>
        <v>1541459.1488900001</v>
      </c>
      <c r="F31" s="14">
        <f t="shared" si="31"/>
        <v>1216488.8923600002</v>
      </c>
      <c r="G31" s="14">
        <f t="shared" si="31"/>
        <v>1945081.7886600003</v>
      </c>
      <c r="H31" s="14">
        <f t="shared" si="31"/>
        <v>1554366.7748799999</v>
      </c>
      <c r="I31" s="14">
        <f t="shared" si="31"/>
        <v>486708.11709999997</v>
      </c>
      <c r="J31" s="14">
        <f t="shared" si="31"/>
        <v>450510.55581999995</v>
      </c>
      <c r="K31" s="14">
        <f t="shared" si="31"/>
        <v>440743.09997999994</v>
      </c>
      <c r="L31" s="14">
        <f>SUM(L24:L30)</f>
        <v>11943993.573099999</v>
      </c>
      <c r="N31" s="6" t="s">
        <v>26</v>
      </c>
      <c r="O31" s="14">
        <f>SUM(O24:O30)</f>
        <v>727626</v>
      </c>
      <c r="P31" s="14">
        <f t="shared" ref="P31" si="32">SUM(P24:P30)</f>
        <v>28268</v>
      </c>
      <c r="Q31" s="14">
        <f t="shared" ref="Q31" si="33">SUM(Q24:Q30)</f>
        <v>311624</v>
      </c>
      <c r="R31" s="14">
        <f t="shared" ref="R31" si="34">SUM(R24:R30)</f>
        <v>268559</v>
      </c>
      <c r="S31" s="14">
        <f t="shared" ref="S31" si="35">SUM(S24:S30)</f>
        <v>605288</v>
      </c>
      <c r="T31" s="14">
        <f t="shared" ref="T31" si="36">SUM(T24:T30)</f>
        <v>557248</v>
      </c>
      <c r="U31" s="14">
        <f t="shared" ref="U31" si="37">SUM(U24:U30)</f>
        <v>109046</v>
      </c>
      <c r="V31" s="14">
        <f t="shared" ref="V31" si="38">SUM(V24:V30)</f>
        <v>92203</v>
      </c>
      <c r="W31" s="14">
        <f t="shared" ref="W31" si="39">SUM(W24:W30)</f>
        <v>274362</v>
      </c>
      <c r="X31" s="14">
        <f>SUM(O31:W31)</f>
        <v>2974224</v>
      </c>
    </row>
    <row r="32" spans="2:25" x14ac:dyDescent="0.25">
      <c r="C32" s="69"/>
      <c r="D32" s="69"/>
      <c r="E32" s="69"/>
      <c r="F32" s="69"/>
      <c r="G32" s="69"/>
      <c r="H32" s="69"/>
      <c r="I32" s="69"/>
      <c r="J32" s="69"/>
      <c r="K32" s="69"/>
      <c r="L32" s="69"/>
    </row>
    <row r="34" spans="2:36" ht="18.75" x14ac:dyDescent="0.3">
      <c r="B34" s="47" t="s">
        <v>165</v>
      </c>
      <c r="N34" s="47" t="s">
        <v>166</v>
      </c>
      <c r="Z34" s="47" t="s">
        <v>167</v>
      </c>
    </row>
    <row r="35" spans="2:36" x14ac:dyDescent="0.25">
      <c r="B35" s="323" t="s">
        <v>151</v>
      </c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N35" s="323" t="s">
        <v>151</v>
      </c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Z35" s="323" t="s">
        <v>151</v>
      </c>
      <c r="AA35" s="323"/>
      <c r="AB35" s="323"/>
      <c r="AC35" s="323"/>
      <c r="AD35" s="323"/>
      <c r="AE35" s="323"/>
      <c r="AF35" s="323"/>
      <c r="AG35" s="323"/>
      <c r="AH35" s="323"/>
      <c r="AI35" s="323"/>
      <c r="AJ35" s="323"/>
    </row>
    <row r="36" spans="2:36" ht="15.75" thickBot="1" x14ac:dyDescent="0.3">
      <c r="B36" s="107" t="s">
        <v>150</v>
      </c>
      <c r="C36" s="107" t="s">
        <v>4</v>
      </c>
      <c r="D36" s="107" t="s">
        <v>152</v>
      </c>
      <c r="E36" s="107" t="s">
        <v>153</v>
      </c>
      <c r="F36" s="107" t="s">
        <v>133</v>
      </c>
      <c r="G36" s="107" t="s">
        <v>157</v>
      </c>
      <c r="H36" s="107" t="s">
        <v>158</v>
      </c>
      <c r="I36" s="107" t="s">
        <v>159</v>
      </c>
      <c r="J36" s="107" t="s">
        <v>160</v>
      </c>
      <c r="K36" s="107" t="s">
        <v>161</v>
      </c>
      <c r="L36" s="107" t="s">
        <v>26</v>
      </c>
      <c r="N36" s="107" t="s">
        <v>150</v>
      </c>
      <c r="O36" s="107" t="s">
        <v>4</v>
      </c>
      <c r="P36" s="107" t="s">
        <v>152</v>
      </c>
      <c r="Q36" s="107" t="s">
        <v>153</v>
      </c>
      <c r="R36" s="107" t="s">
        <v>133</v>
      </c>
      <c r="S36" s="107" t="s">
        <v>157</v>
      </c>
      <c r="T36" s="107" t="s">
        <v>158</v>
      </c>
      <c r="U36" s="107" t="s">
        <v>159</v>
      </c>
      <c r="V36" s="107" t="s">
        <v>160</v>
      </c>
      <c r="W36" s="107" t="s">
        <v>161</v>
      </c>
      <c r="X36" s="107" t="s">
        <v>26</v>
      </c>
      <c r="Z36" s="107" t="s">
        <v>150</v>
      </c>
      <c r="AA36" s="107" t="s">
        <v>4</v>
      </c>
      <c r="AB36" s="107" t="s">
        <v>152</v>
      </c>
      <c r="AC36" s="107" t="s">
        <v>153</v>
      </c>
      <c r="AD36" s="107" t="s">
        <v>133</v>
      </c>
      <c r="AE36" s="107" t="s">
        <v>157</v>
      </c>
      <c r="AF36" s="107" t="s">
        <v>158</v>
      </c>
      <c r="AG36" s="107" t="s">
        <v>159</v>
      </c>
      <c r="AH36" s="107" t="s">
        <v>160</v>
      </c>
      <c r="AI36" s="107" t="s">
        <v>161</v>
      </c>
      <c r="AJ36" s="107" t="s">
        <v>26</v>
      </c>
    </row>
    <row r="37" spans="2:36" ht="15.75" thickTop="1" x14ac:dyDescent="0.25">
      <c r="B37" s="6">
        <v>0</v>
      </c>
      <c r="C37" s="2">
        <f>C6/C$10</f>
        <v>0.85762310379728124</v>
      </c>
      <c r="D37" s="2">
        <f t="shared" ref="D37:K37" si="40">D6/D$10</f>
        <v>0.92826078901195008</v>
      </c>
      <c r="E37" s="2">
        <f t="shared" si="40"/>
        <v>0.96968194833210275</v>
      </c>
      <c r="F37" s="2">
        <f t="shared" si="40"/>
        <v>0.94070057570352883</v>
      </c>
      <c r="G37" s="2">
        <f t="shared" si="40"/>
        <v>0.78567115293532175</v>
      </c>
      <c r="H37" s="2">
        <f t="shared" si="40"/>
        <v>0.85699022216480325</v>
      </c>
      <c r="I37" s="2">
        <f t="shared" si="40"/>
        <v>0.73420703751398353</v>
      </c>
      <c r="J37" s="2">
        <f t="shared" si="40"/>
        <v>0.86376893926871368</v>
      </c>
      <c r="K37" s="2">
        <f t="shared" si="40"/>
        <v>1</v>
      </c>
      <c r="L37" s="2">
        <f t="shared" ref="L37" si="41">L6/L$10</f>
        <v>0.87036217691482543</v>
      </c>
      <c r="N37" s="6">
        <v>0</v>
      </c>
      <c r="O37" s="2">
        <f>O6/O$10</f>
        <v>0</v>
      </c>
      <c r="P37" s="2">
        <f t="shared" ref="P37:X37" si="42">P6/P$10</f>
        <v>0</v>
      </c>
      <c r="Q37" s="2">
        <f t="shared" si="42"/>
        <v>0</v>
      </c>
      <c r="R37" s="2">
        <f t="shared" si="42"/>
        <v>0</v>
      </c>
      <c r="S37" s="2">
        <f t="shared" si="42"/>
        <v>0</v>
      </c>
      <c r="T37" s="2">
        <f t="shared" si="42"/>
        <v>0</v>
      </c>
      <c r="U37" s="2">
        <f t="shared" si="42"/>
        <v>0</v>
      </c>
      <c r="V37" s="2">
        <f t="shared" si="42"/>
        <v>0</v>
      </c>
      <c r="W37" s="2">
        <f t="shared" si="42"/>
        <v>0</v>
      </c>
      <c r="X37" s="2">
        <f t="shared" si="42"/>
        <v>0</v>
      </c>
      <c r="Z37" s="6">
        <v>0</v>
      </c>
      <c r="AA37" s="2">
        <f>IF(C37&gt;0,(O37-C37)/C37,0)</f>
        <v>-1</v>
      </c>
      <c r="AB37" s="2">
        <f t="shared" ref="AB37:AJ37" si="43">IF(D37&gt;0,(P37-D37)/D37,0)</f>
        <v>-1</v>
      </c>
      <c r="AC37" s="2">
        <f t="shared" si="43"/>
        <v>-1</v>
      </c>
      <c r="AD37" s="2">
        <f t="shared" si="43"/>
        <v>-1</v>
      </c>
      <c r="AE37" s="2">
        <f t="shared" si="43"/>
        <v>-1</v>
      </c>
      <c r="AF37" s="2">
        <f t="shared" si="43"/>
        <v>-1</v>
      </c>
      <c r="AG37" s="2">
        <f t="shared" si="43"/>
        <v>-1</v>
      </c>
      <c r="AH37" s="2">
        <f t="shared" si="43"/>
        <v>-1</v>
      </c>
      <c r="AI37" s="2">
        <f t="shared" si="43"/>
        <v>-1</v>
      </c>
      <c r="AJ37" s="2">
        <f t="shared" si="43"/>
        <v>-1</v>
      </c>
    </row>
    <row r="38" spans="2:36" x14ac:dyDescent="0.25">
      <c r="B38" s="6">
        <v>1</v>
      </c>
      <c r="C38" s="2">
        <f t="shared" ref="C38:K40" si="44">C7/C$10</f>
        <v>0.11391145619045547</v>
      </c>
      <c r="D38" s="2">
        <f t="shared" si="44"/>
        <v>5.4567369531645531E-2</v>
      </c>
      <c r="E38" s="2">
        <f t="shared" si="44"/>
        <v>2.8916258878541837E-2</v>
      </c>
      <c r="F38" s="2">
        <f t="shared" si="44"/>
        <v>4.3066886076010238E-2</v>
      </c>
      <c r="G38" s="2">
        <f t="shared" si="44"/>
        <v>0.15602482067300277</v>
      </c>
      <c r="H38" s="2">
        <f t="shared" si="44"/>
        <v>0.10155975887492008</v>
      </c>
      <c r="I38" s="2">
        <f t="shared" si="44"/>
        <v>0.18800147822724694</v>
      </c>
      <c r="J38" s="2">
        <f t="shared" si="44"/>
        <v>0.10550636431478233</v>
      </c>
      <c r="K38" s="2">
        <f t="shared" si="44"/>
        <v>0</v>
      </c>
      <c r="L38" s="2">
        <f t="shared" ref="L38" si="45">L7/L$10</f>
        <v>9.8502521169277726E-2</v>
      </c>
      <c r="N38" s="6">
        <v>1</v>
      </c>
      <c r="O38" s="2">
        <f t="shared" ref="O38:X40" si="46">O7/O$10</f>
        <v>0.74587494124728915</v>
      </c>
      <c r="P38" s="2">
        <f t="shared" si="46"/>
        <v>0.88570114617235041</v>
      </c>
      <c r="Q38" s="2">
        <f t="shared" si="46"/>
        <v>0.90632942263753757</v>
      </c>
      <c r="R38" s="2">
        <f t="shared" si="46"/>
        <v>0.89783250607873877</v>
      </c>
      <c r="S38" s="2">
        <f t="shared" si="46"/>
        <v>0.80992023631725729</v>
      </c>
      <c r="T38" s="2">
        <f t="shared" si="46"/>
        <v>0.88714360571953599</v>
      </c>
      <c r="U38" s="2">
        <f t="shared" si="46"/>
        <v>1</v>
      </c>
      <c r="V38" s="2">
        <f t="shared" si="46"/>
        <v>1</v>
      </c>
      <c r="W38" s="2">
        <f t="shared" si="46"/>
        <v>0.87003666688535586</v>
      </c>
      <c r="X38" s="2">
        <f t="shared" si="46"/>
        <v>0.84588719612241714</v>
      </c>
      <c r="Z38" s="6">
        <v>1</v>
      </c>
      <c r="AA38" s="2">
        <f t="shared" ref="AA38:AA41" si="47">IF(C38&gt;0,(O38-C38)/C38,0)</f>
        <v>5.5478483568870862</v>
      </c>
      <c r="AB38" s="2">
        <f t="shared" ref="AB38:AB41" si="48">IF(D38&gt;0,(P38-D38)/D38,0)</f>
        <v>15.231333006783499</v>
      </c>
      <c r="AC38" s="2">
        <f t="shared" ref="AC38:AC41" si="49">IF(E38&gt;0,(Q38-E38)/E38,0)</f>
        <v>30.343246249261728</v>
      </c>
      <c r="AD38" s="2">
        <f t="shared" ref="AD38:AD41" si="50">IF(F38&gt;0,(R38-F38)/F38,0)</f>
        <v>19.847397801041922</v>
      </c>
      <c r="AE38" s="2">
        <f t="shared" ref="AE38:AE41" si="51">IF(G38&gt;0,(S38-G38)/G38,0)</f>
        <v>4.190970467543047</v>
      </c>
      <c r="AF38" s="2">
        <f t="shared" ref="AF38:AF41" si="52">IF(H38&gt;0,(T38-H38)/H38,0)</f>
        <v>7.7351881842505419</v>
      </c>
      <c r="AG38" s="2">
        <f t="shared" ref="AG38:AG41" si="53">IF(I38&gt;0,(U38-I38)/I38,0)</f>
        <v>4.3191071125049829</v>
      </c>
      <c r="AH38" s="2">
        <f t="shared" ref="AH38:AH41" si="54">IF(J38&gt;0,(V38-J38)/J38,0)</f>
        <v>8.4781012168750429</v>
      </c>
      <c r="AI38" s="2">
        <f t="shared" ref="AI38:AI41" si="55">IF(K38&gt;0,(W38-K38)/K38,0)</f>
        <v>0</v>
      </c>
      <c r="AJ38" s="2">
        <f t="shared" ref="AJ38:AJ41" si="56">IF(L38&gt;0,(X38-L38)/L38,0)</f>
        <v>7.5874674686625552</v>
      </c>
    </row>
    <row r="39" spans="2:36" x14ac:dyDescent="0.25">
      <c r="B39" s="6">
        <v>2</v>
      </c>
      <c r="C39" s="2">
        <f t="shared" si="44"/>
        <v>1.8063374880819123E-2</v>
      </c>
      <c r="D39" s="2">
        <f t="shared" si="44"/>
        <v>1.5715352882343957E-2</v>
      </c>
      <c r="E39" s="2">
        <f t="shared" si="44"/>
        <v>1.149607792899387E-3</v>
      </c>
      <c r="F39" s="2">
        <f t="shared" si="44"/>
        <v>1.0616381588939411E-2</v>
      </c>
      <c r="G39" s="2">
        <f t="shared" si="44"/>
        <v>3.5716095243408547E-2</v>
      </c>
      <c r="H39" s="2">
        <f t="shared" si="44"/>
        <v>3.01768783584693E-2</v>
      </c>
      <c r="I39" s="2">
        <f t="shared" si="44"/>
        <v>5.2255016048508802E-2</v>
      </c>
      <c r="J39" s="2">
        <f t="shared" si="44"/>
        <v>2.0491806752888884E-2</v>
      </c>
      <c r="K39" s="2">
        <f t="shared" si="44"/>
        <v>0</v>
      </c>
      <c r="L39" s="2">
        <f t="shared" ref="L39" si="57">L8/L$10</f>
        <v>2.0353037472114578E-2</v>
      </c>
      <c r="N39" s="6">
        <v>2</v>
      </c>
      <c r="O39" s="2">
        <f t="shared" si="46"/>
        <v>0.1920272227765363</v>
      </c>
      <c r="P39" s="2">
        <f t="shared" si="46"/>
        <v>0.11429885382764964</v>
      </c>
      <c r="Q39" s="2">
        <f t="shared" si="46"/>
        <v>9.3670577362462454E-2</v>
      </c>
      <c r="R39" s="2">
        <f t="shared" si="46"/>
        <v>7.562211655539379E-2</v>
      </c>
      <c r="S39" s="2">
        <f t="shared" si="46"/>
        <v>0.12837360066612918</v>
      </c>
      <c r="T39" s="2">
        <f t="shared" si="46"/>
        <v>0.112856394280464</v>
      </c>
      <c r="U39" s="2">
        <f t="shared" si="46"/>
        <v>0</v>
      </c>
      <c r="V39" s="2">
        <f t="shared" si="46"/>
        <v>0</v>
      </c>
      <c r="W39" s="2">
        <f t="shared" si="46"/>
        <v>0.12996333311464417</v>
      </c>
      <c r="X39" s="2">
        <f t="shared" si="46"/>
        <v>0.12396611687620031</v>
      </c>
      <c r="Z39" s="6">
        <v>2</v>
      </c>
      <c r="AA39" s="2">
        <f t="shared" si="47"/>
        <v>9.6307500145193465</v>
      </c>
      <c r="AB39" s="2">
        <f t="shared" si="48"/>
        <v>6.2730695061937345</v>
      </c>
      <c r="AC39" s="2">
        <f t="shared" si="49"/>
        <v>80.480464851598697</v>
      </c>
      <c r="AD39" s="2">
        <f t="shared" si="50"/>
        <v>6.12315358315493</v>
      </c>
      <c r="AE39" s="2">
        <f t="shared" si="51"/>
        <v>2.5942787079956817</v>
      </c>
      <c r="AF39" s="2">
        <f t="shared" si="52"/>
        <v>2.739829976442552</v>
      </c>
      <c r="AG39" s="2">
        <f t="shared" si="53"/>
        <v>-1</v>
      </c>
      <c r="AH39" s="2">
        <f t="shared" si="54"/>
        <v>-1</v>
      </c>
      <c r="AI39" s="2">
        <f t="shared" si="55"/>
        <v>0</v>
      </c>
      <c r="AJ39" s="2">
        <f t="shared" si="56"/>
        <v>5.0907919540778428</v>
      </c>
    </row>
    <row r="40" spans="2:36" x14ac:dyDescent="0.25">
      <c r="B40" s="108" t="s">
        <v>22</v>
      </c>
      <c r="C40" s="43">
        <f t="shared" si="44"/>
        <v>1.0402065131444201E-2</v>
      </c>
      <c r="D40" s="43">
        <f t="shared" si="44"/>
        <v>1.4564885740604324E-3</v>
      </c>
      <c r="E40" s="43">
        <f t="shared" si="44"/>
        <v>2.5218499645606916E-4</v>
      </c>
      <c r="F40" s="43">
        <f t="shared" si="44"/>
        <v>5.6161566315216169E-3</v>
      </c>
      <c r="G40" s="43">
        <f t="shared" si="44"/>
        <v>2.2587931148266949E-2</v>
      </c>
      <c r="H40" s="43">
        <f t="shared" si="44"/>
        <v>1.1273140601807301E-2</v>
      </c>
      <c r="I40" s="43">
        <f t="shared" si="44"/>
        <v>2.5536468210260718E-2</v>
      </c>
      <c r="J40" s="43">
        <f t="shared" si="44"/>
        <v>1.0232889663615163E-2</v>
      </c>
      <c r="K40" s="43">
        <f t="shared" si="44"/>
        <v>0</v>
      </c>
      <c r="L40" s="43">
        <f t="shared" ref="L40" si="58">L9/L$10</f>
        <v>1.0782264443782264E-2</v>
      </c>
      <c r="N40" s="108" t="s">
        <v>22</v>
      </c>
      <c r="O40" s="43">
        <f t="shared" si="46"/>
        <v>6.2097835976174576E-2</v>
      </c>
      <c r="P40" s="43">
        <f t="shared" si="46"/>
        <v>0</v>
      </c>
      <c r="Q40" s="43">
        <f t="shared" si="46"/>
        <v>0</v>
      </c>
      <c r="R40" s="43">
        <f t="shared" si="46"/>
        <v>2.6545377365867463E-2</v>
      </c>
      <c r="S40" s="43">
        <f t="shared" si="46"/>
        <v>6.170616301661358E-2</v>
      </c>
      <c r="T40" s="43">
        <f t="shared" si="46"/>
        <v>0</v>
      </c>
      <c r="U40" s="43">
        <f t="shared" si="46"/>
        <v>0</v>
      </c>
      <c r="V40" s="43">
        <f t="shared" si="46"/>
        <v>0</v>
      </c>
      <c r="W40" s="43">
        <f t="shared" si="46"/>
        <v>0</v>
      </c>
      <c r="X40" s="43">
        <f t="shared" si="46"/>
        <v>3.0146687001382545E-2</v>
      </c>
      <c r="Z40" s="108" t="s">
        <v>22</v>
      </c>
      <c r="AA40" s="43">
        <f t="shared" si="47"/>
        <v>4.9697603496502083</v>
      </c>
      <c r="AB40" s="43">
        <f t="shared" si="48"/>
        <v>-1</v>
      </c>
      <c r="AC40" s="43">
        <f t="shared" si="49"/>
        <v>-1</v>
      </c>
      <c r="AD40" s="43">
        <f t="shared" si="50"/>
        <v>3.7266091577426992</v>
      </c>
      <c r="AE40" s="43">
        <f t="shared" si="51"/>
        <v>1.7318200419319043</v>
      </c>
      <c r="AF40" s="43">
        <f t="shared" si="52"/>
        <v>-1</v>
      </c>
      <c r="AG40" s="43">
        <f t="shared" si="53"/>
        <v>-1</v>
      </c>
      <c r="AH40" s="43">
        <f t="shared" si="54"/>
        <v>-1</v>
      </c>
      <c r="AI40" s="43">
        <f t="shared" si="55"/>
        <v>0</v>
      </c>
      <c r="AJ40" s="43">
        <f t="shared" si="56"/>
        <v>1.795951366112805</v>
      </c>
    </row>
    <row r="41" spans="2:36" x14ac:dyDescent="0.25">
      <c r="B41" s="6" t="s">
        <v>26</v>
      </c>
      <c r="C41" s="2">
        <f>SUM(C37:C40)</f>
        <v>1</v>
      </c>
      <c r="D41" s="2">
        <f t="shared" ref="D41" si="59">SUM(D37:D40)</f>
        <v>1</v>
      </c>
      <c r="E41" s="2">
        <f t="shared" ref="E41" si="60">SUM(E37:E40)</f>
        <v>1</v>
      </c>
      <c r="F41" s="2">
        <f t="shared" ref="F41" si="61">SUM(F37:F40)</f>
        <v>1.0000000000000002</v>
      </c>
      <c r="G41" s="2">
        <f t="shared" ref="G41" si="62">SUM(G37:G40)</f>
        <v>1</v>
      </c>
      <c r="H41" s="2">
        <f t="shared" ref="H41" si="63">SUM(H37:H40)</f>
        <v>0.99999999999999989</v>
      </c>
      <c r="I41" s="2">
        <f t="shared" ref="I41" si="64">SUM(I37:I40)</f>
        <v>1</v>
      </c>
      <c r="J41" s="2">
        <f t="shared" ref="J41" si="65">SUM(J37:J40)</f>
        <v>1</v>
      </c>
      <c r="K41" s="2">
        <f t="shared" ref="K41" si="66">SUM(K37:K40)</f>
        <v>1</v>
      </c>
      <c r="L41" s="2">
        <f>SUM(L37:L40)</f>
        <v>1</v>
      </c>
      <c r="N41" s="6" t="s">
        <v>26</v>
      </c>
      <c r="O41" s="2">
        <f>SUM(O37:O40)</f>
        <v>1</v>
      </c>
      <c r="P41" s="2">
        <f t="shared" ref="P41" si="67">SUM(P37:P40)</f>
        <v>1</v>
      </c>
      <c r="Q41" s="2">
        <f t="shared" ref="Q41" si="68">SUM(Q37:Q40)</f>
        <v>1</v>
      </c>
      <c r="R41" s="2">
        <f t="shared" ref="R41" si="69">SUM(R37:R40)</f>
        <v>1</v>
      </c>
      <c r="S41" s="2">
        <f t="shared" ref="S41" si="70">SUM(S37:S40)</f>
        <v>1</v>
      </c>
      <c r="T41" s="2">
        <f t="shared" ref="T41" si="71">SUM(T37:T40)</f>
        <v>1</v>
      </c>
      <c r="U41" s="2">
        <f t="shared" ref="U41" si="72">SUM(U37:U40)</f>
        <v>1</v>
      </c>
      <c r="V41" s="2">
        <f t="shared" ref="V41" si="73">SUM(V37:V40)</f>
        <v>1</v>
      </c>
      <c r="W41" s="2">
        <f t="shared" ref="W41" si="74">SUM(W37:W40)</f>
        <v>1</v>
      </c>
      <c r="X41" s="2">
        <f>SUM(X37:X40)</f>
        <v>1</v>
      </c>
      <c r="Z41" s="6" t="s">
        <v>26</v>
      </c>
      <c r="AA41" s="2">
        <f t="shared" si="47"/>
        <v>0</v>
      </c>
      <c r="AB41" s="2">
        <f t="shared" si="48"/>
        <v>0</v>
      </c>
      <c r="AC41" s="2">
        <f t="shared" si="49"/>
        <v>0</v>
      </c>
      <c r="AD41" s="2">
        <f t="shared" si="50"/>
        <v>-2.2204460492503126E-16</v>
      </c>
      <c r="AE41" s="2">
        <f t="shared" si="51"/>
        <v>0</v>
      </c>
      <c r="AF41" s="2">
        <f t="shared" si="52"/>
        <v>1.1102230246251565E-16</v>
      </c>
      <c r="AG41" s="2">
        <f t="shared" si="53"/>
        <v>0</v>
      </c>
      <c r="AH41" s="2">
        <f t="shared" si="54"/>
        <v>0</v>
      </c>
      <c r="AI41" s="2">
        <f t="shared" si="55"/>
        <v>0</v>
      </c>
      <c r="AJ41" s="2">
        <f t="shared" si="56"/>
        <v>0</v>
      </c>
    </row>
    <row r="44" spans="2:36" x14ac:dyDescent="0.25">
      <c r="B44" s="323" t="s">
        <v>148</v>
      </c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N44" s="323" t="s">
        <v>148</v>
      </c>
      <c r="O44" s="323"/>
      <c r="P44" s="323"/>
      <c r="Q44" s="323"/>
      <c r="R44" s="323"/>
      <c r="S44" s="323"/>
      <c r="T44" s="323"/>
      <c r="U44" s="323"/>
      <c r="V44" s="323"/>
      <c r="W44" s="323"/>
      <c r="X44" s="323"/>
      <c r="Z44" s="323" t="s">
        <v>148</v>
      </c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</row>
    <row r="45" spans="2:36" ht="15.75" thickBot="1" x14ac:dyDescent="0.3">
      <c r="B45" s="107" t="s">
        <v>149</v>
      </c>
      <c r="C45" s="107" t="s">
        <v>4</v>
      </c>
      <c r="D45" s="107" t="s">
        <v>152</v>
      </c>
      <c r="E45" s="107" t="s">
        <v>153</v>
      </c>
      <c r="F45" s="107" t="s">
        <v>133</v>
      </c>
      <c r="G45" s="107" t="s">
        <v>157</v>
      </c>
      <c r="H45" s="107" t="s">
        <v>158</v>
      </c>
      <c r="I45" s="107" t="s">
        <v>159</v>
      </c>
      <c r="J45" s="107" t="s">
        <v>160</v>
      </c>
      <c r="K45" s="107" t="s">
        <v>161</v>
      </c>
      <c r="L45" s="107" t="s">
        <v>26</v>
      </c>
      <c r="N45" s="107" t="s">
        <v>149</v>
      </c>
      <c r="O45" s="107" t="s">
        <v>4</v>
      </c>
      <c r="P45" s="107" t="s">
        <v>152</v>
      </c>
      <c r="Q45" s="107" t="s">
        <v>153</v>
      </c>
      <c r="R45" s="107" t="s">
        <v>133</v>
      </c>
      <c r="S45" s="107" t="s">
        <v>157</v>
      </c>
      <c r="T45" s="107" t="s">
        <v>158</v>
      </c>
      <c r="U45" s="107" t="s">
        <v>159</v>
      </c>
      <c r="V45" s="107" t="s">
        <v>160</v>
      </c>
      <c r="W45" s="107" t="s">
        <v>161</v>
      </c>
      <c r="X45" s="107" t="s">
        <v>26</v>
      </c>
      <c r="Z45" s="107" t="s">
        <v>149</v>
      </c>
      <c r="AA45" s="107" t="s">
        <v>4</v>
      </c>
      <c r="AB45" s="107" t="s">
        <v>152</v>
      </c>
      <c r="AC45" s="107" t="s">
        <v>153</v>
      </c>
      <c r="AD45" s="107" t="s">
        <v>133</v>
      </c>
      <c r="AE45" s="107" t="s">
        <v>157</v>
      </c>
      <c r="AF45" s="107" t="s">
        <v>158</v>
      </c>
      <c r="AG45" s="107" t="s">
        <v>159</v>
      </c>
      <c r="AH45" s="107" t="s">
        <v>160</v>
      </c>
      <c r="AI45" s="107" t="s">
        <v>161</v>
      </c>
      <c r="AJ45" s="107" t="s">
        <v>26</v>
      </c>
    </row>
    <row r="46" spans="2:36" ht="15.75" thickTop="1" x14ac:dyDescent="0.25">
      <c r="B46" s="6">
        <v>0</v>
      </c>
      <c r="C46" s="2">
        <f>C15/C$19</f>
        <v>0.74677620361021568</v>
      </c>
      <c r="D46" s="2">
        <f t="shared" ref="D46:K46" si="75">D15/D$19</f>
        <v>0.82271587494971343</v>
      </c>
      <c r="E46" s="2">
        <f t="shared" si="75"/>
        <v>0.84801930950379145</v>
      </c>
      <c r="F46" s="2">
        <f t="shared" si="75"/>
        <v>0.88154024014930787</v>
      </c>
      <c r="G46" s="2">
        <f t="shared" si="75"/>
        <v>0.75986513235426423</v>
      </c>
      <c r="H46" s="2">
        <f t="shared" si="75"/>
        <v>0.85257802295877649</v>
      </c>
      <c r="I46" s="2">
        <f t="shared" si="75"/>
        <v>0.6973046956812301</v>
      </c>
      <c r="J46" s="2">
        <f t="shared" si="75"/>
        <v>0.79440208640303722</v>
      </c>
      <c r="K46" s="2">
        <f t="shared" si="75"/>
        <v>0.90051395526784261</v>
      </c>
      <c r="L46" s="2">
        <f t="shared" ref="L46" si="76">L15/L$19</f>
        <v>0.79616775187295097</v>
      </c>
      <c r="N46" s="6">
        <v>0</v>
      </c>
      <c r="O46" s="2">
        <f>O15/O$19</f>
        <v>0</v>
      </c>
      <c r="P46" s="2">
        <f t="shared" ref="P46:X46" si="77">P15/P$19</f>
        <v>0</v>
      </c>
      <c r="Q46" s="2">
        <f t="shared" si="77"/>
        <v>0</v>
      </c>
      <c r="R46" s="2">
        <f t="shared" si="77"/>
        <v>0</v>
      </c>
      <c r="S46" s="2">
        <f t="shared" si="77"/>
        <v>0</v>
      </c>
      <c r="T46" s="2">
        <f t="shared" si="77"/>
        <v>0</v>
      </c>
      <c r="U46" s="2">
        <f t="shared" si="77"/>
        <v>0</v>
      </c>
      <c r="V46" s="2">
        <f t="shared" si="77"/>
        <v>0</v>
      </c>
      <c r="W46" s="2">
        <f t="shared" si="77"/>
        <v>0</v>
      </c>
      <c r="X46" s="2">
        <f t="shared" si="77"/>
        <v>0</v>
      </c>
      <c r="Z46" s="6">
        <v>0</v>
      </c>
      <c r="AA46" s="2">
        <f t="shared" ref="AA46:AA50" si="78">IF(C46&gt;0,(O46-C46)/C46,0)</f>
        <v>-1</v>
      </c>
      <c r="AB46" s="2">
        <f t="shared" ref="AB46:AB50" si="79">IF(D46&gt;0,(P46-D46)/D46,0)</f>
        <v>-1</v>
      </c>
      <c r="AC46" s="2">
        <f t="shared" ref="AC46:AC50" si="80">IF(E46&gt;0,(Q46-E46)/E46,0)</f>
        <v>-1</v>
      </c>
      <c r="AD46" s="2">
        <f t="shared" ref="AD46:AD50" si="81">IF(F46&gt;0,(R46-F46)/F46,0)</f>
        <v>-1</v>
      </c>
      <c r="AE46" s="2">
        <f t="shared" ref="AE46:AE50" si="82">IF(G46&gt;0,(S46-G46)/G46,0)</f>
        <v>-1</v>
      </c>
      <c r="AF46" s="2">
        <f t="shared" ref="AF46:AF50" si="83">IF(H46&gt;0,(T46-H46)/H46,0)</f>
        <v>-1</v>
      </c>
      <c r="AG46" s="2">
        <f t="shared" ref="AG46:AG50" si="84">IF(I46&gt;0,(U46-I46)/I46,0)</f>
        <v>-1</v>
      </c>
      <c r="AH46" s="2">
        <f t="shared" ref="AH46:AH50" si="85">IF(J46&gt;0,(V46-J46)/J46,0)</f>
        <v>-1</v>
      </c>
      <c r="AI46" s="2">
        <f t="shared" ref="AI46:AI50" si="86">IF(K46&gt;0,(W46-K46)/K46,0)</f>
        <v>-1</v>
      </c>
      <c r="AJ46" s="2">
        <f t="shared" ref="AJ46:AJ50" si="87">IF(L46&gt;0,(X46-L46)/L46,0)</f>
        <v>-1</v>
      </c>
    </row>
    <row r="47" spans="2:36" x14ac:dyDescent="0.25">
      <c r="B47" s="6">
        <v>1</v>
      </c>
      <c r="C47" s="2">
        <f t="shared" ref="C47:K49" si="88">C16/C$19</f>
        <v>0.16995046438372735</v>
      </c>
      <c r="D47" s="2">
        <f t="shared" si="88"/>
        <v>0.13064199166034945</v>
      </c>
      <c r="E47" s="2">
        <f t="shared" si="88"/>
        <v>0.10577983066071885</v>
      </c>
      <c r="F47" s="2">
        <f t="shared" si="88"/>
        <v>9.018800988569349E-2</v>
      </c>
      <c r="G47" s="2">
        <f t="shared" si="88"/>
        <v>0.15747500716718782</v>
      </c>
      <c r="H47" s="2">
        <f t="shared" si="88"/>
        <v>0.1108921435761563</v>
      </c>
      <c r="I47" s="2">
        <f t="shared" si="88"/>
        <v>0.21410096145692573</v>
      </c>
      <c r="J47" s="2">
        <f t="shared" si="88"/>
        <v>0.16073659079573838</v>
      </c>
      <c r="K47" s="2">
        <f t="shared" si="88"/>
        <v>7.9792120878570405E-2</v>
      </c>
      <c r="L47" s="2">
        <f t="shared" ref="L47" si="89">L16/L$19</f>
        <v>0.14130740364271202</v>
      </c>
      <c r="N47" s="6">
        <v>1</v>
      </c>
      <c r="O47" s="2">
        <f t="shared" ref="O47:X49" si="90">O16/O$19</f>
        <v>0.61750129874413506</v>
      </c>
      <c r="P47" s="2">
        <f t="shared" si="90"/>
        <v>0.78484505447856234</v>
      </c>
      <c r="Q47" s="2">
        <f t="shared" si="90"/>
        <v>0.75604574743922159</v>
      </c>
      <c r="R47" s="2">
        <f t="shared" si="90"/>
        <v>0.86308408952967508</v>
      </c>
      <c r="S47" s="2">
        <f t="shared" si="90"/>
        <v>0.78190712520320904</v>
      </c>
      <c r="T47" s="2">
        <f t="shared" si="90"/>
        <v>0.85454052773630418</v>
      </c>
      <c r="U47" s="2">
        <f t="shared" si="90"/>
        <v>1</v>
      </c>
      <c r="V47" s="2">
        <f t="shared" si="90"/>
        <v>1</v>
      </c>
      <c r="W47" s="2">
        <f t="shared" si="90"/>
        <v>0.86002070257542951</v>
      </c>
      <c r="X47" s="2">
        <f t="shared" si="90"/>
        <v>0.78190580131153542</v>
      </c>
      <c r="Z47" s="6">
        <v>1</v>
      </c>
      <c r="AA47" s="2">
        <f t="shared" si="78"/>
        <v>2.633419308286753</v>
      </c>
      <c r="AB47" s="2">
        <f t="shared" si="79"/>
        <v>5.0076017251715479</v>
      </c>
      <c r="AC47" s="2">
        <f t="shared" si="80"/>
        <v>6.1473525975304657</v>
      </c>
      <c r="AD47" s="2">
        <f t="shared" si="81"/>
        <v>8.56983185041525</v>
      </c>
      <c r="AE47" s="2">
        <f t="shared" si="82"/>
        <v>3.965277597181343</v>
      </c>
      <c r="AF47" s="2">
        <f t="shared" si="83"/>
        <v>6.7060511247980328</v>
      </c>
      <c r="AG47" s="2">
        <f t="shared" si="84"/>
        <v>3.6706936446952239</v>
      </c>
      <c r="AH47" s="2">
        <f t="shared" si="85"/>
        <v>5.2213587774222789</v>
      </c>
      <c r="AI47" s="2">
        <f t="shared" si="86"/>
        <v>9.7782659879943523</v>
      </c>
      <c r="AJ47" s="2">
        <f t="shared" si="87"/>
        <v>4.5333675458968958</v>
      </c>
    </row>
    <row r="48" spans="2:36" x14ac:dyDescent="0.25">
      <c r="B48" s="6">
        <v>2</v>
      </c>
      <c r="C48" s="2">
        <f t="shared" si="88"/>
        <v>5.2450883250281091E-2</v>
      </c>
      <c r="D48" s="2">
        <f t="shared" si="88"/>
        <v>3.6371967944380565E-2</v>
      </c>
      <c r="E48" s="2">
        <f t="shared" si="88"/>
        <v>2.738070711792303E-2</v>
      </c>
      <c r="F48" s="2">
        <f t="shared" si="88"/>
        <v>1.8713920367850748E-2</v>
      </c>
      <c r="G48" s="2">
        <f t="shared" si="88"/>
        <v>5.0918037625672374E-2</v>
      </c>
      <c r="H48" s="2">
        <f t="shared" si="88"/>
        <v>2.428628587542625E-2</v>
      </c>
      <c r="I48" s="2">
        <f t="shared" si="88"/>
        <v>6.0868331036922407E-2</v>
      </c>
      <c r="J48" s="2">
        <f t="shared" si="88"/>
        <v>3.2556531540761886E-2</v>
      </c>
      <c r="K48" s="2">
        <f t="shared" si="88"/>
        <v>1.1976105196518158E-2</v>
      </c>
      <c r="L48" s="2">
        <f t="shared" ref="L48" si="91">L17/L$19</f>
        <v>3.969966926706333E-2</v>
      </c>
      <c r="N48" s="6">
        <v>2</v>
      </c>
      <c r="O48" s="2">
        <f t="shared" si="90"/>
        <v>0.2582370613474505</v>
      </c>
      <c r="P48" s="2">
        <f t="shared" si="90"/>
        <v>0.21515494552143766</v>
      </c>
      <c r="Q48" s="2">
        <f t="shared" si="90"/>
        <v>0.24395425256077838</v>
      </c>
      <c r="R48" s="2">
        <f t="shared" si="90"/>
        <v>0.10865768788236477</v>
      </c>
      <c r="S48" s="2">
        <f t="shared" si="90"/>
        <v>0.1576670940114458</v>
      </c>
      <c r="T48" s="2">
        <f t="shared" si="90"/>
        <v>0.14545947226369588</v>
      </c>
      <c r="U48" s="2">
        <f t="shared" si="90"/>
        <v>0</v>
      </c>
      <c r="V48" s="2">
        <f t="shared" si="90"/>
        <v>0</v>
      </c>
      <c r="W48" s="2">
        <f t="shared" si="90"/>
        <v>0.13997929742457046</v>
      </c>
      <c r="X48" s="2">
        <f t="shared" si="90"/>
        <v>0.17284542119221685</v>
      </c>
      <c r="Z48" s="6">
        <v>2</v>
      </c>
      <c r="AA48" s="2">
        <f t="shared" si="78"/>
        <v>3.9234072973607472</v>
      </c>
      <c r="AB48" s="2">
        <f t="shared" si="79"/>
        <v>4.9154056731395226</v>
      </c>
      <c r="AC48" s="2">
        <f t="shared" si="80"/>
        <v>7.9097133799400421</v>
      </c>
      <c r="AD48" s="2">
        <f t="shared" si="81"/>
        <v>4.8062493452217172</v>
      </c>
      <c r="AE48" s="2">
        <f t="shared" si="82"/>
        <v>2.0964880298519515</v>
      </c>
      <c r="AF48" s="2">
        <f t="shared" si="83"/>
        <v>4.9893667154300063</v>
      </c>
      <c r="AG48" s="2">
        <f t="shared" si="84"/>
        <v>-1</v>
      </c>
      <c r="AH48" s="2">
        <f t="shared" si="85"/>
        <v>-1</v>
      </c>
      <c r="AI48" s="2">
        <f t="shared" si="86"/>
        <v>10.688215419589582</v>
      </c>
      <c r="AJ48" s="2">
        <f t="shared" si="87"/>
        <v>3.3538252177737244</v>
      </c>
    </row>
    <row r="49" spans="2:36" x14ac:dyDescent="0.25">
      <c r="B49" s="108" t="s">
        <v>22</v>
      </c>
      <c r="C49" s="43">
        <f t="shared" si="88"/>
        <v>3.0822448755775896E-2</v>
      </c>
      <c r="D49" s="43">
        <f t="shared" si="88"/>
        <v>1.0270165445556636E-2</v>
      </c>
      <c r="E49" s="43">
        <f t="shared" si="88"/>
        <v>1.8820152717566579E-2</v>
      </c>
      <c r="F49" s="43">
        <f t="shared" si="88"/>
        <v>9.5578295971478384E-3</v>
      </c>
      <c r="G49" s="43">
        <f t="shared" si="88"/>
        <v>3.174182285287553E-2</v>
      </c>
      <c r="H49" s="43">
        <f t="shared" si="88"/>
        <v>1.2243547589640948E-2</v>
      </c>
      <c r="I49" s="43">
        <f t="shared" si="88"/>
        <v>2.7726011824921747E-2</v>
      </c>
      <c r="J49" s="43">
        <f t="shared" si="88"/>
        <v>1.2304791260462411E-2</v>
      </c>
      <c r="K49" s="43">
        <f t="shared" si="88"/>
        <v>7.7178186570688373E-3</v>
      </c>
      <c r="L49" s="43">
        <f t="shared" ref="L49" si="92">L18/L$19</f>
        <v>2.2825175217273831E-2</v>
      </c>
      <c r="N49" s="108" t="s">
        <v>22</v>
      </c>
      <c r="O49" s="43">
        <f t="shared" si="90"/>
        <v>0.12426163990841449</v>
      </c>
      <c r="P49" s="43">
        <f t="shared" si="90"/>
        <v>0</v>
      </c>
      <c r="Q49" s="43">
        <f t="shared" si="90"/>
        <v>0</v>
      </c>
      <c r="R49" s="43">
        <f t="shared" si="90"/>
        <v>2.8258222587960187E-2</v>
      </c>
      <c r="S49" s="43">
        <f t="shared" si="90"/>
        <v>6.0425780785345155E-2</v>
      </c>
      <c r="T49" s="43">
        <f t="shared" si="90"/>
        <v>0</v>
      </c>
      <c r="U49" s="43">
        <f t="shared" si="90"/>
        <v>0</v>
      </c>
      <c r="V49" s="43">
        <f t="shared" si="90"/>
        <v>0</v>
      </c>
      <c r="W49" s="43">
        <f t="shared" si="90"/>
        <v>0</v>
      </c>
      <c r="X49" s="43">
        <f t="shared" si="90"/>
        <v>4.5248777496247762E-2</v>
      </c>
      <c r="Z49" s="108" t="s">
        <v>22</v>
      </c>
      <c r="AA49" s="43">
        <f t="shared" si="78"/>
        <v>3.0315304242375873</v>
      </c>
      <c r="AB49" s="43">
        <f t="shared" si="79"/>
        <v>-1</v>
      </c>
      <c r="AC49" s="43">
        <f t="shared" si="80"/>
        <v>-1</v>
      </c>
      <c r="AD49" s="43">
        <f t="shared" si="81"/>
        <v>1.9565522486813065</v>
      </c>
      <c r="AE49" s="43">
        <f t="shared" si="82"/>
        <v>0.90366448283139833</v>
      </c>
      <c r="AF49" s="43">
        <f t="shared" si="83"/>
        <v>-1</v>
      </c>
      <c r="AG49" s="43">
        <f t="shared" si="84"/>
        <v>-1</v>
      </c>
      <c r="AH49" s="43">
        <f t="shared" si="85"/>
        <v>-1</v>
      </c>
      <c r="AI49" s="43">
        <f t="shared" si="86"/>
        <v>-1</v>
      </c>
      <c r="AJ49" s="43">
        <f t="shared" si="87"/>
        <v>0.98240657806666065</v>
      </c>
    </row>
    <row r="50" spans="2:36" x14ac:dyDescent="0.25">
      <c r="B50" s="6" t="s">
        <v>26</v>
      </c>
      <c r="C50" s="2">
        <f>SUM(C46:C49)</f>
        <v>1</v>
      </c>
      <c r="D50" s="2">
        <f t="shared" ref="D50" si="93">SUM(D46:D49)</f>
        <v>1</v>
      </c>
      <c r="E50" s="2">
        <f t="shared" ref="E50" si="94">SUM(E46:E49)</f>
        <v>0.99999999999999989</v>
      </c>
      <c r="F50" s="2">
        <f t="shared" ref="F50" si="95">SUM(F46:F49)</f>
        <v>1</v>
      </c>
      <c r="G50" s="2">
        <f t="shared" ref="G50" si="96">SUM(G46:G49)</f>
        <v>0.99999999999999989</v>
      </c>
      <c r="H50" s="2">
        <f t="shared" ref="H50" si="97">SUM(H46:H49)</f>
        <v>1</v>
      </c>
      <c r="I50" s="2">
        <f t="shared" ref="I50" si="98">SUM(I46:I49)</f>
        <v>0.99999999999999989</v>
      </c>
      <c r="J50" s="2">
        <f t="shared" ref="J50" si="99">SUM(J46:J49)</f>
        <v>0.99999999999999978</v>
      </c>
      <c r="K50" s="2">
        <f t="shared" ref="K50" si="100">SUM(K46:K49)</f>
        <v>1</v>
      </c>
      <c r="L50" s="2">
        <f>SUM(L46:L49)</f>
        <v>1.0000000000000002</v>
      </c>
      <c r="N50" s="6" t="s">
        <v>26</v>
      </c>
      <c r="O50" s="2">
        <f>SUM(O46:O49)</f>
        <v>1</v>
      </c>
      <c r="P50" s="2">
        <f t="shared" ref="P50" si="101">SUM(P46:P49)</f>
        <v>1</v>
      </c>
      <c r="Q50" s="2">
        <f t="shared" ref="Q50" si="102">SUM(Q46:Q49)</f>
        <v>1</v>
      </c>
      <c r="R50" s="2">
        <f t="shared" ref="R50" si="103">SUM(R46:R49)</f>
        <v>1</v>
      </c>
      <c r="S50" s="2">
        <f t="shared" ref="S50" si="104">SUM(S46:S49)</f>
        <v>0.99999999999999989</v>
      </c>
      <c r="T50" s="2">
        <f t="shared" ref="T50" si="105">SUM(T46:T49)</f>
        <v>1</v>
      </c>
      <c r="U50" s="2">
        <f t="shared" ref="U50" si="106">SUM(U46:U49)</f>
        <v>1</v>
      </c>
      <c r="V50" s="2">
        <f t="shared" ref="V50" si="107">SUM(V46:V49)</f>
        <v>1</v>
      </c>
      <c r="W50" s="2">
        <f t="shared" ref="W50" si="108">SUM(W46:W49)</f>
        <v>1</v>
      </c>
      <c r="X50" s="2">
        <f>SUM(X46:X49)</f>
        <v>1</v>
      </c>
      <c r="Z50" s="6" t="s">
        <v>26</v>
      </c>
      <c r="AA50" s="2">
        <f t="shared" si="78"/>
        <v>0</v>
      </c>
      <c r="AB50" s="2">
        <f t="shared" si="79"/>
        <v>0</v>
      </c>
      <c r="AC50" s="2">
        <f t="shared" si="80"/>
        <v>1.1102230246251565E-16</v>
      </c>
      <c r="AD50" s="2">
        <f t="shared" si="81"/>
        <v>0</v>
      </c>
      <c r="AE50" s="2">
        <f t="shared" si="82"/>
        <v>0</v>
      </c>
      <c r="AF50" s="2">
        <f t="shared" si="83"/>
        <v>0</v>
      </c>
      <c r="AG50" s="2">
        <f t="shared" si="84"/>
        <v>1.1102230246251565E-16</v>
      </c>
      <c r="AH50" s="2">
        <f t="shared" si="85"/>
        <v>2.2204460492503136E-16</v>
      </c>
      <c r="AI50" s="2">
        <f t="shared" si="86"/>
        <v>0</v>
      </c>
      <c r="AJ50" s="2">
        <f t="shared" si="87"/>
        <v>-2.2204460492503126E-16</v>
      </c>
    </row>
    <row r="53" spans="2:36" x14ac:dyDescent="0.25">
      <c r="B53" s="323" t="s">
        <v>155</v>
      </c>
      <c r="C53" s="323"/>
      <c r="D53" s="323"/>
      <c r="E53" s="323"/>
      <c r="F53" s="323"/>
      <c r="G53" s="323"/>
      <c r="H53" s="323"/>
      <c r="I53" s="323"/>
      <c r="J53" s="323"/>
      <c r="K53" s="323"/>
      <c r="L53" s="323"/>
      <c r="N53" s="323" t="s">
        <v>155</v>
      </c>
      <c r="O53" s="323"/>
      <c r="P53" s="323"/>
      <c r="Q53" s="323"/>
      <c r="R53" s="323"/>
      <c r="S53" s="323"/>
      <c r="T53" s="323"/>
      <c r="U53" s="323"/>
      <c r="V53" s="323"/>
      <c r="W53" s="323"/>
      <c r="X53" s="323"/>
      <c r="Z53" s="323" t="s">
        <v>155</v>
      </c>
      <c r="AA53" s="323"/>
      <c r="AB53" s="323"/>
      <c r="AC53" s="323"/>
      <c r="AD53" s="323"/>
      <c r="AE53" s="323"/>
      <c r="AF53" s="323"/>
      <c r="AG53" s="323"/>
      <c r="AH53" s="323"/>
      <c r="AI53" s="323"/>
      <c r="AJ53" s="323"/>
    </row>
    <row r="54" spans="2:36" ht="15.75" thickBot="1" x14ac:dyDescent="0.3">
      <c r="B54" s="107" t="s">
        <v>156</v>
      </c>
      <c r="C54" s="107" t="s">
        <v>4</v>
      </c>
      <c r="D54" s="107" t="s">
        <v>152</v>
      </c>
      <c r="E54" s="107" t="s">
        <v>153</v>
      </c>
      <c r="F54" s="107" t="s">
        <v>133</v>
      </c>
      <c r="G54" s="107" t="s">
        <v>157</v>
      </c>
      <c r="H54" s="107" t="s">
        <v>158</v>
      </c>
      <c r="I54" s="107" t="s">
        <v>159</v>
      </c>
      <c r="J54" s="107" t="s">
        <v>160</v>
      </c>
      <c r="K54" s="107" t="s">
        <v>161</v>
      </c>
      <c r="L54" s="107" t="s">
        <v>26</v>
      </c>
      <c r="N54" s="107" t="s">
        <v>156</v>
      </c>
      <c r="O54" s="107" t="s">
        <v>4</v>
      </c>
      <c r="P54" s="107" t="s">
        <v>152</v>
      </c>
      <c r="Q54" s="107" t="s">
        <v>153</v>
      </c>
      <c r="R54" s="107" t="s">
        <v>133</v>
      </c>
      <c r="S54" s="107" t="s">
        <v>157</v>
      </c>
      <c r="T54" s="107" t="s">
        <v>158</v>
      </c>
      <c r="U54" s="107" t="s">
        <v>159</v>
      </c>
      <c r="V54" s="107" t="s">
        <v>160</v>
      </c>
      <c r="W54" s="107" t="s">
        <v>161</v>
      </c>
      <c r="X54" s="107" t="s">
        <v>26</v>
      </c>
      <c r="Z54" s="107" t="s">
        <v>156</v>
      </c>
      <c r="AA54" s="107" t="s">
        <v>4</v>
      </c>
      <c r="AB54" s="107" t="s">
        <v>152</v>
      </c>
      <c r="AC54" s="107" t="s">
        <v>153</v>
      </c>
      <c r="AD54" s="107" t="s">
        <v>133</v>
      </c>
      <c r="AE54" s="107" t="s">
        <v>157</v>
      </c>
      <c r="AF54" s="107" t="s">
        <v>158</v>
      </c>
      <c r="AG54" s="107" t="s">
        <v>159</v>
      </c>
      <c r="AH54" s="107" t="s">
        <v>160</v>
      </c>
      <c r="AI54" s="107" t="s">
        <v>161</v>
      </c>
      <c r="AJ54" s="107" t="s">
        <v>26</v>
      </c>
    </row>
    <row r="55" spans="2:36" ht="15.75" thickTop="1" x14ac:dyDescent="0.25">
      <c r="B55" s="6">
        <v>0</v>
      </c>
      <c r="C55" s="2">
        <f>C24/C$31</f>
        <v>0.66872805727526585</v>
      </c>
      <c r="D55" s="2">
        <f t="shared" ref="D55:K55" si="109">D24/D$31</f>
        <v>0.76930946445141901</v>
      </c>
      <c r="E55" s="2">
        <f t="shared" si="109"/>
        <v>0.83359613944702438</v>
      </c>
      <c r="F55" s="2">
        <f t="shared" si="109"/>
        <v>0.83047385829399689</v>
      </c>
      <c r="G55" s="2">
        <f t="shared" si="109"/>
        <v>0.61005825232546029</v>
      </c>
      <c r="H55" s="2">
        <f t="shared" si="109"/>
        <v>0.74522262845551801</v>
      </c>
      <c r="I55" s="2">
        <f t="shared" si="109"/>
        <v>0.51987400893914537</v>
      </c>
      <c r="J55" s="2">
        <f t="shared" si="109"/>
        <v>0.6941080628195968</v>
      </c>
      <c r="K55" s="2">
        <f t="shared" si="109"/>
        <v>0.90051395526784273</v>
      </c>
      <c r="L55" s="2">
        <f t="shared" ref="L55" si="110">L24/L$31</f>
        <v>0.71197451386713029</v>
      </c>
      <c r="N55" s="6">
        <v>0</v>
      </c>
      <c r="O55" s="2">
        <f>O24/O$31</f>
        <v>0</v>
      </c>
      <c r="P55" s="2">
        <f t="shared" ref="P55:X55" si="111">P24/P$31</f>
        <v>0</v>
      </c>
      <c r="Q55" s="2">
        <f t="shared" si="111"/>
        <v>0</v>
      </c>
      <c r="R55" s="2">
        <f t="shared" si="111"/>
        <v>0</v>
      </c>
      <c r="S55" s="2">
        <f t="shared" si="111"/>
        <v>0</v>
      </c>
      <c r="T55" s="2">
        <f t="shared" si="111"/>
        <v>0</v>
      </c>
      <c r="U55" s="2">
        <f t="shared" si="111"/>
        <v>0</v>
      </c>
      <c r="V55" s="2">
        <f t="shared" si="111"/>
        <v>0</v>
      </c>
      <c r="W55" s="2">
        <f t="shared" si="111"/>
        <v>0</v>
      </c>
      <c r="X55" s="2">
        <f t="shared" si="111"/>
        <v>0</v>
      </c>
      <c r="Z55" s="6">
        <v>0</v>
      </c>
      <c r="AA55" s="2">
        <f t="shared" ref="AA55:AA62" si="112">IF(C55&gt;0,(O55-C55)/C55,0)</f>
        <v>-1</v>
      </c>
      <c r="AB55" s="2">
        <f t="shared" ref="AB55:AB62" si="113">IF(D55&gt;0,(P55-D55)/D55,0)</f>
        <v>-1</v>
      </c>
      <c r="AC55" s="2">
        <f t="shared" ref="AC55:AC62" si="114">IF(E55&gt;0,(Q55-E55)/E55,0)</f>
        <v>-1</v>
      </c>
      <c r="AD55" s="2">
        <f t="shared" ref="AD55:AD62" si="115">IF(F55&gt;0,(R55-F55)/F55,0)</f>
        <v>-1</v>
      </c>
      <c r="AE55" s="2">
        <f t="shared" ref="AE55:AE62" si="116">IF(G55&gt;0,(S55-G55)/G55,0)</f>
        <v>-1</v>
      </c>
      <c r="AF55" s="2">
        <f t="shared" ref="AF55:AF62" si="117">IF(H55&gt;0,(T55-H55)/H55,0)</f>
        <v>-1</v>
      </c>
      <c r="AG55" s="2">
        <f t="shared" ref="AG55:AG62" si="118">IF(I55&gt;0,(U55-I55)/I55,0)</f>
        <v>-1</v>
      </c>
      <c r="AH55" s="2">
        <f t="shared" ref="AH55:AH62" si="119">IF(J55&gt;0,(V55-J55)/J55,0)</f>
        <v>-1</v>
      </c>
      <c r="AI55" s="2">
        <f t="shared" ref="AI55:AI62" si="120">IF(K55&gt;0,(W55-K55)/K55,0)</f>
        <v>-1</v>
      </c>
      <c r="AJ55" s="2">
        <f t="shared" ref="AJ55:AJ62" si="121">IF(L55&gt;0,(X55-L55)/L55,0)</f>
        <v>-1</v>
      </c>
    </row>
    <row r="56" spans="2:36" x14ac:dyDescent="0.25">
      <c r="B56" s="6">
        <v>1</v>
      </c>
      <c r="C56" s="2">
        <f t="shared" ref="C56:K61" si="122">C25/C$31</f>
        <v>0.18846541817686677</v>
      </c>
      <c r="D56" s="2">
        <f t="shared" si="122"/>
        <v>0.15819061720426356</v>
      </c>
      <c r="E56" s="2">
        <f t="shared" si="122"/>
        <v>0.10637126102762574</v>
      </c>
      <c r="F56" s="2">
        <f t="shared" si="122"/>
        <v>0.12034175969826855</v>
      </c>
      <c r="G56" s="2">
        <f t="shared" si="122"/>
        <v>0.22925829443768844</v>
      </c>
      <c r="H56" s="2">
        <f t="shared" si="122"/>
        <v>0.1601817888375939</v>
      </c>
      <c r="I56" s="2">
        <f t="shared" si="122"/>
        <v>0.27797632103637665</v>
      </c>
      <c r="J56" s="2">
        <f t="shared" si="122"/>
        <v>0.21940876468495799</v>
      </c>
      <c r="K56" s="2">
        <f t="shared" si="122"/>
        <v>7.9792120878570419E-2</v>
      </c>
      <c r="L56" s="2">
        <f t="shared" ref="L56" si="123">L25/L$31</f>
        <v>0.1742023798787069</v>
      </c>
      <c r="N56" s="6">
        <v>1</v>
      </c>
      <c r="O56" s="2">
        <f t="shared" ref="O56:X61" si="124">O25/O$31</f>
        <v>0</v>
      </c>
      <c r="P56" s="2">
        <f t="shared" si="124"/>
        <v>0</v>
      </c>
      <c r="Q56" s="2">
        <f t="shared" si="124"/>
        <v>0</v>
      </c>
      <c r="R56" s="2">
        <f t="shared" si="124"/>
        <v>0</v>
      </c>
      <c r="S56" s="2">
        <f t="shared" si="124"/>
        <v>0</v>
      </c>
      <c r="T56" s="2">
        <f t="shared" si="124"/>
        <v>0</v>
      </c>
      <c r="U56" s="2">
        <f t="shared" si="124"/>
        <v>0</v>
      </c>
      <c r="V56" s="2">
        <f t="shared" si="124"/>
        <v>0</v>
      </c>
      <c r="W56" s="2">
        <f t="shared" si="124"/>
        <v>0</v>
      </c>
      <c r="X56" s="2">
        <f t="shared" si="124"/>
        <v>0</v>
      </c>
      <c r="Z56" s="6">
        <v>1</v>
      </c>
      <c r="AA56" s="2">
        <f t="shared" si="112"/>
        <v>-1</v>
      </c>
      <c r="AB56" s="2">
        <f t="shared" si="113"/>
        <v>-1</v>
      </c>
      <c r="AC56" s="2">
        <f t="shared" si="114"/>
        <v>-1</v>
      </c>
      <c r="AD56" s="2">
        <f t="shared" si="115"/>
        <v>-1</v>
      </c>
      <c r="AE56" s="2">
        <f t="shared" si="116"/>
        <v>-1</v>
      </c>
      <c r="AF56" s="2">
        <f t="shared" si="117"/>
        <v>-1</v>
      </c>
      <c r="AG56" s="2">
        <f t="shared" si="118"/>
        <v>-1</v>
      </c>
      <c r="AH56" s="2">
        <f t="shared" si="119"/>
        <v>-1</v>
      </c>
      <c r="AI56" s="2">
        <f t="shared" si="120"/>
        <v>-1</v>
      </c>
      <c r="AJ56" s="2">
        <f t="shared" si="121"/>
        <v>-1</v>
      </c>
    </row>
    <row r="57" spans="2:36" x14ac:dyDescent="0.25">
      <c r="B57" s="6">
        <v>2</v>
      </c>
      <c r="C57" s="2">
        <f t="shared" si="122"/>
        <v>8.6288002237441819E-2</v>
      </c>
      <c r="D57" s="2">
        <f t="shared" si="122"/>
        <v>5.5060516760197319E-2</v>
      </c>
      <c r="E57" s="2">
        <f t="shared" si="122"/>
        <v>3.8894953968240678E-2</v>
      </c>
      <c r="F57" s="2">
        <f t="shared" si="122"/>
        <v>3.1468695966252409E-2</v>
      </c>
      <c r="G57" s="2">
        <f t="shared" si="122"/>
        <v>8.7827897575293926E-2</v>
      </c>
      <c r="H57" s="2">
        <f t="shared" si="122"/>
        <v>6.0454396290897647E-2</v>
      </c>
      <c r="I57" s="2">
        <f t="shared" si="122"/>
        <v>0.12244461913865212</v>
      </c>
      <c r="J57" s="2">
        <f t="shared" si="122"/>
        <v>5.5017727220365492E-2</v>
      </c>
      <c r="K57" s="2">
        <f t="shared" si="122"/>
        <v>1.197610519651816E-2</v>
      </c>
      <c r="L57" s="2">
        <f t="shared" ref="L57" si="125">L26/L$31</f>
        <v>6.8516499596340541E-2</v>
      </c>
      <c r="N57" s="6">
        <v>2</v>
      </c>
      <c r="O57" s="2">
        <f t="shared" si="124"/>
        <v>0.5158158174666656</v>
      </c>
      <c r="P57" s="2">
        <f t="shared" si="124"/>
        <v>0.7215579453799349</v>
      </c>
      <c r="Q57" s="2">
        <f t="shared" si="124"/>
        <v>0.69930749878058174</v>
      </c>
      <c r="R57" s="2">
        <f t="shared" si="124"/>
        <v>0.77652955216544595</v>
      </c>
      <c r="S57" s="2">
        <f t="shared" si="124"/>
        <v>0.62750128864276178</v>
      </c>
      <c r="T57" s="2">
        <f t="shared" si="124"/>
        <v>0.77637245894108187</v>
      </c>
      <c r="U57" s="2">
        <f t="shared" si="124"/>
        <v>1</v>
      </c>
      <c r="V57" s="2">
        <f t="shared" si="124"/>
        <v>1</v>
      </c>
      <c r="W57" s="2">
        <f t="shared" si="124"/>
        <v>0.748368943221</v>
      </c>
      <c r="X57" s="2">
        <f t="shared" si="124"/>
        <v>0.68629901446562191</v>
      </c>
      <c r="Z57" s="6">
        <v>2</v>
      </c>
      <c r="AA57" s="2">
        <f t="shared" si="112"/>
        <v>4.9778393761774264</v>
      </c>
      <c r="AB57" s="2">
        <f t="shared" si="113"/>
        <v>12.104816079415036</v>
      </c>
      <c r="AC57" s="2">
        <f t="shared" si="114"/>
        <v>16.979388774996234</v>
      </c>
      <c r="AD57" s="2">
        <f t="shared" si="115"/>
        <v>23.676254554628194</v>
      </c>
      <c r="AE57" s="2">
        <f t="shared" si="116"/>
        <v>6.1446693586717309</v>
      </c>
      <c r="AF57" s="2">
        <f t="shared" si="117"/>
        <v>11.842282887174855</v>
      </c>
      <c r="AG57" s="2">
        <f t="shared" si="118"/>
        <v>7.1669574950258452</v>
      </c>
      <c r="AH57" s="2">
        <f t="shared" si="119"/>
        <v>17.175959831903736</v>
      </c>
      <c r="AI57" s="2">
        <f t="shared" si="120"/>
        <v>61.488507819601899</v>
      </c>
      <c r="AJ57" s="2">
        <f t="shared" si="121"/>
        <v>9.0165510279844625</v>
      </c>
    </row>
    <row r="58" spans="2:36" x14ac:dyDescent="0.25">
      <c r="B58" s="6">
        <v>3</v>
      </c>
      <c r="C58" s="2">
        <f t="shared" si="122"/>
        <v>3.3741705411609445E-2</v>
      </c>
      <c r="D58" s="2">
        <f t="shared" si="122"/>
        <v>1.0310308563735736E-2</v>
      </c>
      <c r="E58" s="2">
        <f t="shared" si="122"/>
        <v>8.9700463096649367E-3</v>
      </c>
      <c r="F58" s="2">
        <f t="shared" si="122"/>
        <v>1.175659608552153E-2</v>
      </c>
      <c r="G58" s="2">
        <f t="shared" si="122"/>
        <v>4.0659104800155055E-2</v>
      </c>
      <c r="H58" s="2">
        <f t="shared" si="122"/>
        <v>1.9126456657757095E-2</v>
      </c>
      <c r="I58" s="2">
        <f t="shared" si="122"/>
        <v>4.5996232944272797E-2</v>
      </c>
      <c r="J58" s="2">
        <f t="shared" si="122"/>
        <v>1.7670715229990593E-2</v>
      </c>
      <c r="K58" s="2">
        <f t="shared" si="122"/>
        <v>5.6421448687746746E-3</v>
      </c>
      <c r="L58" s="2">
        <f t="shared" ref="L58" si="126">L27/L$31</f>
        <v>2.6001944556421422E-2</v>
      </c>
      <c r="N58" s="6">
        <v>3</v>
      </c>
      <c r="O58" s="2">
        <f t="shared" si="124"/>
        <v>0.24160901342173038</v>
      </c>
      <c r="P58" s="2">
        <f t="shared" si="124"/>
        <v>0.22743030989104288</v>
      </c>
      <c r="Q58" s="2">
        <f t="shared" si="124"/>
        <v>0.26376017251559569</v>
      </c>
      <c r="R58" s="2">
        <f t="shared" si="124"/>
        <v>0.16623535238066867</v>
      </c>
      <c r="S58" s="2">
        <f t="shared" si="124"/>
        <v>0.23279166281175243</v>
      </c>
      <c r="T58" s="2">
        <f t="shared" si="124"/>
        <v>0.18893921557367635</v>
      </c>
      <c r="U58" s="2">
        <f t="shared" si="124"/>
        <v>0</v>
      </c>
      <c r="V58" s="2">
        <f t="shared" si="124"/>
        <v>0</v>
      </c>
      <c r="W58" s="2">
        <f t="shared" si="124"/>
        <v>0.23331948301878541</v>
      </c>
      <c r="X58" s="2">
        <f t="shared" si="124"/>
        <v>0.20821363824648043</v>
      </c>
      <c r="Z58" s="6">
        <v>3</v>
      </c>
      <c r="AA58" s="2">
        <f t="shared" si="112"/>
        <v>6.1605453984729657</v>
      </c>
      <c r="AB58" s="2">
        <f t="shared" si="113"/>
        <v>21.058535734903167</v>
      </c>
      <c r="AC58" s="2">
        <f t="shared" si="114"/>
        <v>28.404549699080437</v>
      </c>
      <c r="AD58" s="2">
        <f t="shared" si="115"/>
        <v>13.139751946176888</v>
      </c>
      <c r="AE58" s="2">
        <f t="shared" si="116"/>
        <v>4.7254497843952699</v>
      </c>
      <c r="AF58" s="2">
        <f t="shared" si="117"/>
        <v>8.8784222793848482</v>
      </c>
      <c r="AG58" s="2">
        <f t="shared" si="118"/>
        <v>-1</v>
      </c>
      <c r="AH58" s="2">
        <f t="shared" si="119"/>
        <v>-1</v>
      </c>
      <c r="AI58" s="2">
        <f t="shared" si="120"/>
        <v>40.352976296309855</v>
      </c>
      <c r="AJ58" s="2">
        <f t="shared" si="121"/>
        <v>7.0076179608290161</v>
      </c>
    </row>
    <row r="59" spans="2:36" x14ac:dyDescent="0.25">
      <c r="B59" s="6">
        <v>4</v>
      </c>
      <c r="C59" s="2">
        <f t="shared" si="122"/>
        <v>1.0918361747515188E-2</v>
      </c>
      <c r="D59" s="2">
        <f t="shared" si="122"/>
        <v>5.1287479562899321E-3</v>
      </c>
      <c r="E59" s="2">
        <f t="shared" si="122"/>
        <v>1.0022280565219475E-2</v>
      </c>
      <c r="F59" s="2">
        <f t="shared" si="122"/>
        <v>2.1742910408895496E-3</v>
      </c>
      <c r="G59" s="2">
        <f t="shared" si="122"/>
        <v>1.6631433124612263E-2</v>
      </c>
      <c r="H59" s="2">
        <f t="shared" si="122"/>
        <v>7.9407180335239001E-3</v>
      </c>
      <c r="I59" s="2">
        <f t="shared" si="122"/>
        <v>2.1698708915984917E-2</v>
      </c>
      <c r="J59" s="2">
        <f t="shared" si="122"/>
        <v>7.5601370622730207E-3</v>
      </c>
      <c r="K59" s="2">
        <f t="shared" si="122"/>
        <v>2.075673788294164E-3</v>
      </c>
      <c r="L59" s="2">
        <f t="shared" ref="L59" si="127">L28/L$31</f>
        <v>1.0346343001918274E-2</v>
      </c>
      <c r="N59" s="6">
        <v>4</v>
      </c>
      <c r="O59" s="2">
        <f t="shared" si="124"/>
        <v>0.13101785807543986</v>
      </c>
      <c r="P59" s="2">
        <f t="shared" si="124"/>
        <v>5.1011744729022215E-2</v>
      </c>
      <c r="Q59" s="2">
        <f t="shared" si="124"/>
        <v>3.6932328703822556E-2</v>
      </c>
      <c r="R59" s="2">
        <f t="shared" si="124"/>
        <v>4.4053634396910922E-2</v>
      </c>
      <c r="S59" s="2">
        <f t="shared" si="124"/>
        <v>9.7755118224712861E-2</v>
      </c>
      <c r="T59" s="2">
        <f t="shared" si="124"/>
        <v>3.4688325485241762E-2</v>
      </c>
      <c r="U59" s="2">
        <f t="shared" si="124"/>
        <v>0</v>
      </c>
      <c r="V59" s="2">
        <f t="shared" si="124"/>
        <v>0</v>
      </c>
      <c r="W59" s="2">
        <f t="shared" si="124"/>
        <v>1.8311573760214608E-2</v>
      </c>
      <c r="X59" s="2">
        <f t="shared" si="124"/>
        <v>6.8467607012787202E-2</v>
      </c>
      <c r="Z59" s="6">
        <v>4</v>
      </c>
      <c r="AA59" s="2">
        <f t="shared" si="112"/>
        <v>10.999772594570521</v>
      </c>
      <c r="AB59" s="2">
        <f t="shared" si="113"/>
        <v>8.9462373982447421</v>
      </c>
      <c r="AC59" s="2">
        <f t="shared" si="114"/>
        <v>2.6850224321188501</v>
      </c>
      <c r="AD59" s="2">
        <f t="shared" si="115"/>
        <v>19.26114883814617</v>
      </c>
      <c r="AE59" s="2">
        <f t="shared" si="116"/>
        <v>4.8777326940063004</v>
      </c>
      <c r="AF59" s="2">
        <f t="shared" si="117"/>
        <v>3.3684116900758303</v>
      </c>
      <c r="AG59" s="2">
        <f t="shared" si="118"/>
        <v>-1</v>
      </c>
      <c r="AH59" s="2">
        <f t="shared" si="119"/>
        <v>-1</v>
      </c>
      <c r="AI59" s="2">
        <f t="shared" si="120"/>
        <v>7.8219901718099347</v>
      </c>
      <c r="AJ59" s="2">
        <f t="shared" si="121"/>
        <v>5.617565936108333</v>
      </c>
    </row>
    <row r="60" spans="2:36" x14ac:dyDescent="0.25">
      <c r="B60" s="6">
        <v>5</v>
      </c>
      <c r="C60" s="2">
        <f t="shared" si="122"/>
        <v>5.7722412784036612E-3</v>
      </c>
      <c r="D60" s="2">
        <f t="shared" si="122"/>
        <v>2.0003450640945007E-3</v>
      </c>
      <c r="E60" s="2">
        <f t="shared" si="122"/>
        <v>2.003912612425923E-3</v>
      </c>
      <c r="F60" s="2">
        <f t="shared" si="122"/>
        <v>2.8529705629017203E-3</v>
      </c>
      <c r="G60" s="2">
        <f t="shared" si="122"/>
        <v>7.6633587682032123E-3</v>
      </c>
      <c r="H60" s="2">
        <f t="shared" si="122"/>
        <v>3.4115424851443995E-3</v>
      </c>
      <c r="I60" s="2">
        <f t="shared" si="122"/>
        <v>7.8151371969382762E-3</v>
      </c>
      <c r="J60" s="2">
        <f t="shared" si="122"/>
        <v>4.9332959489810351E-3</v>
      </c>
      <c r="K60" s="2">
        <f t="shared" si="122"/>
        <v>0</v>
      </c>
      <c r="L60" s="2">
        <f t="shared" ref="L60" si="128">L29/L$31</f>
        <v>4.7660571877907688E-3</v>
      </c>
      <c r="N60" s="6">
        <v>5</v>
      </c>
      <c r="O60" s="2">
        <f t="shared" si="124"/>
        <v>7.1660440940813003E-2</v>
      </c>
      <c r="P60" s="2">
        <f t="shared" si="124"/>
        <v>0</v>
      </c>
      <c r="Q60" s="2">
        <f t="shared" si="124"/>
        <v>0</v>
      </c>
      <c r="R60" s="2">
        <f t="shared" si="124"/>
        <v>1.3181461056974444E-2</v>
      </c>
      <c r="S60" s="2">
        <f t="shared" si="124"/>
        <v>3.0240150143402811E-2</v>
      </c>
      <c r="T60" s="2">
        <f t="shared" si="124"/>
        <v>0</v>
      </c>
      <c r="U60" s="2">
        <f t="shared" si="124"/>
        <v>0</v>
      </c>
      <c r="V60" s="2">
        <f t="shared" si="124"/>
        <v>0</v>
      </c>
      <c r="W60" s="2">
        <f t="shared" si="124"/>
        <v>0</v>
      </c>
      <c r="X60" s="2">
        <f t="shared" si="124"/>
        <v>2.4875732291851589E-2</v>
      </c>
      <c r="Z60" s="6">
        <v>5</v>
      </c>
      <c r="AA60" s="2">
        <f t="shared" si="112"/>
        <v>11.414664856253378</v>
      </c>
      <c r="AB60" s="2">
        <f t="shared" si="113"/>
        <v>-1</v>
      </c>
      <c r="AC60" s="2">
        <f t="shared" si="114"/>
        <v>-1</v>
      </c>
      <c r="AD60" s="2">
        <f t="shared" si="115"/>
        <v>3.6202583469938601</v>
      </c>
      <c r="AE60" s="2">
        <f t="shared" si="116"/>
        <v>2.9460700011690908</v>
      </c>
      <c r="AF60" s="2">
        <f t="shared" si="117"/>
        <v>-1</v>
      </c>
      <c r="AG60" s="2">
        <f t="shared" si="118"/>
        <v>-1</v>
      </c>
      <c r="AH60" s="2">
        <f t="shared" si="119"/>
        <v>-1</v>
      </c>
      <c r="AI60" s="2">
        <f t="shared" si="120"/>
        <v>0</v>
      </c>
      <c r="AJ60" s="2">
        <f t="shared" si="121"/>
        <v>4.2193524566964635</v>
      </c>
    </row>
    <row r="61" spans="2:36" x14ac:dyDescent="0.25">
      <c r="B61" s="108" t="s">
        <v>162</v>
      </c>
      <c r="C61" s="43">
        <f t="shared" si="122"/>
        <v>6.0862138728971426E-3</v>
      </c>
      <c r="D61" s="43">
        <f t="shared" si="122"/>
        <v>0</v>
      </c>
      <c r="E61" s="43">
        <f t="shared" si="122"/>
        <v>1.4140606979884008E-4</v>
      </c>
      <c r="F61" s="43">
        <f t="shared" si="122"/>
        <v>9.3182835216923756E-4</v>
      </c>
      <c r="G61" s="43">
        <f t="shared" si="122"/>
        <v>7.9016589685867254E-3</v>
      </c>
      <c r="H61" s="43">
        <f t="shared" si="122"/>
        <v>3.6624692395650933E-3</v>
      </c>
      <c r="I61" s="43">
        <f t="shared" si="122"/>
        <v>4.1949718286298952E-3</v>
      </c>
      <c r="J61" s="43">
        <f t="shared" si="122"/>
        <v>1.3012970338351706E-3</v>
      </c>
      <c r="K61" s="43">
        <f t="shared" si="122"/>
        <v>0</v>
      </c>
      <c r="L61" s="43">
        <f t="shared" ref="L61" si="129">L30/L$31</f>
        <v>4.1922619116919035E-3</v>
      </c>
      <c r="N61" s="108" t="s">
        <v>162</v>
      </c>
      <c r="O61" s="43">
        <f t="shared" si="124"/>
        <v>3.9896870095351186E-2</v>
      </c>
      <c r="P61" s="43">
        <f t="shared" si="124"/>
        <v>0</v>
      </c>
      <c r="Q61" s="43">
        <f t="shared" si="124"/>
        <v>0</v>
      </c>
      <c r="R61" s="43">
        <f t="shared" si="124"/>
        <v>0</v>
      </c>
      <c r="S61" s="43">
        <f t="shared" si="124"/>
        <v>1.1711780177370111E-2</v>
      </c>
      <c r="T61" s="43">
        <f t="shared" si="124"/>
        <v>0</v>
      </c>
      <c r="U61" s="43">
        <f t="shared" si="124"/>
        <v>0</v>
      </c>
      <c r="V61" s="43">
        <f t="shared" si="124"/>
        <v>0</v>
      </c>
      <c r="W61" s="43">
        <f t="shared" si="124"/>
        <v>0</v>
      </c>
      <c r="X61" s="43">
        <f t="shared" si="124"/>
        <v>1.2144007983258827E-2</v>
      </c>
      <c r="Z61" s="108" t="s">
        <v>162</v>
      </c>
      <c r="AA61" s="43">
        <f t="shared" si="112"/>
        <v>5.555285589456223</v>
      </c>
      <c r="AB61" s="43">
        <f t="shared" si="113"/>
        <v>0</v>
      </c>
      <c r="AC61" s="43">
        <f t="shared" si="114"/>
        <v>-1</v>
      </c>
      <c r="AD61" s="43">
        <f t="shared" si="115"/>
        <v>-1</v>
      </c>
      <c r="AE61" s="43">
        <f t="shared" si="116"/>
        <v>0.48219256537527544</v>
      </c>
      <c r="AF61" s="43">
        <f t="shared" si="117"/>
        <v>-1</v>
      </c>
      <c r="AG61" s="43">
        <f t="shared" si="118"/>
        <v>-1</v>
      </c>
      <c r="AH61" s="43">
        <f t="shared" si="119"/>
        <v>-1</v>
      </c>
      <c r="AI61" s="43">
        <f t="shared" si="120"/>
        <v>0</v>
      </c>
      <c r="AJ61" s="43">
        <f t="shared" si="121"/>
        <v>1.8967674823441019</v>
      </c>
    </row>
    <row r="62" spans="2:36" x14ac:dyDescent="0.25">
      <c r="B62" s="6" t="s">
        <v>26</v>
      </c>
      <c r="C62" s="2">
        <f>SUM(C55:C61)</f>
        <v>0.99999999999999989</v>
      </c>
      <c r="D62" s="2">
        <f t="shared" ref="D62" si="130">SUM(D55:D61)</f>
        <v>1</v>
      </c>
      <c r="E62" s="2">
        <f t="shared" ref="E62" si="131">SUM(E55:E61)</f>
        <v>1</v>
      </c>
      <c r="F62" s="2">
        <f t="shared" ref="F62" si="132">SUM(F55:F61)</f>
        <v>0.99999999999999978</v>
      </c>
      <c r="G62" s="2">
        <f t="shared" ref="G62" si="133">SUM(G55:G61)</f>
        <v>0.99999999999999989</v>
      </c>
      <c r="H62" s="2">
        <f t="shared" ref="H62" si="134">SUM(H55:H61)</f>
        <v>1.0000000000000002</v>
      </c>
      <c r="I62" s="2">
        <f t="shared" ref="I62" si="135">SUM(I55:I61)</f>
        <v>1</v>
      </c>
      <c r="J62" s="2">
        <f t="shared" ref="J62" si="136">SUM(J55:J61)</f>
        <v>1</v>
      </c>
      <c r="K62" s="2">
        <f t="shared" ref="K62" si="137">SUM(K55:K61)</f>
        <v>1.0000000000000002</v>
      </c>
      <c r="L62" s="2">
        <f>SUM(L55:L61)</f>
        <v>1.0000000000000002</v>
      </c>
      <c r="N62" s="6" t="s">
        <v>26</v>
      </c>
      <c r="O62" s="2">
        <f>SUM(O55:O61)</f>
        <v>1</v>
      </c>
      <c r="P62" s="2">
        <f t="shared" ref="P62" si="138">SUM(P55:P61)</f>
        <v>1</v>
      </c>
      <c r="Q62" s="2">
        <f t="shared" ref="Q62" si="139">SUM(Q55:Q61)</f>
        <v>1</v>
      </c>
      <c r="R62" s="2">
        <f t="shared" ref="R62" si="140">SUM(R55:R61)</f>
        <v>1</v>
      </c>
      <c r="S62" s="2">
        <f t="shared" ref="S62" si="141">SUM(S55:S61)</f>
        <v>1</v>
      </c>
      <c r="T62" s="2">
        <f t="shared" ref="T62" si="142">SUM(T55:T61)</f>
        <v>1</v>
      </c>
      <c r="U62" s="2">
        <f t="shared" ref="U62" si="143">SUM(U55:U61)</f>
        <v>1</v>
      </c>
      <c r="V62" s="2">
        <f t="shared" ref="V62" si="144">SUM(V55:V61)</f>
        <v>1</v>
      </c>
      <c r="W62" s="2">
        <f t="shared" ref="W62" si="145">SUM(W55:W61)</f>
        <v>1</v>
      </c>
      <c r="X62" s="2">
        <f>SUM(X55:X61)</f>
        <v>1</v>
      </c>
      <c r="Z62" s="6" t="s">
        <v>26</v>
      </c>
      <c r="AA62" s="2">
        <f t="shared" si="112"/>
        <v>1.1102230246251565E-16</v>
      </c>
      <c r="AB62" s="2">
        <f t="shared" si="113"/>
        <v>0</v>
      </c>
      <c r="AC62" s="2">
        <f t="shared" si="114"/>
        <v>0</v>
      </c>
      <c r="AD62" s="2">
        <f t="shared" si="115"/>
        <v>2.2204460492503136E-16</v>
      </c>
      <c r="AE62" s="2">
        <f t="shared" si="116"/>
        <v>1.1102230246251565E-16</v>
      </c>
      <c r="AF62" s="2">
        <f t="shared" si="117"/>
        <v>-2.2204460492503126E-16</v>
      </c>
      <c r="AG62" s="2">
        <f t="shared" si="118"/>
        <v>0</v>
      </c>
      <c r="AH62" s="2">
        <f t="shared" si="119"/>
        <v>0</v>
      </c>
      <c r="AI62" s="2">
        <f t="shared" si="120"/>
        <v>-2.2204460492503126E-16</v>
      </c>
      <c r="AJ62" s="2">
        <f t="shared" si="121"/>
        <v>-2.2204460492503126E-16</v>
      </c>
    </row>
  </sheetData>
  <mergeCells count="15">
    <mergeCell ref="Z35:AJ35"/>
    <mergeCell ref="Z44:AJ44"/>
    <mergeCell ref="Z53:AJ53"/>
    <mergeCell ref="B35:L35"/>
    <mergeCell ref="N35:X35"/>
    <mergeCell ref="B44:L44"/>
    <mergeCell ref="N44:X44"/>
    <mergeCell ref="B53:L53"/>
    <mergeCell ref="N53:X53"/>
    <mergeCell ref="B4:L4"/>
    <mergeCell ref="B13:L13"/>
    <mergeCell ref="B22:L22"/>
    <mergeCell ref="N4:X4"/>
    <mergeCell ref="N13:X13"/>
    <mergeCell ref="N22:X22"/>
  </mergeCells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U24"/>
  <sheetViews>
    <sheetView workbookViewId="0">
      <selection activeCell="L17" sqref="L17:U24"/>
    </sheetView>
  </sheetViews>
  <sheetFormatPr defaultRowHeight="15" x14ac:dyDescent="0.25"/>
  <sheetData>
    <row r="1" spans="1:21" x14ac:dyDescent="0.25">
      <c r="A1" t="s">
        <v>7</v>
      </c>
      <c r="L1" t="s">
        <v>3</v>
      </c>
    </row>
    <row r="2" spans="1:21" x14ac:dyDescent="0.25">
      <c r="A2" t="s">
        <v>146</v>
      </c>
      <c r="L2" t="s">
        <v>146</v>
      </c>
    </row>
    <row r="3" spans="1:21" x14ac:dyDescent="0.25">
      <c r="B3" t="s">
        <v>49</v>
      </c>
      <c r="C3" t="s">
        <v>50</v>
      </c>
      <c r="D3" t="s">
        <v>97</v>
      </c>
      <c r="E3" t="s">
        <v>143</v>
      </c>
      <c r="F3" t="s">
        <v>99</v>
      </c>
      <c r="G3" t="s">
        <v>100</v>
      </c>
      <c r="H3" t="s">
        <v>101</v>
      </c>
      <c r="I3" t="s">
        <v>102</v>
      </c>
      <c r="J3" t="s">
        <v>103</v>
      </c>
      <c r="M3" t="s">
        <v>49</v>
      </c>
      <c r="N3" t="s">
        <v>50</v>
      </c>
      <c r="O3" t="s">
        <v>97</v>
      </c>
      <c r="P3" t="s">
        <v>143</v>
      </c>
      <c r="Q3" t="s">
        <v>99</v>
      </c>
      <c r="R3" t="s">
        <v>100</v>
      </c>
      <c r="S3" t="s">
        <v>101</v>
      </c>
      <c r="T3" t="s">
        <v>102</v>
      </c>
      <c r="U3" t="s">
        <v>103</v>
      </c>
    </row>
    <row r="4" spans="1:21" x14ac:dyDescent="0.25">
      <c r="A4">
        <v>1</v>
      </c>
      <c r="B4">
        <v>3527129.4413700001</v>
      </c>
      <c r="C4">
        <v>181897.46494000001</v>
      </c>
      <c r="D4">
        <v>1494725.1107699999</v>
      </c>
      <c r="E4">
        <v>1144351.8013800001</v>
      </c>
      <c r="F4">
        <v>1528194.65145</v>
      </c>
      <c r="G4">
        <v>1332077.1277300001</v>
      </c>
      <c r="H4">
        <v>357344.52479</v>
      </c>
      <c r="I4">
        <v>389137.02493000001</v>
      </c>
      <c r="J4">
        <v>440743.09998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2</v>
      </c>
      <c r="B5">
        <v>468481.37492999999</v>
      </c>
      <c r="C5">
        <v>10692.756069999999</v>
      </c>
      <c r="D5">
        <v>44573.231800000001</v>
      </c>
      <c r="E5">
        <v>52390.38854</v>
      </c>
      <c r="F5">
        <v>303481.03726999997</v>
      </c>
      <c r="G5">
        <v>157861.11486</v>
      </c>
      <c r="H5">
        <v>91501.845480000004</v>
      </c>
      <c r="I5">
        <v>47531.73083</v>
      </c>
      <c r="J5">
        <v>0</v>
      </c>
      <c r="L5">
        <v>2</v>
      </c>
      <c r="M5">
        <v>542718</v>
      </c>
      <c r="N5">
        <v>25037</v>
      </c>
      <c r="O5">
        <v>282434</v>
      </c>
      <c r="P5">
        <v>241121</v>
      </c>
      <c r="Q5">
        <v>490235</v>
      </c>
      <c r="R5">
        <v>494359</v>
      </c>
      <c r="S5">
        <v>109046</v>
      </c>
      <c r="T5">
        <v>92203</v>
      </c>
      <c r="U5">
        <v>238705</v>
      </c>
    </row>
    <row r="6" spans="1:21" x14ac:dyDescent="0.25">
      <c r="A6">
        <v>3</v>
      </c>
      <c r="B6">
        <v>74288.881760000004</v>
      </c>
      <c r="C6">
        <v>3079.5040399999998</v>
      </c>
      <c r="D6">
        <v>1772.0734500000001</v>
      </c>
      <c r="E6">
        <v>12914.710279999999</v>
      </c>
      <c r="F6">
        <v>69470.726420000006</v>
      </c>
      <c r="G6">
        <v>46905.937089999999</v>
      </c>
      <c r="H6">
        <v>25432.940470000001</v>
      </c>
      <c r="I6">
        <v>9231.7752500000006</v>
      </c>
      <c r="J6">
        <v>0</v>
      </c>
      <c r="L6">
        <v>3</v>
      </c>
      <c r="M6">
        <v>139724</v>
      </c>
      <c r="N6">
        <v>3231</v>
      </c>
      <c r="O6">
        <v>29190</v>
      </c>
      <c r="P6">
        <v>20309</v>
      </c>
      <c r="Q6">
        <v>77703</v>
      </c>
      <c r="R6">
        <v>62889</v>
      </c>
      <c r="S6">
        <v>0</v>
      </c>
      <c r="T6">
        <v>0</v>
      </c>
      <c r="U6">
        <v>35657</v>
      </c>
    </row>
    <row r="7" spans="1:21" x14ac:dyDescent="0.25">
      <c r="A7">
        <v>4</v>
      </c>
      <c r="B7">
        <v>42780.365890000001</v>
      </c>
      <c r="C7">
        <v>285.40640999999999</v>
      </c>
      <c r="D7">
        <v>388.73286999999999</v>
      </c>
      <c r="E7">
        <v>6831.9921599999998</v>
      </c>
      <c r="F7">
        <v>43935.373520000001</v>
      </c>
      <c r="G7">
        <v>17522.5952</v>
      </c>
      <c r="H7">
        <v>12428.80636</v>
      </c>
      <c r="I7">
        <v>4610.0248099999999</v>
      </c>
      <c r="J7">
        <v>0</v>
      </c>
      <c r="L7">
        <v>4</v>
      </c>
      <c r="M7">
        <v>45184</v>
      </c>
      <c r="N7">
        <v>0</v>
      </c>
      <c r="O7">
        <v>0</v>
      </c>
      <c r="P7">
        <v>7129</v>
      </c>
      <c r="Q7">
        <v>37350</v>
      </c>
      <c r="R7">
        <v>0</v>
      </c>
      <c r="S7">
        <v>0</v>
      </c>
      <c r="T7">
        <v>0</v>
      </c>
      <c r="U7">
        <v>0</v>
      </c>
    </row>
    <row r="9" spans="1:21" x14ac:dyDescent="0.25">
      <c r="A9" t="s">
        <v>147</v>
      </c>
      <c r="L9" t="s">
        <v>147</v>
      </c>
    </row>
    <row r="10" spans="1:21" x14ac:dyDescent="0.25">
      <c r="B10" t="s">
        <v>49</v>
      </c>
      <c r="C10" t="s">
        <v>50</v>
      </c>
      <c r="D10" t="s">
        <v>97</v>
      </c>
      <c r="E10" t="s">
        <v>143</v>
      </c>
      <c r="F10" t="s">
        <v>99</v>
      </c>
      <c r="G10" t="s">
        <v>100</v>
      </c>
      <c r="H10" t="s">
        <v>101</v>
      </c>
      <c r="I10" t="s">
        <v>102</v>
      </c>
      <c r="J10" t="s">
        <v>103</v>
      </c>
      <c r="M10" t="s">
        <v>49</v>
      </c>
      <c r="N10" t="s">
        <v>50</v>
      </c>
      <c r="O10" t="s">
        <v>97</v>
      </c>
      <c r="P10" t="s">
        <v>143</v>
      </c>
      <c r="Q10" t="s">
        <v>99</v>
      </c>
      <c r="R10" t="s">
        <v>100</v>
      </c>
      <c r="S10" t="s">
        <v>101</v>
      </c>
      <c r="T10" t="s">
        <v>102</v>
      </c>
      <c r="U10" t="s">
        <v>103</v>
      </c>
    </row>
    <row r="11" spans="1:21" x14ac:dyDescent="0.25">
      <c r="A11">
        <v>1</v>
      </c>
      <c r="B11">
        <v>3071251.60482</v>
      </c>
      <c r="C11">
        <v>161215.39743000001</v>
      </c>
      <c r="D11">
        <v>1307187.12307</v>
      </c>
      <c r="E11">
        <v>1072383.9103099999</v>
      </c>
      <c r="F11">
        <v>1477999.83078</v>
      </c>
      <c r="G11">
        <v>1325218.9518800001</v>
      </c>
      <c r="H11">
        <v>339383.85548000003</v>
      </c>
      <c r="I11">
        <v>357886.52549000003</v>
      </c>
      <c r="J11">
        <v>396895.31222000002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</v>
      </c>
      <c r="B12">
        <v>698951.88673000003</v>
      </c>
      <c r="C12">
        <v>25599.968649999999</v>
      </c>
      <c r="D12">
        <v>163055.28774</v>
      </c>
      <c r="E12">
        <v>109712.71225</v>
      </c>
      <c r="F12">
        <v>306301.76861000003</v>
      </c>
      <c r="G12">
        <v>172367.06357</v>
      </c>
      <c r="H12">
        <v>104204.67582</v>
      </c>
      <c r="I12">
        <v>72413.530859999999</v>
      </c>
      <c r="J12">
        <v>35167.826710000001</v>
      </c>
      <c r="L12">
        <v>2</v>
      </c>
      <c r="M12">
        <v>449310</v>
      </c>
      <c r="N12">
        <v>22186</v>
      </c>
      <c r="O12">
        <v>235602</v>
      </c>
      <c r="P12">
        <v>231789</v>
      </c>
      <c r="Q12">
        <v>473279</v>
      </c>
      <c r="R12">
        <v>476191</v>
      </c>
      <c r="S12">
        <v>109046</v>
      </c>
      <c r="T12">
        <v>92203</v>
      </c>
      <c r="U12">
        <v>235957</v>
      </c>
    </row>
    <row r="13" spans="1:21" x14ac:dyDescent="0.25">
      <c r="A13">
        <v>3</v>
      </c>
      <c r="B13">
        <v>215713.70188000001</v>
      </c>
      <c r="C13">
        <v>7127.27376</v>
      </c>
      <c r="D13">
        <v>42206.24149</v>
      </c>
      <c r="E13">
        <v>22765.276259999999</v>
      </c>
      <c r="F13">
        <v>99039.747700000007</v>
      </c>
      <c r="G13">
        <v>37749.795850000002</v>
      </c>
      <c r="H13">
        <v>29625.110789999999</v>
      </c>
      <c r="I13">
        <v>14667.06112</v>
      </c>
      <c r="J13">
        <v>5278.38573</v>
      </c>
      <c r="L13">
        <v>3</v>
      </c>
      <c r="M13">
        <v>187900</v>
      </c>
      <c r="N13">
        <v>6082</v>
      </c>
      <c r="O13">
        <v>76022</v>
      </c>
      <c r="P13">
        <v>29181</v>
      </c>
      <c r="Q13">
        <v>95434</v>
      </c>
      <c r="R13">
        <v>81057</v>
      </c>
      <c r="S13">
        <v>0</v>
      </c>
      <c r="T13">
        <v>0</v>
      </c>
      <c r="U13">
        <v>38405</v>
      </c>
    </row>
    <row r="14" spans="1:21" x14ac:dyDescent="0.25">
      <c r="A14">
        <v>4</v>
      </c>
      <c r="B14">
        <v>126762.87052</v>
      </c>
      <c r="C14">
        <v>2012.49162</v>
      </c>
      <c r="D14">
        <v>29010.496589999999</v>
      </c>
      <c r="E14">
        <v>11626.993539999999</v>
      </c>
      <c r="F14">
        <v>61740.441570000003</v>
      </c>
      <c r="G14">
        <v>19030.96358</v>
      </c>
      <c r="H14">
        <v>13494.47501</v>
      </c>
      <c r="I14">
        <v>5543.4383500000004</v>
      </c>
      <c r="J14">
        <v>3401.5753199999999</v>
      </c>
      <c r="L14">
        <v>4</v>
      </c>
      <c r="M14">
        <v>90416</v>
      </c>
      <c r="N14">
        <v>0</v>
      </c>
      <c r="O14">
        <v>0</v>
      </c>
      <c r="P14">
        <v>7589</v>
      </c>
      <c r="Q14">
        <v>36575</v>
      </c>
      <c r="R14">
        <v>0</v>
      </c>
      <c r="S14">
        <v>0</v>
      </c>
      <c r="T14">
        <v>0</v>
      </c>
      <c r="U14">
        <v>0</v>
      </c>
    </row>
    <row r="16" spans="1:21" x14ac:dyDescent="0.25">
      <c r="A16" t="s">
        <v>26</v>
      </c>
      <c r="L16" t="s">
        <v>26</v>
      </c>
    </row>
    <row r="17" spans="1:21" x14ac:dyDescent="0.25">
      <c r="B17" t="s">
        <v>49</v>
      </c>
      <c r="C17" t="s">
        <v>50</v>
      </c>
      <c r="D17" t="s">
        <v>97</v>
      </c>
      <c r="E17" t="s">
        <v>143</v>
      </c>
      <c r="F17" t="s">
        <v>99</v>
      </c>
      <c r="G17" t="s">
        <v>100</v>
      </c>
      <c r="H17" t="s">
        <v>101</v>
      </c>
      <c r="I17" t="s">
        <v>102</v>
      </c>
      <c r="J17" t="s">
        <v>103</v>
      </c>
      <c r="M17" t="s">
        <v>49</v>
      </c>
      <c r="N17" t="s">
        <v>50</v>
      </c>
      <c r="O17" t="s">
        <v>97</v>
      </c>
      <c r="P17" t="s">
        <v>143</v>
      </c>
      <c r="Q17" t="s">
        <v>99</v>
      </c>
      <c r="R17" t="s">
        <v>100</v>
      </c>
      <c r="S17" t="s">
        <v>101</v>
      </c>
      <c r="T17" t="s">
        <v>102</v>
      </c>
      <c r="U17" t="s">
        <v>103</v>
      </c>
    </row>
    <row r="18" spans="1:21" x14ac:dyDescent="0.25">
      <c r="A18">
        <v>1</v>
      </c>
      <c r="B18">
        <v>2750264.5493600001</v>
      </c>
      <c r="C18">
        <v>150750.13724000001</v>
      </c>
      <c r="D18">
        <v>1284954.3956299999</v>
      </c>
      <c r="E18">
        <v>1010262.22401</v>
      </c>
      <c r="F18">
        <v>1186613.1966200001</v>
      </c>
      <c r="G18">
        <v>1158349.2935599999</v>
      </c>
      <c r="H18">
        <v>253026.90002</v>
      </c>
      <c r="I18">
        <v>312703.00917999999</v>
      </c>
      <c r="J18">
        <v>396895.31222000002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2</v>
      </c>
      <c r="B19">
        <v>775097.96808000002</v>
      </c>
      <c r="C19">
        <v>30998.263190000001</v>
      </c>
      <c r="D19">
        <v>163966.95349000001</v>
      </c>
      <c r="E19">
        <v>146394.41396000001</v>
      </c>
      <c r="F19">
        <v>445926.13341000001</v>
      </c>
      <c r="G19">
        <v>248981.25051000001</v>
      </c>
      <c r="H19">
        <v>135293.33181</v>
      </c>
      <c r="I19">
        <v>98845.964529999997</v>
      </c>
      <c r="J19">
        <v>35167.826710000001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</v>
      </c>
      <c r="B20">
        <v>354874.94656000001</v>
      </c>
      <c r="C20">
        <v>10789.390799999999</v>
      </c>
      <c r="D20">
        <v>59954.982640000002</v>
      </c>
      <c r="E20">
        <v>38281.319100000001</v>
      </c>
      <c r="F20">
        <v>170832.44411000001</v>
      </c>
      <c r="G20">
        <v>93968.304990000004</v>
      </c>
      <c r="H20">
        <v>59594.790029999996</v>
      </c>
      <c r="I20">
        <v>24786.066869999999</v>
      </c>
      <c r="J20">
        <v>5278.38573</v>
      </c>
      <c r="L20">
        <v>3</v>
      </c>
      <c r="M20">
        <v>375321</v>
      </c>
      <c r="N20">
        <v>20397</v>
      </c>
      <c r="O20">
        <v>217921</v>
      </c>
      <c r="P20">
        <v>208544</v>
      </c>
      <c r="Q20">
        <v>379819</v>
      </c>
      <c r="R20">
        <v>432632</v>
      </c>
      <c r="S20">
        <v>109046</v>
      </c>
      <c r="T20">
        <v>92203</v>
      </c>
      <c r="U20">
        <v>205324</v>
      </c>
    </row>
    <row r="21" spans="1:21" x14ac:dyDescent="0.25">
      <c r="A21">
        <v>4</v>
      </c>
      <c r="B21">
        <v>138768.83916999999</v>
      </c>
      <c r="C21">
        <v>2020.35787</v>
      </c>
      <c r="D21">
        <v>13826.95995</v>
      </c>
      <c r="E21">
        <v>14301.768550000001</v>
      </c>
      <c r="F21">
        <v>79085.284289999996</v>
      </c>
      <c r="G21">
        <v>29729.528750000001</v>
      </c>
      <c r="H21">
        <v>22386.73993</v>
      </c>
      <c r="I21">
        <v>7960.8437400000003</v>
      </c>
      <c r="J21">
        <v>2486.7364200000002</v>
      </c>
      <c r="L21">
        <v>4</v>
      </c>
      <c r="M21">
        <v>175801</v>
      </c>
      <c r="N21">
        <v>6429</v>
      </c>
      <c r="O21">
        <v>82194</v>
      </c>
      <c r="P21">
        <v>44644</v>
      </c>
      <c r="Q21">
        <v>140906</v>
      </c>
      <c r="R21">
        <v>105286</v>
      </c>
      <c r="S21">
        <v>0</v>
      </c>
      <c r="T21">
        <v>0</v>
      </c>
      <c r="U21">
        <v>64014</v>
      </c>
    </row>
    <row r="22" spans="1:21" x14ac:dyDescent="0.25">
      <c r="A22">
        <v>5</v>
      </c>
      <c r="B22">
        <v>44903.728690000004</v>
      </c>
      <c r="C22">
        <v>1005.0044799999999</v>
      </c>
      <c r="D22">
        <v>15448.93607</v>
      </c>
      <c r="E22">
        <v>2645.0009</v>
      </c>
      <c r="F22">
        <v>32349.49769</v>
      </c>
      <c r="G22">
        <v>12342.788280000001</v>
      </c>
      <c r="H22">
        <v>10560.937760000001</v>
      </c>
      <c r="I22">
        <v>3405.92155</v>
      </c>
      <c r="J22">
        <v>914.83889999999997</v>
      </c>
      <c r="L22">
        <v>5</v>
      </c>
      <c r="M22">
        <v>95332</v>
      </c>
      <c r="N22">
        <v>1442</v>
      </c>
      <c r="O22">
        <v>11509</v>
      </c>
      <c r="P22">
        <v>11831</v>
      </c>
      <c r="Q22">
        <v>59170</v>
      </c>
      <c r="R22">
        <v>19330</v>
      </c>
      <c r="S22">
        <v>0</v>
      </c>
      <c r="T22">
        <v>0</v>
      </c>
      <c r="U22">
        <v>5024</v>
      </c>
    </row>
    <row r="23" spans="1:21" x14ac:dyDescent="0.25">
      <c r="A23">
        <v>6</v>
      </c>
      <c r="B23">
        <v>23739.38163</v>
      </c>
      <c r="C23">
        <v>391.97788000000003</v>
      </c>
      <c r="D23">
        <v>3088.9494300000001</v>
      </c>
      <c r="E23">
        <v>3470.607</v>
      </c>
      <c r="F23">
        <v>14905.85958</v>
      </c>
      <c r="G23">
        <v>5302.7882900000004</v>
      </c>
      <c r="H23">
        <v>3803.6907099999999</v>
      </c>
      <c r="I23">
        <v>2222.5019000000002</v>
      </c>
      <c r="J23">
        <v>0</v>
      </c>
      <c r="L23">
        <v>6</v>
      </c>
      <c r="M23">
        <v>52142</v>
      </c>
      <c r="N23">
        <v>0</v>
      </c>
      <c r="O23">
        <v>0</v>
      </c>
      <c r="P23">
        <v>3540</v>
      </c>
      <c r="Q23">
        <v>18304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7</v>
      </c>
      <c r="B24">
        <v>25030.650460000001</v>
      </c>
      <c r="C24">
        <v>0</v>
      </c>
      <c r="D24">
        <v>217.97167999999999</v>
      </c>
      <c r="E24">
        <v>1133.5588399999999</v>
      </c>
      <c r="F24">
        <v>15369.372960000001</v>
      </c>
      <c r="G24">
        <v>5692.8204999999998</v>
      </c>
      <c r="H24">
        <v>2041.72684</v>
      </c>
      <c r="I24">
        <v>586.24805000000003</v>
      </c>
      <c r="J24">
        <v>0</v>
      </c>
      <c r="L24">
        <v>7</v>
      </c>
      <c r="M24">
        <v>29030</v>
      </c>
      <c r="N24">
        <v>0</v>
      </c>
      <c r="O24">
        <v>0</v>
      </c>
      <c r="P24">
        <v>0</v>
      </c>
      <c r="Q24">
        <v>7089</v>
      </c>
      <c r="R24">
        <v>0</v>
      </c>
      <c r="S24">
        <v>0</v>
      </c>
      <c r="T24">
        <v>0</v>
      </c>
      <c r="U2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J31"/>
  <sheetViews>
    <sheetView workbookViewId="0">
      <selection activeCell="D3" sqref="D3:F3"/>
    </sheetView>
  </sheetViews>
  <sheetFormatPr defaultRowHeight="15" x14ac:dyDescent="0.25"/>
  <cols>
    <col min="2" max="2" width="8" customWidth="1"/>
    <col min="3" max="3" width="10.5703125" bestFit="1" customWidth="1"/>
    <col min="4" max="4" width="9.140625" bestFit="1" customWidth="1"/>
    <col min="5" max="6" width="10.140625" bestFit="1" customWidth="1"/>
    <col min="7" max="7" width="10.5703125" bestFit="1" customWidth="1"/>
    <col min="8" max="8" width="10.140625" bestFit="1" customWidth="1"/>
    <col min="9" max="9" width="10.5703125" bestFit="1" customWidth="1"/>
    <col min="10" max="11" width="9.140625" bestFit="1" customWidth="1"/>
    <col min="12" max="12" width="11.140625" bestFit="1" customWidth="1"/>
    <col min="13" max="13" width="4.42578125" customWidth="1"/>
    <col min="14" max="14" width="11" customWidth="1"/>
    <col min="15" max="15" width="10.85546875" customWidth="1"/>
    <col min="19" max="19" width="10.5703125" customWidth="1"/>
    <col min="24" max="24" width="10.5703125" bestFit="1" customWidth="1"/>
  </cols>
  <sheetData>
    <row r="1" spans="1:24" ht="28.5" x14ac:dyDescent="0.45">
      <c r="A1" s="117" t="s">
        <v>310</v>
      </c>
    </row>
    <row r="3" spans="1:24" ht="18.75" x14ac:dyDescent="0.3">
      <c r="B3" s="47" t="s">
        <v>154</v>
      </c>
      <c r="N3" s="47" t="s">
        <v>163</v>
      </c>
    </row>
    <row r="4" spans="1:24" x14ac:dyDescent="0.25">
      <c r="B4" s="111"/>
      <c r="C4" s="323" t="s">
        <v>183</v>
      </c>
      <c r="D4" s="323"/>
      <c r="E4" s="323"/>
      <c r="F4" s="323"/>
      <c r="G4" s="323"/>
      <c r="H4" s="323"/>
      <c r="I4" s="323"/>
      <c r="J4" s="323"/>
      <c r="K4" s="323"/>
      <c r="L4" s="111"/>
      <c r="N4" s="111"/>
      <c r="O4" s="323" t="s">
        <v>183</v>
      </c>
      <c r="P4" s="323"/>
      <c r="Q4" s="323"/>
      <c r="R4" s="323"/>
      <c r="S4" s="323"/>
      <c r="T4" s="323"/>
      <c r="U4" s="323"/>
      <c r="V4" s="323"/>
      <c r="W4" s="323"/>
      <c r="X4" s="111"/>
    </row>
    <row r="5" spans="1:24" ht="15.75" thickBot="1" x14ac:dyDescent="0.3">
      <c r="B5" s="107" t="s">
        <v>184</v>
      </c>
      <c r="C5" s="107" t="s">
        <v>4</v>
      </c>
      <c r="D5" s="107" t="s">
        <v>152</v>
      </c>
      <c r="E5" s="107" t="s">
        <v>153</v>
      </c>
      <c r="F5" s="107" t="s">
        <v>133</v>
      </c>
      <c r="G5" s="107" t="s">
        <v>157</v>
      </c>
      <c r="H5" s="107" t="s">
        <v>158</v>
      </c>
      <c r="I5" s="107" t="s">
        <v>159</v>
      </c>
      <c r="J5" s="107" t="s">
        <v>160</v>
      </c>
      <c r="K5" s="107" t="s">
        <v>161</v>
      </c>
      <c r="L5" s="107" t="s">
        <v>26</v>
      </c>
      <c r="N5" s="107" t="s">
        <v>184</v>
      </c>
      <c r="O5" s="107" t="s">
        <v>4</v>
      </c>
      <c r="P5" s="107" t="s">
        <v>152</v>
      </c>
      <c r="Q5" s="107" t="s">
        <v>153</v>
      </c>
      <c r="R5" s="107" t="s">
        <v>133</v>
      </c>
      <c r="S5" s="107" t="s">
        <v>157</v>
      </c>
      <c r="T5" s="107" t="s">
        <v>158</v>
      </c>
      <c r="U5" s="107" t="s">
        <v>159</v>
      </c>
      <c r="V5" s="107" t="s">
        <v>160</v>
      </c>
      <c r="W5" s="107" t="s">
        <v>161</v>
      </c>
      <c r="X5" s="107" t="s">
        <v>26</v>
      </c>
    </row>
    <row r="6" spans="1:24" ht="15.75" thickTop="1" x14ac:dyDescent="0.25">
      <c r="B6" s="6" t="s">
        <v>4</v>
      </c>
      <c r="C6" s="14">
        <f>StopPurpose_input!B3</f>
        <v>491593.21383000002</v>
      </c>
      <c r="D6" s="14">
        <f>StopPurpose_input!C3</f>
        <v>5891.0546899999999</v>
      </c>
      <c r="E6" s="14">
        <f>StopPurpose_input!D3</f>
        <v>3586.1702100000002</v>
      </c>
      <c r="F6" s="14">
        <f>StopPurpose_input!E3</f>
        <v>0</v>
      </c>
      <c r="G6" s="14">
        <f>StopPurpose_input!F3</f>
        <v>4300.4785199999997</v>
      </c>
      <c r="H6" s="14">
        <f>StopPurpose_input!G3</f>
        <v>5331.5561100000004</v>
      </c>
      <c r="I6" s="14">
        <f>StopPurpose_input!H3</f>
        <v>513.52322000000004</v>
      </c>
      <c r="J6" s="14">
        <f>StopPurpose_input!I3</f>
        <v>302.36774000000003</v>
      </c>
      <c r="K6" s="14">
        <f>StopPurpose_input!J3</f>
        <v>67267.323520000005</v>
      </c>
      <c r="L6" s="14">
        <f>SUM(C6:K6)</f>
        <v>578785.68784000003</v>
      </c>
      <c r="N6" s="6" t="s">
        <v>4</v>
      </c>
      <c r="O6" s="14">
        <f>StopPurpose_input!M3*Index!$D$3</f>
        <v>0</v>
      </c>
      <c r="P6" s="14">
        <f>StopPurpose_input!N3*Index!$D$3</f>
        <v>0</v>
      </c>
      <c r="Q6" s="14">
        <f>StopPurpose_input!O3*Index!$D$3</f>
        <v>0</v>
      </c>
      <c r="R6" s="14">
        <f>StopPurpose_input!P3*Index!$D$3</f>
        <v>0</v>
      </c>
      <c r="S6" s="14">
        <f>StopPurpose_input!Q3*Index!$D$3</f>
        <v>0</v>
      </c>
      <c r="T6" s="14">
        <f>StopPurpose_input!R3*Index!$D$3</f>
        <v>0</v>
      </c>
      <c r="U6" s="14">
        <f>StopPurpose_input!S3*Index!$D$3</f>
        <v>0</v>
      </c>
      <c r="V6" s="14">
        <f>StopPurpose_input!T3*Index!$D$3</f>
        <v>0</v>
      </c>
      <c r="W6" s="14">
        <f>StopPurpose_input!U3*Index!$D$3</f>
        <v>0</v>
      </c>
      <c r="X6" s="14">
        <f>SUM(O6:W6)</f>
        <v>0</v>
      </c>
    </row>
    <row r="7" spans="1:24" x14ac:dyDescent="0.25">
      <c r="B7" s="6" t="s">
        <v>152</v>
      </c>
      <c r="C7" s="14">
        <f>StopPurpose_input!B4</f>
        <v>29906.042870000001</v>
      </c>
      <c r="D7" s="14">
        <f>StopPurpose_input!C4</f>
        <v>0</v>
      </c>
      <c r="E7" s="14">
        <f>StopPurpose_input!D4</f>
        <v>0</v>
      </c>
      <c r="F7" s="14">
        <f>StopPurpose_input!E4</f>
        <v>0</v>
      </c>
      <c r="G7" s="14">
        <f>StopPurpose_input!F4</f>
        <v>0</v>
      </c>
      <c r="H7" s="14">
        <f>StopPurpose_input!G4</f>
        <v>117.88124000000001</v>
      </c>
      <c r="I7" s="14">
        <f>StopPurpose_input!H4</f>
        <v>0</v>
      </c>
      <c r="J7" s="14">
        <f>StopPurpose_input!I4</f>
        <v>0</v>
      </c>
      <c r="K7" s="14">
        <f>StopPurpose_input!J4</f>
        <v>0</v>
      </c>
      <c r="L7" s="14">
        <f t="shared" ref="L7:L16" si="0">SUM(C7:K7)</f>
        <v>30023.92411</v>
      </c>
      <c r="N7" s="6" t="s">
        <v>152</v>
      </c>
      <c r="O7" s="14">
        <f>StopPurpose_input!M4*Index!$D$3</f>
        <v>5951</v>
      </c>
      <c r="P7" s="14">
        <f>StopPurpose_input!N4*Index!$D$3</f>
        <v>255</v>
      </c>
      <c r="Q7" s="14">
        <f>StopPurpose_input!O4*Index!$D$3</f>
        <v>0</v>
      </c>
      <c r="R7" s="14">
        <f>StopPurpose_input!P4*Index!$D$3</f>
        <v>0</v>
      </c>
      <c r="S7" s="14">
        <f>StopPurpose_input!Q4*Index!$D$3</f>
        <v>0</v>
      </c>
      <c r="T7" s="14">
        <f>StopPurpose_input!R4*Index!$D$3</f>
        <v>0</v>
      </c>
      <c r="U7" s="14">
        <f>StopPurpose_input!S4*Index!$D$3</f>
        <v>0</v>
      </c>
      <c r="V7" s="14">
        <f>StopPurpose_input!T4*Index!$D$3</f>
        <v>0</v>
      </c>
      <c r="W7" s="14">
        <f>StopPurpose_input!U4*Index!$D$3</f>
        <v>0</v>
      </c>
      <c r="X7" s="14">
        <f t="shared" ref="X7:X16" si="1">SUM(O7:W7)</f>
        <v>6206</v>
      </c>
    </row>
    <row r="8" spans="1:24" x14ac:dyDescent="0.25">
      <c r="B8" s="6" t="s">
        <v>153</v>
      </c>
      <c r="C8" s="14">
        <f>StopPurpose_input!B5</f>
        <v>1222.5110500000001</v>
      </c>
      <c r="D8" s="14">
        <f>StopPurpose_input!C5</f>
        <v>0</v>
      </c>
      <c r="E8" s="14">
        <f>StopPurpose_input!D5</f>
        <v>0</v>
      </c>
      <c r="F8" s="14">
        <f>StopPurpose_input!E5</f>
        <v>0</v>
      </c>
      <c r="G8" s="14">
        <f>StopPurpose_input!F5</f>
        <v>0</v>
      </c>
      <c r="H8" s="14">
        <f>StopPurpose_input!G5</f>
        <v>0</v>
      </c>
      <c r="I8" s="14">
        <f>StopPurpose_input!H5</f>
        <v>0</v>
      </c>
      <c r="J8" s="14">
        <f>StopPurpose_input!I5</f>
        <v>0</v>
      </c>
      <c r="K8" s="14">
        <f>StopPurpose_input!J5</f>
        <v>0</v>
      </c>
      <c r="L8" s="14">
        <f t="shared" si="0"/>
        <v>1222.5110500000001</v>
      </c>
      <c r="N8" s="6" t="s">
        <v>153</v>
      </c>
      <c r="O8" s="14">
        <f>StopPurpose_input!M5*Index!$D$3</f>
        <v>0</v>
      </c>
      <c r="P8" s="14">
        <f>StopPurpose_input!N5*Index!$D$3</f>
        <v>0</v>
      </c>
      <c r="Q8" s="14">
        <f>StopPurpose_input!O5*Index!$D$3</f>
        <v>0</v>
      </c>
      <c r="R8" s="14">
        <f>StopPurpose_input!P5*Index!$D$3</f>
        <v>0</v>
      </c>
      <c r="S8" s="14">
        <f>StopPurpose_input!Q5*Index!$D$3</f>
        <v>0</v>
      </c>
      <c r="T8" s="14">
        <f>StopPurpose_input!R5*Index!$D$3</f>
        <v>0</v>
      </c>
      <c r="U8" s="14">
        <f>StopPurpose_input!S5*Index!$D$3</f>
        <v>0</v>
      </c>
      <c r="V8" s="14">
        <f>StopPurpose_input!T5*Index!$D$3</f>
        <v>0</v>
      </c>
      <c r="W8" s="14">
        <f>StopPurpose_input!U5*Index!$D$3</f>
        <v>0</v>
      </c>
      <c r="X8" s="14">
        <f t="shared" si="1"/>
        <v>0</v>
      </c>
    </row>
    <row r="9" spans="1:24" x14ac:dyDescent="0.25">
      <c r="B9" s="6" t="s">
        <v>133</v>
      </c>
      <c r="C9" s="14">
        <f>StopPurpose_input!B6</f>
        <v>621286.86273000005</v>
      </c>
      <c r="D9" s="14">
        <f>StopPurpose_input!C6</f>
        <v>18403.824680000002</v>
      </c>
      <c r="E9" s="14">
        <f>StopPurpose_input!D6</f>
        <v>144925.33913000001</v>
      </c>
      <c r="F9" s="14">
        <f>StopPurpose_input!E6</f>
        <v>151002.47928999999</v>
      </c>
      <c r="G9" s="14">
        <f>StopPurpose_input!F6</f>
        <v>192807.2066</v>
      </c>
      <c r="H9" s="14">
        <f>StopPurpose_input!G6</f>
        <v>201622.95731999999</v>
      </c>
      <c r="I9" s="14">
        <f>StopPurpose_input!H6</f>
        <v>101458.35442</v>
      </c>
      <c r="J9" s="14">
        <f>StopPurpose_input!I6</f>
        <v>82027.438869999998</v>
      </c>
      <c r="K9" s="14">
        <f>StopPurpose_input!J6</f>
        <v>6978.2565500000001</v>
      </c>
      <c r="L9" s="14">
        <f t="shared" si="0"/>
        <v>1520512.7195899999</v>
      </c>
      <c r="N9" s="6" t="s">
        <v>133</v>
      </c>
      <c r="O9" s="14">
        <f>StopPurpose_input!M6*Index!$D$3</f>
        <v>178501</v>
      </c>
      <c r="P9" s="14">
        <f>StopPurpose_input!N6*Index!$D$3</f>
        <v>2388</v>
      </c>
      <c r="Q9" s="14">
        <f>StopPurpose_input!O6*Index!$D$3</f>
        <v>34904</v>
      </c>
      <c r="R9" s="14">
        <f>StopPurpose_input!P6*Index!$D$3</f>
        <v>29861</v>
      </c>
      <c r="S9" s="14">
        <f>StopPurpose_input!Q6*Index!$D$3</f>
        <v>44116</v>
      </c>
      <c r="T9" s="14">
        <f>StopPurpose_input!R6*Index!$D$3</f>
        <v>24650</v>
      </c>
      <c r="U9" s="14">
        <f>StopPurpose_input!S6*Index!$D$3</f>
        <v>0</v>
      </c>
      <c r="V9" s="14">
        <f>StopPurpose_input!T6*Index!$D$3</f>
        <v>0</v>
      </c>
      <c r="W9" s="14">
        <f>StopPurpose_input!U6*Index!$D$3</f>
        <v>6901</v>
      </c>
      <c r="X9" s="14">
        <f t="shared" si="1"/>
        <v>321321</v>
      </c>
    </row>
    <row r="10" spans="1:24" x14ac:dyDescent="0.25">
      <c r="B10" s="6" t="s">
        <v>136</v>
      </c>
      <c r="C10" s="14">
        <f>StopPurpose_input!B7</f>
        <v>600616.00168999995</v>
      </c>
      <c r="D10" s="14">
        <f>StopPurpose_input!C7</f>
        <v>14414.95552</v>
      </c>
      <c r="E10" s="14">
        <f>StopPurpose_input!D7</f>
        <v>76857.762940000001</v>
      </c>
      <c r="F10" s="14">
        <f>StopPurpose_input!E7</f>
        <v>75181.190520000004</v>
      </c>
      <c r="G10" s="14">
        <f>StopPurpose_input!F7</f>
        <v>490142.00965999998</v>
      </c>
      <c r="H10" s="14">
        <f>StopPurpose_input!G7</f>
        <v>168273.55869999999</v>
      </c>
      <c r="I10" s="14">
        <f>StopPurpose_input!H7</f>
        <v>322444.14744999999</v>
      </c>
      <c r="J10" s="14">
        <f>StopPurpose_input!I7</f>
        <v>115674.35936</v>
      </c>
      <c r="K10" s="14">
        <f>StopPurpose_input!J7</f>
        <v>15936.19771</v>
      </c>
      <c r="L10" s="14">
        <f t="shared" si="0"/>
        <v>1879540.1835499997</v>
      </c>
      <c r="N10" s="6" t="s">
        <v>136</v>
      </c>
      <c r="O10" s="14">
        <f>StopPurpose_input!M7*Index!$D$3</f>
        <v>136867</v>
      </c>
      <c r="P10" s="14">
        <f>StopPurpose_input!N7*Index!$D$3</f>
        <v>1687</v>
      </c>
      <c r="Q10" s="14">
        <f>StopPurpose_input!O7*Index!$D$3</f>
        <v>11736</v>
      </c>
      <c r="R10" s="14">
        <f>StopPurpose_input!P7*Index!$D$3</f>
        <v>18636</v>
      </c>
      <c r="S10" s="14">
        <f>StopPurpose_input!Q7*Index!$D$3</f>
        <v>131437</v>
      </c>
      <c r="T10" s="14">
        <f>StopPurpose_input!R7*Index!$D$3</f>
        <v>37818</v>
      </c>
      <c r="U10" s="14">
        <f>StopPurpose_input!S7*Index!$D$3</f>
        <v>0</v>
      </c>
      <c r="V10" s="14">
        <f>StopPurpose_input!T7*Index!$D$3</f>
        <v>0</v>
      </c>
      <c r="W10" s="14">
        <f>StopPurpose_input!U7*Index!$D$3</f>
        <v>12090</v>
      </c>
      <c r="X10" s="14">
        <f t="shared" si="1"/>
        <v>350271</v>
      </c>
    </row>
    <row r="11" spans="1:24" x14ac:dyDescent="0.25">
      <c r="B11" s="6" t="s">
        <v>134</v>
      </c>
      <c r="C11" s="14">
        <f>StopPurpose_input!B8</f>
        <v>661603.69648000004</v>
      </c>
      <c r="D11" s="14">
        <f>StopPurpose_input!C8</f>
        <v>11603.93031</v>
      </c>
      <c r="E11" s="14">
        <f>StopPurpose_input!D8</f>
        <v>88718.688280000002</v>
      </c>
      <c r="F11" s="14">
        <f>StopPurpose_input!E8</f>
        <v>111683.81925</v>
      </c>
      <c r="G11" s="14">
        <f>StopPurpose_input!F8</f>
        <v>481529.86959000002</v>
      </c>
      <c r="H11" s="14">
        <f>StopPurpose_input!G8</f>
        <v>176800.40700000001</v>
      </c>
      <c r="I11" s="14">
        <f>StopPurpose_input!H8</f>
        <v>293493.04334999999</v>
      </c>
      <c r="J11" s="14">
        <f>StopPurpose_input!I8</f>
        <v>162866.92092999999</v>
      </c>
      <c r="K11" s="14">
        <f>StopPurpose_input!J8</f>
        <v>19290.653020000002</v>
      </c>
      <c r="L11" s="14">
        <f t="shared" si="0"/>
        <v>2007591.0282100001</v>
      </c>
      <c r="N11" s="6" t="s">
        <v>134</v>
      </c>
      <c r="O11" s="14">
        <f>StopPurpose_input!M8*Index!$D$3</f>
        <v>80216</v>
      </c>
      <c r="P11" s="14">
        <f>StopPurpose_input!N8*Index!$D$3</f>
        <v>1573</v>
      </c>
      <c r="Q11" s="14">
        <f>StopPurpose_input!O8*Index!$D$3</f>
        <v>12062</v>
      </c>
      <c r="R11" s="14">
        <f>StopPurpose_input!P8*Index!$D$3</f>
        <v>9321</v>
      </c>
      <c r="S11" s="14">
        <f>StopPurpose_input!Q8*Index!$D$3</f>
        <v>82296</v>
      </c>
      <c r="T11" s="14">
        <f>StopPurpose_input!R8*Index!$D$3</f>
        <v>22578</v>
      </c>
      <c r="U11" s="14">
        <f>StopPurpose_input!S8*Index!$D$3</f>
        <v>0</v>
      </c>
      <c r="V11" s="14">
        <f>StopPurpose_input!T8*Index!$D$3</f>
        <v>0</v>
      </c>
      <c r="W11" s="14">
        <f>StopPurpose_input!U8*Index!$D$3</f>
        <v>14536</v>
      </c>
      <c r="X11" s="14">
        <f t="shared" si="1"/>
        <v>222582</v>
      </c>
    </row>
    <row r="12" spans="1:24" x14ac:dyDescent="0.25">
      <c r="B12" s="6" t="s">
        <v>137</v>
      </c>
      <c r="C12" s="14">
        <f>StopPurpose_input!B9</f>
        <v>290782.13493</v>
      </c>
      <c r="D12" s="14">
        <f>StopPurpose_input!C9</f>
        <v>15842.590330000001</v>
      </c>
      <c r="E12" s="14">
        <f>StopPurpose_input!D9</f>
        <v>57313.147140000001</v>
      </c>
      <c r="F12" s="14">
        <f>StopPurpose_input!E9</f>
        <v>65219.497920000002</v>
      </c>
      <c r="G12" s="14">
        <f>StopPurpose_input!F9</f>
        <v>199630.86225000001</v>
      </c>
      <c r="H12" s="14">
        <f>StopPurpose_input!G9</f>
        <v>109993.65049</v>
      </c>
      <c r="I12" s="14">
        <f>StopPurpose_input!H9</f>
        <v>191037.06781000001</v>
      </c>
      <c r="J12" s="14">
        <f>StopPurpose_input!I9</f>
        <v>150513.64103</v>
      </c>
      <c r="K12" s="14">
        <f>StopPurpose_input!J9</f>
        <v>46109.446389999997</v>
      </c>
      <c r="L12" s="14">
        <f t="shared" si="0"/>
        <v>1126442.0382900001</v>
      </c>
      <c r="N12" s="6" t="s">
        <v>137</v>
      </c>
      <c r="O12" s="14">
        <f>StopPurpose_input!M9*Index!$D$3</f>
        <v>66628</v>
      </c>
      <c r="P12" s="14">
        <f>StopPurpose_input!N9*Index!$D$3</f>
        <v>1300</v>
      </c>
      <c r="Q12" s="14">
        <f>StopPurpose_input!O9*Index!$D$3</f>
        <v>13646</v>
      </c>
      <c r="R12" s="14">
        <f>StopPurpose_input!P9*Index!$D$3</f>
        <v>10306</v>
      </c>
      <c r="S12" s="14">
        <f>StopPurpose_input!Q9*Index!$D$3</f>
        <v>46405</v>
      </c>
      <c r="T12" s="14">
        <f>StopPurpose_input!R9*Index!$D$3</f>
        <v>21074</v>
      </c>
      <c r="U12" s="14">
        <f>StopPurpose_input!S9*Index!$D$3</f>
        <v>0</v>
      </c>
      <c r="V12" s="14">
        <f>StopPurpose_input!T9*Index!$D$3</f>
        <v>0</v>
      </c>
      <c r="W12" s="14">
        <f>StopPurpose_input!U9*Index!$D$3</f>
        <v>23817</v>
      </c>
      <c r="X12" s="14">
        <f t="shared" si="1"/>
        <v>183176</v>
      </c>
    </row>
    <row r="13" spans="1:24" x14ac:dyDescent="0.25">
      <c r="B13" s="6" t="s">
        <v>138</v>
      </c>
      <c r="C13" s="14">
        <f>StopPurpose_input!B10</f>
        <v>126762.29330999999</v>
      </c>
      <c r="D13" s="14">
        <f>StopPurpose_input!C10</f>
        <v>11419.10188</v>
      </c>
      <c r="E13" s="14">
        <f>StopPurpose_input!D10</f>
        <v>66171.531879999995</v>
      </c>
      <c r="F13" s="14">
        <f>StopPurpose_input!E10</f>
        <v>21918.010340000001</v>
      </c>
      <c r="G13" s="14">
        <f>StopPurpose_input!F10</f>
        <v>98063.666190000004</v>
      </c>
      <c r="H13" s="14">
        <f>StopPurpose_input!G10</f>
        <v>90930.815239999996</v>
      </c>
      <c r="I13" s="14">
        <f>StopPurpose_input!H10</f>
        <v>60139.264340000002</v>
      </c>
      <c r="J13" s="14">
        <f>StopPurpose_input!I10</f>
        <v>60217.362580000001</v>
      </c>
      <c r="K13" s="14">
        <f>StopPurpose_input!J10</f>
        <v>729.41286000000002</v>
      </c>
      <c r="L13" s="14">
        <f t="shared" si="0"/>
        <v>536351.45861999993</v>
      </c>
      <c r="N13" s="6" t="s">
        <v>138</v>
      </c>
      <c r="O13" s="14">
        <f>StopPurpose_input!M10*Index!$D$3</f>
        <v>17939</v>
      </c>
      <c r="P13" s="14">
        <f>StopPurpose_input!N10*Index!$D$3</f>
        <v>586</v>
      </c>
      <c r="Q13" s="14">
        <f>StopPurpose_input!O10*Index!$D$3</f>
        <v>12033</v>
      </c>
      <c r="R13" s="14">
        <f>StopPurpose_input!P10*Index!$D$3</f>
        <v>5518</v>
      </c>
      <c r="S13" s="14">
        <f>StopPurpose_input!Q10*Index!$D$3</f>
        <v>18749</v>
      </c>
      <c r="T13" s="14">
        <f>StopPurpose_input!R10*Index!$D$3</f>
        <v>19045</v>
      </c>
      <c r="U13" s="14">
        <f>StopPurpose_input!S10*Index!$D$3</f>
        <v>0</v>
      </c>
      <c r="V13" s="14">
        <f>StopPurpose_input!T10*Index!$D$3</f>
        <v>0</v>
      </c>
      <c r="W13" s="14">
        <f>StopPurpose_input!U10*Index!$D$3</f>
        <v>865</v>
      </c>
      <c r="X13" s="14">
        <f t="shared" si="1"/>
        <v>74735</v>
      </c>
    </row>
    <row r="14" spans="1:24" x14ac:dyDescent="0.25">
      <c r="B14" s="6" t="s">
        <v>135</v>
      </c>
      <c r="C14" s="14">
        <f>StopPurpose_input!B11</f>
        <v>170574.19354000001</v>
      </c>
      <c r="D14" s="14">
        <f>StopPurpose_input!C11</f>
        <v>5446.3929900000003</v>
      </c>
      <c r="E14" s="14">
        <f>StopPurpose_input!D11</f>
        <v>111258.81968</v>
      </c>
      <c r="F14" s="14">
        <f>StopPurpose_input!E11</f>
        <v>26594.23142</v>
      </c>
      <c r="G14" s="14">
        <f>StopPurpose_input!F11</f>
        <v>66566.835489999998</v>
      </c>
      <c r="H14" s="14">
        <f>StopPurpose_input!G11</f>
        <v>91142.861239999998</v>
      </c>
      <c r="I14" s="14">
        <f>StopPurpose_input!H11</f>
        <v>61987.715700000001</v>
      </c>
      <c r="J14" s="14">
        <f>StopPurpose_input!I11</f>
        <v>50988.267140000004</v>
      </c>
      <c r="K14" s="14">
        <f>StopPurpose_input!J11</f>
        <v>3895.8500199999999</v>
      </c>
      <c r="L14" s="14">
        <f t="shared" si="0"/>
        <v>588455.16722000006</v>
      </c>
      <c r="N14" s="6" t="s">
        <v>135</v>
      </c>
      <c r="O14" s="14">
        <f>StopPurpose_input!M11*Index!$D$3</f>
        <v>49830</v>
      </c>
      <c r="P14" s="14">
        <f>StopPurpose_input!N11*Index!$D$3</f>
        <v>863</v>
      </c>
      <c r="Q14" s="14">
        <f>StopPurpose_input!O11*Index!$D$3</f>
        <v>20831</v>
      </c>
      <c r="R14" s="14">
        <f>StopPurpose_input!P11*Index!$D$3</f>
        <v>5284</v>
      </c>
      <c r="S14" s="14">
        <f>StopPurpose_input!Q11*Index!$D$3</f>
        <v>19511</v>
      </c>
      <c r="T14" s="14">
        <f>StopPurpose_input!R11*Index!$D$3</f>
        <v>18781</v>
      </c>
      <c r="U14" s="14">
        <f>StopPurpose_input!S11*Index!$D$3</f>
        <v>0</v>
      </c>
      <c r="V14" s="14">
        <f>StopPurpose_input!T11*Index!$D$3</f>
        <v>0</v>
      </c>
      <c r="W14" s="14">
        <f>StopPurpose_input!U11*Index!$D$3</f>
        <v>1141</v>
      </c>
      <c r="X14" s="14">
        <f t="shared" si="1"/>
        <v>116241</v>
      </c>
    </row>
    <row r="15" spans="1:24" x14ac:dyDescent="0.25">
      <c r="B15" s="108" t="s">
        <v>185</v>
      </c>
      <c r="C15" s="9">
        <f>StopPurpose_input!B12</f>
        <v>512.36747000000003</v>
      </c>
      <c r="D15" s="9">
        <f>StopPurpose_input!C12</f>
        <v>0</v>
      </c>
      <c r="E15" s="9">
        <f>StopPurpose_input!D12</f>
        <v>0</v>
      </c>
      <c r="F15" s="9">
        <f>StopPurpose_input!E12</f>
        <v>0</v>
      </c>
      <c r="G15" s="9">
        <f>StopPurpose_input!F12</f>
        <v>373.50554</v>
      </c>
      <c r="H15" s="9">
        <f>StopPurpose_input!G12</f>
        <v>110.45578999999999</v>
      </c>
      <c r="I15" s="9">
        <f>StopPurpose_input!H12</f>
        <v>0</v>
      </c>
      <c r="J15" s="9">
        <f>StopPurpose_input!I12</f>
        <v>1316.26376</v>
      </c>
      <c r="K15" s="9">
        <f>StopPurpose_input!J12</f>
        <v>0</v>
      </c>
      <c r="L15" s="9">
        <f t="shared" si="0"/>
        <v>2312.59256</v>
      </c>
      <c r="N15" s="108" t="s">
        <v>185</v>
      </c>
      <c r="O15" s="9">
        <f>StopPurpose_input!M12*Index!$D$3</f>
        <v>112706</v>
      </c>
      <c r="P15" s="9">
        <f>StopPurpose_input!N12*Index!$D$3</f>
        <v>661</v>
      </c>
      <c r="Q15" s="9">
        <f>StopPurpose_input!O12*Index!$D$3</f>
        <v>0</v>
      </c>
      <c r="R15" s="9">
        <f>StopPurpose_input!P12*Index!$D$3</f>
        <v>0</v>
      </c>
      <c r="S15" s="9">
        <f>StopPurpose_input!Q12*Index!$D$3</f>
        <v>0</v>
      </c>
      <c r="T15" s="9">
        <f>StopPurpose_input!R12*Index!$D$3</f>
        <v>0</v>
      </c>
      <c r="U15" s="9">
        <f>StopPurpose_input!S12*Index!$D$3</f>
        <v>0</v>
      </c>
      <c r="V15" s="9">
        <f>StopPurpose_input!T12*Index!$D$3</f>
        <v>0</v>
      </c>
      <c r="W15" s="9">
        <f>StopPurpose_input!U12*Index!$D$3</f>
        <v>14712</v>
      </c>
      <c r="X15" s="9">
        <f t="shared" si="1"/>
        <v>128079</v>
      </c>
    </row>
    <row r="16" spans="1:24" x14ac:dyDescent="0.25">
      <c r="B16" s="6" t="s">
        <v>26</v>
      </c>
      <c r="C16" s="14">
        <f t="shared" ref="C16:K16" si="2">SUM(C6:C15)</f>
        <v>2994859.3179000001</v>
      </c>
      <c r="D16" s="14">
        <f t="shared" si="2"/>
        <v>83021.850399999996</v>
      </c>
      <c r="E16" s="14">
        <f t="shared" si="2"/>
        <v>548831.45926000003</v>
      </c>
      <c r="F16" s="14">
        <f t="shared" si="2"/>
        <v>451599.22873999999</v>
      </c>
      <c r="G16" s="14">
        <f t="shared" si="2"/>
        <v>1533414.4338400001</v>
      </c>
      <c r="H16" s="14">
        <f t="shared" si="2"/>
        <v>844324.1431300001</v>
      </c>
      <c r="I16" s="14">
        <f t="shared" si="2"/>
        <v>1031073.11629</v>
      </c>
      <c r="J16" s="14">
        <f t="shared" si="2"/>
        <v>623906.62141000002</v>
      </c>
      <c r="K16" s="14">
        <f t="shared" si="2"/>
        <v>160207.14007000002</v>
      </c>
      <c r="L16" s="14">
        <f t="shared" si="0"/>
        <v>8271237.3110400001</v>
      </c>
      <c r="N16" s="6" t="s">
        <v>26</v>
      </c>
      <c r="O16" s="14">
        <f t="shared" ref="O16:W16" si="3">SUM(O6:O15)</f>
        <v>648638</v>
      </c>
      <c r="P16" s="14">
        <f t="shared" si="3"/>
        <v>9313</v>
      </c>
      <c r="Q16" s="14">
        <f t="shared" si="3"/>
        <v>105212</v>
      </c>
      <c r="R16" s="14">
        <f t="shared" si="3"/>
        <v>78926</v>
      </c>
      <c r="S16" s="14">
        <f t="shared" si="3"/>
        <v>342514</v>
      </c>
      <c r="T16" s="14">
        <f t="shared" si="3"/>
        <v>143946</v>
      </c>
      <c r="U16" s="14">
        <f t="shared" si="3"/>
        <v>0</v>
      </c>
      <c r="V16" s="14">
        <f t="shared" si="3"/>
        <v>0</v>
      </c>
      <c r="W16" s="14">
        <f t="shared" si="3"/>
        <v>74062</v>
      </c>
      <c r="X16" s="14">
        <f t="shared" si="1"/>
        <v>1402611</v>
      </c>
    </row>
    <row r="17" spans="2:36" ht="21" x14ac:dyDescent="0.35">
      <c r="B17" s="130" t="s">
        <v>325</v>
      </c>
      <c r="Z17" s="310" t="s">
        <v>126</v>
      </c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</row>
    <row r="18" spans="2:36" x14ac:dyDescent="0.25">
      <c r="C18" s="14"/>
      <c r="D18" s="14"/>
      <c r="E18" s="14"/>
      <c r="F18" s="14"/>
      <c r="G18" s="14"/>
      <c r="H18" s="14"/>
      <c r="I18" s="14"/>
      <c r="J18" s="14"/>
      <c r="K18" s="14"/>
      <c r="L18" s="14"/>
    </row>
    <row r="19" spans="2:36" x14ac:dyDescent="0.25">
      <c r="B19" s="111"/>
      <c r="C19" s="323" t="s">
        <v>183</v>
      </c>
      <c r="D19" s="323"/>
      <c r="E19" s="323"/>
      <c r="F19" s="323"/>
      <c r="G19" s="323"/>
      <c r="H19" s="323"/>
      <c r="I19" s="323"/>
      <c r="J19" s="323"/>
      <c r="K19" s="323"/>
      <c r="L19" s="111"/>
      <c r="N19" s="111"/>
      <c r="O19" s="323" t="s">
        <v>183</v>
      </c>
      <c r="P19" s="323"/>
      <c r="Q19" s="323"/>
      <c r="R19" s="323"/>
      <c r="S19" s="323"/>
      <c r="T19" s="323"/>
      <c r="U19" s="323"/>
      <c r="V19" s="323"/>
      <c r="W19" s="323"/>
      <c r="X19" s="111"/>
      <c r="Z19" s="111"/>
      <c r="AA19" s="323" t="s">
        <v>183</v>
      </c>
      <c r="AB19" s="323"/>
      <c r="AC19" s="323"/>
      <c r="AD19" s="323"/>
      <c r="AE19" s="323"/>
      <c r="AF19" s="323"/>
      <c r="AG19" s="323"/>
      <c r="AH19" s="323"/>
      <c r="AI19" s="323"/>
      <c r="AJ19" s="111"/>
    </row>
    <row r="20" spans="2:36" ht="15.75" thickBot="1" x14ac:dyDescent="0.3">
      <c r="B20" s="107" t="s">
        <v>184</v>
      </c>
      <c r="C20" s="107" t="s">
        <v>4</v>
      </c>
      <c r="D20" s="107" t="s">
        <v>152</v>
      </c>
      <c r="E20" s="107" t="s">
        <v>153</v>
      </c>
      <c r="F20" s="107" t="s">
        <v>133</v>
      </c>
      <c r="G20" s="107" t="s">
        <v>157</v>
      </c>
      <c r="H20" s="107" t="s">
        <v>158</v>
      </c>
      <c r="I20" s="107" t="s">
        <v>159</v>
      </c>
      <c r="J20" s="107" t="s">
        <v>160</v>
      </c>
      <c r="K20" s="107" t="s">
        <v>161</v>
      </c>
      <c r="L20" s="107" t="s">
        <v>26</v>
      </c>
      <c r="N20" s="107" t="s">
        <v>184</v>
      </c>
      <c r="O20" s="107" t="s">
        <v>4</v>
      </c>
      <c r="P20" s="107" t="s">
        <v>152</v>
      </c>
      <c r="Q20" s="107" t="s">
        <v>153</v>
      </c>
      <c r="R20" s="107" t="s">
        <v>133</v>
      </c>
      <c r="S20" s="107" t="s">
        <v>157</v>
      </c>
      <c r="T20" s="107" t="s">
        <v>158</v>
      </c>
      <c r="U20" s="107" t="s">
        <v>159</v>
      </c>
      <c r="V20" s="107" t="s">
        <v>160</v>
      </c>
      <c r="W20" s="107" t="s">
        <v>161</v>
      </c>
      <c r="X20" s="107" t="s">
        <v>26</v>
      </c>
      <c r="Z20" s="107" t="s">
        <v>184</v>
      </c>
      <c r="AA20" s="107" t="s">
        <v>4</v>
      </c>
      <c r="AB20" s="107" t="s">
        <v>152</v>
      </c>
      <c r="AC20" s="107" t="s">
        <v>153</v>
      </c>
      <c r="AD20" s="107" t="s">
        <v>133</v>
      </c>
      <c r="AE20" s="107" t="s">
        <v>157</v>
      </c>
      <c r="AF20" s="107" t="s">
        <v>158</v>
      </c>
      <c r="AG20" s="107" t="s">
        <v>159</v>
      </c>
      <c r="AH20" s="107" t="s">
        <v>160</v>
      </c>
      <c r="AI20" s="107" t="s">
        <v>161</v>
      </c>
      <c r="AJ20" s="107" t="s">
        <v>26</v>
      </c>
    </row>
    <row r="21" spans="2:36" ht="15.75" thickTop="1" x14ac:dyDescent="0.25">
      <c r="B21" s="6" t="s">
        <v>4</v>
      </c>
      <c r="C21" s="2">
        <f>C6/C$16</f>
        <v>0.16414567819322676</v>
      </c>
      <c r="D21" s="2">
        <f t="shared" ref="D21:K21" si="4">D6/D$16</f>
        <v>7.0957882311907611E-2</v>
      </c>
      <c r="E21" s="2">
        <f t="shared" si="4"/>
        <v>6.5341921449533925E-3</v>
      </c>
      <c r="F21" s="2">
        <f t="shared" si="4"/>
        <v>0</v>
      </c>
      <c r="G21" s="2">
        <f t="shared" si="4"/>
        <v>2.8045115691461668E-3</v>
      </c>
      <c r="H21" s="2">
        <f t="shared" si="4"/>
        <v>6.314584455959474E-3</v>
      </c>
      <c r="I21" s="2">
        <f t="shared" si="4"/>
        <v>4.9804733717406541E-4</v>
      </c>
      <c r="J21" s="2">
        <f t="shared" si="4"/>
        <v>4.8463620936841951E-4</v>
      </c>
      <c r="K21" s="2">
        <f t="shared" si="4"/>
        <v>0.4198771883113861</v>
      </c>
      <c r="L21" s="2">
        <f>L6/L$16</f>
        <v>6.9975708116543606E-2</v>
      </c>
      <c r="N21" s="6" t="s">
        <v>4</v>
      </c>
      <c r="O21" s="2">
        <f>O6/O$16</f>
        <v>0</v>
      </c>
      <c r="P21" s="2">
        <f t="shared" ref="P21:W21" si="5">P6/P$16</f>
        <v>0</v>
      </c>
      <c r="Q21" s="2">
        <f t="shared" si="5"/>
        <v>0</v>
      </c>
      <c r="R21" s="2">
        <f t="shared" si="5"/>
        <v>0</v>
      </c>
      <c r="S21" s="2">
        <f t="shared" si="5"/>
        <v>0</v>
      </c>
      <c r="T21" s="2">
        <f t="shared" si="5"/>
        <v>0</v>
      </c>
      <c r="U21" s="2" t="e">
        <f t="shared" si="5"/>
        <v>#DIV/0!</v>
      </c>
      <c r="V21" s="2" t="e">
        <f t="shared" si="5"/>
        <v>#DIV/0!</v>
      </c>
      <c r="W21" s="2">
        <f t="shared" si="5"/>
        <v>0</v>
      </c>
      <c r="X21" s="2">
        <f>X6/X$16</f>
        <v>0</v>
      </c>
      <c r="Z21" s="6" t="s">
        <v>4</v>
      </c>
      <c r="AA21" s="2">
        <f>IF(C21&gt;0,(O21-C21)/C21,"")</f>
        <v>-1</v>
      </c>
      <c r="AB21" s="2">
        <f t="shared" ref="AB21:AJ21" si="6">IF(D21&gt;0,(P21-D21)/D21,"")</f>
        <v>-1</v>
      </c>
      <c r="AC21" s="2">
        <f t="shared" si="6"/>
        <v>-1</v>
      </c>
      <c r="AD21" s="2" t="str">
        <f t="shared" si="6"/>
        <v/>
      </c>
      <c r="AE21" s="2">
        <f t="shared" si="6"/>
        <v>-1</v>
      </c>
      <c r="AF21" s="2">
        <f t="shared" si="6"/>
        <v>-1</v>
      </c>
      <c r="AG21" s="2" t="e">
        <f t="shared" si="6"/>
        <v>#DIV/0!</v>
      </c>
      <c r="AH21" s="2" t="e">
        <f t="shared" si="6"/>
        <v>#DIV/0!</v>
      </c>
      <c r="AI21" s="2">
        <f t="shared" si="6"/>
        <v>-1</v>
      </c>
      <c r="AJ21" s="2">
        <f t="shared" si="6"/>
        <v>-1</v>
      </c>
    </row>
    <row r="22" spans="2:36" x14ac:dyDescent="0.25">
      <c r="B22" s="6" t="s">
        <v>152</v>
      </c>
      <c r="C22" s="2">
        <f t="shared" ref="C22:K30" si="7">C7/C$16</f>
        <v>9.9857922177694017E-3</v>
      </c>
      <c r="D22" s="2">
        <f t="shared" si="7"/>
        <v>0</v>
      </c>
      <c r="E22" s="2">
        <f t="shared" si="7"/>
        <v>0</v>
      </c>
      <c r="F22" s="2">
        <f t="shared" si="7"/>
        <v>0</v>
      </c>
      <c r="G22" s="2">
        <f t="shared" si="7"/>
        <v>0</v>
      </c>
      <c r="H22" s="2">
        <f t="shared" si="7"/>
        <v>1.3961609526289467E-4</v>
      </c>
      <c r="I22" s="2">
        <f t="shared" si="7"/>
        <v>0</v>
      </c>
      <c r="J22" s="2">
        <f t="shared" si="7"/>
        <v>0</v>
      </c>
      <c r="K22" s="2">
        <f t="shared" si="7"/>
        <v>0</v>
      </c>
      <c r="L22" s="2">
        <f t="shared" ref="L22" si="8">L7/L$16</f>
        <v>3.6299193193170373E-3</v>
      </c>
      <c r="N22" s="6" t="s">
        <v>152</v>
      </c>
      <c r="O22" s="2">
        <f t="shared" ref="O22:X30" si="9">O7/O$16</f>
        <v>9.1746089498302603E-3</v>
      </c>
      <c r="P22" s="2">
        <f t="shared" si="9"/>
        <v>2.73810802104585E-2</v>
      </c>
      <c r="Q22" s="2">
        <f t="shared" si="9"/>
        <v>0</v>
      </c>
      <c r="R22" s="2">
        <f t="shared" si="9"/>
        <v>0</v>
      </c>
      <c r="S22" s="2">
        <f t="shared" si="9"/>
        <v>0</v>
      </c>
      <c r="T22" s="2">
        <f t="shared" si="9"/>
        <v>0</v>
      </c>
      <c r="U22" s="2" t="e">
        <f t="shared" si="9"/>
        <v>#DIV/0!</v>
      </c>
      <c r="V22" s="2" t="e">
        <f t="shared" si="9"/>
        <v>#DIV/0!</v>
      </c>
      <c r="W22" s="2">
        <f t="shared" si="9"/>
        <v>0</v>
      </c>
      <c r="X22" s="2">
        <f t="shared" si="9"/>
        <v>4.4246052540583237E-3</v>
      </c>
      <c r="Z22" s="6" t="s">
        <v>152</v>
      </c>
      <c r="AA22" s="2">
        <f t="shared" ref="AA22:AA31" si="10">IF(C22&gt;0,(O22-C22)/C22,"")</f>
        <v>-8.1233741925419434E-2</v>
      </c>
      <c r="AB22" s="2" t="str">
        <f t="shared" ref="AB22:AB31" si="11">IF(D22&gt;0,(P22-D22)/D22,"")</f>
        <v/>
      </c>
      <c r="AC22" s="2" t="str">
        <f t="shared" ref="AC22:AC31" si="12">IF(E22&gt;0,(Q22-E22)/E22,"")</f>
        <v/>
      </c>
      <c r="AD22" s="2" t="str">
        <f t="shared" ref="AD22:AD31" si="13">IF(F22&gt;0,(R22-F22)/F22,"")</f>
        <v/>
      </c>
      <c r="AE22" s="2" t="str">
        <f t="shared" ref="AE22:AE31" si="14">IF(G22&gt;0,(S22-G22)/G22,"")</f>
        <v/>
      </c>
      <c r="AF22" s="2">
        <f t="shared" ref="AF22:AF31" si="15">IF(H22&gt;0,(T22-H22)/H22,"")</f>
        <v>-1</v>
      </c>
      <c r="AG22" s="2" t="str">
        <f t="shared" ref="AG22:AG31" si="16">IF(I22&gt;0,(U22-I22)/I22,"")</f>
        <v/>
      </c>
      <c r="AH22" s="2" t="str">
        <f t="shared" ref="AH22:AH31" si="17">IF(J22&gt;0,(V22-J22)/J22,"")</f>
        <v/>
      </c>
      <c r="AI22" s="2" t="str">
        <f t="shared" ref="AI22:AI31" si="18">IF(K22&gt;0,(W22-K22)/K22,"")</f>
        <v/>
      </c>
      <c r="AJ22" s="2">
        <f t="shared" ref="AJ22:AJ31" si="19">IF(L22&gt;0,(X22-L22)/L22,"")</f>
        <v>0.21892661098892002</v>
      </c>
    </row>
    <row r="23" spans="2:36" x14ac:dyDescent="0.25">
      <c r="B23" s="6" t="s">
        <v>153</v>
      </c>
      <c r="C23" s="2">
        <f t="shared" si="7"/>
        <v>4.0820316423317897E-4</v>
      </c>
      <c r="D23" s="2">
        <f t="shared" si="7"/>
        <v>0</v>
      </c>
      <c r="E23" s="2">
        <f t="shared" si="7"/>
        <v>0</v>
      </c>
      <c r="F23" s="2">
        <f t="shared" si="7"/>
        <v>0</v>
      </c>
      <c r="G23" s="2">
        <f t="shared" si="7"/>
        <v>0</v>
      </c>
      <c r="H23" s="2">
        <f t="shared" si="7"/>
        <v>0</v>
      </c>
      <c r="I23" s="2">
        <f t="shared" si="7"/>
        <v>0</v>
      </c>
      <c r="J23" s="2">
        <f t="shared" si="7"/>
        <v>0</v>
      </c>
      <c r="K23" s="2">
        <f t="shared" si="7"/>
        <v>0</v>
      </c>
      <c r="L23" s="2">
        <f t="shared" ref="L23" si="20">L8/L$16</f>
        <v>1.4780268102914401E-4</v>
      </c>
      <c r="N23" s="6" t="s">
        <v>153</v>
      </c>
      <c r="O23" s="2">
        <f t="shared" ref="O23:W23" si="21">O8/O$16</f>
        <v>0</v>
      </c>
      <c r="P23" s="2">
        <f t="shared" si="21"/>
        <v>0</v>
      </c>
      <c r="Q23" s="2">
        <f t="shared" si="21"/>
        <v>0</v>
      </c>
      <c r="R23" s="2">
        <f t="shared" si="21"/>
        <v>0</v>
      </c>
      <c r="S23" s="2">
        <f t="shared" si="21"/>
        <v>0</v>
      </c>
      <c r="T23" s="2">
        <f t="shared" si="21"/>
        <v>0</v>
      </c>
      <c r="U23" s="2" t="e">
        <f t="shared" si="21"/>
        <v>#DIV/0!</v>
      </c>
      <c r="V23" s="2" t="e">
        <f t="shared" si="21"/>
        <v>#DIV/0!</v>
      </c>
      <c r="W23" s="2">
        <f t="shared" si="21"/>
        <v>0</v>
      </c>
      <c r="X23" s="2">
        <f t="shared" si="9"/>
        <v>0</v>
      </c>
      <c r="Z23" s="6" t="s">
        <v>153</v>
      </c>
      <c r="AA23" s="2">
        <f t="shared" si="10"/>
        <v>-1</v>
      </c>
      <c r="AB23" s="2" t="str">
        <f t="shared" si="11"/>
        <v/>
      </c>
      <c r="AC23" s="2" t="str">
        <f t="shared" si="12"/>
        <v/>
      </c>
      <c r="AD23" s="2" t="str">
        <f t="shared" si="13"/>
        <v/>
      </c>
      <c r="AE23" s="2" t="str">
        <f t="shared" si="14"/>
        <v/>
      </c>
      <c r="AF23" s="2" t="str">
        <f t="shared" si="15"/>
        <v/>
      </c>
      <c r="AG23" s="2" t="str">
        <f t="shared" si="16"/>
        <v/>
      </c>
      <c r="AH23" s="2" t="str">
        <f t="shared" si="17"/>
        <v/>
      </c>
      <c r="AI23" s="2" t="str">
        <f t="shared" si="18"/>
        <v/>
      </c>
      <c r="AJ23" s="2">
        <f t="shared" si="19"/>
        <v>-1</v>
      </c>
    </row>
    <row r="24" spans="2:36" x14ac:dyDescent="0.25">
      <c r="B24" s="6" t="s">
        <v>133</v>
      </c>
      <c r="C24" s="2">
        <f t="shared" si="7"/>
        <v>0.20745110096378327</v>
      </c>
      <c r="D24" s="2">
        <f t="shared" si="7"/>
        <v>0.22167446992966569</v>
      </c>
      <c r="E24" s="2">
        <f t="shared" si="7"/>
        <v>0.26406164713190022</v>
      </c>
      <c r="F24" s="2">
        <f t="shared" si="7"/>
        <v>0.33437275725937282</v>
      </c>
      <c r="G24" s="2">
        <f t="shared" si="7"/>
        <v>0.12573717994630404</v>
      </c>
      <c r="H24" s="2">
        <f t="shared" si="7"/>
        <v>0.23879804807258273</v>
      </c>
      <c r="I24" s="2">
        <f t="shared" si="7"/>
        <v>9.8400736879908898E-2</v>
      </c>
      <c r="J24" s="2">
        <f t="shared" si="7"/>
        <v>0.13147390339378318</v>
      </c>
      <c r="K24" s="2">
        <f t="shared" si="7"/>
        <v>4.3557712514878923E-2</v>
      </c>
      <c r="L24" s="2">
        <f t="shared" ref="L24" si="22">L9/L$16</f>
        <v>0.18383134982241434</v>
      </c>
      <c r="N24" s="6" t="s">
        <v>133</v>
      </c>
      <c r="O24" s="2">
        <f t="shared" ref="O24:W24" si="23">O9/O$16</f>
        <v>0.2751935594276006</v>
      </c>
      <c r="P24" s="2">
        <f t="shared" si="23"/>
        <v>0.25641576291205842</v>
      </c>
      <c r="Q24" s="2">
        <f t="shared" si="23"/>
        <v>0.33174923012584118</v>
      </c>
      <c r="R24" s="2">
        <f t="shared" si="23"/>
        <v>0.37834173783037278</v>
      </c>
      <c r="S24" s="2">
        <f t="shared" si="23"/>
        <v>0.12880057457505387</v>
      </c>
      <c r="T24" s="2">
        <f t="shared" si="23"/>
        <v>0.17124477234518501</v>
      </c>
      <c r="U24" s="2" t="e">
        <f t="shared" si="23"/>
        <v>#DIV/0!</v>
      </c>
      <c r="V24" s="2" t="e">
        <f t="shared" si="23"/>
        <v>#DIV/0!</v>
      </c>
      <c r="W24" s="2">
        <f t="shared" si="23"/>
        <v>9.3178688126164561E-2</v>
      </c>
      <c r="X24" s="2">
        <f t="shared" si="9"/>
        <v>0.22908775134374393</v>
      </c>
      <c r="Z24" s="6" t="s">
        <v>133</v>
      </c>
      <c r="AA24" s="2">
        <f t="shared" si="10"/>
        <v>0.32654663267197492</v>
      </c>
      <c r="AB24" s="2">
        <f t="shared" si="11"/>
        <v>0.15672212047429582</v>
      </c>
      <c r="AC24" s="2">
        <f t="shared" si="12"/>
        <v>0.2563325031451108</v>
      </c>
      <c r="AD24" s="2">
        <f t="shared" si="13"/>
        <v>0.13149689864504494</v>
      </c>
      <c r="AE24" s="2">
        <f t="shared" si="14"/>
        <v>2.4363474908997061E-2</v>
      </c>
      <c r="AF24" s="2">
        <f t="shared" si="15"/>
        <v>-0.28288872657311204</v>
      </c>
      <c r="AG24" s="2" t="e">
        <f t="shared" si="16"/>
        <v>#DIV/0!</v>
      </c>
      <c r="AH24" s="2" t="e">
        <f t="shared" si="17"/>
        <v>#DIV/0!</v>
      </c>
      <c r="AI24" s="2">
        <f t="shared" si="18"/>
        <v>1.1392006775914956</v>
      </c>
      <c r="AJ24" s="2">
        <f t="shared" si="19"/>
        <v>0.2461843508468409</v>
      </c>
    </row>
    <row r="25" spans="2:36" x14ac:dyDescent="0.25">
      <c r="B25" s="6" t="s">
        <v>136</v>
      </c>
      <c r="C25" s="2">
        <f t="shared" si="7"/>
        <v>0.20054898675880134</v>
      </c>
      <c r="D25" s="2">
        <f t="shared" si="7"/>
        <v>0.17362845384135162</v>
      </c>
      <c r="E25" s="2">
        <f t="shared" si="7"/>
        <v>0.14003891658038115</v>
      </c>
      <c r="F25" s="2">
        <f t="shared" si="7"/>
        <v>0.16647767696539667</v>
      </c>
      <c r="G25" s="2">
        <f t="shared" si="7"/>
        <v>0.319640926055834</v>
      </c>
      <c r="H25" s="2">
        <f t="shared" si="7"/>
        <v>0.19929971216527326</v>
      </c>
      <c r="I25" s="2">
        <f t="shared" si="7"/>
        <v>0.31272675269646855</v>
      </c>
      <c r="J25" s="2">
        <f t="shared" si="7"/>
        <v>0.18540332061003187</v>
      </c>
      <c r="K25" s="2">
        <f t="shared" si="7"/>
        <v>9.9472456115482277E-2</v>
      </c>
      <c r="L25" s="2">
        <f t="shared" ref="L25" si="24">L10/L$16</f>
        <v>0.22723809181986487</v>
      </c>
      <c r="N25" s="6" t="s">
        <v>136</v>
      </c>
      <c r="O25" s="2">
        <f t="shared" ref="O25:W25" si="25">O10/O$16</f>
        <v>0.21100675569423932</v>
      </c>
      <c r="P25" s="2">
        <f t="shared" si="25"/>
        <v>0.18114463652958229</v>
      </c>
      <c r="Q25" s="2">
        <f t="shared" si="25"/>
        <v>0.11154621145876896</v>
      </c>
      <c r="R25" s="2">
        <f t="shared" si="25"/>
        <v>0.2361199097889162</v>
      </c>
      <c r="S25" s="2">
        <f t="shared" si="25"/>
        <v>0.38374197843007879</v>
      </c>
      <c r="T25" s="2">
        <f t="shared" si="25"/>
        <v>0.2627235213204952</v>
      </c>
      <c r="U25" s="2" t="e">
        <f t="shared" si="25"/>
        <v>#DIV/0!</v>
      </c>
      <c r="V25" s="2" t="e">
        <f t="shared" si="25"/>
        <v>#DIV/0!</v>
      </c>
      <c r="W25" s="2">
        <f t="shared" si="25"/>
        <v>0.16324160838216628</v>
      </c>
      <c r="X25" s="2">
        <f t="shared" si="9"/>
        <v>0.24972782902743526</v>
      </c>
      <c r="Z25" s="6" t="s">
        <v>136</v>
      </c>
      <c r="AA25" s="2">
        <f t="shared" si="10"/>
        <v>5.2145708160647342E-2</v>
      </c>
      <c r="AB25" s="2">
        <f t="shared" si="11"/>
        <v>4.3288887978570549E-2</v>
      </c>
      <c r="AC25" s="2">
        <f t="shared" si="12"/>
        <v>-0.20346276461841672</v>
      </c>
      <c r="AD25" s="2">
        <f t="shared" si="13"/>
        <v>0.41832775476555373</v>
      </c>
      <c r="AE25" s="2">
        <f t="shared" si="14"/>
        <v>0.2005408167383666</v>
      </c>
      <c r="AF25" s="2">
        <f t="shared" si="15"/>
        <v>0.31823332039048047</v>
      </c>
      <c r="AG25" s="2" t="e">
        <f t="shared" si="16"/>
        <v>#DIV/0!</v>
      </c>
      <c r="AH25" s="2" t="e">
        <f t="shared" si="17"/>
        <v>#DIV/0!</v>
      </c>
      <c r="AI25" s="2">
        <f t="shared" si="18"/>
        <v>0.64107346653481023</v>
      </c>
      <c r="AJ25" s="2">
        <f t="shared" si="19"/>
        <v>9.8969926333470307E-2</v>
      </c>
    </row>
    <row r="26" spans="2:36" x14ac:dyDescent="0.25">
      <c r="B26" s="6" t="s">
        <v>134</v>
      </c>
      <c r="C26" s="2">
        <f t="shared" si="7"/>
        <v>0.22091311352278062</v>
      </c>
      <c r="D26" s="2">
        <f t="shared" si="7"/>
        <v>0.1397695938369497</v>
      </c>
      <c r="E26" s="2">
        <f t="shared" si="7"/>
        <v>0.16165015103110364</v>
      </c>
      <c r="F26" s="2">
        <f t="shared" si="7"/>
        <v>0.24730737375616715</v>
      </c>
      <c r="G26" s="2">
        <f t="shared" si="7"/>
        <v>0.31402461002283999</v>
      </c>
      <c r="H26" s="2">
        <f t="shared" si="7"/>
        <v>0.20939873440617479</v>
      </c>
      <c r="I26" s="2">
        <f t="shared" si="7"/>
        <v>0.28464813863641852</v>
      </c>
      <c r="J26" s="2">
        <f t="shared" si="7"/>
        <v>0.26104374491478916</v>
      </c>
      <c r="K26" s="2">
        <f t="shared" si="7"/>
        <v>0.12041069462678911</v>
      </c>
      <c r="L26" s="2">
        <f t="shared" ref="L26" si="26">L11/L$16</f>
        <v>0.24271955364288439</v>
      </c>
      <c r="N26" s="6" t="s">
        <v>134</v>
      </c>
      <c r="O26" s="2">
        <f t="shared" ref="O26:W26" si="27">O11/O$16</f>
        <v>0.12366836355563504</v>
      </c>
      <c r="P26" s="2">
        <f t="shared" si="27"/>
        <v>0.16890368302373027</v>
      </c>
      <c r="Q26" s="2">
        <f t="shared" si="27"/>
        <v>0.11464471733262366</v>
      </c>
      <c r="R26" s="2">
        <f t="shared" si="27"/>
        <v>0.11809796518257608</v>
      </c>
      <c r="S26" s="2">
        <f t="shared" si="27"/>
        <v>0.24027047069608834</v>
      </c>
      <c r="T26" s="2">
        <f t="shared" si="27"/>
        <v>0.15685048559876621</v>
      </c>
      <c r="U26" s="2" t="e">
        <f t="shared" si="27"/>
        <v>#DIV/0!</v>
      </c>
      <c r="V26" s="2" t="e">
        <f t="shared" si="27"/>
        <v>#DIV/0!</v>
      </c>
      <c r="W26" s="2">
        <f t="shared" si="27"/>
        <v>0.19626799168264428</v>
      </c>
      <c r="X26" s="2">
        <f t="shared" si="9"/>
        <v>0.15869118379935707</v>
      </c>
      <c r="Z26" s="6" t="s">
        <v>134</v>
      </c>
      <c r="AA26" s="2">
        <f t="shared" si="10"/>
        <v>-0.44019455620554493</v>
      </c>
      <c r="AB26" s="2">
        <f t="shared" si="11"/>
        <v>0.20844368497462595</v>
      </c>
      <c r="AC26" s="2">
        <f t="shared" si="12"/>
        <v>-0.29078496616706229</v>
      </c>
      <c r="AD26" s="2">
        <f t="shared" si="13"/>
        <v>-0.52246484450150354</v>
      </c>
      <c r="AE26" s="2">
        <f t="shared" si="14"/>
        <v>-0.23486738609877514</v>
      </c>
      <c r="AF26" s="2">
        <f t="shared" si="15"/>
        <v>-0.25094826363888006</v>
      </c>
      <c r="AG26" s="2" t="e">
        <f t="shared" si="16"/>
        <v>#DIV/0!</v>
      </c>
      <c r="AH26" s="2" t="e">
        <f t="shared" si="17"/>
        <v>#DIV/0!</v>
      </c>
      <c r="AI26" s="2">
        <f t="shared" si="18"/>
        <v>0.62998803628675648</v>
      </c>
      <c r="AJ26" s="2">
        <f t="shared" si="19"/>
        <v>-0.34619530475554133</v>
      </c>
    </row>
    <row r="27" spans="2:36" x14ac:dyDescent="0.25">
      <c r="B27" s="6" t="s">
        <v>137</v>
      </c>
      <c r="C27" s="2">
        <f t="shared" si="7"/>
        <v>9.7093754351672473E-2</v>
      </c>
      <c r="D27" s="2">
        <f t="shared" si="7"/>
        <v>0.19082434628558945</v>
      </c>
      <c r="E27" s="2">
        <f t="shared" si="7"/>
        <v>0.10442759097169177</v>
      </c>
      <c r="F27" s="2">
        <f t="shared" si="7"/>
        <v>0.14441897543086579</v>
      </c>
      <c r="G27" s="2">
        <f t="shared" si="7"/>
        <v>0.13018715478638174</v>
      </c>
      <c r="H27" s="2">
        <f t="shared" si="7"/>
        <v>0.13027419787173414</v>
      </c>
      <c r="I27" s="2">
        <f t="shared" si="7"/>
        <v>0.18527984562083069</v>
      </c>
      <c r="J27" s="2">
        <f t="shared" si="7"/>
        <v>0.24124385904071052</v>
      </c>
      <c r="K27" s="2">
        <f t="shared" si="7"/>
        <v>0.28781143193651165</v>
      </c>
      <c r="L27" s="2">
        <f t="shared" ref="L27" si="28">L12/L$16</f>
        <v>0.13618785145802625</v>
      </c>
      <c r="N27" s="6" t="s">
        <v>137</v>
      </c>
      <c r="O27" s="2">
        <f t="shared" ref="O27:W27" si="29">O12/O$16</f>
        <v>0.10271985298425315</v>
      </c>
      <c r="P27" s="2">
        <f t="shared" si="29"/>
        <v>0.13958982068076881</v>
      </c>
      <c r="Q27" s="2">
        <f t="shared" si="29"/>
        <v>0.12970003421662929</v>
      </c>
      <c r="R27" s="2">
        <f t="shared" si="29"/>
        <v>0.13057800978131415</v>
      </c>
      <c r="S27" s="2">
        <f t="shared" si="29"/>
        <v>0.13548351308267692</v>
      </c>
      <c r="T27" s="2">
        <f t="shared" si="29"/>
        <v>0.14640212301835409</v>
      </c>
      <c r="U27" s="2" t="e">
        <f t="shared" si="29"/>
        <v>#DIV/0!</v>
      </c>
      <c r="V27" s="2" t="e">
        <f t="shared" si="29"/>
        <v>#DIV/0!</v>
      </c>
      <c r="W27" s="2">
        <f t="shared" si="29"/>
        <v>0.32158191785260998</v>
      </c>
      <c r="X27" s="2">
        <f t="shared" si="9"/>
        <v>0.13059643764379433</v>
      </c>
      <c r="Z27" s="6" t="s">
        <v>137</v>
      </c>
      <c r="AA27" s="2">
        <f t="shared" si="10"/>
        <v>5.7945010677030916E-2</v>
      </c>
      <c r="AB27" s="2">
        <f t="shared" si="11"/>
        <v>-0.2684905076427857</v>
      </c>
      <c r="AC27" s="2">
        <f t="shared" si="12"/>
        <v>0.24200925262930154</v>
      </c>
      <c r="AD27" s="2">
        <f t="shared" si="13"/>
        <v>-9.5838968586073353E-2</v>
      </c>
      <c r="AE27" s="2">
        <f t="shared" si="14"/>
        <v>4.0682648798844562E-2</v>
      </c>
      <c r="AF27" s="2">
        <f t="shared" si="15"/>
        <v>0.12379984225655526</v>
      </c>
      <c r="AG27" s="2" t="e">
        <f t="shared" si="16"/>
        <v>#DIV/0!</v>
      </c>
      <c r="AH27" s="2" t="e">
        <f t="shared" si="17"/>
        <v>#DIV/0!</v>
      </c>
      <c r="AI27" s="2">
        <f t="shared" si="18"/>
        <v>0.11733545706950153</v>
      </c>
      <c r="AJ27" s="2">
        <f t="shared" si="19"/>
        <v>-4.1056626963200324E-2</v>
      </c>
    </row>
    <row r="28" spans="2:36" x14ac:dyDescent="0.25">
      <c r="B28" s="6" t="s">
        <v>138</v>
      </c>
      <c r="C28" s="2">
        <f t="shared" si="7"/>
        <v>4.23266270146158E-2</v>
      </c>
      <c r="D28" s="2">
        <f t="shared" si="7"/>
        <v>0.13754333136376348</v>
      </c>
      <c r="E28" s="2">
        <f t="shared" si="7"/>
        <v>0.12056803735197749</v>
      </c>
      <c r="F28" s="2">
        <f t="shared" si="7"/>
        <v>4.853420675928323E-2</v>
      </c>
      <c r="G28" s="2">
        <f t="shared" si="7"/>
        <v>6.3951182423937061E-2</v>
      </c>
      <c r="H28" s="2">
        <f t="shared" si="7"/>
        <v>0.1076965712515453</v>
      </c>
      <c r="I28" s="2">
        <f t="shared" si="7"/>
        <v>5.8326866824336063E-2</v>
      </c>
      <c r="J28" s="2">
        <f t="shared" si="7"/>
        <v>9.6516626869436892E-2</v>
      </c>
      <c r="K28" s="2">
        <f t="shared" si="7"/>
        <v>4.5529360282025779E-3</v>
      </c>
      <c r="L28" s="2">
        <f t="shared" ref="L28" si="30">L13/L$16</f>
        <v>6.4845371792695033E-2</v>
      </c>
      <c r="N28" s="6" t="s">
        <v>138</v>
      </c>
      <c r="O28" s="2">
        <f t="shared" ref="O28:W28" si="31">O13/O$16</f>
        <v>2.7656412359436233E-2</v>
      </c>
      <c r="P28" s="2">
        <f t="shared" si="31"/>
        <v>6.2922796091485017E-2</v>
      </c>
      <c r="Q28" s="2">
        <f t="shared" si="31"/>
        <v>0.11436908337452002</v>
      </c>
      <c r="R28" s="2">
        <f t="shared" si="31"/>
        <v>6.9913589945011789E-2</v>
      </c>
      <c r="S28" s="2">
        <f t="shared" si="31"/>
        <v>5.4739368317791387E-2</v>
      </c>
      <c r="T28" s="2">
        <f t="shared" si="31"/>
        <v>0.13230655940422104</v>
      </c>
      <c r="U28" s="2" t="e">
        <f t="shared" si="31"/>
        <v>#DIV/0!</v>
      </c>
      <c r="V28" s="2" t="e">
        <f t="shared" si="31"/>
        <v>#DIV/0!</v>
      </c>
      <c r="W28" s="2">
        <f t="shared" si="31"/>
        <v>1.1679403742810079E-2</v>
      </c>
      <c r="X28" s="2">
        <f t="shared" si="9"/>
        <v>5.3282770490178676E-2</v>
      </c>
      <c r="Z28" s="6" t="s">
        <v>138</v>
      </c>
      <c r="AA28" s="2">
        <f t="shared" si="10"/>
        <v>-0.3465954102629959</v>
      </c>
      <c r="AB28" s="2">
        <f t="shared" si="11"/>
        <v>-0.54252383254356484</v>
      </c>
      <c r="AC28" s="2">
        <f t="shared" si="12"/>
        <v>-5.1414571503396851E-2</v>
      </c>
      <c r="AD28" s="2">
        <f t="shared" si="13"/>
        <v>0.44050134149229264</v>
      </c>
      <c r="AE28" s="2">
        <f t="shared" si="14"/>
        <v>-0.14404446887439681</v>
      </c>
      <c r="AF28" s="2">
        <f t="shared" si="15"/>
        <v>0.2285122717156384</v>
      </c>
      <c r="AG28" s="2" t="e">
        <f t="shared" si="16"/>
        <v>#DIV/0!</v>
      </c>
      <c r="AH28" s="2" t="e">
        <f t="shared" si="17"/>
        <v>#DIV/0!</v>
      </c>
      <c r="AI28" s="2">
        <f t="shared" si="18"/>
        <v>1.5652466167904646</v>
      </c>
      <c r="AJ28" s="2">
        <f t="shared" si="19"/>
        <v>-0.17831035558684097</v>
      </c>
    </row>
    <row r="29" spans="2:36" x14ac:dyDescent="0.25">
      <c r="B29" s="6" t="s">
        <v>135</v>
      </c>
      <c r="C29" s="2">
        <f t="shared" si="7"/>
        <v>5.6955661496516263E-2</v>
      </c>
      <c r="D29" s="2">
        <f t="shared" si="7"/>
        <v>6.5601922430772522E-2</v>
      </c>
      <c r="E29" s="2">
        <f t="shared" si="7"/>
        <v>0.2027194647879923</v>
      </c>
      <c r="F29" s="2">
        <f t="shared" si="7"/>
        <v>5.8889009828914353E-2</v>
      </c>
      <c r="G29" s="2">
        <f t="shared" si="7"/>
        <v>4.34108575092138E-2</v>
      </c>
      <c r="H29" s="2">
        <f t="shared" si="7"/>
        <v>0.10794771413514677</v>
      </c>
      <c r="I29" s="2">
        <f t="shared" si="7"/>
        <v>6.0119612004863203E-2</v>
      </c>
      <c r="J29" s="2">
        <f t="shared" si="7"/>
        <v>8.1724196202260013E-2</v>
      </c>
      <c r="K29" s="2">
        <f t="shared" si="7"/>
        <v>2.431758046674929E-2</v>
      </c>
      <c r="L29" s="2">
        <f t="shared" ref="L29" si="32">L14/L$16</f>
        <v>7.1144756835178929E-2</v>
      </c>
      <c r="N29" s="6" t="s">
        <v>135</v>
      </c>
      <c r="O29" s="2">
        <f t="shared" ref="O29:W29" si="33">O14/O$16</f>
        <v>7.6822511169558363E-2</v>
      </c>
      <c r="P29" s="2">
        <f t="shared" si="33"/>
        <v>9.2666165575002679E-2</v>
      </c>
      <c r="Q29" s="2">
        <f t="shared" si="33"/>
        <v>0.19799072349161692</v>
      </c>
      <c r="R29" s="2">
        <f t="shared" si="33"/>
        <v>6.6948787471809032E-2</v>
      </c>
      <c r="S29" s="2">
        <f t="shared" si="33"/>
        <v>5.6964094898310724E-2</v>
      </c>
      <c r="T29" s="2">
        <f t="shared" si="33"/>
        <v>0.13047253831297848</v>
      </c>
      <c r="U29" s="2" t="e">
        <f t="shared" si="33"/>
        <v>#DIV/0!</v>
      </c>
      <c r="V29" s="2" t="e">
        <f t="shared" si="33"/>
        <v>#DIV/0!</v>
      </c>
      <c r="W29" s="2">
        <f t="shared" si="33"/>
        <v>1.5406011179822311E-2</v>
      </c>
      <c r="X29" s="2">
        <f t="shared" si="9"/>
        <v>8.287472435336668E-2</v>
      </c>
      <c r="Z29" s="6" t="s">
        <v>135</v>
      </c>
      <c r="AA29" s="2">
        <f t="shared" si="10"/>
        <v>0.34881255262494443</v>
      </c>
      <c r="AB29" s="2">
        <f t="shared" si="11"/>
        <v>0.41255259207975398</v>
      </c>
      <c r="AC29" s="2">
        <f t="shared" si="12"/>
        <v>-2.3326528122599281E-2</v>
      </c>
      <c r="AD29" s="2">
        <f t="shared" si="13"/>
        <v>0.13686386757580271</v>
      </c>
      <c r="AE29" s="2">
        <f t="shared" si="14"/>
        <v>0.31220846964887294</v>
      </c>
      <c r="AF29" s="2">
        <f t="shared" si="15"/>
        <v>0.20866420709595956</v>
      </c>
      <c r="AG29" s="2" t="e">
        <f t="shared" si="16"/>
        <v>#DIV/0!</v>
      </c>
      <c r="AH29" s="2" t="e">
        <f t="shared" si="17"/>
        <v>#DIV/0!</v>
      </c>
      <c r="AI29" s="2">
        <f t="shared" si="18"/>
        <v>-0.36646611693594427</v>
      </c>
      <c r="AJ29" s="2">
        <f t="shared" si="19"/>
        <v>0.16487465893463615</v>
      </c>
    </row>
    <row r="30" spans="2:36" x14ac:dyDescent="0.25">
      <c r="B30" s="108" t="s">
        <v>185</v>
      </c>
      <c r="C30" s="43">
        <f t="shared" si="7"/>
        <v>1.7108231660085886E-4</v>
      </c>
      <c r="D30" s="43">
        <f t="shared" si="7"/>
        <v>0</v>
      </c>
      <c r="E30" s="43">
        <f t="shared" si="7"/>
        <v>0</v>
      </c>
      <c r="F30" s="43">
        <f t="shared" si="7"/>
        <v>0</v>
      </c>
      <c r="G30" s="43">
        <f t="shared" si="7"/>
        <v>2.4357768634319013E-4</v>
      </c>
      <c r="H30" s="43">
        <f t="shared" si="7"/>
        <v>1.3082154632050263E-4</v>
      </c>
      <c r="I30" s="43">
        <f t="shared" si="7"/>
        <v>0</v>
      </c>
      <c r="J30" s="43">
        <f t="shared" si="7"/>
        <v>2.1097127596198693E-3</v>
      </c>
      <c r="K30" s="43">
        <f t="shared" si="7"/>
        <v>0</v>
      </c>
      <c r="L30" s="43">
        <f t="shared" ref="L30" si="34">L15/L$16</f>
        <v>2.7959451204637506E-4</v>
      </c>
      <c r="N30" s="108" t="s">
        <v>185</v>
      </c>
      <c r="O30" s="43">
        <f t="shared" ref="O30:W30" si="35">O15/O$16</f>
        <v>0.17375793585944702</v>
      </c>
      <c r="P30" s="43">
        <f t="shared" si="35"/>
        <v>7.0976054976913991E-2</v>
      </c>
      <c r="Q30" s="43">
        <f t="shared" si="35"/>
        <v>0</v>
      </c>
      <c r="R30" s="43">
        <f t="shared" si="35"/>
        <v>0</v>
      </c>
      <c r="S30" s="43">
        <f t="shared" si="35"/>
        <v>0</v>
      </c>
      <c r="T30" s="43">
        <f t="shared" si="35"/>
        <v>0</v>
      </c>
      <c r="U30" s="43" t="e">
        <f t="shared" si="35"/>
        <v>#DIV/0!</v>
      </c>
      <c r="V30" s="43" t="e">
        <f t="shared" si="35"/>
        <v>#DIV/0!</v>
      </c>
      <c r="W30" s="43">
        <f t="shared" si="35"/>
        <v>0.19864437903378251</v>
      </c>
      <c r="X30" s="43">
        <f t="shared" si="9"/>
        <v>9.1314698088065763E-2</v>
      </c>
      <c r="Z30" s="108" t="s">
        <v>185</v>
      </c>
      <c r="AA30" s="43">
        <f t="shared" si="10"/>
        <v>1014.6393677134411</v>
      </c>
      <c r="AB30" s="43" t="str">
        <f t="shared" si="11"/>
        <v/>
      </c>
      <c r="AC30" s="43" t="str">
        <f t="shared" si="12"/>
        <v/>
      </c>
      <c r="AD30" s="43" t="str">
        <f t="shared" si="13"/>
        <v/>
      </c>
      <c r="AE30" s="43">
        <f t="shared" si="14"/>
        <v>-1</v>
      </c>
      <c r="AF30" s="43">
        <f t="shared" si="15"/>
        <v>-1</v>
      </c>
      <c r="AG30" s="43" t="str">
        <f t="shared" si="16"/>
        <v/>
      </c>
      <c r="AH30" s="43" t="e">
        <f t="shared" si="17"/>
        <v>#DIV/0!</v>
      </c>
      <c r="AI30" s="43" t="str">
        <f t="shared" si="18"/>
        <v/>
      </c>
      <c r="AJ30" s="43">
        <f t="shared" si="19"/>
        <v>325.59688997371956</v>
      </c>
    </row>
    <row r="31" spans="2:36" x14ac:dyDescent="0.25">
      <c r="B31" s="6" t="s">
        <v>26</v>
      </c>
      <c r="C31" s="2">
        <f t="shared" ref="C31" si="36">SUM(C21:C30)</f>
        <v>1</v>
      </c>
      <c r="D31" s="2">
        <f t="shared" ref="D31" si="37">SUM(D21:D30)</f>
        <v>1</v>
      </c>
      <c r="E31" s="2">
        <f t="shared" ref="E31" si="38">SUM(E21:E30)</f>
        <v>1</v>
      </c>
      <c r="F31" s="2">
        <f t="shared" ref="F31" si="39">SUM(F21:F30)</f>
        <v>1</v>
      </c>
      <c r="G31" s="2">
        <f t="shared" ref="G31" si="40">SUM(G21:G30)</f>
        <v>1</v>
      </c>
      <c r="H31" s="2">
        <f t="shared" ref="H31" si="41">SUM(H21:H30)</f>
        <v>0.99999999999999989</v>
      </c>
      <c r="I31" s="2">
        <f t="shared" ref="I31" si="42">SUM(I21:I30)</f>
        <v>1</v>
      </c>
      <c r="J31" s="2">
        <f t="shared" ref="J31" si="43">SUM(J21:J30)</f>
        <v>1</v>
      </c>
      <c r="K31" s="2">
        <f t="shared" ref="K31" si="44">SUM(K21:K30)</f>
        <v>1</v>
      </c>
      <c r="L31" s="2">
        <f>SUM(L21:L30)</f>
        <v>1</v>
      </c>
      <c r="N31" s="6" t="s">
        <v>26</v>
      </c>
      <c r="O31" s="2">
        <f t="shared" ref="O31" si="45">SUM(O21:O30)</f>
        <v>1</v>
      </c>
      <c r="P31" s="2">
        <f t="shared" ref="P31" si="46">SUM(P21:P30)</f>
        <v>0.99999999999999989</v>
      </c>
      <c r="Q31" s="2">
        <f t="shared" ref="Q31" si="47">SUM(Q21:Q30)</f>
        <v>1</v>
      </c>
      <c r="R31" s="2">
        <f t="shared" ref="R31" si="48">SUM(R21:R30)</f>
        <v>1.0000000000000002</v>
      </c>
      <c r="S31" s="2">
        <f t="shared" ref="S31" si="49">SUM(S21:S30)</f>
        <v>1</v>
      </c>
      <c r="T31" s="2">
        <f t="shared" ref="T31" si="50">SUM(T21:T30)</f>
        <v>1.0000000000000002</v>
      </c>
      <c r="U31" s="2" t="e">
        <f t="shared" ref="U31" si="51">SUM(U21:U30)</f>
        <v>#DIV/0!</v>
      </c>
      <c r="V31" s="2" t="e">
        <f t="shared" ref="V31" si="52">SUM(V21:V30)</f>
        <v>#DIV/0!</v>
      </c>
      <c r="W31" s="2">
        <f t="shared" ref="W31" si="53">SUM(W21:W30)</f>
        <v>1</v>
      </c>
      <c r="X31" s="2">
        <f>SUM(X21:X30)</f>
        <v>1</v>
      </c>
      <c r="Z31" s="6" t="s">
        <v>26</v>
      </c>
      <c r="AA31" s="2">
        <f t="shared" si="10"/>
        <v>0</v>
      </c>
      <c r="AB31" s="2">
        <f t="shared" si="11"/>
        <v>-1.1102230246251565E-16</v>
      </c>
      <c r="AC31" s="2">
        <f t="shared" si="12"/>
        <v>0</v>
      </c>
      <c r="AD31" s="2">
        <f t="shared" si="13"/>
        <v>2.2204460492503131E-16</v>
      </c>
      <c r="AE31" s="2">
        <f t="shared" si="14"/>
        <v>0</v>
      </c>
      <c r="AF31" s="2">
        <f t="shared" si="15"/>
        <v>3.3306690738754701E-16</v>
      </c>
      <c r="AG31" s="2" t="e">
        <f t="shared" si="16"/>
        <v>#DIV/0!</v>
      </c>
      <c r="AH31" s="2" t="e">
        <f t="shared" si="17"/>
        <v>#DIV/0!</v>
      </c>
      <c r="AI31" s="2">
        <f t="shared" si="18"/>
        <v>0</v>
      </c>
      <c r="AJ31" s="2">
        <f t="shared" si="19"/>
        <v>0</v>
      </c>
    </row>
  </sheetData>
  <mergeCells count="6">
    <mergeCell ref="C4:K4"/>
    <mergeCell ref="O4:W4"/>
    <mergeCell ref="C19:K19"/>
    <mergeCell ref="O19:W19"/>
    <mergeCell ref="AA19:AI19"/>
    <mergeCell ref="Z17:AJ17"/>
  </mergeCells>
  <hyperlinks>
    <hyperlink ref="A1" location="Index!A1" display="Index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U12"/>
  <sheetViews>
    <sheetView workbookViewId="0">
      <selection activeCell="U3" sqref="U3:U12"/>
    </sheetView>
  </sheetViews>
  <sheetFormatPr defaultRowHeight="15" x14ac:dyDescent="0.25"/>
  <sheetData>
    <row r="1" spans="1:21" x14ac:dyDescent="0.25">
      <c r="A1" t="s">
        <v>7</v>
      </c>
      <c r="L1" t="s">
        <v>3</v>
      </c>
    </row>
    <row r="2" spans="1:21" x14ac:dyDescent="0.25">
      <c r="B2" t="s">
        <v>49</v>
      </c>
      <c r="C2" t="s">
        <v>50</v>
      </c>
      <c r="D2" t="s">
        <v>97</v>
      </c>
      <c r="E2" t="s">
        <v>143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M2" t="s">
        <v>49</v>
      </c>
      <c r="N2" t="s">
        <v>50</v>
      </c>
      <c r="O2" t="s">
        <v>97</v>
      </c>
      <c r="P2" t="s">
        <v>143</v>
      </c>
      <c r="Q2" t="s">
        <v>99</v>
      </c>
      <c r="R2" t="s">
        <v>100</v>
      </c>
      <c r="S2" t="s">
        <v>101</v>
      </c>
      <c r="T2" t="s">
        <v>102</v>
      </c>
      <c r="U2" t="s">
        <v>103</v>
      </c>
    </row>
    <row r="3" spans="1:21" x14ac:dyDescent="0.25">
      <c r="A3">
        <v>1</v>
      </c>
      <c r="B3">
        <v>491593.21383000002</v>
      </c>
      <c r="C3">
        <v>5891.0546899999999</v>
      </c>
      <c r="D3">
        <v>3586.1702100000002</v>
      </c>
      <c r="E3">
        <v>0</v>
      </c>
      <c r="F3">
        <v>4300.4785199999997</v>
      </c>
      <c r="G3">
        <v>5331.5561100000004</v>
      </c>
      <c r="H3">
        <v>513.52322000000004</v>
      </c>
      <c r="I3">
        <v>302.36774000000003</v>
      </c>
      <c r="J3">
        <v>67267.323520000005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</v>
      </c>
      <c r="B4">
        <v>29906.042870000001</v>
      </c>
      <c r="C4">
        <v>0</v>
      </c>
      <c r="D4">
        <v>0</v>
      </c>
      <c r="E4">
        <v>0</v>
      </c>
      <c r="F4">
        <v>0</v>
      </c>
      <c r="G4">
        <v>117.88124000000001</v>
      </c>
      <c r="H4">
        <v>0</v>
      </c>
      <c r="I4">
        <v>0</v>
      </c>
      <c r="J4">
        <v>0</v>
      </c>
      <c r="L4">
        <v>2</v>
      </c>
      <c r="M4">
        <v>5951</v>
      </c>
      <c r="N4">
        <v>255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</v>
      </c>
      <c r="B5">
        <v>1222.5110500000001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4</v>
      </c>
      <c r="B6">
        <v>621286.86273000005</v>
      </c>
      <c r="C6">
        <v>18403.824680000002</v>
      </c>
      <c r="D6">
        <v>144925.33913000001</v>
      </c>
      <c r="E6">
        <v>151002.47928999999</v>
      </c>
      <c r="F6">
        <v>192807.2066</v>
      </c>
      <c r="G6">
        <v>201622.95731999999</v>
      </c>
      <c r="H6">
        <v>101458.35442</v>
      </c>
      <c r="I6">
        <v>82027.438869999998</v>
      </c>
      <c r="J6">
        <v>6978.2565500000001</v>
      </c>
      <c r="L6">
        <v>4</v>
      </c>
      <c r="M6">
        <v>178501</v>
      </c>
      <c r="N6">
        <v>2388</v>
      </c>
      <c r="O6">
        <v>34904</v>
      </c>
      <c r="P6">
        <v>29861</v>
      </c>
      <c r="Q6">
        <v>44116</v>
      </c>
      <c r="R6">
        <v>24650</v>
      </c>
      <c r="S6">
        <v>0</v>
      </c>
      <c r="T6">
        <v>0</v>
      </c>
      <c r="U6">
        <v>6901</v>
      </c>
    </row>
    <row r="7" spans="1:21" x14ac:dyDescent="0.25">
      <c r="A7">
        <v>5</v>
      </c>
      <c r="B7">
        <v>600616.00168999995</v>
      </c>
      <c r="C7">
        <v>14414.95552</v>
      </c>
      <c r="D7">
        <v>76857.762940000001</v>
      </c>
      <c r="E7">
        <v>75181.190520000004</v>
      </c>
      <c r="F7">
        <v>490142.00965999998</v>
      </c>
      <c r="G7">
        <v>168273.55869999999</v>
      </c>
      <c r="H7">
        <v>322444.14744999999</v>
      </c>
      <c r="I7">
        <v>115674.35936</v>
      </c>
      <c r="J7">
        <v>15936.19771</v>
      </c>
      <c r="L7">
        <v>5</v>
      </c>
      <c r="M7">
        <v>136867</v>
      </c>
      <c r="N7">
        <v>1687</v>
      </c>
      <c r="O7">
        <v>11736</v>
      </c>
      <c r="P7">
        <v>18636</v>
      </c>
      <c r="Q7">
        <v>131437</v>
      </c>
      <c r="R7">
        <v>37818</v>
      </c>
      <c r="S7">
        <v>0</v>
      </c>
      <c r="T7">
        <v>0</v>
      </c>
      <c r="U7">
        <v>12090</v>
      </c>
    </row>
    <row r="8" spans="1:21" x14ac:dyDescent="0.25">
      <c r="A8">
        <v>6</v>
      </c>
      <c r="B8">
        <v>661603.69648000004</v>
      </c>
      <c r="C8">
        <v>11603.93031</v>
      </c>
      <c r="D8">
        <v>88718.688280000002</v>
      </c>
      <c r="E8">
        <v>111683.81925</v>
      </c>
      <c r="F8">
        <v>481529.86959000002</v>
      </c>
      <c r="G8">
        <v>176800.40700000001</v>
      </c>
      <c r="H8">
        <v>293493.04334999999</v>
      </c>
      <c r="I8">
        <v>162866.92092999999</v>
      </c>
      <c r="J8">
        <v>19290.653020000002</v>
      </c>
      <c r="L8">
        <v>6</v>
      </c>
      <c r="M8">
        <v>80216</v>
      </c>
      <c r="N8">
        <v>1573</v>
      </c>
      <c r="O8">
        <v>12062</v>
      </c>
      <c r="P8">
        <v>9321</v>
      </c>
      <c r="Q8">
        <v>82296</v>
      </c>
      <c r="R8">
        <v>22578</v>
      </c>
      <c r="S8">
        <v>0</v>
      </c>
      <c r="T8">
        <v>0</v>
      </c>
      <c r="U8">
        <v>14536</v>
      </c>
    </row>
    <row r="9" spans="1:21" x14ac:dyDescent="0.25">
      <c r="A9">
        <v>7</v>
      </c>
      <c r="B9">
        <v>290782.13493</v>
      </c>
      <c r="C9">
        <v>15842.590330000001</v>
      </c>
      <c r="D9">
        <v>57313.147140000001</v>
      </c>
      <c r="E9">
        <v>65219.497920000002</v>
      </c>
      <c r="F9">
        <v>199630.86225000001</v>
      </c>
      <c r="G9">
        <v>109993.65049</v>
      </c>
      <c r="H9">
        <v>191037.06781000001</v>
      </c>
      <c r="I9">
        <v>150513.64103</v>
      </c>
      <c r="J9">
        <v>46109.446389999997</v>
      </c>
      <c r="L9">
        <v>7</v>
      </c>
      <c r="M9">
        <v>66628</v>
      </c>
      <c r="N9">
        <v>1300</v>
      </c>
      <c r="O9">
        <v>13646</v>
      </c>
      <c r="P9">
        <v>10306</v>
      </c>
      <c r="Q9">
        <v>46405</v>
      </c>
      <c r="R9">
        <v>21074</v>
      </c>
      <c r="S9">
        <v>0</v>
      </c>
      <c r="T9">
        <v>0</v>
      </c>
      <c r="U9">
        <v>23817</v>
      </c>
    </row>
    <row r="10" spans="1:21" x14ac:dyDescent="0.25">
      <c r="A10">
        <v>8</v>
      </c>
      <c r="B10">
        <v>126762.29330999999</v>
      </c>
      <c r="C10">
        <v>11419.10188</v>
      </c>
      <c r="D10">
        <v>66171.531879999995</v>
      </c>
      <c r="E10">
        <v>21918.010340000001</v>
      </c>
      <c r="F10">
        <v>98063.666190000004</v>
      </c>
      <c r="G10">
        <v>90930.815239999996</v>
      </c>
      <c r="H10">
        <v>60139.264340000002</v>
      </c>
      <c r="I10">
        <v>60217.362580000001</v>
      </c>
      <c r="J10">
        <v>729.41286000000002</v>
      </c>
      <c r="L10">
        <v>8</v>
      </c>
      <c r="M10">
        <v>17939</v>
      </c>
      <c r="N10">
        <v>586</v>
      </c>
      <c r="O10">
        <v>12033</v>
      </c>
      <c r="P10">
        <v>5518</v>
      </c>
      <c r="Q10">
        <v>18749</v>
      </c>
      <c r="R10">
        <v>19045</v>
      </c>
      <c r="S10">
        <v>0</v>
      </c>
      <c r="T10">
        <v>0</v>
      </c>
      <c r="U10">
        <v>865</v>
      </c>
    </row>
    <row r="11" spans="1:21" x14ac:dyDescent="0.25">
      <c r="A11">
        <v>9</v>
      </c>
      <c r="B11">
        <v>170574.19354000001</v>
      </c>
      <c r="C11">
        <v>5446.3929900000003</v>
      </c>
      <c r="D11">
        <v>111258.81968</v>
      </c>
      <c r="E11">
        <v>26594.23142</v>
      </c>
      <c r="F11">
        <v>66566.835489999998</v>
      </c>
      <c r="G11">
        <v>91142.861239999998</v>
      </c>
      <c r="H11">
        <v>61987.715700000001</v>
      </c>
      <c r="I11">
        <v>50988.267140000004</v>
      </c>
      <c r="J11">
        <v>3895.8500199999999</v>
      </c>
      <c r="L11">
        <v>9</v>
      </c>
      <c r="M11">
        <v>49830</v>
      </c>
      <c r="N11">
        <v>863</v>
      </c>
      <c r="O11">
        <v>20831</v>
      </c>
      <c r="P11">
        <v>5284</v>
      </c>
      <c r="Q11">
        <v>19511</v>
      </c>
      <c r="R11">
        <v>18781</v>
      </c>
      <c r="S11">
        <v>0</v>
      </c>
      <c r="T11">
        <v>0</v>
      </c>
      <c r="U11">
        <v>1141</v>
      </c>
    </row>
    <row r="12" spans="1:21" x14ac:dyDescent="0.25">
      <c r="A12">
        <v>10</v>
      </c>
      <c r="B12">
        <v>512.36747000000003</v>
      </c>
      <c r="C12">
        <v>0</v>
      </c>
      <c r="D12">
        <v>0</v>
      </c>
      <c r="E12">
        <v>0</v>
      </c>
      <c r="F12">
        <v>373.50554</v>
      </c>
      <c r="G12">
        <v>110.45578999999999</v>
      </c>
      <c r="H12">
        <v>0</v>
      </c>
      <c r="I12">
        <v>1316.26376</v>
      </c>
      <c r="J12">
        <v>0</v>
      </c>
      <c r="L12">
        <v>10</v>
      </c>
      <c r="M12">
        <v>112706</v>
      </c>
      <c r="N12">
        <v>661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14712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F48"/>
  <sheetViews>
    <sheetView zoomScale="115" zoomScaleNormal="115" workbookViewId="0">
      <selection activeCell="D3" sqref="D3:F3"/>
    </sheetView>
  </sheetViews>
  <sheetFormatPr defaultRowHeight="15" x14ac:dyDescent="0.25"/>
  <cols>
    <col min="2" max="2" width="17.28515625" bestFit="1" customWidth="1"/>
  </cols>
  <sheetData>
    <row r="1" spans="1:6" ht="23.25" x14ac:dyDescent="0.35">
      <c r="A1" s="116" t="s">
        <v>310</v>
      </c>
    </row>
    <row r="2" spans="1:6" ht="18.75" x14ac:dyDescent="0.3">
      <c r="B2" s="54" t="s">
        <v>311</v>
      </c>
    </row>
    <row r="3" spans="1:6" x14ac:dyDescent="0.25">
      <c r="B3" t="s">
        <v>173</v>
      </c>
    </row>
    <row r="5" spans="1:6" x14ac:dyDescent="0.25">
      <c r="A5" s="66"/>
      <c r="B5" s="66"/>
      <c r="C5" s="316" t="s">
        <v>9</v>
      </c>
      <c r="D5" s="316"/>
      <c r="E5" s="316" t="s">
        <v>10</v>
      </c>
      <c r="F5" s="316"/>
    </row>
    <row r="6" spans="1:6" ht="15.75" thickBot="1" x14ac:dyDescent="0.3">
      <c r="A6" s="46" t="s">
        <v>186</v>
      </c>
      <c r="B6" s="46" t="s">
        <v>187</v>
      </c>
      <c r="C6" s="46" t="s">
        <v>7</v>
      </c>
      <c r="D6" s="46" t="s">
        <v>3</v>
      </c>
      <c r="E6" s="46" t="s">
        <v>7</v>
      </c>
      <c r="F6" s="46" t="s">
        <v>3</v>
      </c>
    </row>
    <row r="7" spans="1:6" ht="15.75" thickTop="1" x14ac:dyDescent="0.25">
      <c r="A7">
        <v>1</v>
      </c>
      <c r="B7" t="s">
        <v>188</v>
      </c>
      <c r="C7">
        <f>INDEX(StopLocation_input!$B$3:$K$44,MATCH(A7,stopLocBins,0), MATCH($B$3,todPurpose,0))</f>
        <v>146530.88991999999</v>
      </c>
      <c r="D7">
        <f>INDEX(StopLocation_input!$M$3:$V$44,MATCH(A7,stopLocBins,0), MATCH($B$3,todPurpose,0))*Index!$D$3</f>
        <v>19081</v>
      </c>
      <c r="E7" s="2">
        <f>C7/SUM($C$7:$C$48)</f>
        <v>1.9232963458637432E-2</v>
      </c>
      <c r="F7" s="2">
        <f>D7/SUM($D$7:$D$48)</f>
        <v>1.3595161858022078E-2</v>
      </c>
    </row>
    <row r="8" spans="1:6" x14ac:dyDescent="0.25">
      <c r="A8">
        <v>2</v>
      </c>
      <c r="B8" t="s">
        <v>189</v>
      </c>
      <c r="C8">
        <f>INDEX(StopLocation_input!$B$3:$K$44,MATCH(A8,stopLocBins,0), MATCH($B$3,todPurpose,0))</f>
        <v>1325097.13225</v>
      </c>
      <c r="D8">
        <f>INDEX(StopLocation_input!$M$3:$V$44,MATCH(A8,stopLocBins,0), MATCH($B$3,todPurpose,0))*Index!$D$3</f>
        <v>153816</v>
      </c>
      <c r="E8" s="2">
        <f t="shared" ref="E8:E48" si="0">C8/SUM($C$7:$C$48)</f>
        <v>0.1739260898341885</v>
      </c>
      <c r="F8" s="2">
        <f t="shared" ref="F8:F48" si="1">D8/SUM($D$7:$D$48)</f>
        <v>0.10959349176424318</v>
      </c>
    </row>
    <row r="9" spans="1:6" x14ac:dyDescent="0.25">
      <c r="A9">
        <v>3</v>
      </c>
      <c r="B9" t="s">
        <v>190</v>
      </c>
      <c r="C9">
        <f>INDEX(StopLocation_input!$B$3:$K$44,MATCH(A9,stopLocBins,0), MATCH($B$3,todPurpose,0))</f>
        <v>1730978.7175100001</v>
      </c>
      <c r="D9">
        <f>INDEX(StopLocation_input!$M$3:$V$44,MATCH(A9,stopLocBins,0), MATCH($B$3,todPurpose,0))*Index!$D$3</f>
        <v>254331</v>
      </c>
      <c r="E9" s="2">
        <f t="shared" si="0"/>
        <v>0.22720021996539391</v>
      </c>
      <c r="F9" s="2">
        <f t="shared" si="1"/>
        <v>0.18121016249214472</v>
      </c>
    </row>
    <row r="10" spans="1:6" x14ac:dyDescent="0.25">
      <c r="A10">
        <v>4</v>
      </c>
      <c r="B10" t="s">
        <v>191</v>
      </c>
      <c r="C10">
        <f>INDEX(StopLocation_input!$B$3:$K$44,MATCH(A10,stopLocBins,0), MATCH($B$3,todPurpose,0))</f>
        <v>979463.30083000008</v>
      </c>
      <c r="D10">
        <f>INDEX(StopLocation_input!$M$3:$V$44,MATCH(A10,stopLocBins,0), MATCH($B$3,todPurpose,0))*Index!$D$3</f>
        <v>177859</v>
      </c>
      <c r="E10" s="2">
        <f t="shared" si="0"/>
        <v>0.12855979980893162</v>
      </c>
      <c r="F10" s="2">
        <f t="shared" si="1"/>
        <v>0.12672406545285619</v>
      </c>
    </row>
    <row r="11" spans="1:6" x14ac:dyDescent="0.25">
      <c r="A11">
        <v>5</v>
      </c>
      <c r="B11" t="s">
        <v>192</v>
      </c>
      <c r="C11">
        <f>INDEX(StopLocation_input!$B$3:$K$44,MATCH(A11,stopLocBins,0), MATCH($B$3,todPurpose,0))</f>
        <v>660661.27560000005</v>
      </c>
      <c r="D11">
        <f>INDEX(StopLocation_input!$M$3:$V$44,MATCH(A11,stopLocBins,0), MATCH($B$3,todPurpose,0))*Index!$D$3</f>
        <v>115685</v>
      </c>
      <c r="E11" s="2">
        <f t="shared" si="0"/>
        <v>8.6715327935896813E-2</v>
      </c>
      <c r="F11" s="2">
        <f t="shared" si="1"/>
        <v>8.2425255465923386E-2</v>
      </c>
    </row>
    <row r="12" spans="1:6" x14ac:dyDescent="0.25">
      <c r="A12">
        <v>6</v>
      </c>
      <c r="B12" t="s">
        <v>193</v>
      </c>
      <c r="C12">
        <f>INDEX(StopLocation_input!$B$3:$K$44,MATCH(A12,stopLocBins,0), MATCH($B$3,todPurpose,0))</f>
        <v>460089.45739999996</v>
      </c>
      <c r="D12">
        <f>INDEX(StopLocation_input!$M$3:$V$44,MATCH(A12,stopLocBins,0), MATCH($B$3,todPurpose,0))*Index!$D$3</f>
        <v>91734</v>
      </c>
      <c r="E12" s="2">
        <f t="shared" si="0"/>
        <v>6.0389203441742964E-2</v>
      </c>
      <c r="F12" s="2">
        <f t="shared" si="1"/>
        <v>6.5360231533137539E-2</v>
      </c>
    </row>
    <row r="13" spans="1:6" x14ac:dyDescent="0.25">
      <c r="A13">
        <v>7</v>
      </c>
      <c r="B13" t="s">
        <v>194</v>
      </c>
      <c r="C13">
        <f>INDEX(StopLocation_input!$B$3:$K$44,MATCH(A13,stopLocBins,0), MATCH($B$3,todPurpose,0))</f>
        <v>531441.9453299999</v>
      </c>
      <c r="D13">
        <f>INDEX(StopLocation_input!$M$3:$V$44,MATCH(A13,stopLocBins,0), MATCH($B$3,todPurpose,0))*Index!$D$3</f>
        <v>80406</v>
      </c>
      <c r="E13" s="2">
        <f t="shared" si="0"/>
        <v>6.975459932372928E-2</v>
      </c>
      <c r="F13" s="2">
        <f t="shared" si="1"/>
        <v>5.7289061598245546E-2</v>
      </c>
    </row>
    <row r="14" spans="1:6" x14ac:dyDescent="0.25">
      <c r="A14">
        <v>8</v>
      </c>
      <c r="B14" t="s">
        <v>195</v>
      </c>
      <c r="C14">
        <f>INDEX(StopLocation_input!$B$3:$K$44,MATCH(A14,stopLocBins,0), MATCH($B$3,todPurpose,0))</f>
        <v>230283.47375000003</v>
      </c>
      <c r="D14">
        <f>INDEX(StopLocation_input!$M$3:$V$44,MATCH(A14,stopLocBins,0), MATCH($B$3,todPurpose,0))*Index!$D$3</f>
        <v>70823</v>
      </c>
      <c r="E14" s="2">
        <f t="shared" si="0"/>
        <v>3.0225938286322553E-2</v>
      </c>
      <c r="F14" s="2">
        <f t="shared" si="1"/>
        <v>5.0461199532031743E-2</v>
      </c>
    </row>
    <row r="15" spans="1:6" x14ac:dyDescent="0.25">
      <c r="A15">
        <v>9</v>
      </c>
      <c r="B15" t="s">
        <v>196</v>
      </c>
      <c r="C15">
        <f>INDEX(StopLocation_input!$B$3:$K$44,MATCH(A15,stopLocBins,0), MATCH($B$3,todPurpose,0))</f>
        <v>206155.56152999998</v>
      </c>
      <c r="D15">
        <f>INDEX(StopLocation_input!$M$3:$V$44,MATCH(A15,stopLocBins,0), MATCH($B$3,todPurpose,0))*Index!$D$3</f>
        <v>58071</v>
      </c>
      <c r="E15" s="2">
        <f t="shared" si="0"/>
        <v>2.7059020687488437E-2</v>
      </c>
      <c r="F15" s="2">
        <f t="shared" si="1"/>
        <v>4.1375433376510673E-2</v>
      </c>
    </row>
    <row r="16" spans="1:6" x14ac:dyDescent="0.25">
      <c r="A16">
        <v>10</v>
      </c>
      <c r="B16" t="s">
        <v>197</v>
      </c>
      <c r="C16">
        <f>INDEX(StopLocation_input!$B$3:$K$44,MATCH(A16,stopLocBins,0), MATCH($B$3,todPurpose,0))</f>
        <v>148339.22422999999</v>
      </c>
      <c r="D16">
        <f>INDEX(StopLocation_input!$M$3:$V$44,MATCH(A16,stopLocBins,0), MATCH($B$3,todPurpose,0))*Index!$D$3</f>
        <v>42227</v>
      </c>
      <c r="E16" s="2">
        <f t="shared" si="0"/>
        <v>1.9470317014083787E-2</v>
      </c>
      <c r="F16" s="2">
        <f t="shared" si="1"/>
        <v>3.0086625427320282E-2</v>
      </c>
    </row>
    <row r="17" spans="1:6" x14ac:dyDescent="0.25">
      <c r="A17">
        <v>11</v>
      </c>
      <c r="B17" t="s">
        <v>198</v>
      </c>
      <c r="C17">
        <f>INDEX(StopLocation_input!$B$3:$K$44,MATCH(A17,stopLocBins,0), MATCH($B$3,todPurpose,0))</f>
        <v>110439.52626000003</v>
      </c>
      <c r="D17">
        <f>INDEX(StopLocation_input!$M$3:$V$44,MATCH(A17,stopLocBins,0), MATCH($B$3,todPurpose,0))*Index!$D$3</f>
        <v>40512</v>
      </c>
      <c r="E17" s="2">
        <f t="shared" si="0"/>
        <v>1.4495778836172169E-2</v>
      </c>
      <c r="F17" s="2">
        <f t="shared" si="1"/>
        <v>2.8864692479020515E-2</v>
      </c>
    </row>
    <row r="18" spans="1:6" x14ac:dyDescent="0.25">
      <c r="A18">
        <v>12</v>
      </c>
      <c r="B18" t="s">
        <v>199</v>
      </c>
      <c r="C18">
        <f>INDEX(StopLocation_input!$B$3:$K$44,MATCH(A18,stopLocBins,0), MATCH($B$3,todPurpose,0))</f>
        <v>103766.34570999999</v>
      </c>
      <c r="D18">
        <f>INDEX(StopLocation_input!$M$3:$V$44,MATCH(A18,stopLocBins,0), MATCH($B$3,todPurpose,0))*Index!$D$3</f>
        <v>36574</v>
      </c>
      <c r="E18" s="2">
        <f t="shared" si="0"/>
        <v>1.3619888177614701E-2</v>
      </c>
      <c r="F18" s="2">
        <f t="shared" si="1"/>
        <v>2.6058877930679708E-2</v>
      </c>
    </row>
    <row r="19" spans="1:6" x14ac:dyDescent="0.25">
      <c r="A19">
        <v>13</v>
      </c>
      <c r="B19" t="s">
        <v>200</v>
      </c>
      <c r="C19">
        <f>INDEX(StopLocation_input!$B$3:$K$44,MATCH(A19,stopLocBins,0), MATCH($B$3,todPurpose,0))</f>
        <v>94212.873240000001</v>
      </c>
      <c r="D19">
        <f>INDEX(StopLocation_input!$M$3:$V$44,MATCH(A19,stopLocBins,0), MATCH($B$3,todPurpose,0))*Index!$D$3</f>
        <v>30064</v>
      </c>
      <c r="E19" s="2">
        <f t="shared" si="0"/>
        <v>1.2365943790742254E-2</v>
      </c>
      <c r="F19" s="2">
        <f t="shared" si="1"/>
        <v>2.1420520208562221E-2</v>
      </c>
    </row>
    <row r="20" spans="1:6" x14ac:dyDescent="0.25">
      <c r="A20">
        <v>14</v>
      </c>
      <c r="B20" t="s">
        <v>201</v>
      </c>
      <c r="C20">
        <f>INDEX(StopLocation_input!$B$3:$K$44,MATCH(A20,stopLocBins,0), MATCH($B$3,todPurpose,0))</f>
        <v>68348.488119999995</v>
      </c>
      <c r="D20">
        <f>INDEX(StopLocation_input!$M$3:$V$44,MATCH(A20,stopLocBins,0), MATCH($B$3,todPurpose,0))*Index!$D$3</f>
        <v>26851</v>
      </c>
      <c r="E20" s="2">
        <f t="shared" si="0"/>
        <v>8.9711048310889465E-3</v>
      </c>
      <c r="F20" s="2">
        <f t="shared" si="1"/>
        <v>1.913126623603327E-2</v>
      </c>
    </row>
    <row r="21" spans="1:6" x14ac:dyDescent="0.25">
      <c r="A21">
        <v>15</v>
      </c>
      <c r="B21" t="s">
        <v>202</v>
      </c>
      <c r="C21">
        <f>INDEX(StopLocation_input!$B$3:$K$44,MATCH(A21,stopLocBins,0), MATCH($B$3,todPurpose,0))</f>
        <v>68010.202669999999</v>
      </c>
      <c r="D21">
        <f>INDEX(StopLocation_input!$M$3:$V$44,MATCH(A21,stopLocBins,0), MATCH($B$3,todPurpose,0))*Index!$D$3</f>
        <v>23500</v>
      </c>
      <c r="E21" s="2">
        <f t="shared" si="0"/>
        <v>8.926703055449757E-3</v>
      </c>
      <c r="F21" s="2">
        <f t="shared" si="1"/>
        <v>1.6743687629763578E-2</v>
      </c>
    </row>
    <row r="22" spans="1:6" x14ac:dyDescent="0.25">
      <c r="A22">
        <v>16</v>
      </c>
      <c r="B22" t="s">
        <v>203</v>
      </c>
      <c r="C22">
        <f>INDEX(StopLocation_input!$B$3:$K$44,MATCH(A22,stopLocBins,0), MATCH($B$3,todPurpose,0))</f>
        <v>67604.472999999998</v>
      </c>
      <c r="D22">
        <f>INDEX(StopLocation_input!$M$3:$V$44,MATCH(A22,stopLocBins,0), MATCH($B$3,todPurpose,0))*Index!$D$3</f>
        <v>21971</v>
      </c>
      <c r="E22" s="2">
        <f t="shared" si="0"/>
        <v>8.8734488650093982E-3</v>
      </c>
      <c r="F22" s="2">
        <f t="shared" si="1"/>
        <v>1.5654279187810025E-2</v>
      </c>
    </row>
    <row r="23" spans="1:6" x14ac:dyDescent="0.25">
      <c r="A23">
        <v>17</v>
      </c>
      <c r="B23" t="s">
        <v>204</v>
      </c>
      <c r="C23">
        <f>INDEX(StopLocation_input!$B$3:$K$44,MATCH(A23,stopLocBins,0), MATCH($B$3,todPurpose,0))</f>
        <v>190988.81899999999</v>
      </c>
      <c r="D23">
        <f>INDEX(StopLocation_input!$M$3:$V$44,MATCH(A23,stopLocBins,0), MATCH($B$3,todPurpose,0))*Index!$D$3</f>
        <v>19393</v>
      </c>
      <c r="E23" s="2">
        <f t="shared" si="0"/>
        <v>2.5068304565957274E-2</v>
      </c>
      <c r="F23" s="2">
        <f t="shared" si="1"/>
        <v>1.3817461029957663E-2</v>
      </c>
    </row>
    <row r="24" spans="1:6" x14ac:dyDescent="0.25">
      <c r="A24">
        <v>18</v>
      </c>
      <c r="B24" t="s">
        <v>205</v>
      </c>
      <c r="C24">
        <f>INDEX(StopLocation_input!$B$3:$K$44,MATCH(A24,stopLocBins,0), MATCH($B$3,todPurpose,0))</f>
        <v>53645.885679999999</v>
      </c>
      <c r="D24">
        <f>INDEX(StopLocation_input!$M$3:$V$44,MATCH(A24,stopLocBins,0), MATCH($B$3,todPurpose,0))*Index!$D$3</f>
        <v>17385</v>
      </c>
      <c r="E24" s="2">
        <f t="shared" si="0"/>
        <v>7.0413095802051425E-3</v>
      </c>
      <c r="F24" s="2">
        <f t="shared" si="1"/>
        <v>1.2386766359295311E-2</v>
      </c>
    </row>
    <row r="25" spans="1:6" x14ac:dyDescent="0.25">
      <c r="A25">
        <v>19</v>
      </c>
      <c r="B25" t="s">
        <v>206</v>
      </c>
      <c r="C25">
        <f>INDEX(StopLocation_input!$B$3:$K$44,MATCH(A25,stopLocBins,0), MATCH($B$3,todPurpose,0))</f>
        <v>31920.816630000001</v>
      </c>
      <c r="D25">
        <f>INDEX(StopLocation_input!$M$3:$V$44,MATCH(A25,stopLocBins,0), MATCH($B$3,todPurpose,0))*Index!$D$3</f>
        <v>15829</v>
      </c>
      <c r="E25" s="2">
        <f t="shared" si="0"/>
        <v>4.1897780061926765E-3</v>
      </c>
      <c r="F25" s="2">
        <f t="shared" si="1"/>
        <v>1.1278120489001179E-2</v>
      </c>
    </row>
    <row r="26" spans="1:6" x14ac:dyDescent="0.25">
      <c r="A26">
        <v>20</v>
      </c>
      <c r="B26" t="s">
        <v>207</v>
      </c>
      <c r="C26">
        <f>INDEX(StopLocation_input!$B$3:$K$44,MATCH(A26,stopLocBins,0), MATCH($B$3,todPurpose,0))</f>
        <v>40981.244269999996</v>
      </c>
      <c r="D26">
        <f>INDEX(StopLocation_input!$M$3:$V$44,MATCH(A26,stopLocBins,0), MATCH($B$3,todPurpose,0))*Index!$D$3</f>
        <v>14178</v>
      </c>
      <c r="E26" s="2">
        <f t="shared" si="0"/>
        <v>5.3790076206097241E-3</v>
      </c>
      <c r="F26" s="2">
        <f t="shared" si="1"/>
        <v>1.0101787370842044E-2</v>
      </c>
    </row>
    <row r="27" spans="1:6" x14ac:dyDescent="0.25">
      <c r="A27">
        <v>21</v>
      </c>
      <c r="B27" t="s">
        <v>208</v>
      </c>
      <c r="C27">
        <f>INDEX(StopLocation_input!$B$3:$K$44,MATCH(A27,stopLocBins,0), MATCH($B$3,todPurpose,0))</f>
        <v>22432.69989</v>
      </c>
      <c r="D27">
        <f>INDEX(StopLocation_input!$M$3:$V$44,MATCH(A27,stopLocBins,0), MATCH($B$3,todPurpose,0))*Index!$D$3</f>
        <v>12659</v>
      </c>
      <c r="E27" s="2">
        <f t="shared" si="0"/>
        <v>2.9444119086323912E-3</v>
      </c>
      <c r="F27" s="2">
        <f t="shared" si="1"/>
        <v>9.0195039023479636E-3</v>
      </c>
    </row>
    <row r="28" spans="1:6" x14ac:dyDescent="0.25">
      <c r="A28">
        <v>22</v>
      </c>
      <c r="B28" t="s">
        <v>209</v>
      </c>
      <c r="C28">
        <f>INDEX(StopLocation_input!$B$3:$K$44,MATCH(A28,stopLocBins,0), MATCH($B$3,todPurpose,0))</f>
        <v>23349.098420000002</v>
      </c>
      <c r="D28">
        <f>INDEX(StopLocation_input!$M$3:$V$44,MATCH(A28,stopLocBins,0), MATCH($B$3,todPurpose,0))*Index!$D$3</f>
        <v>11305</v>
      </c>
      <c r="E28" s="2">
        <f t="shared" si="0"/>
        <v>3.0646941197802363E-3</v>
      </c>
      <c r="F28" s="2">
        <f t="shared" si="1"/>
        <v>8.0547824959352025E-3</v>
      </c>
    </row>
    <row r="29" spans="1:6" x14ac:dyDescent="0.25">
      <c r="A29">
        <v>23</v>
      </c>
      <c r="B29" t="s">
        <v>210</v>
      </c>
      <c r="C29">
        <f>INDEX(StopLocation_input!$B$3:$K$44,MATCH(A29,stopLocBins,0), MATCH($B$3,todPurpose,0))</f>
        <v>24104.387170000005</v>
      </c>
      <c r="D29">
        <f>INDEX(StopLocation_input!$M$3:$V$44,MATCH(A29,stopLocBins,0), MATCH($B$3,todPurpose,0))*Index!$D$3</f>
        <v>9992</v>
      </c>
      <c r="E29" s="2">
        <f t="shared" si="0"/>
        <v>3.1638298101278541E-3</v>
      </c>
      <c r="F29" s="2">
        <f t="shared" si="1"/>
        <v>7.1192734807062844E-3</v>
      </c>
    </row>
    <row r="30" spans="1:6" x14ac:dyDescent="0.25">
      <c r="A30">
        <v>24</v>
      </c>
      <c r="B30" t="s">
        <v>211</v>
      </c>
      <c r="C30">
        <f>INDEX(StopLocation_input!$B$3:$K$44,MATCH(A30,stopLocBins,0), MATCH($B$3,todPurpose,0))</f>
        <v>20864.791529999999</v>
      </c>
      <c r="D30">
        <f>INDEX(StopLocation_input!$M$3:$V$44,MATCH(A30,stopLocBins,0), MATCH($B$3,todPurpose,0))*Index!$D$3</f>
        <v>8698</v>
      </c>
      <c r="E30" s="2">
        <f t="shared" si="0"/>
        <v>2.7386155457573965E-3</v>
      </c>
      <c r="F30" s="2">
        <f t="shared" si="1"/>
        <v>6.1973019150503668E-3</v>
      </c>
    </row>
    <row r="31" spans="1:6" x14ac:dyDescent="0.25">
      <c r="A31">
        <v>25</v>
      </c>
      <c r="B31" t="s">
        <v>212</v>
      </c>
      <c r="C31">
        <f>INDEX(StopLocation_input!$B$3:$K$44,MATCH(A31,stopLocBins,0), MATCH($B$3,todPurpose,0))</f>
        <v>24967.210439999999</v>
      </c>
      <c r="D31">
        <f>INDEX(StopLocation_input!$M$3:$V$44,MATCH(A31,stopLocBins,0), MATCH($B$3,todPurpose,0))*Index!$D$3</f>
        <v>7419</v>
      </c>
      <c r="E31" s="2">
        <f t="shared" si="0"/>
        <v>3.2770799816939449E-3</v>
      </c>
      <c r="F31" s="2">
        <f t="shared" si="1"/>
        <v>5.2860178095836593E-3</v>
      </c>
    </row>
    <row r="32" spans="1:6" x14ac:dyDescent="0.25">
      <c r="A32">
        <v>26</v>
      </c>
      <c r="B32" t="s">
        <v>213</v>
      </c>
      <c r="C32">
        <f>INDEX(StopLocation_input!$B$3:$K$44,MATCH(A32,stopLocBins,0), MATCH($B$3,todPurpose,0))</f>
        <v>14471.849280000002</v>
      </c>
      <c r="D32">
        <f>INDEX(StopLocation_input!$M$3:$V$44,MATCH(A32,stopLocBins,0), MATCH($B$3,todPurpose,0))*Index!$D$3</f>
        <v>6485</v>
      </c>
      <c r="E32" s="2">
        <f t="shared" si="0"/>
        <v>1.8995076637636551E-3</v>
      </c>
      <c r="F32" s="2">
        <f t="shared" si="1"/>
        <v>4.6205452884688003E-3</v>
      </c>
    </row>
    <row r="33" spans="1:6" x14ac:dyDescent="0.25">
      <c r="A33">
        <v>27</v>
      </c>
      <c r="B33" t="s">
        <v>214</v>
      </c>
      <c r="C33">
        <f>INDEX(StopLocation_input!$B$3:$K$44,MATCH(A33,stopLocBins,0), MATCH($B$3,todPurpose,0))</f>
        <v>10844.59203</v>
      </c>
      <c r="D33">
        <f>INDEX(StopLocation_input!$M$3:$V$44,MATCH(A33,stopLocBins,0), MATCH($B$3,todPurpose,0))*Index!$D$3</f>
        <v>5697</v>
      </c>
      <c r="E33" s="2">
        <f t="shared" si="0"/>
        <v>1.4234107385186401E-3</v>
      </c>
      <c r="F33" s="2">
        <f t="shared" si="1"/>
        <v>4.0590973798622599E-3</v>
      </c>
    </row>
    <row r="34" spans="1:6" x14ac:dyDescent="0.25">
      <c r="A34">
        <v>28</v>
      </c>
      <c r="B34" t="s">
        <v>215</v>
      </c>
      <c r="C34">
        <f>INDEX(StopLocation_input!$B$3:$K$44,MATCH(A34,stopLocBins,0), MATCH($B$3,todPurpose,0))</f>
        <v>10277.086569999999</v>
      </c>
      <c r="D34">
        <f>INDEX(StopLocation_input!$M$3:$V$44,MATCH(A34,stopLocBins,0), MATCH($B$3,todPurpose,0))*Index!$D$3</f>
        <v>4839</v>
      </c>
      <c r="E34" s="2">
        <f t="shared" si="0"/>
        <v>1.3489226099014161E-3</v>
      </c>
      <c r="F34" s="2">
        <f t="shared" si="1"/>
        <v>3.4477746570394027E-3</v>
      </c>
    </row>
    <row r="35" spans="1:6" x14ac:dyDescent="0.25">
      <c r="A35">
        <v>29</v>
      </c>
      <c r="B35" t="s">
        <v>216</v>
      </c>
      <c r="C35">
        <f>INDEX(StopLocation_input!$B$3:$K$44,MATCH(A35,stopLocBins,0), MATCH($B$3,todPurpose,0))</f>
        <v>9960.7945200000013</v>
      </c>
      <c r="D35">
        <f>INDEX(StopLocation_input!$M$3:$V$44,MATCH(A35,stopLocBins,0), MATCH($B$3,todPurpose,0))*Index!$D$3</f>
        <v>4161</v>
      </c>
      <c r="E35" s="2">
        <f t="shared" si="0"/>
        <v>1.3074075857093929E-3</v>
      </c>
      <c r="F35" s="2">
        <f t="shared" si="1"/>
        <v>2.9647014564870744E-3</v>
      </c>
    </row>
    <row r="36" spans="1:6" x14ac:dyDescent="0.25">
      <c r="A36">
        <v>30</v>
      </c>
      <c r="B36" t="s">
        <v>217</v>
      </c>
      <c r="C36">
        <f>INDEX(StopLocation_input!$B$3:$K$44,MATCH(A36,stopLocBins,0), MATCH($B$3,todPurpose,0))</f>
        <v>11597.429830000001</v>
      </c>
      <c r="D36">
        <f>INDEX(StopLocation_input!$M$3:$V$44,MATCH(A36,stopLocBins,0), MATCH($B$3,todPurpose,0))*Index!$D$3</f>
        <v>3495</v>
      </c>
      <c r="E36" s="2">
        <f t="shared" si="0"/>
        <v>1.522224728562556E-3</v>
      </c>
      <c r="F36" s="2">
        <f t="shared" si="1"/>
        <v>2.4901782240861151E-3</v>
      </c>
    </row>
    <row r="37" spans="1:6" x14ac:dyDescent="0.25">
      <c r="A37">
        <v>31</v>
      </c>
      <c r="B37" t="s">
        <v>218</v>
      </c>
      <c r="C37">
        <f>INDEX(StopLocation_input!$B$3:$K$44,MATCH(A37,stopLocBins,0), MATCH($B$3,todPurpose,0))</f>
        <v>8262.9954799999996</v>
      </c>
      <c r="D37">
        <f>INDEX(StopLocation_input!$M$3:$V$44,MATCH(A37,stopLocBins,0), MATCH($B$3,todPurpose,0))*Index!$D$3</f>
        <v>2984</v>
      </c>
      <c r="E37" s="2">
        <f t="shared" si="0"/>
        <v>1.0845623759774561E-3</v>
      </c>
      <c r="F37" s="2">
        <f t="shared" si="1"/>
        <v>2.1260920803070011E-3</v>
      </c>
    </row>
    <row r="38" spans="1:6" x14ac:dyDescent="0.25">
      <c r="A38">
        <v>32</v>
      </c>
      <c r="B38" t="s">
        <v>219</v>
      </c>
      <c r="C38">
        <f>INDEX(StopLocation_input!$B$3:$K$44,MATCH(A38,stopLocBins,0), MATCH($B$3,todPurpose,0))</f>
        <v>12146.701240000002</v>
      </c>
      <c r="D38">
        <f>INDEX(StopLocation_input!$M$3:$V$44,MATCH(A38,stopLocBins,0), MATCH($B$3,todPurpose,0))*Index!$D$3</f>
        <v>2551</v>
      </c>
      <c r="E38" s="2">
        <f t="shared" si="0"/>
        <v>1.594319540538187E-3</v>
      </c>
      <c r="F38" s="2">
        <f t="shared" si="1"/>
        <v>1.8175807295117826E-3</v>
      </c>
    </row>
    <row r="39" spans="1:6" x14ac:dyDescent="0.25">
      <c r="A39">
        <v>33</v>
      </c>
      <c r="B39" t="s">
        <v>220</v>
      </c>
      <c r="C39">
        <f>INDEX(StopLocation_input!$B$3:$K$44,MATCH(A39,stopLocBins,0), MATCH($B$3,todPurpose,0))</f>
        <v>13303.010770000001</v>
      </c>
      <c r="D39">
        <f>INDEX(StopLocation_input!$M$3:$V$44,MATCH(A39,stopLocBins,0), MATCH($B$3,todPurpose,0))*Index!$D$3</f>
        <v>2076</v>
      </c>
      <c r="E39" s="2">
        <f t="shared" si="0"/>
        <v>1.7460913543141487E-3</v>
      </c>
      <c r="F39" s="2">
        <f t="shared" si="1"/>
        <v>1.4791444901867741E-3</v>
      </c>
    </row>
    <row r="40" spans="1:6" x14ac:dyDescent="0.25">
      <c r="A40">
        <v>34</v>
      </c>
      <c r="B40" t="s">
        <v>221</v>
      </c>
      <c r="C40">
        <f>INDEX(StopLocation_input!$B$3:$K$44,MATCH(A40,stopLocBins,0), MATCH($B$3,todPurpose,0))</f>
        <v>8174.0427199999995</v>
      </c>
      <c r="D40">
        <f>INDEX(StopLocation_input!$M$3:$V$44,MATCH(A40,stopLocBins,0), MATCH($B$3,todPurpose,0))*Index!$D$3</f>
        <v>1849</v>
      </c>
      <c r="E40" s="2">
        <f t="shared" si="0"/>
        <v>1.072886850198837E-3</v>
      </c>
      <c r="F40" s="2">
        <f t="shared" si="1"/>
        <v>1.3174075926567174E-3</v>
      </c>
    </row>
    <row r="41" spans="1:6" x14ac:dyDescent="0.25">
      <c r="A41">
        <v>35</v>
      </c>
      <c r="B41" t="s">
        <v>222</v>
      </c>
      <c r="C41">
        <f>INDEX(StopLocation_input!$B$3:$K$44,MATCH(A41,stopLocBins,0), MATCH($B$3,todPurpose,0))</f>
        <v>5684.1316200000001</v>
      </c>
      <c r="D41">
        <f>INDEX(StopLocation_input!$M$3:$V$44,MATCH(A41,stopLocBins,0), MATCH($B$3,todPurpose,0))*Index!$D$3</f>
        <v>1546</v>
      </c>
      <c r="E41" s="2">
        <f t="shared" si="0"/>
        <v>7.4607269362269907E-4</v>
      </c>
      <c r="F41" s="2">
        <f t="shared" si="1"/>
        <v>1.1015208968346592E-3</v>
      </c>
    </row>
    <row r="42" spans="1:6" x14ac:dyDescent="0.25">
      <c r="A42">
        <v>36</v>
      </c>
      <c r="B42" t="s">
        <v>223</v>
      </c>
      <c r="C42">
        <f>INDEX(StopLocation_input!$B$3:$K$44,MATCH(A42,stopLocBins,0), MATCH($B$3,todPurpose,0))</f>
        <v>8470.3916999999983</v>
      </c>
      <c r="D42">
        <f>INDEX(StopLocation_input!$M$3:$V$44,MATCH(A42,stopLocBins,0), MATCH($B$3,todPurpose,0))*Index!$D$3</f>
        <v>1257</v>
      </c>
      <c r="E42" s="2">
        <f t="shared" si="0"/>
        <v>1.1117842397284868E-3</v>
      </c>
      <c r="F42" s="2">
        <f t="shared" si="1"/>
        <v>8.9560916385586465E-4</v>
      </c>
    </row>
    <row r="43" spans="1:6" x14ac:dyDescent="0.25">
      <c r="A43">
        <v>37</v>
      </c>
      <c r="B43" t="s">
        <v>224</v>
      </c>
      <c r="C43">
        <f>INDEX(StopLocation_input!$B$3:$K$44,MATCH(A43,stopLocBins,0), MATCH($B$3,todPurpose,0))</f>
        <v>2624.2267600000005</v>
      </c>
      <c r="D43">
        <f>INDEX(StopLocation_input!$M$3:$V$44,MATCH(A43,stopLocBins,0), MATCH($B$3,todPurpose,0))*Index!$D$3</f>
        <v>1127</v>
      </c>
      <c r="E43" s="2">
        <f t="shared" si="0"/>
        <v>3.4444380573825779E-4</v>
      </c>
      <c r="F43" s="2">
        <f t="shared" si="1"/>
        <v>8.0298450888270439E-4</v>
      </c>
    </row>
    <row r="44" spans="1:6" x14ac:dyDescent="0.25">
      <c r="A44">
        <v>38</v>
      </c>
      <c r="B44" t="s">
        <v>225</v>
      </c>
      <c r="C44">
        <f>INDEX(StopLocation_input!$B$3:$K$44,MATCH(A44,stopLocBins,0), MATCH($B$3,todPurpose,0))</f>
        <v>8650.9231099999997</v>
      </c>
      <c r="D44">
        <f>INDEX(StopLocation_input!$M$3:$V$44,MATCH(A44,stopLocBins,0), MATCH($B$3,todPurpose,0))*Index!$D$3</f>
        <v>890</v>
      </c>
      <c r="E44" s="2">
        <f t="shared" si="0"/>
        <v>1.1354799534006141E-3</v>
      </c>
      <c r="F44" s="2">
        <f t="shared" si="1"/>
        <v>6.3412263789317381E-4</v>
      </c>
    </row>
    <row r="45" spans="1:6" x14ac:dyDescent="0.25">
      <c r="A45">
        <v>39</v>
      </c>
      <c r="B45" t="s">
        <v>226</v>
      </c>
      <c r="C45">
        <f>INDEX(StopLocation_input!$B$3:$K$44,MATCH(A45,stopLocBins,0), MATCH($B$3,todPurpose,0))</f>
        <v>7977.2353899999989</v>
      </c>
      <c r="D45">
        <f>INDEX(StopLocation_input!$M$3:$V$44,MATCH(A45,stopLocBins,0), MATCH($B$3,todPurpose,0))*Index!$D$3</f>
        <v>771</v>
      </c>
      <c r="E45" s="2">
        <f t="shared" si="0"/>
        <v>1.047054834926504E-3</v>
      </c>
      <c r="F45" s="2">
        <f t="shared" si="1"/>
        <v>5.4933545372543491E-4</v>
      </c>
    </row>
    <row r="46" spans="1:6" x14ac:dyDescent="0.25">
      <c r="A46">
        <v>40</v>
      </c>
      <c r="B46" t="s">
        <v>227</v>
      </c>
      <c r="C46">
        <f>INDEX(StopLocation_input!$B$3:$K$44,MATCH(A46,stopLocBins,0), MATCH($B$3,todPurpose,0))</f>
        <v>2826.3190399999999</v>
      </c>
      <c r="D46">
        <f>INDEX(StopLocation_input!$M$3:$V$44,MATCH(A46,stopLocBins,0), MATCH($B$3,todPurpose,0))*Index!$D$3</f>
        <v>644</v>
      </c>
      <c r="E46" s="2">
        <f t="shared" si="0"/>
        <v>3.7096949898037738E-4</v>
      </c>
      <c r="F46" s="2">
        <f t="shared" si="1"/>
        <v>4.5884829079011679E-4</v>
      </c>
    </row>
    <row r="47" spans="1:6" x14ac:dyDescent="0.25">
      <c r="A47">
        <v>41</v>
      </c>
      <c r="B47" t="s">
        <v>228</v>
      </c>
      <c r="C47">
        <f>INDEX(StopLocation_input!$B$3:$K$44,MATCH(A47,stopLocBins,0), MATCH($B$3,todPurpose,0))</f>
        <v>3326.9869399999998</v>
      </c>
      <c r="D47">
        <f>INDEX(StopLocation_input!$M$3:$V$44,MATCH(A47,stopLocBins,0), MATCH($B$3,todPurpose,0))*Index!$D$3</f>
        <v>544</v>
      </c>
      <c r="E47" s="2">
        <f t="shared" si="0"/>
        <v>4.3668484016795881E-4</v>
      </c>
      <c r="F47" s="2">
        <f t="shared" si="1"/>
        <v>3.8759855619537818E-4</v>
      </c>
    </row>
    <row r="48" spans="1:6" x14ac:dyDescent="0.25">
      <c r="A48">
        <v>42</v>
      </c>
      <c r="B48" t="s">
        <v>229</v>
      </c>
      <c r="C48">
        <f>INDEX(StopLocation_input!$B$3:$K$44,MATCH(A48,stopLocBins,0), MATCH($B$3,todPurpose,0))</f>
        <v>115460.42172</v>
      </c>
      <c r="D48">
        <f>INDEX(StopLocation_input!$M$3:$V$44,MATCH(A48,stopLocBins,0), MATCH($B$3,todPurpose,0))*Index!$D$3</f>
        <v>2235</v>
      </c>
      <c r="E48" s="2">
        <f t="shared" si="0"/>
        <v>1.5154798234502035E-2</v>
      </c>
      <c r="F48" s="2">
        <f t="shared" si="1"/>
        <v>1.5924315681924085E-3</v>
      </c>
    </row>
  </sheetData>
  <mergeCells count="2">
    <mergeCell ref="C5:D5"/>
    <mergeCell ref="E5:F5"/>
  </mergeCells>
  <hyperlinks>
    <hyperlink ref="A1" location="Index!A1" display="Index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1265" r:id="rId4" name="ComboBox1">
          <controlPr defaultSize="0" autoLine="0" linkedCell="B3" listFillRange="todPurpose" r:id="rId5">
            <anchor moveWithCells="1">
              <from>
                <xdr:col>0</xdr:col>
                <xdr:colOff>600075</xdr:colOff>
                <xdr:row>1</xdr:row>
                <xdr:rowOff>219075</xdr:rowOff>
              </from>
              <to>
                <xdr:col>2</xdr:col>
                <xdr:colOff>28575</xdr:colOff>
                <xdr:row>3</xdr:row>
                <xdr:rowOff>57150</xdr:rowOff>
              </to>
            </anchor>
          </controlPr>
        </control>
      </mc:Choice>
      <mc:Fallback>
        <control shapeId="11265" r:id="rId4" name="ComboBox1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V44"/>
  <sheetViews>
    <sheetView workbookViewId="0">
      <selection activeCell="U3" sqref="U3:U44"/>
    </sheetView>
  </sheetViews>
  <sheetFormatPr defaultRowHeight="15" x14ac:dyDescent="0.25"/>
  <sheetData>
    <row r="1" spans="1:22" x14ac:dyDescent="0.25">
      <c r="A1" t="s">
        <v>7</v>
      </c>
      <c r="L1" t="s">
        <v>3</v>
      </c>
    </row>
    <row r="2" spans="1:22" x14ac:dyDescent="0.25">
      <c r="B2" t="s">
        <v>49</v>
      </c>
      <c r="C2" t="s">
        <v>50</v>
      </c>
      <c r="D2" t="s">
        <v>97</v>
      </c>
      <c r="E2" t="s">
        <v>143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173</v>
      </c>
      <c r="M2" t="s">
        <v>49</v>
      </c>
      <c r="N2" t="s">
        <v>50</v>
      </c>
      <c r="O2" t="s">
        <v>97</v>
      </c>
      <c r="P2" t="s">
        <v>143</v>
      </c>
      <c r="Q2" t="s">
        <v>99</v>
      </c>
      <c r="R2" t="s">
        <v>100</v>
      </c>
      <c r="S2" t="s">
        <v>101</v>
      </c>
      <c r="T2" t="s">
        <v>102</v>
      </c>
      <c r="U2" t="s">
        <v>103</v>
      </c>
      <c r="V2" t="s">
        <v>173</v>
      </c>
    </row>
    <row r="3" spans="1:22" x14ac:dyDescent="0.25">
      <c r="A3">
        <v>1</v>
      </c>
      <c r="B3">
        <v>82220.885999999999</v>
      </c>
      <c r="C3">
        <v>1781.95127</v>
      </c>
      <c r="D3">
        <v>13253.94939</v>
      </c>
      <c r="E3">
        <v>3888.6181700000002</v>
      </c>
      <c r="F3">
        <v>13505.199699999999</v>
      </c>
      <c r="G3">
        <v>13976.06385</v>
      </c>
      <c r="H3">
        <v>11471.412630000001</v>
      </c>
      <c r="I3">
        <v>4123.9929899999997</v>
      </c>
      <c r="J3">
        <v>2307.81592</v>
      </c>
      <c r="K3">
        <f>SUM(A3:J3)</f>
        <v>146530.88991999999</v>
      </c>
      <c r="L3">
        <v>1</v>
      </c>
      <c r="M3">
        <v>9489</v>
      </c>
      <c r="N3">
        <v>163</v>
      </c>
      <c r="O3">
        <v>1239</v>
      </c>
      <c r="P3">
        <v>791</v>
      </c>
      <c r="Q3">
        <v>3939</v>
      </c>
      <c r="R3">
        <v>2948</v>
      </c>
      <c r="U3">
        <v>511</v>
      </c>
      <c r="V3">
        <f>SUM(L3:U3)</f>
        <v>19081</v>
      </c>
    </row>
    <row r="4" spans="1:22" x14ac:dyDescent="0.25">
      <c r="A4">
        <v>2</v>
      </c>
      <c r="B4">
        <v>452351.01392</v>
      </c>
      <c r="C4">
        <v>18737.135569999999</v>
      </c>
      <c r="D4">
        <v>97514.615980000002</v>
      </c>
      <c r="E4">
        <v>77786.5046</v>
      </c>
      <c r="F4">
        <v>273085.92871000001</v>
      </c>
      <c r="G4">
        <v>139909.01107000001</v>
      </c>
      <c r="H4">
        <v>157574.26152</v>
      </c>
      <c r="I4">
        <v>79921.813399999999</v>
      </c>
      <c r="J4">
        <v>28214.84748</v>
      </c>
      <c r="K4">
        <f t="shared" ref="K4:K44" si="0">SUM(A4:J4)</f>
        <v>1325097.13225</v>
      </c>
      <c r="L4">
        <v>2</v>
      </c>
      <c r="M4">
        <v>60474</v>
      </c>
      <c r="N4">
        <v>1207</v>
      </c>
      <c r="O4">
        <v>9699</v>
      </c>
      <c r="P4">
        <v>7196</v>
      </c>
      <c r="Q4">
        <v>39903</v>
      </c>
      <c r="R4">
        <v>16378</v>
      </c>
      <c r="U4">
        <v>18957</v>
      </c>
      <c r="V4">
        <f t="shared" ref="V4:V44" si="1">SUM(L4:U4)</f>
        <v>153816</v>
      </c>
    </row>
    <row r="5" spans="1:22" x14ac:dyDescent="0.25">
      <c r="A5">
        <v>3</v>
      </c>
      <c r="B5">
        <v>559056.71065999998</v>
      </c>
      <c r="C5">
        <v>22433.45534</v>
      </c>
      <c r="D5">
        <v>122414.34351000001</v>
      </c>
      <c r="E5">
        <v>109258.64783</v>
      </c>
      <c r="F5">
        <v>350952.75206000003</v>
      </c>
      <c r="G5">
        <v>196844.47635000001</v>
      </c>
      <c r="H5">
        <v>241456.37247</v>
      </c>
      <c r="I5">
        <v>112291.69861000001</v>
      </c>
      <c r="J5">
        <v>16267.260679999999</v>
      </c>
      <c r="K5">
        <f t="shared" si="0"/>
        <v>1730978.7175100001</v>
      </c>
      <c r="L5">
        <v>3</v>
      </c>
      <c r="M5">
        <v>95645</v>
      </c>
      <c r="N5">
        <v>1238</v>
      </c>
      <c r="O5">
        <v>19589</v>
      </c>
      <c r="P5">
        <v>14222</v>
      </c>
      <c r="Q5">
        <v>75769</v>
      </c>
      <c r="R5">
        <v>31302</v>
      </c>
      <c r="U5">
        <v>16563</v>
      </c>
      <c r="V5">
        <f t="shared" si="1"/>
        <v>254331</v>
      </c>
    </row>
    <row r="6" spans="1:22" x14ac:dyDescent="0.25">
      <c r="A6">
        <v>4</v>
      </c>
      <c r="B6">
        <v>321545.58061</v>
      </c>
      <c r="C6">
        <v>6564.4238100000002</v>
      </c>
      <c r="D6">
        <v>51158.967940000002</v>
      </c>
      <c r="E6">
        <v>52313.839599999999</v>
      </c>
      <c r="F6">
        <v>191501.03266999999</v>
      </c>
      <c r="G6">
        <v>111892.98639999999</v>
      </c>
      <c r="H6">
        <v>143103.33760999999</v>
      </c>
      <c r="I6">
        <v>83846.574330000003</v>
      </c>
      <c r="J6">
        <v>17532.557860000001</v>
      </c>
      <c r="K6">
        <f t="shared" si="0"/>
        <v>979463.30083000008</v>
      </c>
      <c r="L6">
        <v>4</v>
      </c>
      <c r="M6">
        <v>73479</v>
      </c>
      <c r="N6">
        <v>810</v>
      </c>
      <c r="O6">
        <v>13704</v>
      </c>
      <c r="P6">
        <v>10490</v>
      </c>
      <c r="Q6">
        <v>49599</v>
      </c>
      <c r="R6">
        <v>21264</v>
      </c>
      <c r="U6">
        <v>8509</v>
      </c>
      <c r="V6">
        <f t="shared" si="1"/>
        <v>177859</v>
      </c>
    </row>
    <row r="7" spans="1:22" x14ac:dyDescent="0.25">
      <c r="A7">
        <v>5</v>
      </c>
      <c r="B7">
        <v>208573.76663999999</v>
      </c>
      <c r="C7">
        <v>3515.5611199999998</v>
      </c>
      <c r="D7">
        <v>38257.809280000001</v>
      </c>
      <c r="E7">
        <v>37753.422930000001</v>
      </c>
      <c r="F7">
        <v>134071.83132999999</v>
      </c>
      <c r="G7">
        <v>60906.71441</v>
      </c>
      <c r="H7">
        <v>105336.87764000001</v>
      </c>
      <c r="I7">
        <v>64606.303379999998</v>
      </c>
      <c r="J7">
        <v>7633.9888700000001</v>
      </c>
      <c r="K7">
        <f t="shared" si="0"/>
        <v>660661.27560000005</v>
      </c>
      <c r="L7">
        <v>5</v>
      </c>
      <c r="M7">
        <v>49420</v>
      </c>
      <c r="N7">
        <v>492</v>
      </c>
      <c r="O7">
        <v>8819</v>
      </c>
      <c r="P7">
        <v>7200</v>
      </c>
      <c r="Q7">
        <v>31425</v>
      </c>
      <c r="R7">
        <v>13303</v>
      </c>
      <c r="U7">
        <v>5021</v>
      </c>
      <c r="V7">
        <f t="shared" si="1"/>
        <v>115685</v>
      </c>
    </row>
    <row r="8" spans="1:22" x14ac:dyDescent="0.25">
      <c r="A8">
        <v>6</v>
      </c>
      <c r="B8">
        <v>152783.85026000001</v>
      </c>
      <c r="C8">
        <v>3220.6334700000002</v>
      </c>
      <c r="D8">
        <v>29447.654699999999</v>
      </c>
      <c r="E8">
        <v>31284.406299999999</v>
      </c>
      <c r="F8">
        <v>91268.706009999994</v>
      </c>
      <c r="G8">
        <v>48192.183230000002</v>
      </c>
      <c r="H8">
        <v>66855.406749999995</v>
      </c>
      <c r="I8">
        <v>29555.48461</v>
      </c>
      <c r="J8">
        <v>7475.1320699999997</v>
      </c>
      <c r="K8">
        <f t="shared" si="0"/>
        <v>460089.45739999996</v>
      </c>
      <c r="L8">
        <v>6</v>
      </c>
      <c r="M8">
        <v>39388</v>
      </c>
      <c r="N8">
        <v>393</v>
      </c>
      <c r="O8">
        <v>7788</v>
      </c>
      <c r="P8">
        <v>6572</v>
      </c>
      <c r="Q8">
        <v>23507</v>
      </c>
      <c r="R8">
        <v>10449</v>
      </c>
      <c r="U8">
        <v>3631</v>
      </c>
      <c r="V8">
        <f t="shared" si="1"/>
        <v>91734</v>
      </c>
    </row>
    <row r="9" spans="1:22" x14ac:dyDescent="0.25">
      <c r="A9">
        <v>7</v>
      </c>
      <c r="B9">
        <v>212276.46401</v>
      </c>
      <c r="C9">
        <v>1104.17839</v>
      </c>
      <c r="D9">
        <v>60816.734559999997</v>
      </c>
      <c r="E9">
        <v>19259.647000000001</v>
      </c>
      <c r="F9">
        <v>92576.334929999997</v>
      </c>
      <c r="G9">
        <v>34006.769229999998</v>
      </c>
      <c r="H9">
        <v>47697.469590000001</v>
      </c>
      <c r="I9">
        <v>57057.830560000002</v>
      </c>
      <c r="J9">
        <v>6639.5170600000001</v>
      </c>
      <c r="K9">
        <f t="shared" si="0"/>
        <v>531441.9453299999</v>
      </c>
      <c r="L9">
        <v>7</v>
      </c>
      <c r="M9">
        <v>34838</v>
      </c>
      <c r="N9">
        <v>327</v>
      </c>
      <c r="O9">
        <v>7228</v>
      </c>
      <c r="P9">
        <v>6445</v>
      </c>
      <c r="Q9">
        <v>20049</v>
      </c>
      <c r="R9">
        <v>8639</v>
      </c>
      <c r="U9">
        <v>2873</v>
      </c>
      <c r="V9">
        <f t="shared" si="1"/>
        <v>80406</v>
      </c>
    </row>
    <row r="10" spans="1:22" x14ac:dyDescent="0.25">
      <c r="A10">
        <v>8</v>
      </c>
      <c r="B10">
        <v>88827.610260000001</v>
      </c>
      <c r="C10">
        <v>2895.9529200000002</v>
      </c>
      <c r="D10">
        <v>14688.130950000001</v>
      </c>
      <c r="E10">
        <v>13803.008260000001</v>
      </c>
      <c r="F10">
        <v>40098.34751</v>
      </c>
      <c r="G10">
        <v>23611.221010000001</v>
      </c>
      <c r="H10">
        <v>26370.08166</v>
      </c>
      <c r="I10">
        <v>16048.84815</v>
      </c>
      <c r="J10">
        <v>3932.2730299999998</v>
      </c>
      <c r="K10">
        <f t="shared" si="0"/>
        <v>230283.47375000003</v>
      </c>
      <c r="L10">
        <v>8</v>
      </c>
      <c r="M10">
        <v>32088</v>
      </c>
      <c r="N10">
        <v>316</v>
      </c>
      <c r="O10">
        <v>6161</v>
      </c>
      <c r="P10">
        <v>5715</v>
      </c>
      <c r="Q10">
        <v>16733</v>
      </c>
      <c r="R10">
        <v>7312</v>
      </c>
      <c r="U10">
        <v>2490</v>
      </c>
      <c r="V10">
        <f t="shared" si="1"/>
        <v>70823</v>
      </c>
    </row>
    <row r="11" spans="1:22" x14ac:dyDescent="0.25">
      <c r="A11">
        <v>9</v>
      </c>
      <c r="B11">
        <v>77744.476680000007</v>
      </c>
      <c r="C11">
        <v>1338.1898900000001</v>
      </c>
      <c r="D11">
        <v>11802.70153</v>
      </c>
      <c r="E11">
        <v>9434.6133800000007</v>
      </c>
      <c r="F11">
        <v>38434.263780000001</v>
      </c>
      <c r="G11">
        <v>23377.737239999999</v>
      </c>
      <c r="H11">
        <v>31792.500530000001</v>
      </c>
      <c r="I11">
        <v>8941.8725400000003</v>
      </c>
      <c r="J11">
        <v>3280.2059599999998</v>
      </c>
      <c r="K11">
        <f t="shared" si="0"/>
        <v>206155.56152999998</v>
      </c>
      <c r="L11">
        <v>9</v>
      </c>
      <c r="M11">
        <v>27038</v>
      </c>
      <c r="N11">
        <v>330</v>
      </c>
      <c r="O11">
        <v>5155</v>
      </c>
      <c r="P11">
        <v>4715</v>
      </c>
      <c r="Q11">
        <v>13289</v>
      </c>
      <c r="R11">
        <v>5545</v>
      </c>
      <c r="U11">
        <v>1990</v>
      </c>
      <c r="V11">
        <f t="shared" si="1"/>
        <v>58071</v>
      </c>
    </row>
    <row r="12" spans="1:22" x14ac:dyDescent="0.25">
      <c r="A12">
        <v>10</v>
      </c>
      <c r="B12">
        <v>58401.64129</v>
      </c>
      <c r="C12">
        <v>1216.2144499999999</v>
      </c>
      <c r="D12">
        <v>7697.5643799999998</v>
      </c>
      <c r="E12">
        <v>6604.14473</v>
      </c>
      <c r="F12">
        <v>26653.95938</v>
      </c>
      <c r="G12">
        <v>13090.341340000001</v>
      </c>
      <c r="H12">
        <v>19917.14976</v>
      </c>
      <c r="I12">
        <v>12270.608990000001</v>
      </c>
      <c r="J12">
        <v>2477.5999099999999</v>
      </c>
      <c r="K12">
        <f t="shared" si="0"/>
        <v>148339.22422999999</v>
      </c>
      <c r="L12">
        <v>10</v>
      </c>
      <c r="M12">
        <v>20989</v>
      </c>
      <c r="N12">
        <v>291</v>
      </c>
      <c r="O12">
        <v>3223</v>
      </c>
      <c r="P12">
        <v>3595</v>
      </c>
      <c r="Q12">
        <v>8945</v>
      </c>
      <c r="R12">
        <v>3806</v>
      </c>
      <c r="U12">
        <v>1368</v>
      </c>
      <c r="V12">
        <f t="shared" si="1"/>
        <v>42227</v>
      </c>
    </row>
    <row r="13" spans="1:22" x14ac:dyDescent="0.25">
      <c r="A13">
        <v>11</v>
      </c>
      <c r="B13">
        <v>49982.216220000002</v>
      </c>
      <c r="C13">
        <v>1466.62003</v>
      </c>
      <c r="D13">
        <v>5555.0777200000002</v>
      </c>
      <c r="E13">
        <v>7239.5112399999998</v>
      </c>
      <c r="F13">
        <v>19435.243020000002</v>
      </c>
      <c r="G13">
        <v>10362.81177</v>
      </c>
      <c r="H13">
        <v>10885.22049</v>
      </c>
      <c r="I13">
        <v>2722.71567</v>
      </c>
      <c r="J13">
        <v>2779.1100999999999</v>
      </c>
      <c r="K13">
        <f t="shared" si="0"/>
        <v>110439.52626000003</v>
      </c>
      <c r="L13">
        <v>11</v>
      </c>
      <c r="M13">
        <v>20619</v>
      </c>
      <c r="N13">
        <v>330</v>
      </c>
      <c r="O13">
        <v>3274</v>
      </c>
      <c r="P13">
        <v>3323</v>
      </c>
      <c r="Q13">
        <v>8186</v>
      </c>
      <c r="R13">
        <v>3467</v>
      </c>
      <c r="U13">
        <v>1302</v>
      </c>
      <c r="V13">
        <f t="shared" si="1"/>
        <v>40512</v>
      </c>
    </row>
    <row r="14" spans="1:22" x14ac:dyDescent="0.25">
      <c r="A14">
        <v>12</v>
      </c>
      <c r="B14">
        <v>28163.24566</v>
      </c>
      <c r="C14">
        <v>1450.5580500000001</v>
      </c>
      <c r="D14">
        <v>8848.0327500000003</v>
      </c>
      <c r="E14">
        <v>8213.6826199999996</v>
      </c>
      <c r="F14">
        <v>20210.94729</v>
      </c>
      <c r="G14">
        <v>11363.40444</v>
      </c>
      <c r="H14">
        <v>12165.857379999999</v>
      </c>
      <c r="I14">
        <v>10230.170029999999</v>
      </c>
      <c r="J14">
        <v>3108.44749</v>
      </c>
      <c r="K14">
        <f t="shared" si="0"/>
        <v>103766.34570999999</v>
      </c>
      <c r="L14">
        <v>12</v>
      </c>
      <c r="M14">
        <v>19450</v>
      </c>
      <c r="N14">
        <v>323</v>
      </c>
      <c r="O14">
        <v>2842</v>
      </c>
      <c r="P14">
        <v>2658</v>
      </c>
      <c r="Q14">
        <v>7125</v>
      </c>
      <c r="R14">
        <v>2919</v>
      </c>
      <c r="U14">
        <v>1245</v>
      </c>
      <c r="V14">
        <f t="shared" si="1"/>
        <v>36574</v>
      </c>
    </row>
    <row r="15" spans="1:22" x14ac:dyDescent="0.25">
      <c r="A15">
        <v>13</v>
      </c>
      <c r="B15">
        <v>34252.6224</v>
      </c>
      <c r="C15">
        <v>794.89571000000001</v>
      </c>
      <c r="D15">
        <v>3311.4799499999999</v>
      </c>
      <c r="E15">
        <v>3132.5748199999998</v>
      </c>
      <c r="F15">
        <v>16074.14205</v>
      </c>
      <c r="G15">
        <v>7969.3032199999998</v>
      </c>
      <c r="H15">
        <v>16043.372590000001</v>
      </c>
      <c r="I15">
        <v>6704.2218999999996</v>
      </c>
      <c r="J15">
        <v>5917.2605999999996</v>
      </c>
      <c r="K15">
        <f t="shared" si="0"/>
        <v>94212.873240000001</v>
      </c>
      <c r="L15">
        <v>13</v>
      </c>
      <c r="M15">
        <v>16863</v>
      </c>
      <c r="N15">
        <v>318</v>
      </c>
      <c r="O15">
        <v>2134</v>
      </c>
      <c r="P15">
        <v>1836</v>
      </c>
      <c r="Q15">
        <v>5600</v>
      </c>
      <c r="R15">
        <v>2342</v>
      </c>
      <c r="U15">
        <v>958</v>
      </c>
      <c r="V15">
        <f t="shared" si="1"/>
        <v>30064</v>
      </c>
    </row>
    <row r="16" spans="1:22" x14ac:dyDescent="0.25">
      <c r="A16">
        <v>14</v>
      </c>
      <c r="B16">
        <v>25724.329389999999</v>
      </c>
      <c r="C16">
        <v>1174.22873</v>
      </c>
      <c r="D16">
        <v>3026.5157399999998</v>
      </c>
      <c r="E16">
        <v>5351.6996799999997</v>
      </c>
      <c r="F16">
        <v>10811.490760000001</v>
      </c>
      <c r="G16">
        <v>5894.6162100000001</v>
      </c>
      <c r="H16">
        <v>6087.9335899999996</v>
      </c>
      <c r="I16">
        <v>8726.3154599999998</v>
      </c>
      <c r="J16">
        <v>1537.3585599999999</v>
      </c>
      <c r="K16">
        <f t="shared" si="0"/>
        <v>68348.488119999995</v>
      </c>
      <c r="L16">
        <v>14</v>
      </c>
      <c r="M16">
        <v>15876</v>
      </c>
      <c r="N16">
        <v>336</v>
      </c>
      <c r="O16">
        <v>1667</v>
      </c>
      <c r="P16">
        <v>1392</v>
      </c>
      <c r="Q16">
        <v>4750</v>
      </c>
      <c r="R16">
        <v>1933</v>
      </c>
      <c r="U16">
        <v>883</v>
      </c>
      <c r="V16">
        <f t="shared" si="1"/>
        <v>26851</v>
      </c>
    </row>
    <row r="17" spans="1:22" x14ac:dyDescent="0.25">
      <c r="A17">
        <v>15</v>
      </c>
      <c r="B17">
        <v>30760.271110000001</v>
      </c>
      <c r="C17">
        <v>394.95375000000001</v>
      </c>
      <c r="D17">
        <v>5624.3366800000003</v>
      </c>
      <c r="E17">
        <v>1216.3441399999999</v>
      </c>
      <c r="F17">
        <v>10493.99271</v>
      </c>
      <c r="G17">
        <v>4114.8398399999996</v>
      </c>
      <c r="H17">
        <v>5390.3332899999996</v>
      </c>
      <c r="I17">
        <v>8643.57258</v>
      </c>
      <c r="J17">
        <v>1356.5585699999999</v>
      </c>
      <c r="K17">
        <f t="shared" si="0"/>
        <v>68010.202669999999</v>
      </c>
      <c r="L17">
        <v>15</v>
      </c>
      <c r="M17">
        <v>14436</v>
      </c>
      <c r="N17">
        <v>302</v>
      </c>
      <c r="O17">
        <v>1506</v>
      </c>
      <c r="P17">
        <v>918</v>
      </c>
      <c r="Q17">
        <v>3953</v>
      </c>
      <c r="R17">
        <v>1560</v>
      </c>
      <c r="U17">
        <v>810</v>
      </c>
      <c r="V17">
        <f t="shared" si="1"/>
        <v>23500</v>
      </c>
    </row>
    <row r="18" spans="1:22" x14ac:dyDescent="0.25">
      <c r="A18">
        <v>16</v>
      </c>
      <c r="B18">
        <v>19438.36665</v>
      </c>
      <c r="C18">
        <v>792.56191000000001</v>
      </c>
      <c r="D18">
        <v>1463.21793</v>
      </c>
      <c r="E18">
        <v>1534.9076399999999</v>
      </c>
      <c r="F18">
        <v>6164.4079899999997</v>
      </c>
      <c r="G18">
        <v>30618.376639999999</v>
      </c>
      <c r="H18">
        <v>4090.9011799999998</v>
      </c>
      <c r="I18">
        <v>1829.8185000000001</v>
      </c>
      <c r="J18">
        <v>1655.9145599999999</v>
      </c>
      <c r="K18">
        <f t="shared" si="0"/>
        <v>67604.472999999998</v>
      </c>
      <c r="L18">
        <v>16</v>
      </c>
      <c r="M18">
        <v>13972</v>
      </c>
      <c r="N18">
        <v>273</v>
      </c>
      <c r="O18">
        <v>1278</v>
      </c>
      <c r="P18">
        <v>662</v>
      </c>
      <c r="Q18">
        <v>3601</v>
      </c>
      <c r="R18">
        <v>1424</v>
      </c>
      <c r="U18">
        <v>745</v>
      </c>
      <c r="V18">
        <f t="shared" si="1"/>
        <v>21971</v>
      </c>
    </row>
    <row r="19" spans="1:22" x14ac:dyDescent="0.25">
      <c r="A19">
        <v>17</v>
      </c>
      <c r="B19">
        <v>102856.53614</v>
      </c>
      <c r="C19">
        <v>0</v>
      </c>
      <c r="D19">
        <v>17812.863840000002</v>
      </c>
      <c r="E19">
        <v>2764.1342300000001</v>
      </c>
      <c r="F19">
        <v>46140.92613</v>
      </c>
      <c r="G19">
        <v>6210.2598600000001</v>
      </c>
      <c r="H19">
        <v>6613.3410100000001</v>
      </c>
      <c r="I19">
        <v>5994.5600400000003</v>
      </c>
      <c r="J19">
        <v>2579.1977499999998</v>
      </c>
      <c r="K19">
        <f t="shared" si="0"/>
        <v>190988.81899999999</v>
      </c>
      <c r="L19">
        <v>17</v>
      </c>
      <c r="M19">
        <v>12482</v>
      </c>
      <c r="N19">
        <v>253</v>
      </c>
      <c r="O19">
        <v>1161</v>
      </c>
      <c r="P19">
        <v>402</v>
      </c>
      <c r="Q19">
        <v>3143</v>
      </c>
      <c r="R19">
        <v>1202</v>
      </c>
      <c r="U19">
        <v>733</v>
      </c>
      <c r="V19">
        <f t="shared" si="1"/>
        <v>19393</v>
      </c>
    </row>
    <row r="20" spans="1:22" x14ac:dyDescent="0.25">
      <c r="A20">
        <v>18</v>
      </c>
      <c r="B20">
        <v>24072.645860000001</v>
      </c>
      <c r="C20">
        <v>467.05164000000002</v>
      </c>
      <c r="D20">
        <v>2783.7031000000002</v>
      </c>
      <c r="E20">
        <v>5016.5361899999998</v>
      </c>
      <c r="F20">
        <v>8871.2247700000007</v>
      </c>
      <c r="G20">
        <v>3479.7190099999998</v>
      </c>
      <c r="H20">
        <v>3660.0228200000001</v>
      </c>
      <c r="I20">
        <v>4935.2070800000001</v>
      </c>
      <c r="J20">
        <v>341.77521000000002</v>
      </c>
      <c r="K20">
        <f t="shared" si="0"/>
        <v>53645.885679999999</v>
      </c>
      <c r="L20">
        <v>18</v>
      </c>
      <c r="M20">
        <v>11455</v>
      </c>
      <c r="N20">
        <v>226</v>
      </c>
      <c r="O20">
        <v>983</v>
      </c>
      <c r="P20">
        <v>289</v>
      </c>
      <c r="Q20">
        <v>2689</v>
      </c>
      <c r="R20">
        <v>1085</v>
      </c>
      <c r="U20">
        <v>640</v>
      </c>
      <c r="V20">
        <f t="shared" si="1"/>
        <v>17385</v>
      </c>
    </row>
    <row r="21" spans="1:22" x14ac:dyDescent="0.25">
      <c r="A21">
        <v>19</v>
      </c>
      <c r="B21">
        <v>10019.293600000001</v>
      </c>
      <c r="C21">
        <v>0</v>
      </c>
      <c r="D21">
        <v>1571.3043299999999</v>
      </c>
      <c r="E21">
        <v>2394.97804</v>
      </c>
      <c r="F21">
        <v>5468.1505500000003</v>
      </c>
      <c r="G21">
        <v>4258.1615300000003</v>
      </c>
      <c r="H21">
        <v>4229.0858799999996</v>
      </c>
      <c r="I21">
        <v>3607.3271800000002</v>
      </c>
      <c r="J21">
        <v>353.51551999999998</v>
      </c>
      <c r="K21">
        <f t="shared" si="0"/>
        <v>31920.816630000001</v>
      </c>
      <c r="L21">
        <v>19</v>
      </c>
      <c r="M21">
        <v>10608</v>
      </c>
      <c r="N21">
        <v>209</v>
      </c>
      <c r="O21">
        <v>872</v>
      </c>
      <c r="P21">
        <v>160</v>
      </c>
      <c r="Q21">
        <v>2515</v>
      </c>
      <c r="R21">
        <v>889</v>
      </c>
      <c r="U21">
        <v>557</v>
      </c>
      <c r="V21">
        <f t="shared" si="1"/>
        <v>15829</v>
      </c>
    </row>
    <row r="22" spans="1:22" x14ac:dyDescent="0.25">
      <c r="A22">
        <v>20</v>
      </c>
      <c r="B22">
        <v>16372.42842</v>
      </c>
      <c r="C22">
        <v>1242.1016500000001</v>
      </c>
      <c r="D22">
        <v>1115.8556100000001</v>
      </c>
      <c r="E22">
        <v>2087.9378499999998</v>
      </c>
      <c r="F22">
        <v>4460.1563500000002</v>
      </c>
      <c r="G22">
        <v>2692.49091</v>
      </c>
      <c r="H22">
        <v>6436.56333</v>
      </c>
      <c r="I22">
        <v>5092.6750400000001</v>
      </c>
      <c r="J22">
        <v>1461.03511</v>
      </c>
      <c r="K22">
        <f t="shared" si="0"/>
        <v>40981.244269999996</v>
      </c>
      <c r="L22">
        <v>20</v>
      </c>
      <c r="M22">
        <v>9555</v>
      </c>
      <c r="N22">
        <v>218</v>
      </c>
      <c r="O22">
        <v>791</v>
      </c>
      <c r="P22">
        <v>135</v>
      </c>
      <c r="Q22">
        <v>2174</v>
      </c>
      <c r="R22">
        <v>767</v>
      </c>
      <c r="U22">
        <v>518</v>
      </c>
      <c r="V22">
        <f t="shared" si="1"/>
        <v>14178</v>
      </c>
    </row>
    <row r="23" spans="1:22" x14ac:dyDescent="0.25">
      <c r="A23">
        <v>21</v>
      </c>
      <c r="B23">
        <v>10712.67179</v>
      </c>
      <c r="C23">
        <v>127.94843</v>
      </c>
      <c r="D23">
        <v>1043.0532900000001</v>
      </c>
      <c r="E23">
        <v>974.88070000000005</v>
      </c>
      <c r="F23">
        <v>4537.22109</v>
      </c>
      <c r="G23">
        <v>1460.26081</v>
      </c>
      <c r="H23">
        <v>1221.7933399999999</v>
      </c>
      <c r="I23">
        <v>803.38253999999995</v>
      </c>
      <c r="J23">
        <v>1530.4879000000001</v>
      </c>
      <c r="K23">
        <f t="shared" si="0"/>
        <v>22432.69989</v>
      </c>
      <c r="L23">
        <v>21</v>
      </c>
      <c r="M23">
        <v>8469</v>
      </c>
      <c r="N23">
        <v>166</v>
      </c>
      <c r="O23">
        <v>736</v>
      </c>
      <c r="P23">
        <v>71</v>
      </c>
      <c r="Q23">
        <v>1970</v>
      </c>
      <c r="R23">
        <v>702</v>
      </c>
      <c r="U23">
        <v>524</v>
      </c>
      <c r="V23">
        <f t="shared" si="1"/>
        <v>12659</v>
      </c>
    </row>
    <row r="24" spans="1:22" x14ac:dyDescent="0.25">
      <c r="A24">
        <v>22</v>
      </c>
      <c r="B24">
        <v>8903.4527500000004</v>
      </c>
      <c r="C24">
        <v>71.544870000000003</v>
      </c>
      <c r="D24">
        <v>3152.2189400000002</v>
      </c>
      <c r="E24">
        <v>2188.6121800000001</v>
      </c>
      <c r="F24">
        <v>4329.6682099999998</v>
      </c>
      <c r="G24">
        <v>2702.9753300000002</v>
      </c>
      <c r="H24">
        <v>853.99505999999997</v>
      </c>
      <c r="I24">
        <v>862.41430000000003</v>
      </c>
      <c r="J24">
        <v>262.21678000000003</v>
      </c>
      <c r="K24">
        <f t="shared" si="0"/>
        <v>23349.098420000002</v>
      </c>
      <c r="L24">
        <v>22</v>
      </c>
      <c r="M24">
        <v>7626</v>
      </c>
      <c r="N24">
        <v>166</v>
      </c>
      <c r="O24">
        <v>620</v>
      </c>
      <c r="P24">
        <v>49</v>
      </c>
      <c r="Q24">
        <v>1766</v>
      </c>
      <c r="R24">
        <v>619</v>
      </c>
      <c r="U24">
        <v>437</v>
      </c>
      <c r="V24">
        <f t="shared" si="1"/>
        <v>11305</v>
      </c>
    </row>
    <row r="25" spans="1:22" x14ac:dyDescent="0.25">
      <c r="A25">
        <v>23</v>
      </c>
      <c r="B25">
        <v>7095.5314500000004</v>
      </c>
      <c r="C25">
        <v>210.17972</v>
      </c>
      <c r="D25">
        <v>998.38077999999996</v>
      </c>
      <c r="E25">
        <v>2424.81882</v>
      </c>
      <c r="F25">
        <v>3654.5504799999999</v>
      </c>
      <c r="G25">
        <v>2096.54486</v>
      </c>
      <c r="H25">
        <v>5539.0817399999996</v>
      </c>
      <c r="I25">
        <v>1398.85996</v>
      </c>
      <c r="J25">
        <v>663.43935999999997</v>
      </c>
      <c r="K25">
        <f t="shared" si="0"/>
        <v>24104.387170000005</v>
      </c>
      <c r="L25">
        <v>23</v>
      </c>
      <c r="M25">
        <v>6700</v>
      </c>
      <c r="N25">
        <v>107</v>
      </c>
      <c r="O25">
        <v>623</v>
      </c>
      <c r="P25">
        <v>36</v>
      </c>
      <c r="Q25">
        <v>1530</v>
      </c>
      <c r="R25">
        <v>557</v>
      </c>
      <c r="U25">
        <v>416</v>
      </c>
      <c r="V25">
        <f t="shared" si="1"/>
        <v>9992</v>
      </c>
    </row>
    <row r="26" spans="1:22" x14ac:dyDescent="0.25">
      <c r="A26">
        <v>24</v>
      </c>
      <c r="B26">
        <v>8697.0913299999993</v>
      </c>
      <c r="C26">
        <v>503.85548999999997</v>
      </c>
      <c r="D26">
        <v>2139.4764399999999</v>
      </c>
      <c r="E26">
        <v>877.96423000000004</v>
      </c>
      <c r="F26">
        <v>1802.43597</v>
      </c>
      <c r="G26">
        <v>1719.1967400000001</v>
      </c>
      <c r="H26">
        <v>1958.4026799999999</v>
      </c>
      <c r="I26">
        <v>1243.44704</v>
      </c>
      <c r="J26">
        <v>1898.9216100000001</v>
      </c>
      <c r="K26">
        <f t="shared" si="0"/>
        <v>20864.791529999999</v>
      </c>
      <c r="L26">
        <v>24</v>
      </c>
      <c r="M26">
        <v>5852</v>
      </c>
      <c r="N26">
        <v>105</v>
      </c>
      <c r="O26">
        <v>474</v>
      </c>
      <c r="P26">
        <v>20</v>
      </c>
      <c r="Q26">
        <v>1393</v>
      </c>
      <c r="R26">
        <v>474</v>
      </c>
      <c r="U26">
        <v>356</v>
      </c>
      <c r="V26">
        <f t="shared" si="1"/>
        <v>8698</v>
      </c>
    </row>
    <row r="27" spans="1:22" x14ac:dyDescent="0.25">
      <c r="A27">
        <v>25</v>
      </c>
      <c r="B27">
        <v>18297.232639999998</v>
      </c>
      <c r="C27">
        <v>0</v>
      </c>
      <c r="D27">
        <v>164.66001</v>
      </c>
      <c r="E27">
        <v>17.83671</v>
      </c>
      <c r="F27">
        <v>1796.4725699999999</v>
      </c>
      <c r="G27">
        <v>1782.58908</v>
      </c>
      <c r="H27">
        <v>611.97055999999998</v>
      </c>
      <c r="I27">
        <v>365.43939999999998</v>
      </c>
      <c r="J27">
        <v>1906.00947</v>
      </c>
      <c r="K27">
        <f t="shared" si="0"/>
        <v>24967.210439999999</v>
      </c>
      <c r="L27">
        <v>25</v>
      </c>
      <c r="M27">
        <v>4945</v>
      </c>
      <c r="N27">
        <v>80</v>
      </c>
      <c r="O27">
        <v>424</v>
      </c>
      <c r="P27">
        <v>9</v>
      </c>
      <c r="Q27">
        <v>1219</v>
      </c>
      <c r="R27">
        <v>403</v>
      </c>
      <c r="U27">
        <v>314</v>
      </c>
      <c r="V27">
        <f t="shared" si="1"/>
        <v>7419</v>
      </c>
    </row>
    <row r="28" spans="1:22" x14ac:dyDescent="0.25">
      <c r="A28">
        <v>26</v>
      </c>
      <c r="B28">
        <v>6301.6845300000004</v>
      </c>
      <c r="C28">
        <v>224.09737000000001</v>
      </c>
      <c r="D28">
        <v>428.39238</v>
      </c>
      <c r="E28">
        <v>437.95665000000002</v>
      </c>
      <c r="F28">
        <v>2290.6415900000002</v>
      </c>
      <c r="G28">
        <v>332.13718999999998</v>
      </c>
      <c r="H28">
        <v>281.49723999999998</v>
      </c>
      <c r="I28">
        <v>3354.0972200000001</v>
      </c>
      <c r="J28">
        <v>795.34510999999998</v>
      </c>
      <c r="K28">
        <f t="shared" si="0"/>
        <v>14471.849280000002</v>
      </c>
      <c r="L28">
        <v>26</v>
      </c>
      <c r="M28">
        <v>4236</v>
      </c>
      <c r="N28">
        <v>70</v>
      </c>
      <c r="O28">
        <v>419</v>
      </c>
      <c r="P28">
        <v>12</v>
      </c>
      <c r="Q28">
        <v>1083</v>
      </c>
      <c r="R28">
        <v>371</v>
      </c>
      <c r="U28">
        <v>268</v>
      </c>
      <c r="V28">
        <f t="shared" si="1"/>
        <v>6485</v>
      </c>
    </row>
    <row r="29" spans="1:22" x14ac:dyDescent="0.25">
      <c r="A29">
        <v>27</v>
      </c>
      <c r="B29">
        <v>4857.0856299999996</v>
      </c>
      <c r="C29">
        <v>0</v>
      </c>
      <c r="D29">
        <v>223.10449</v>
      </c>
      <c r="E29">
        <v>0</v>
      </c>
      <c r="F29">
        <v>1909.0907400000001</v>
      </c>
      <c r="G29">
        <v>1726.7360000000001</v>
      </c>
      <c r="H29">
        <v>1371.98632</v>
      </c>
      <c r="I29">
        <v>188.77189999999999</v>
      </c>
      <c r="J29">
        <v>540.81695000000002</v>
      </c>
      <c r="K29">
        <f t="shared" si="0"/>
        <v>10844.59203</v>
      </c>
      <c r="L29">
        <v>27</v>
      </c>
      <c r="M29">
        <v>3782</v>
      </c>
      <c r="N29">
        <v>50</v>
      </c>
      <c r="O29">
        <v>379</v>
      </c>
      <c r="P29">
        <v>5</v>
      </c>
      <c r="Q29">
        <v>920</v>
      </c>
      <c r="R29">
        <v>320</v>
      </c>
      <c r="U29">
        <v>214</v>
      </c>
      <c r="V29">
        <f t="shared" si="1"/>
        <v>5697</v>
      </c>
    </row>
    <row r="30" spans="1:22" x14ac:dyDescent="0.25">
      <c r="A30">
        <v>28</v>
      </c>
      <c r="B30">
        <v>7315.0164000000004</v>
      </c>
      <c r="C30">
        <v>0</v>
      </c>
      <c r="D30">
        <v>0</v>
      </c>
      <c r="E30">
        <v>141.04023000000001</v>
      </c>
      <c r="F30">
        <v>691.21801000000005</v>
      </c>
      <c r="G30">
        <v>1053.17353</v>
      </c>
      <c r="H30">
        <v>13.45144</v>
      </c>
      <c r="I30">
        <v>0</v>
      </c>
      <c r="J30">
        <v>1035.18696</v>
      </c>
      <c r="K30">
        <f t="shared" si="0"/>
        <v>10277.086569999999</v>
      </c>
      <c r="L30">
        <v>28</v>
      </c>
      <c r="M30">
        <v>3160</v>
      </c>
      <c r="N30">
        <v>40</v>
      </c>
      <c r="O30">
        <v>319</v>
      </c>
      <c r="P30">
        <v>2</v>
      </c>
      <c r="Q30">
        <v>806</v>
      </c>
      <c r="R30">
        <v>293</v>
      </c>
      <c r="U30">
        <v>191</v>
      </c>
      <c r="V30">
        <f t="shared" si="1"/>
        <v>4839</v>
      </c>
    </row>
    <row r="31" spans="1:22" x14ac:dyDescent="0.25">
      <c r="A31">
        <v>29</v>
      </c>
      <c r="B31">
        <v>7443.4560000000001</v>
      </c>
      <c r="C31">
        <v>0</v>
      </c>
      <c r="D31">
        <v>43.552680000000002</v>
      </c>
      <c r="E31">
        <v>30.008050000000001</v>
      </c>
      <c r="F31">
        <v>800.20898</v>
      </c>
      <c r="G31">
        <v>644.22304999999994</v>
      </c>
      <c r="H31">
        <v>496.73075999999998</v>
      </c>
      <c r="I31">
        <v>100.55423999999999</v>
      </c>
      <c r="J31">
        <v>373.06076000000002</v>
      </c>
      <c r="K31">
        <f t="shared" si="0"/>
        <v>9960.7945200000013</v>
      </c>
      <c r="L31">
        <v>29</v>
      </c>
      <c r="M31">
        <v>2703</v>
      </c>
      <c r="N31">
        <v>22</v>
      </c>
      <c r="O31">
        <v>259</v>
      </c>
      <c r="P31">
        <v>1</v>
      </c>
      <c r="Q31">
        <v>730</v>
      </c>
      <c r="R31">
        <v>255</v>
      </c>
      <c r="U31">
        <v>162</v>
      </c>
      <c r="V31">
        <f t="shared" si="1"/>
        <v>4161</v>
      </c>
    </row>
    <row r="32" spans="1:22" x14ac:dyDescent="0.25">
      <c r="A32">
        <v>30</v>
      </c>
      <c r="B32">
        <v>4078.2971200000002</v>
      </c>
      <c r="C32">
        <v>355.32866000000001</v>
      </c>
      <c r="D32">
        <v>1837.8507099999999</v>
      </c>
      <c r="E32">
        <v>231.03761</v>
      </c>
      <c r="F32">
        <v>662.03368</v>
      </c>
      <c r="G32">
        <v>630.245</v>
      </c>
      <c r="H32">
        <v>492.08308</v>
      </c>
      <c r="I32">
        <v>3216.4988400000002</v>
      </c>
      <c r="J32">
        <v>64.055130000000005</v>
      </c>
      <c r="K32">
        <f t="shared" si="0"/>
        <v>11597.429830000001</v>
      </c>
      <c r="L32">
        <v>30</v>
      </c>
      <c r="M32">
        <v>2239</v>
      </c>
      <c r="N32">
        <v>31</v>
      </c>
      <c r="O32">
        <v>239</v>
      </c>
      <c r="P32">
        <v>2</v>
      </c>
      <c r="Q32">
        <v>590</v>
      </c>
      <c r="R32">
        <v>229</v>
      </c>
      <c r="U32">
        <v>135</v>
      </c>
      <c r="V32">
        <f t="shared" si="1"/>
        <v>3495</v>
      </c>
    </row>
    <row r="33" spans="1:22" x14ac:dyDescent="0.25">
      <c r="A33">
        <v>31</v>
      </c>
      <c r="B33">
        <v>3379.1257500000002</v>
      </c>
      <c r="C33">
        <v>493.64591999999999</v>
      </c>
      <c r="D33">
        <v>216.649</v>
      </c>
      <c r="E33">
        <v>947.55556000000001</v>
      </c>
      <c r="F33">
        <v>378.76082000000002</v>
      </c>
      <c r="G33">
        <v>1811.3803</v>
      </c>
      <c r="H33">
        <v>692.75652000000002</v>
      </c>
      <c r="I33">
        <v>312.12160999999998</v>
      </c>
      <c r="J33">
        <v>0</v>
      </c>
      <c r="K33">
        <f t="shared" si="0"/>
        <v>8262.9954799999996</v>
      </c>
      <c r="L33">
        <v>31</v>
      </c>
      <c r="M33">
        <v>1848</v>
      </c>
      <c r="N33">
        <v>20</v>
      </c>
      <c r="O33">
        <v>243</v>
      </c>
      <c r="P33">
        <v>1</v>
      </c>
      <c r="Q33">
        <v>522</v>
      </c>
      <c r="R33">
        <v>191</v>
      </c>
      <c r="U33">
        <v>128</v>
      </c>
      <c r="V33">
        <f t="shared" si="1"/>
        <v>2984</v>
      </c>
    </row>
    <row r="34" spans="1:22" x14ac:dyDescent="0.25">
      <c r="A34">
        <v>32</v>
      </c>
      <c r="B34">
        <v>4760.7128400000001</v>
      </c>
      <c r="C34">
        <v>144.23379</v>
      </c>
      <c r="D34">
        <v>590.32969000000003</v>
      </c>
      <c r="E34">
        <v>365.03354999999999</v>
      </c>
      <c r="F34">
        <v>2663.5314800000001</v>
      </c>
      <c r="G34">
        <v>686.38620000000003</v>
      </c>
      <c r="H34">
        <v>1689.5494000000001</v>
      </c>
      <c r="I34">
        <v>0</v>
      </c>
      <c r="J34">
        <v>1214.9242899999999</v>
      </c>
      <c r="K34">
        <f t="shared" si="0"/>
        <v>12146.701240000002</v>
      </c>
      <c r="L34">
        <v>32</v>
      </c>
      <c r="M34">
        <v>1611</v>
      </c>
      <c r="N34">
        <v>19</v>
      </c>
      <c r="O34">
        <v>165</v>
      </c>
      <c r="P34">
        <v>1</v>
      </c>
      <c r="Q34">
        <v>477</v>
      </c>
      <c r="R34">
        <v>155</v>
      </c>
      <c r="U34">
        <v>91</v>
      </c>
      <c r="V34">
        <f t="shared" si="1"/>
        <v>2551</v>
      </c>
    </row>
    <row r="35" spans="1:22" x14ac:dyDescent="0.25">
      <c r="A35">
        <v>33</v>
      </c>
      <c r="B35">
        <v>2817.7932999999998</v>
      </c>
      <c r="C35">
        <v>0</v>
      </c>
      <c r="D35">
        <v>930.09096</v>
      </c>
      <c r="E35">
        <v>1330.52379</v>
      </c>
      <c r="F35">
        <v>1082.59212</v>
      </c>
      <c r="G35">
        <v>903.17732000000001</v>
      </c>
      <c r="H35">
        <v>2073.9312</v>
      </c>
      <c r="I35">
        <v>3848.6243199999999</v>
      </c>
      <c r="J35">
        <v>283.27776</v>
      </c>
      <c r="K35">
        <f t="shared" si="0"/>
        <v>13303.010770000001</v>
      </c>
      <c r="L35">
        <v>33</v>
      </c>
      <c r="M35">
        <v>1233</v>
      </c>
      <c r="N35">
        <v>11</v>
      </c>
      <c r="O35">
        <v>177</v>
      </c>
      <c r="P35">
        <v>1</v>
      </c>
      <c r="Q35">
        <v>415</v>
      </c>
      <c r="R35">
        <v>110</v>
      </c>
      <c r="U35">
        <v>96</v>
      </c>
      <c r="V35">
        <f t="shared" si="1"/>
        <v>2076</v>
      </c>
    </row>
    <row r="36" spans="1:22" x14ac:dyDescent="0.25">
      <c r="A36">
        <v>34</v>
      </c>
      <c r="B36">
        <v>5039.4250899999997</v>
      </c>
      <c r="C36">
        <v>0</v>
      </c>
      <c r="D36">
        <v>0</v>
      </c>
      <c r="E36">
        <v>194.07352</v>
      </c>
      <c r="F36">
        <v>833.22380999999996</v>
      </c>
      <c r="G36">
        <v>1452.9531199999999</v>
      </c>
      <c r="H36">
        <v>443.18117999999998</v>
      </c>
      <c r="I36">
        <v>177.18600000000001</v>
      </c>
      <c r="J36">
        <v>0</v>
      </c>
      <c r="K36">
        <f t="shared" si="0"/>
        <v>8174.0427199999995</v>
      </c>
      <c r="L36">
        <v>34</v>
      </c>
      <c r="M36">
        <v>1119</v>
      </c>
      <c r="N36">
        <v>17</v>
      </c>
      <c r="O36">
        <v>164</v>
      </c>
      <c r="P36">
        <v>0</v>
      </c>
      <c r="Q36">
        <v>339</v>
      </c>
      <c r="R36">
        <v>114</v>
      </c>
      <c r="U36">
        <v>62</v>
      </c>
      <c r="V36">
        <f t="shared" si="1"/>
        <v>1849</v>
      </c>
    </row>
    <row r="37" spans="1:22" x14ac:dyDescent="0.25">
      <c r="A37">
        <v>35</v>
      </c>
      <c r="B37">
        <v>3821.8814900000002</v>
      </c>
      <c r="C37">
        <v>0</v>
      </c>
      <c r="D37">
        <v>783.19713999999999</v>
      </c>
      <c r="E37">
        <v>68.286749999999998</v>
      </c>
      <c r="F37">
        <v>505.24919999999997</v>
      </c>
      <c r="G37">
        <v>317.17322000000001</v>
      </c>
      <c r="H37">
        <v>109.79114</v>
      </c>
      <c r="I37">
        <v>0</v>
      </c>
      <c r="J37">
        <v>43.552680000000002</v>
      </c>
      <c r="K37">
        <f t="shared" si="0"/>
        <v>5684.1316200000001</v>
      </c>
      <c r="L37">
        <v>35</v>
      </c>
      <c r="M37">
        <v>901</v>
      </c>
      <c r="N37">
        <v>14</v>
      </c>
      <c r="O37">
        <v>130</v>
      </c>
      <c r="P37">
        <v>0</v>
      </c>
      <c r="Q37">
        <v>300</v>
      </c>
      <c r="R37">
        <v>98</v>
      </c>
      <c r="U37">
        <v>68</v>
      </c>
      <c r="V37">
        <f t="shared" si="1"/>
        <v>1546</v>
      </c>
    </row>
    <row r="38" spans="1:22" x14ac:dyDescent="0.25">
      <c r="A38">
        <v>36</v>
      </c>
      <c r="B38">
        <v>2605.3206</v>
      </c>
      <c r="C38">
        <v>325.12927999999999</v>
      </c>
      <c r="D38">
        <v>92.561769999999996</v>
      </c>
      <c r="E38">
        <v>650.14241000000004</v>
      </c>
      <c r="F38">
        <v>416.79413</v>
      </c>
      <c r="G38">
        <v>206.01405</v>
      </c>
      <c r="H38">
        <v>3859.4249599999998</v>
      </c>
      <c r="I38">
        <v>188.77189999999999</v>
      </c>
      <c r="J38">
        <v>90.232600000000005</v>
      </c>
      <c r="K38">
        <f t="shared" si="0"/>
        <v>8470.3916999999983</v>
      </c>
      <c r="L38">
        <v>36</v>
      </c>
      <c r="M38">
        <v>712</v>
      </c>
      <c r="N38">
        <v>3</v>
      </c>
      <c r="O38">
        <v>120</v>
      </c>
      <c r="P38">
        <v>0</v>
      </c>
      <c r="Q38">
        <v>256</v>
      </c>
      <c r="R38">
        <v>82</v>
      </c>
      <c r="U38">
        <v>48</v>
      </c>
      <c r="V38">
        <f t="shared" si="1"/>
        <v>1257</v>
      </c>
    </row>
    <row r="39" spans="1:22" x14ac:dyDescent="0.25">
      <c r="A39">
        <v>37</v>
      </c>
      <c r="B39">
        <v>881.95758999999998</v>
      </c>
      <c r="C39">
        <v>0</v>
      </c>
      <c r="D39">
        <v>0</v>
      </c>
      <c r="E39">
        <v>0</v>
      </c>
      <c r="F39">
        <v>1082.28656</v>
      </c>
      <c r="G39">
        <v>356.26218</v>
      </c>
      <c r="H39">
        <v>0</v>
      </c>
      <c r="I39">
        <v>224.09737999999999</v>
      </c>
      <c r="J39">
        <v>42.623049999999999</v>
      </c>
      <c r="K39">
        <f t="shared" si="0"/>
        <v>2624.2267600000005</v>
      </c>
      <c r="L39">
        <v>37</v>
      </c>
      <c r="M39">
        <v>625</v>
      </c>
      <c r="N39">
        <v>6</v>
      </c>
      <c r="O39">
        <v>112</v>
      </c>
      <c r="P39">
        <v>0</v>
      </c>
      <c r="Q39">
        <v>222</v>
      </c>
      <c r="R39">
        <v>78</v>
      </c>
      <c r="U39">
        <v>47</v>
      </c>
      <c r="V39">
        <f t="shared" si="1"/>
        <v>1127</v>
      </c>
    </row>
    <row r="40" spans="1:22" x14ac:dyDescent="0.25">
      <c r="A40">
        <v>38</v>
      </c>
      <c r="B40">
        <v>5587.1932500000003</v>
      </c>
      <c r="C40">
        <v>0</v>
      </c>
      <c r="D40">
        <v>854.35350000000005</v>
      </c>
      <c r="E40">
        <v>0</v>
      </c>
      <c r="F40">
        <v>558.20833000000005</v>
      </c>
      <c r="G40">
        <v>232.61636999999999</v>
      </c>
      <c r="H40">
        <v>1380.5516600000001</v>
      </c>
      <c r="I40">
        <v>0</v>
      </c>
      <c r="J40">
        <v>0</v>
      </c>
      <c r="K40">
        <f t="shared" si="0"/>
        <v>8650.9231099999997</v>
      </c>
      <c r="L40">
        <v>38</v>
      </c>
      <c r="M40">
        <v>507</v>
      </c>
      <c r="N40">
        <v>7</v>
      </c>
      <c r="O40">
        <v>68</v>
      </c>
      <c r="P40">
        <v>0</v>
      </c>
      <c r="Q40">
        <v>179</v>
      </c>
      <c r="R40">
        <v>48</v>
      </c>
      <c r="U40">
        <v>43</v>
      </c>
      <c r="V40">
        <f t="shared" si="1"/>
        <v>890</v>
      </c>
    </row>
    <row r="41" spans="1:22" x14ac:dyDescent="0.25">
      <c r="A41">
        <v>39</v>
      </c>
      <c r="B41">
        <v>4133.7759900000001</v>
      </c>
      <c r="C41">
        <v>1305.7244700000001</v>
      </c>
      <c r="D41">
        <v>324.70031</v>
      </c>
      <c r="E41">
        <v>298.88781</v>
      </c>
      <c r="F41">
        <v>278.82789000000002</v>
      </c>
      <c r="G41">
        <v>1338.5133699999999</v>
      </c>
      <c r="H41">
        <v>177.0444</v>
      </c>
      <c r="I41">
        <v>50.917099999999998</v>
      </c>
      <c r="J41">
        <v>29.844049999999999</v>
      </c>
      <c r="K41">
        <f t="shared" si="0"/>
        <v>7977.2353899999989</v>
      </c>
      <c r="L41">
        <v>39</v>
      </c>
      <c r="M41">
        <v>418</v>
      </c>
      <c r="N41">
        <v>3</v>
      </c>
      <c r="O41">
        <v>76</v>
      </c>
      <c r="P41">
        <v>0</v>
      </c>
      <c r="Q41">
        <v>160</v>
      </c>
      <c r="R41">
        <v>50</v>
      </c>
      <c r="U41">
        <v>25</v>
      </c>
      <c r="V41">
        <f t="shared" si="1"/>
        <v>771</v>
      </c>
    </row>
    <row r="42" spans="1:22" x14ac:dyDescent="0.25">
      <c r="A42">
        <v>40</v>
      </c>
      <c r="B42">
        <v>1894.4070300000001</v>
      </c>
      <c r="C42">
        <v>130.84649999999999</v>
      </c>
      <c r="D42">
        <v>0</v>
      </c>
      <c r="E42">
        <v>0</v>
      </c>
      <c r="F42">
        <v>351.32783999999998</v>
      </c>
      <c r="G42">
        <v>158.46347</v>
      </c>
      <c r="H42">
        <v>0</v>
      </c>
      <c r="I42">
        <v>0</v>
      </c>
      <c r="J42">
        <v>251.27420000000001</v>
      </c>
      <c r="K42">
        <f t="shared" si="0"/>
        <v>2826.3190399999999</v>
      </c>
      <c r="L42">
        <v>40</v>
      </c>
      <c r="M42">
        <v>346</v>
      </c>
      <c r="N42">
        <v>3</v>
      </c>
      <c r="O42">
        <v>55</v>
      </c>
      <c r="P42">
        <v>0</v>
      </c>
      <c r="Q42">
        <v>131</v>
      </c>
      <c r="R42">
        <v>45</v>
      </c>
      <c r="U42">
        <v>24</v>
      </c>
      <c r="V42">
        <f t="shared" si="1"/>
        <v>644</v>
      </c>
    </row>
    <row r="43" spans="1:22" x14ac:dyDescent="0.25">
      <c r="A43">
        <v>41</v>
      </c>
      <c r="B43">
        <v>2468.9848699999998</v>
      </c>
      <c r="C43">
        <v>285.40640999999999</v>
      </c>
      <c r="D43">
        <v>162.17717999999999</v>
      </c>
      <c r="E43">
        <v>0</v>
      </c>
      <c r="F43">
        <v>163.82226</v>
      </c>
      <c r="G43">
        <v>205.59621999999999</v>
      </c>
      <c r="H43">
        <v>0</v>
      </c>
      <c r="I43">
        <v>0</v>
      </c>
      <c r="J43">
        <v>0</v>
      </c>
      <c r="K43">
        <f t="shared" si="0"/>
        <v>3326.9869399999998</v>
      </c>
      <c r="L43">
        <v>41</v>
      </c>
      <c r="M43">
        <v>279</v>
      </c>
      <c r="N43">
        <v>1</v>
      </c>
      <c r="O43">
        <v>49</v>
      </c>
      <c r="P43">
        <v>0</v>
      </c>
      <c r="Q43">
        <v>110</v>
      </c>
      <c r="R43">
        <v>41</v>
      </c>
      <c r="U43">
        <v>23</v>
      </c>
      <c r="V43">
        <f t="shared" si="1"/>
        <v>544</v>
      </c>
    </row>
    <row r="44" spans="1:22" x14ac:dyDescent="0.25">
      <c r="A44">
        <v>42</v>
      </c>
      <c r="B44">
        <v>46559.822390000001</v>
      </c>
      <c r="C44">
        <v>528.52157999999997</v>
      </c>
      <c r="D44">
        <v>14618.95894</v>
      </c>
      <c r="E44">
        <v>9349.95039</v>
      </c>
      <c r="F44">
        <v>12555.04304</v>
      </c>
      <c r="G44">
        <v>11294.025</v>
      </c>
      <c r="H44">
        <v>10682.465179999999</v>
      </c>
      <c r="I44">
        <v>7515.2249899999997</v>
      </c>
      <c r="J44">
        <v>2314.41021</v>
      </c>
      <c r="K44">
        <f t="shared" si="0"/>
        <v>115460.42172</v>
      </c>
      <c r="L44">
        <v>42</v>
      </c>
      <c r="M44">
        <v>1163</v>
      </c>
      <c r="N44">
        <v>17</v>
      </c>
      <c r="O44">
        <v>248</v>
      </c>
      <c r="P44">
        <v>0</v>
      </c>
      <c r="Q44">
        <v>502</v>
      </c>
      <c r="R44">
        <v>177</v>
      </c>
      <c r="U44">
        <v>86</v>
      </c>
      <c r="V44">
        <f t="shared" si="1"/>
        <v>2235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H48"/>
  <sheetViews>
    <sheetView workbookViewId="0">
      <selection activeCell="D3" sqref="D3:F3"/>
    </sheetView>
  </sheetViews>
  <sheetFormatPr defaultRowHeight="15" x14ac:dyDescent="0.25"/>
  <cols>
    <col min="2" max="2" width="19.85546875" bestFit="1" customWidth="1"/>
  </cols>
  <sheetData>
    <row r="1" spans="1:6" ht="23.25" x14ac:dyDescent="0.35">
      <c r="A1" s="116" t="s">
        <v>310</v>
      </c>
    </row>
    <row r="2" spans="1:6" ht="18.75" x14ac:dyDescent="0.3">
      <c r="B2" s="54" t="s">
        <v>311</v>
      </c>
    </row>
    <row r="3" spans="1:6" x14ac:dyDescent="0.25">
      <c r="B3" t="s">
        <v>173</v>
      </c>
    </row>
    <row r="5" spans="1:6" x14ac:dyDescent="0.25">
      <c r="A5" s="66"/>
      <c r="B5" s="66"/>
      <c r="C5" s="316" t="s">
        <v>9</v>
      </c>
      <c r="D5" s="316"/>
      <c r="E5" s="316" t="s">
        <v>10</v>
      </c>
      <c r="F5" s="316"/>
    </row>
    <row r="6" spans="1:6" ht="15.75" thickBot="1" x14ac:dyDescent="0.3">
      <c r="A6" s="46" t="s">
        <v>186</v>
      </c>
      <c r="B6" s="46" t="s">
        <v>187</v>
      </c>
      <c r="C6" s="46" t="s">
        <v>7</v>
      </c>
      <c r="D6" s="46" t="s">
        <v>3</v>
      </c>
      <c r="E6" s="46" t="s">
        <v>7</v>
      </c>
      <c r="F6" s="46" t="s">
        <v>3</v>
      </c>
    </row>
    <row r="7" spans="1:6" ht="15.75" thickTop="1" x14ac:dyDescent="0.25">
      <c r="A7">
        <v>1</v>
      </c>
      <c r="B7" t="s">
        <v>230</v>
      </c>
      <c r="C7">
        <f>INDEX(StopDepTime_input!$B$3:$K$42,MATCH(A7,stopLocBins,0), MATCH($B$3,todPurpose,0))</f>
        <v>13902.834129999999</v>
      </c>
      <c r="D7">
        <f>INDEX(StopDepTime_input!$M$3:$V$42,MATCH(A7,stopLocBins,0), MATCH($B$3,todPurpose,0))*Index!$D$3</f>
        <v>9303</v>
      </c>
      <c r="E7" s="2">
        <f>C7/SUM($C$7:$C$46)</f>
        <v>1.6808651000066518E-3</v>
      </c>
      <c r="F7" s="2">
        <f>D7/SUM($D$7:$D$46)</f>
        <v>6.6326301447799853E-3</v>
      </c>
    </row>
    <row r="8" spans="1:6" x14ac:dyDescent="0.25">
      <c r="A8">
        <v>2</v>
      </c>
      <c r="B8" t="s">
        <v>231</v>
      </c>
      <c r="C8">
        <f>INDEX(StopDepTime_input!$B$3:$K$42,MATCH(A8,stopLocBins,0), MATCH($B$3,todPurpose,0))</f>
        <v>26643.500290000007</v>
      </c>
      <c r="D8">
        <f>INDEX(StopDepTime_input!$M$3:$V$42,MATCH(A8,stopLocBins,0), MATCH($B$3,todPurpose,0))*Index!$D$3</f>
        <v>10161</v>
      </c>
      <c r="E8" s="2">
        <f t="shared" ref="E8:E46" si="0">C8/SUM($C$7:$C$46)</f>
        <v>3.2212230514094553E-3</v>
      </c>
      <c r="F8" s="2">
        <f t="shared" ref="F8:F46" si="1">D8/SUM($D$7:$D$46)</f>
        <v>7.244346436752599E-3</v>
      </c>
    </row>
    <row r="9" spans="1:6" x14ac:dyDescent="0.25">
      <c r="A9">
        <v>3</v>
      </c>
      <c r="B9" t="s">
        <v>232</v>
      </c>
      <c r="C9">
        <f>INDEX(StopDepTime_input!$B$3:$K$42,MATCH(A9,stopLocBins,0), MATCH($B$3,todPurpose,0))</f>
        <v>98754.513559999992</v>
      </c>
      <c r="D9">
        <f>INDEX(StopDepTime_input!$M$3:$V$42,MATCH(A9,stopLocBins,0), MATCH($B$3,todPurpose,0))*Index!$D$3</f>
        <v>18077</v>
      </c>
      <c r="E9" s="2">
        <f t="shared" si="0"/>
        <v>1.1939509150364699E-2</v>
      </c>
      <c r="F9" s="2">
        <f t="shared" si="1"/>
        <v>1.288810653844865E-2</v>
      </c>
    </row>
    <row r="10" spans="1:6" x14ac:dyDescent="0.25">
      <c r="A10">
        <v>4</v>
      </c>
      <c r="B10" t="s">
        <v>233</v>
      </c>
      <c r="C10">
        <f>INDEX(StopDepTime_input!$B$3:$K$42,MATCH(A10,stopLocBins,0), MATCH($B$3,todPurpose,0))</f>
        <v>66001.989880000008</v>
      </c>
      <c r="D10">
        <f>INDEX(StopDepTime_input!$M$3:$V$42,MATCH(A10,stopLocBins,0), MATCH($B$3,todPurpose,0))*Index!$D$3</f>
        <v>28686</v>
      </c>
      <c r="E10" s="2">
        <f t="shared" si="0"/>
        <v>7.9796996988472473E-3</v>
      </c>
      <c r="F10" s="2">
        <f t="shared" si="1"/>
        <v>2.045185728616131E-2</v>
      </c>
    </row>
    <row r="11" spans="1:6" x14ac:dyDescent="0.25">
      <c r="A11">
        <v>5</v>
      </c>
      <c r="B11" t="s">
        <v>234</v>
      </c>
      <c r="C11">
        <f>INDEX(StopDepTime_input!$B$3:$K$42,MATCH(A11,stopLocBins,0), MATCH($B$3,todPurpose,0))</f>
        <v>98687.637059999979</v>
      </c>
      <c r="D11">
        <f>INDEX(StopDepTime_input!$M$3:$V$42,MATCH(A11,stopLocBins,0), MATCH($B$3,todPurpose,0))*Index!$D$3</f>
        <v>45065</v>
      </c>
      <c r="E11" s="2">
        <f t="shared" si="0"/>
        <v>1.1931423721608986E-2</v>
      </c>
      <c r="F11" s="2">
        <f t="shared" si="1"/>
        <v>3.2129364449587236E-2</v>
      </c>
    </row>
    <row r="12" spans="1:6" x14ac:dyDescent="0.25">
      <c r="A12">
        <v>6</v>
      </c>
      <c r="B12" t="s">
        <v>235</v>
      </c>
      <c r="C12">
        <f>INDEX(StopDepTime_input!$B$3:$K$42,MATCH(A12,stopLocBins,0), MATCH($B$3,todPurpose,0))</f>
        <v>213613.01459000001</v>
      </c>
      <c r="D12">
        <f>INDEX(StopDepTime_input!$M$3:$V$42,MATCH(A12,stopLocBins,0), MATCH($B$3,todPurpose,0))*Index!$D$3</f>
        <v>35958</v>
      </c>
      <c r="E12" s="2">
        <f t="shared" si="0"/>
        <v>2.5826004811260937E-2</v>
      </c>
      <c r="F12" s="2">
        <f t="shared" si="1"/>
        <v>2.5636473690852275E-2</v>
      </c>
    </row>
    <row r="13" spans="1:6" x14ac:dyDescent="0.25">
      <c r="A13">
        <v>7</v>
      </c>
      <c r="B13" t="s">
        <v>236</v>
      </c>
      <c r="C13">
        <f>INDEX(StopDepTime_input!$B$3:$K$42,MATCH(A13,stopLocBins,0), MATCH($B$3,todPurpose,0))</f>
        <v>242878.31187999999</v>
      </c>
      <c r="D13">
        <f>INDEX(StopDepTime_input!$M$3:$V$42,MATCH(A13,stopLocBins,0), MATCH($B$3,todPurpose,0))*Index!$D$3</f>
        <v>40950</v>
      </c>
      <c r="E13" s="2">
        <f t="shared" si="0"/>
        <v>2.9364205468487666E-2</v>
      </c>
      <c r="F13" s="2">
        <f t="shared" si="1"/>
        <v>2.9195550298692939E-2</v>
      </c>
    </row>
    <row r="14" spans="1:6" x14ac:dyDescent="0.25">
      <c r="A14">
        <v>8</v>
      </c>
      <c r="B14" t="s">
        <v>237</v>
      </c>
      <c r="C14">
        <f>INDEX(StopDepTime_input!$B$3:$K$42,MATCH(A14,stopLocBins,0), MATCH($B$3,todPurpose,0))</f>
        <v>246274.30730999997</v>
      </c>
      <c r="D14">
        <f>INDEX(StopDepTime_input!$M$3:$V$42,MATCH(A14,stopLocBins,0), MATCH($B$3,todPurpose,0))*Index!$D$3</f>
        <v>60187</v>
      </c>
      <c r="E14" s="2">
        <f t="shared" si="0"/>
        <v>2.9774784357992769E-2</v>
      </c>
      <c r="F14" s="2">
        <f t="shared" si="1"/>
        <v>4.2910685856591739E-2</v>
      </c>
    </row>
    <row r="15" spans="1:6" x14ac:dyDescent="0.25">
      <c r="A15">
        <v>9</v>
      </c>
      <c r="B15" t="s">
        <v>238</v>
      </c>
      <c r="C15">
        <f>INDEX(StopDepTime_input!$B$3:$K$42,MATCH(A15,stopLocBins,0), MATCH($B$3,todPurpose,0))</f>
        <v>238938.31064000001</v>
      </c>
      <c r="D15">
        <f>INDEX(StopDepTime_input!$M$3:$V$42,MATCH(A15,stopLocBins,0), MATCH($B$3,todPurpose,0))*Index!$D$3</f>
        <v>47167</v>
      </c>
      <c r="E15" s="2">
        <f t="shared" si="0"/>
        <v>2.8887855789251515E-2</v>
      </c>
      <c r="F15" s="2">
        <f t="shared" si="1"/>
        <v>3.3627998069315011E-2</v>
      </c>
    </row>
    <row r="16" spans="1:6" x14ac:dyDescent="0.25">
      <c r="A16">
        <v>10</v>
      </c>
      <c r="B16" t="s">
        <v>239</v>
      </c>
      <c r="C16">
        <f>INDEX(StopDepTime_input!$B$3:$K$42,MATCH(A16,stopLocBins,0), MATCH($B$3,todPurpose,0))</f>
        <v>207042.89594000002</v>
      </c>
      <c r="D16">
        <f>INDEX(StopDepTime_input!$M$3:$V$42,MATCH(A16,stopLocBins,0), MATCH($B$3,todPurpose,0))*Index!$D$3</f>
        <v>33242</v>
      </c>
      <c r="E16" s="2">
        <f t="shared" si="0"/>
        <v>2.5031671581185366E-2</v>
      </c>
      <c r="F16" s="2">
        <f t="shared" si="1"/>
        <v>2.3700085055656916E-2</v>
      </c>
    </row>
    <row r="17" spans="1:8" x14ac:dyDescent="0.25">
      <c r="A17">
        <v>11</v>
      </c>
      <c r="B17" t="s">
        <v>240</v>
      </c>
      <c r="C17">
        <f>INDEX(StopDepTime_input!$B$3:$K$42,MATCH(A17,stopLocBins,0), MATCH($B$3,todPurpose,0))</f>
        <v>196262.23993000001</v>
      </c>
      <c r="D17">
        <f>INDEX(StopDepTime_input!$M$3:$V$42,MATCH(A17,stopLocBins,0), MATCH($B$3,todPurpose,0))*Index!$D$3</f>
        <v>29788</v>
      </c>
      <c r="E17" s="2">
        <f t="shared" si="0"/>
        <v>2.3728280612628511E-2</v>
      </c>
      <c r="F17" s="2">
        <f t="shared" si="1"/>
        <v>2.1237534854638956E-2</v>
      </c>
    </row>
    <row r="18" spans="1:8" x14ac:dyDescent="0.25">
      <c r="A18">
        <v>12</v>
      </c>
      <c r="B18" t="s">
        <v>241</v>
      </c>
      <c r="C18">
        <f>INDEX(StopDepTime_input!$B$3:$K$42,MATCH(A18,stopLocBins,0), MATCH($B$3,todPurpose,0))</f>
        <v>222924.06107</v>
      </c>
      <c r="D18">
        <f>INDEX(StopDepTime_input!$M$3:$V$42,MATCH(A18,stopLocBins,0), MATCH($B$3,todPurpose,0))*Index!$D$3</f>
        <v>31585</v>
      </c>
      <c r="E18" s="2">
        <f t="shared" si="0"/>
        <v>2.6951718671214164E-2</v>
      </c>
      <c r="F18" s="2">
        <f t="shared" si="1"/>
        <v>2.2518716878735443E-2</v>
      </c>
    </row>
    <row r="19" spans="1:8" x14ac:dyDescent="0.25">
      <c r="A19">
        <v>13</v>
      </c>
      <c r="B19" t="s">
        <v>242</v>
      </c>
      <c r="C19">
        <f>INDEX(StopDepTime_input!$B$3:$K$42,MATCH(A19,stopLocBins,0), MATCH($B$3,todPurpose,0))</f>
        <v>235720.12726000001</v>
      </c>
      <c r="D19">
        <f>INDEX(StopDepTime_input!$M$3:$V$42,MATCH(A19,stopLocBins,0), MATCH($B$3,todPurpose,0))*Index!$D$3</f>
        <v>30448</v>
      </c>
      <c r="E19" s="2">
        <f t="shared" si="0"/>
        <v>2.8498774535869444E-2</v>
      </c>
      <c r="F19" s="2">
        <f t="shared" si="1"/>
        <v>2.1708085848464044E-2</v>
      </c>
    </row>
    <row r="20" spans="1:8" x14ac:dyDescent="0.25">
      <c r="A20">
        <v>14</v>
      </c>
      <c r="B20" t="s">
        <v>243</v>
      </c>
      <c r="C20">
        <f>INDEX(StopDepTime_input!$B$3:$K$42,MATCH(A20,stopLocBins,0), MATCH($B$3,todPurpose,0))</f>
        <v>286799.85884999996</v>
      </c>
      <c r="D20">
        <f>INDEX(StopDepTime_input!$M$3:$V$42,MATCH(A20,stopLocBins,0), MATCH($B$3,todPurpose,0))*Index!$D$3</f>
        <v>33721</v>
      </c>
      <c r="E20" s="2">
        <f t="shared" si="0"/>
        <v>3.4674359840600272E-2</v>
      </c>
      <c r="F20" s="2">
        <f t="shared" si="1"/>
        <v>2.4041591004205727E-2</v>
      </c>
    </row>
    <row r="21" spans="1:8" x14ac:dyDescent="0.25">
      <c r="A21">
        <v>15</v>
      </c>
      <c r="B21" t="s">
        <v>244</v>
      </c>
      <c r="C21">
        <f>INDEX(StopDepTime_input!$B$3:$K$42,MATCH(A21,stopLocBins,0), MATCH($B$3,todPurpose,0))</f>
        <v>280803.79352000001</v>
      </c>
      <c r="D21">
        <f>INDEX(StopDepTime_input!$M$3:$V$42,MATCH(A21,stopLocBins,0), MATCH($B$3,todPurpose,0))*Index!$D$3</f>
        <v>37764</v>
      </c>
      <c r="E21" s="2">
        <f t="shared" si="0"/>
        <v>3.39494301711303E-2</v>
      </c>
      <c r="F21" s="2">
        <f t="shared" si="1"/>
        <v>2.6924072319410016E-2</v>
      </c>
    </row>
    <row r="22" spans="1:8" x14ac:dyDescent="0.25">
      <c r="A22">
        <v>16</v>
      </c>
      <c r="B22" t="s">
        <v>245</v>
      </c>
      <c r="C22">
        <f>INDEX(StopDepTime_input!$B$3:$K$42,MATCH(A22,stopLocBins,0), MATCH($B$3,todPurpose,0))</f>
        <v>364509.58458999998</v>
      </c>
      <c r="D22">
        <f>INDEX(StopDepTime_input!$M$3:$V$42,MATCH(A22,stopLocBins,0), MATCH($B$3,todPurpose,0))*Index!$D$3</f>
        <v>41674</v>
      </c>
      <c r="E22" s="2">
        <f t="shared" si="0"/>
        <v>4.406953529231622E-2</v>
      </c>
      <c r="F22" s="2">
        <f t="shared" si="1"/>
        <v>2.9711730479798033E-2</v>
      </c>
    </row>
    <row r="23" spans="1:8" x14ac:dyDescent="0.25">
      <c r="A23">
        <v>17</v>
      </c>
      <c r="B23" t="s">
        <v>246</v>
      </c>
      <c r="C23">
        <f>INDEX(StopDepTime_input!$B$3:$K$42,MATCH(A23,stopLocBins,0), MATCH($B$3,todPurpose,0))</f>
        <v>300234.20335000003</v>
      </c>
      <c r="D23">
        <f>INDEX(StopDepTime_input!$M$3:$V$42,MATCH(A23,stopLocBins,0), MATCH($B$3,todPurpose,0))*Index!$D$3</f>
        <v>40194</v>
      </c>
      <c r="E23" s="2">
        <f t="shared" si="0"/>
        <v>3.6298584124682731E-2</v>
      </c>
      <c r="F23" s="2">
        <f t="shared" si="1"/>
        <v>2.8656555523947837E-2</v>
      </c>
    </row>
    <row r="24" spans="1:8" x14ac:dyDescent="0.25">
      <c r="A24">
        <v>18</v>
      </c>
      <c r="B24" t="s">
        <v>247</v>
      </c>
      <c r="C24">
        <f>INDEX(StopDepTime_input!$B$3:$K$42,MATCH(A24,stopLocBins,0), MATCH($B$3,todPurpose,0))</f>
        <v>274054.04700000002</v>
      </c>
      <c r="D24">
        <f>INDEX(StopDepTime_input!$M$3:$V$42,MATCH(A24,stopLocBins,0), MATCH($B$3,todPurpose,0))*Index!$D$3</f>
        <v>37375</v>
      </c>
      <c r="E24" s="2">
        <f t="shared" si="0"/>
        <v>3.3133379770667139E-2</v>
      </c>
      <c r="F24" s="2">
        <f t="shared" si="1"/>
        <v>2.6646732415473714E-2</v>
      </c>
    </row>
    <row r="25" spans="1:8" x14ac:dyDescent="0.25">
      <c r="A25">
        <v>19</v>
      </c>
      <c r="B25" t="s">
        <v>248</v>
      </c>
      <c r="C25">
        <f>INDEX(StopDepTime_input!$B$3:$K$42,MATCH(A25,stopLocBins,0), MATCH($B$3,todPurpose,0))</f>
        <v>283967.73930000002</v>
      </c>
      <c r="D25">
        <f>INDEX(StopDepTime_input!$M$3:$V$42,MATCH(A25,stopLocBins,0), MATCH($B$3,todPurpose,0))*Index!$D$3</f>
        <v>39740</v>
      </c>
      <c r="E25" s="2">
        <f t="shared" si="0"/>
        <v>3.4331954050088161E-2</v>
      </c>
      <c r="F25" s="2">
        <f t="shared" si="1"/>
        <v>2.8332873476680277E-2</v>
      </c>
    </row>
    <row r="26" spans="1:8" x14ac:dyDescent="0.25">
      <c r="A26">
        <v>20</v>
      </c>
      <c r="B26" t="s">
        <v>249</v>
      </c>
      <c r="C26">
        <f>INDEX(StopDepTime_input!$B$3:$K$42,MATCH(A26,stopLocBins,0), MATCH($B$3,todPurpose,0))</f>
        <v>333575.41803</v>
      </c>
      <c r="D26">
        <f>INDEX(StopDepTime_input!$M$3:$V$42,MATCH(A26,stopLocBins,0), MATCH($B$3,todPurpose,0))*Index!$D$3</f>
        <v>42256</v>
      </c>
      <c r="E26" s="2">
        <f t="shared" si="0"/>
        <v>4.0329566845429717E-2</v>
      </c>
      <c r="F26" s="2">
        <f t="shared" si="1"/>
        <v>3.0126670901625612E-2</v>
      </c>
    </row>
    <row r="27" spans="1:8" x14ac:dyDescent="0.25">
      <c r="A27">
        <v>21</v>
      </c>
      <c r="B27" t="s">
        <v>250</v>
      </c>
      <c r="C27">
        <f>INDEX(StopDepTime_input!$B$3:$K$42,MATCH(A27,stopLocBins,0), MATCH($B$3,todPurpose,0))</f>
        <v>383033.51068000001</v>
      </c>
      <c r="D27">
        <f>INDEX(StopDepTime_input!$M$3:$V$42,MATCH(A27,stopLocBins,0), MATCH($B$3,todPurpose,0))*Index!$D$3</f>
        <v>59879</v>
      </c>
      <c r="E27" s="2">
        <f t="shared" si="0"/>
        <v>4.630909454970511E-2</v>
      </c>
      <c r="F27" s="2">
        <f t="shared" si="1"/>
        <v>4.2691095392806702E-2</v>
      </c>
      <c r="H27" s="62" t="s">
        <v>312</v>
      </c>
    </row>
    <row r="28" spans="1:8" x14ac:dyDescent="0.25">
      <c r="A28">
        <v>22</v>
      </c>
      <c r="B28" t="s">
        <v>251</v>
      </c>
      <c r="C28">
        <f>INDEX(StopDepTime_input!$B$3:$K$42,MATCH(A28,stopLocBins,0), MATCH($B$3,todPurpose,0))</f>
        <v>409445.64343000005</v>
      </c>
      <c r="D28">
        <f>INDEX(StopDepTime_input!$M$3:$V$42,MATCH(A28,stopLocBins,0), MATCH($B$3,todPurpose,0))*Index!$D$3</f>
        <v>62900</v>
      </c>
      <c r="E28" s="2">
        <f t="shared" si="0"/>
        <v>4.9502345058277337E-2</v>
      </c>
      <c r="F28" s="2">
        <f t="shared" si="1"/>
        <v>4.4844935623633356E-2</v>
      </c>
    </row>
    <row r="29" spans="1:8" x14ac:dyDescent="0.25">
      <c r="A29">
        <v>23</v>
      </c>
      <c r="B29" t="s">
        <v>252</v>
      </c>
      <c r="C29">
        <f>INDEX(StopDepTime_input!$B$3:$K$42,MATCH(A29,stopLocBins,0), MATCH($B$3,todPurpose,0))</f>
        <v>382827.08919999999</v>
      </c>
      <c r="D29">
        <f>INDEX(StopDepTime_input!$M$3:$V$42,MATCH(A29,stopLocBins,0), MATCH($B$3,todPurpose,0))*Index!$D$3</f>
        <v>71967</v>
      </c>
      <c r="E29" s="2">
        <f t="shared" si="0"/>
        <v>4.6284138007867709E-2</v>
      </c>
      <c r="F29" s="2">
        <f t="shared" si="1"/>
        <v>5.1309308140318304E-2</v>
      </c>
    </row>
    <row r="30" spans="1:8" x14ac:dyDescent="0.25">
      <c r="A30">
        <v>24</v>
      </c>
      <c r="B30" t="s">
        <v>253</v>
      </c>
      <c r="C30">
        <f>INDEX(StopDepTime_input!$B$3:$K$42,MATCH(A30,stopLocBins,0), MATCH($B$3,todPurpose,0))</f>
        <v>397469.52258000005</v>
      </c>
      <c r="D30">
        <f>INDEX(StopDepTime_input!$M$3:$V$42,MATCH(A30,stopLocBins,0), MATCH($B$3,todPurpose,0))*Index!$D$3</f>
        <v>64630</v>
      </c>
      <c r="E30" s="2">
        <f t="shared" si="0"/>
        <v>4.805442131970742E-2</v>
      </c>
      <c r="F30" s="2">
        <f t="shared" si="1"/>
        <v>4.6078349592296085E-2</v>
      </c>
    </row>
    <row r="31" spans="1:8" x14ac:dyDescent="0.25">
      <c r="A31">
        <v>25</v>
      </c>
      <c r="B31" t="s">
        <v>254</v>
      </c>
      <c r="C31">
        <f>INDEX(StopDepTime_input!$B$3:$K$42,MATCH(A31,stopLocBins,0), MATCH($B$3,todPurpose,0))</f>
        <v>370604.21196000004</v>
      </c>
      <c r="D31">
        <f>INDEX(StopDepTime_input!$M$3:$V$42,MATCH(A31,stopLocBins,0), MATCH($B$3,todPurpose,0))*Index!$D$3</f>
        <v>62049</v>
      </c>
      <c r="E31" s="2">
        <f t="shared" si="0"/>
        <v>4.4806381200710753E-2</v>
      </c>
      <c r="F31" s="2">
        <f t="shared" si="1"/>
        <v>4.4238210024019488E-2</v>
      </c>
    </row>
    <row r="32" spans="1:8" x14ac:dyDescent="0.25">
      <c r="A32">
        <v>26</v>
      </c>
      <c r="B32" t="s">
        <v>255</v>
      </c>
      <c r="C32">
        <f>INDEX(StopDepTime_input!$B$3:$K$42,MATCH(A32,stopLocBins,0), MATCH($B$3,todPurpose,0))</f>
        <v>424124.57762000011</v>
      </c>
      <c r="D32">
        <f>INDEX(StopDepTime_input!$M$3:$V$42,MATCH(A32,stopLocBins,0), MATCH($B$3,todPurpose,0))*Index!$D$3</f>
        <v>68301</v>
      </c>
      <c r="E32" s="2">
        <f t="shared" si="0"/>
        <v>5.1277041350742236E-2</v>
      </c>
      <c r="F32" s="2">
        <f t="shared" si="1"/>
        <v>4.8695611256435317E-2</v>
      </c>
    </row>
    <row r="33" spans="1:6" x14ac:dyDescent="0.25">
      <c r="A33">
        <v>27</v>
      </c>
      <c r="B33" t="s">
        <v>256</v>
      </c>
      <c r="C33">
        <f>INDEX(StopDepTime_input!$B$3:$K$42,MATCH(A33,stopLocBins,0), MATCH($B$3,todPurpose,0))</f>
        <v>299173.40620999999</v>
      </c>
      <c r="D33">
        <f>INDEX(StopDepTime_input!$M$3:$V$42,MATCH(A33,stopLocBins,0), MATCH($B$3,todPurpose,0))*Index!$D$3</f>
        <v>62759</v>
      </c>
      <c r="E33" s="2">
        <f t="shared" si="0"/>
        <v>3.6170332800230444E-2</v>
      </c>
      <c r="F33" s="2">
        <f t="shared" si="1"/>
        <v>4.4744408820407082E-2</v>
      </c>
    </row>
    <row r="34" spans="1:6" x14ac:dyDescent="0.25">
      <c r="A34">
        <v>28</v>
      </c>
      <c r="B34" t="s">
        <v>257</v>
      </c>
      <c r="C34">
        <f>INDEX(StopDepTime_input!$B$3:$K$42,MATCH(A34,stopLocBins,0), MATCH($B$3,todPurpose,0))</f>
        <v>273763.89382</v>
      </c>
      <c r="D34">
        <f>INDEX(StopDepTime_input!$M$3:$V$42,MATCH(A34,stopLocBins,0), MATCH($B$3,todPurpose,0))*Index!$D$3</f>
        <v>49219</v>
      </c>
      <c r="E34" s="2">
        <f t="shared" si="0"/>
        <v>3.309829999129571E-2</v>
      </c>
      <c r="F34" s="2">
        <f t="shared" si="1"/>
        <v>3.5090983886480284E-2</v>
      </c>
    </row>
    <row r="35" spans="1:6" x14ac:dyDescent="0.25">
      <c r="A35">
        <v>29</v>
      </c>
      <c r="B35" t="s">
        <v>258</v>
      </c>
      <c r="C35">
        <f>INDEX(StopDepTime_input!$B$3:$K$42,MATCH(A35,stopLocBins,0), MATCH($B$3,todPurpose,0))</f>
        <v>204148.57693999997</v>
      </c>
      <c r="D35">
        <f>INDEX(StopDepTime_input!$M$3:$V$42,MATCH(A35,stopLocBins,0), MATCH($B$3,todPurpose,0))*Index!$D$3</f>
        <v>37684</v>
      </c>
      <c r="E35" s="2">
        <f t="shared" si="0"/>
        <v>2.4681745821452068E-2</v>
      </c>
      <c r="F35" s="2">
        <f t="shared" si="1"/>
        <v>2.6867035835310003E-2</v>
      </c>
    </row>
    <row r="36" spans="1:6" x14ac:dyDescent="0.25">
      <c r="A36">
        <v>30</v>
      </c>
      <c r="B36" t="s">
        <v>259</v>
      </c>
      <c r="C36">
        <f>INDEX(StopDepTime_input!$B$3:$K$42,MATCH(A36,stopLocBins,0), MATCH($B$3,todPurpose,0))</f>
        <v>212971.20337999999</v>
      </c>
      <c r="D36">
        <f>INDEX(StopDepTime_input!$M$3:$V$42,MATCH(A36,stopLocBins,0), MATCH($B$3,todPurpose,0))*Index!$D$3</f>
        <v>28150</v>
      </c>
      <c r="E36" s="2">
        <f t="shared" si="0"/>
        <v>2.5748409261059112E-2</v>
      </c>
      <c r="F36" s="2">
        <f t="shared" si="1"/>
        <v>2.006971284269124E-2</v>
      </c>
    </row>
    <row r="37" spans="1:6" x14ac:dyDescent="0.25">
      <c r="A37">
        <v>31</v>
      </c>
      <c r="B37" t="s">
        <v>260</v>
      </c>
      <c r="C37">
        <f>INDEX(StopDepTime_input!$B$3:$K$42,MATCH(A37,stopLocBins,0), MATCH($B$3,todPurpose,0))</f>
        <v>120049.35891000001</v>
      </c>
      <c r="D37">
        <f>INDEX(StopDepTime_input!$M$3:$V$42,MATCH(A37,stopLocBins,0), MATCH($B$3,todPurpose,0))*Index!$D$3</f>
        <v>25773</v>
      </c>
      <c r="E37" s="2">
        <f t="shared" si="0"/>
        <v>1.4514075028383555E-2</v>
      </c>
      <c r="F37" s="2">
        <f t="shared" si="1"/>
        <v>1.8375016308869674E-2</v>
      </c>
    </row>
    <row r="38" spans="1:6" x14ac:dyDescent="0.25">
      <c r="A38">
        <v>32</v>
      </c>
      <c r="B38" t="s">
        <v>261</v>
      </c>
      <c r="C38">
        <f>INDEX(StopDepTime_input!$B$3:$K$42,MATCH(A38,stopLocBins,0), MATCH($B$3,todPurpose,0))</f>
        <v>145865.89029000001</v>
      </c>
      <c r="D38">
        <f>INDEX(StopDepTime_input!$M$3:$V$42,MATCH(A38,stopLocBins,0), MATCH($B$3,todPurpose,0))*Index!$D$3</f>
        <v>21345</v>
      </c>
      <c r="E38" s="2">
        <f t="shared" si="0"/>
        <v>1.7635316797803165E-2</v>
      </c>
      <c r="F38" s="2">
        <f t="shared" si="1"/>
        <v>1.5218046913934084E-2</v>
      </c>
    </row>
    <row r="39" spans="1:6" x14ac:dyDescent="0.25">
      <c r="A39">
        <v>33</v>
      </c>
      <c r="B39" t="s">
        <v>262</v>
      </c>
      <c r="C39">
        <f>INDEX(StopDepTime_input!$B$3:$K$42,MATCH(A39,stopLocBins,0), MATCH($B$3,todPurpose,0))</f>
        <v>170989.40861000001</v>
      </c>
      <c r="D39">
        <f>INDEX(StopDepTime_input!$M$3:$V$42,MATCH(A39,stopLocBins,0), MATCH($B$3,todPurpose,0))*Index!$D$3</f>
        <v>16674</v>
      </c>
      <c r="E39" s="2">
        <f t="shared" si="0"/>
        <v>2.0672772667491065E-2</v>
      </c>
      <c r="F39" s="2">
        <f t="shared" si="1"/>
        <v>1.1887829198544714E-2</v>
      </c>
    </row>
    <row r="40" spans="1:6" x14ac:dyDescent="0.25">
      <c r="A40">
        <v>34</v>
      </c>
      <c r="B40" t="s">
        <v>263</v>
      </c>
      <c r="C40">
        <f>INDEX(StopDepTime_input!$B$3:$K$42,MATCH(A40,stopLocBins,0), MATCH($B$3,todPurpose,0))</f>
        <v>81460.753219999999</v>
      </c>
      <c r="D40">
        <f>INDEX(StopDepTime_input!$M$3:$V$42,MATCH(A40,stopLocBins,0), MATCH($B$3,todPurpose,0))*Index!$D$3</f>
        <v>14412</v>
      </c>
      <c r="E40" s="2">
        <f t="shared" si="0"/>
        <v>9.8486780340917793E-3</v>
      </c>
      <c r="F40" s="2">
        <f t="shared" si="1"/>
        <v>1.0275122610616914E-2</v>
      </c>
    </row>
    <row r="41" spans="1:6" x14ac:dyDescent="0.25">
      <c r="A41">
        <v>35</v>
      </c>
      <c r="B41" t="s">
        <v>264</v>
      </c>
      <c r="C41">
        <f>INDEX(StopDepTime_input!$B$3:$K$42,MATCH(A41,stopLocBins,0), MATCH($B$3,todPurpose,0))</f>
        <v>51466.339959999998</v>
      </c>
      <c r="D41">
        <f>INDEX(StopDepTime_input!$M$3:$V$42,MATCH(A41,stopLocBins,0), MATCH($B$3,todPurpose,0))*Index!$D$3</f>
        <v>12733</v>
      </c>
      <c r="E41" s="2">
        <f t="shared" si="0"/>
        <v>6.2223266029745646E-3</v>
      </c>
      <c r="F41" s="2">
        <f t="shared" si="1"/>
        <v>9.078069400567941E-3</v>
      </c>
    </row>
    <row r="42" spans="1:6" x14ac:dyDescent="0.25">
      <c r="A42">
        <v>36</v>
      </c>
      <c r="B42" t="s">
        <v>265</v>
      </c>
      <c r="C42">
        <f>INDEX(StopDepTime_input!$B$3:$K$42,MATCH(A42,stopLocBins,0), MATCH($B$3,todPurpose,0))</f>
        <v>37384.778819999992</v>
      </c>
      <c r="D42">
        <f>INDEX(StopDepTime_input!$M$3:$V$42,MATCH(A42,stopLocBins,0), MATCH($B$3,todPurpose,0))*Index!$D$3</f>
        <v>14184</v>
      </c>
      <c r="E42" s="2">
        <f t="shared" si="0"/>
        <v>4.5198532473612885E-3</v>
      </c>
      <c r="F42" s="2">
        <f t="shared" si="1"/>
        <v>1.0112568630931884E-2</v>
      </c>
    </row>
    <row r="43" spans="1:6" x14ac:dyDescent="0.25">
      <c r="A43">
        <v>37</v>
      </c>
      <c r="B43" t="s">
        <v>266</v>
      </c>
      <c r="C43">
        <f>INDEX(StopDepTime_input!$B$3:$K$42,MATCH(A43,stopLocBins,0), MATCH($B$3,todPurpose,0))</f>
        <v>22257.907149999999</v>
      </c>
      <c r="D43">
        <f>INDEX(StopDepTime_input!$M$3:$V$42,MATCH(A43,stopLocBins,0), MATCH($B$3,todPurpose,0))*Index!$D$3</f>
        <v>12067</v>
      </c>
      <c r="E43" s="2">
        <f t="shared" si="0"/>
        <v>2.6910009123171149E-3</v>
      </c>
      <c r="F43" s="2">
        <f t="shared" si="1"/>
        <v>8.6032406704353529E-3</v>
      </c>
    </row>
    <row r="44" spans="1:6" x14ac:dyDescent="0.25">
      <c r="A44">
        <v>38</v>
      </c>
      <c r="B44" t="s">
        <v>267</v>
      </c>
      <c r="C44">
        <f>INDEX(StopDepTime_input!$B$3:$K$42,MATCH(A44,stopLocBins,0), MATCH($B$3,todPurpose,0))</f>
        <v>16655.218369999999</v>
      </c>
      <c r="D44">
        <f>INDEX(StopDepTime_input!$M$3:$V$42,MATCH(A44,stopLocBins,0), MATCH($B$3,todPurpose,0))*Index!$D$3</f>
        <v>12912</v>
      </c>
      <c r="E44" s="2">
        <f t="shared" si="0"/>
        <v>2.0136308201155724E-3</v>
      </c>
      <c r="F44" s="2">
        <f t="shared" si="1"/>
        <v>9.2056885337417141E-3</v>
      </c>
    </row>
    <row r="45" spans="1:6" x14ac:dyDescent="0.25">
      <c r="A45">
        <v>39</v>
      </c>
      <c r="B45" t="s">
        <v>268</v>
      </c>
      <c r="C45">
        <f>INDEX(StopDepTime_input!$B$3:$K$42,MATCH(A45,stopLocBins,0), MATCH($B$3,todPurpose,0))</f>
        <v>12909.086859999999</v>
      </c>
      <c r="D45">
        <f>INDEX(StopDepTime_input!$M$3:$V$42,MATCH(A45,stopLocBins,0), MATCH($B$3,todPurpose,0))*Index!$D$3</f>
        <v>6389</v>
      </c>
      <c r="E45" s="2">
        <f t="shared" si="0"/>
        <v>1.5607201648983821E-3</v>
      </c>
      <c r="F45" s="2">
        <f t="shared" si="1"/>
        <v>4.5550762114370986E-3</v>
      </c>
    </row>
    <row r="46" spans="1:6" x14ac:dyDescent="0.25">
      <c r="A46">
        <v>40</v>
      </c>
      <c r="B46" t="s">
        <v>269</v>
      </c>
      <c r="C46">
        <f>INDEX(StopDepTime_input!$B$3:$K$42,MATCH(A46,stopLocBins,0), MATCH($B$3,todPurpose,0))</f>
        <v>23048.544849999998</v>
      </c>
      <c r="D46">
        <f>INDEX(StopDepTime_input!$M$3:$V$42,MATCH(A46,stopLocBins,0), MATCH($B$3,todPurpose,0))*Index!$D$3</f>
        <v>5243</v>
      </c>
      <c r="E46" s="2">
        <f t="shared" si="0"/>
        <v>2.7865897184736858E-3</v>
      </c>
      <c r="F46" s="2">
        <f t="shared" si="1"/>
        <v>3.7380285767044464E-3</v>
      </c>
    </row>
    <row r="47" spans="1:6" x14ac:dyDescent="0.25">
      <c r="E47" s="2"/>
      <c r="F47" s="2"/>
    </row>
    <row r="48" spans="1:6" x14ac:dyDescent="0.25">
      <c r="E48" s="2"/>
      <c r="F48" s="2"/>
    </row>
  </sheetData>
  <mergeCells count="2">
    <mergeCell ref="C5:D5"/>
    <mergeCell ref="E5:F5"/>
  </mergeCells>
  <hyperlinks>
    <hyperlink ref="A1" location="Index!A1" display="Index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2289" r:id="rId4" name="ComboBox1">
          <controlPr defaultSize="0" autoLine="0" linkedCell="B3" listFillRange="todPurpose" r:id="rId5">
            <anchor moveWithCells="1">
              <from>
                <xdr:col>0</xdr:col>
                <xdr:colOff>590550</xdr:colOff>
                <xdr:row>1</xdr:row>
                <xdr:rowOff>219075</xdr:rowOff>
              </from>
              <to>
                <xdr:col>2</xdr:col>
                <xdr:colOff>9525</xdr:colOff>
                <xdr:row>3</xdr:row>
                <xdr:rowOff>57150</xdr:rowOff>
              </to>
            </anchor>
          </controlPr>
        </control>
      </mc:Choice>
      <mc:Fallback>
        <control shapeId="12289" r:id="rId4" name="ComboBox1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V42"/>
  <sheetViews>
    <sheetView workbookViewId="0">
      <selection activeCell="U3" sqref="U3:U42"/>
    </sheetView>
  </sheetViews>
  <sheetFormatPr defaultRowHeight="15" x14ac:dyDescent="0.25"/>
  <sheetData>
    <row r="1" spans="1:22" x14ac:dyDescent="0.25">
      <c r="A1" t="s">
        <v>7</v>
      </c>
      <c r="L1" t="s">
        <v>3</v>
      </c>
    </row>
    <row r="2" spans="1:22" x14ac:dyDescent="0.25">
      <c r="B2" t="s">
        <v>49</v>
      </c>
      <c r="C2" t="s">
        <v>50</v>
      </c>
      <c r="D2" t="s">
        <v>97</v>
      </c>
      <c r="E2" t="s">
        <v>143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173</v>
      </c>
      <c r="M2" t="s">
        <v>49</v>
      </c>
      <c r="N2" t="s">
        <v>50</v>
      </c>
      <c r="O2" t="s">
        <v>97</v>
      </c>
      <c r="P2" t="s">
        <v>143</v>
      </c>
      <c r="Q2" t="s">
        <v>99</v>
      </c>
      <c r="R2" t="s">
        <v>100</v>
      </c>
      <c r="S2" t="s">
        <v>101</v>
      </c>
      <c r="T2" t="s">
        <v>102</v>
      </c>
      <c r="U2" t="s">
        <v>103</v>
      </c>
      <c r="V2" t="s">
        <v>173</v>
      </c>
    </row>
    <row r="3" spans="1:22" x14ac:dyDescent="0.25">
      <c r="A3">
        <v>1</v>
      </c>
      <c r="B3">
        <v>11606.088540000001</v>
      </c>
      <c r="C3">
        <v>0</v>
      </c>
      <c r="D3">
        <v>112.04868999999999</v>
      </c>
      <c r="E3">
        <v>400.31641999999999</v>
      </c>
      <c r="F3">
        <v>923.04673000000003</v>
      </c>
      <c r="G3">
        <v>592.58434999999997</v>
      </c>
      <c r="H3">
        <v>0</v>
      </c>
      <c r="I3">
        <v>268.74939999999998</v>
      </c>
      <c r="J3">
        <v>0</v>
      </c>
      <c r="K3">
        <f>SUM(B3:J3)</f>
        <v>13902.834129999999</v>
      </c>
      <c r="L3">
        <v>1</v>
      </c>
      <c r="M3">
        <v>6858</v>
      </c>
      <c r="N3">
        <v>11</v>
      </c>
      <c r="O3">
        <v>165</v>
      </c>
      <c r="P3">
        <v>147</v>
      </c>
      <c r="Q3">
        <v>395</v>
      </c>
      <c r="R3">
        <v>1710</v>
      </c>
      <c r="U3">
        <v>17</v>
      </c>
      <c r="V3">
        <f>SUM(M3:U3)</f>
        <v>9303</v>
      </c>
    </row>
    <row r="4" spans="1:22" x14ac:dyDescent="0.25">
      <c r="A4">
        <v>2</v>
      </c>
      <c r="B4">
        <v>25269.00446</v>
      </c>
      <c r="C4">
        <v>263.89512000000002</v>
      </c>
      <c r="D4">
        <v>746.56403999999998</v>
      </c>
      <c r="E4">
        <v>0</v>
      </c>
      <c r="F4">
        <v>31.270820000000001</v>
      </c>
      <c r="G4">
        <v>295.08503999999999</v>
      </c>
      <c r="H4">
        <v>6.6519999999999996E-2</v>
      </c>
      <c r="I4">
        <v>0</v>
      </c>
      <c r="J4">
        <v>37.614289999999997</v>
      </c>
      <c r="K4">
        <f t="shared" ref="K4:K42" si="0">SUM(B4:J4)</f>
        <v>26643.500290000007</v>
      </c>
      <c r="L4">
        <v>2</v>
      </c>
      <c r="M4">
        <v>7143</v>
      </c>
      <c r="N4">
        <v>8</v>
      </c>
      <c r="O4">
        <v>157</v>
      </c>
      <c r="P4">
        <v>315</v>
      </c>
      <c r="Q4">
        <v>710</v>
      </c>
      <c r="R4">
        <v>1796</v>
      </c>
      <c r="U4">
        <v>32</v>
      </c>
      <c r="V4">
        <f t="shared" ref="V4:V42" si="1">SUM(M4:U4)</f>
        <v>10161</v>
      </c>
    </row>
    <row r="5" spans="1:22" x14ac:dyDescent="0.25">
      <c r="A5">
        <v>3</v>
      </c>
      <c r="B5">
        <v>90775.24566</v>
      </c>
      <c r="C5">
        <v>529.91952000000003</v>
      </c>
      <c r="D5">
        <v>1022.3498499999999</v>
      </c>
      <c r="E5">
        <v>302.50121000000001</v>
      </c>
      <c r="F5">
        <v>2639.9342000000001</v>
      </c>
      <c r="G5">
        <v>1915.4443200000001</v>
      </c>
      <c r="H5">
        <v>1471.5962099999999</v>
      </c>
      <c r="I5">
        <v>26.90288</v>
      </c>
      <c r="J5">
        <v>70.619709999999998</v>
      </c>
      <c r="K5">
        <f t="shared" si="0"/>
        <v>98754.513559999992</v>
      </c>
      <c r="L5">
        <v>3</v>
      </c>
      <c r="M5">
        <v>13893</v>
      </c>
      <c r="N5">
        <v>5</v>
      </c>
      <c r="O5">
        <v>163</v>
      </c>
      <c r="P5">
        <v>528</v>
      </c>
      <c r="Q5">
        <v>1288</v>
      </c>
      <c r="R5">
        <v>2120</v>
      </c>
      <c r="U5">
        <v>80</v>
      </c>
      <c r="V5">
        <f t="shared" si="1"/>
        <v>18077</v>
      </c>
    </row>
    <row r="6" spans="1:22" x14ac:dyDescent="0.25">
      <c r="A6">
        <v>4</v>
      </c>
      <c r="B6">
        <v>54418.477330000002</v>
      </c>
      <c r="C6">
        <v>1737.2570499999999</v>
      </c>
      <c r="D6">
        <v>1572.24893</v>
      </c>
      <c r="E6">
        <v>1295.95922</v>
      </c>
      <c r="F6">
        <v>2836.1797700000002</v>
      </c>
      <c r="G6">
        <v>2667.4250000000002</v>
      </c>
      <c r="H6">
        <v>792.31780000000003</v>
      </c>
      <c r="I6">
        <v>247.83982</v>
      </c>
      <c r="J6">
        <v>434.28496000000001</v>
      </c>
      <c r="K6">
        <f t="shared" si="0"/>
        <v>66001.989880000008</v>
      </c>
      <c r="L6">
        <v>4</v>
      </c>
      <c r="M6">
        <v>22353</v>
      </c>
      <c r="N6">
        <v>92</v>
      </c>
      <c r="O6">
        <v>175</v>
      </c>
      <c r="P6">
        <v>779</v>
      </c>
      <c r="Q6">
        <v>2223</v>
      </c>
      <c r="R6">
        <v>2945</v>
      </c>
      <c r="U6">
        <v>119</v>
      </c>
      <c r="V6">
        <f t="shared" si="1"/>
        <v>28686</v>
      </c>
    </row>
    <row r="7" spans="1:22" x14ac:dyDescent="0.25">
      <c r="A7">
        <v>5</v>
      </c>
      <c r="B7">
        <v>72621.997529999993</v>
      </c>
      <c r="C7">
        <v>812.88769000000002</v>
      </c>
      <c r="D7">
        <v>9187.5070500000002</v>
      </c>
      <c r="E7">
        <v>2863.3925599999998</v>
      </c>
      <c r="F7">
        <v>4879.3993099999998</v>
      </c>
      <c r="G7">
        <v>4763.8842299999997</v>
      </c>
      <c r="H7">
        <v>1480.6935000000001</v>
      </c>
      <c r="I7">
        <v>1462.4604200000001</v>
      </c>
      <c r="J7">
        <v>615.41476999999998</v>
      </c>
      <c r="K7">
        <f t="shared" si="0"/>
        <v>98687.637059999979</v>
      </c>
      <c r="L7">
        <v>5</v>
      </c>
      <c r="M7">
        <v>32995</v>
      </c>
      <c r="N7">
        <v>105</v>
      </c>
      <c r="O7">
        <v>2943</v>
      </c>
      <c r="P7">
        <v>1610</v>
      </c>
      <c r="Q7">
        <v>3508</v>
      </c>
      <c r="R7">
        <v>3674</v>
      </c>
      <c r="U7">
        <v>230</v>
      </c>
      <c r="V7">
        <f t="shared" si="1"/>
        <v>45065</v>
      </c>
    </row>
    <row r="8" spans="1:22" x14ac:dyDescent="0.25">
      <c r="A8">
        <v>6</v>
      </c>
      <c r="B8">
        <v>126923.77986</v>
      </c>
      <c r="C8">
        <v>5439.7351200000003</v>
      </c>
      <c r="D8">
        <v>36281.584430000003</v>
      </c>
      <c r="E8">
        <v>12527.34114</v>
      </c>
      <c r="F8">
        <v>16732.356479999999</v>
      </c>
      <c r="G8">
        <v>9206.7040300000008</v>
      </c>
      <c r="H8">
        <v>4263.4742100000003</v>
      </c>
      <c r="I8">
        <v>1199.5170599999999</v>
      </c>
      <c r="J8">
        <v>1038.52226</v>
      </c>
      <c r="K8">
        <f t="shared" si="0"/>
        <v>213613.01459000001</v>
      </c>
      <c r="L8">
        <v>6</v>
      </c>
      <c r="M8">
        <v>17560</v>
      </c>
      <c r="N8">
        <v>477</v>
      </c>
      <c r="O8">
        <v>6626</v>
      </c>
      <c r="P8">
        <v>2736</v>
      </c>
      <c r="Q8">
        <v>4153</v>
      </c>
      <c r="R8">
        <v>3890</v>
      </c>
      <c r="U8">
        <v>516</v>
      </c>
      <c r="V8">
        <f t="shared" si="1"/>
        <v>35958</v>
      </c>
    </row>
    <row r="9" spans="1:22" x14ac:dyDescent="0.25">
      <c r="A9">
        <v>7</v>
      </c>
      <c r="B9">
        <v>139968.50954999999</v>
      </c>
      <c r="C9">
        <v>2472.1652899999999</v>
      </c>
      <c r="D9">
        <v>26429.271489999999</v>
      </c>
      <c r="E9">
        <v>20347.226460000002</v>
      </c>
      <c r="F9">
        <v>16947.171900000001</v>
      </c>
      <c r="G9">
        <v>16863.889889999999</v>
      </c>
      <c r="H9">
        <v>12782.59568</v>
      </c>
      <c r="I9">
        <v>5631.8901599999999</v>
      </c>
      <c r="J9">
        <v>1435.5914600000001</v>
      </c>
      <c r="K9">
        <f t="shared" si="0"/>
        <v>242878.31187999999</v>
      </c>
      <c r="L9">
        <v>7</v>
      </c>
      <c r="M9">
        <v>17675</v>
      </c>
      <c r="N9">
        <v>418</v>
      </c>
      <c r="O9">
        <v>7488</v>
      </c>
      <c r="P9">
        <v>4262</v>
      </c>
      <c r="Q9">
        <v>5649</v>
      </c>
      <c r="R9">
        <v>4250</v>
      </c>
      <c r="U9">
        <v>1208</v>
      </c>
      <c r="V9">
        <f t="shared" si="1"/>
        <v>40950</v>
      </c>
    </row>
    <row r="10" spans="1:22" x14ac:dyDescent="0.25">
      <c r="A10">
        <v>8</v>
      </c>
      <c r="B10">
        <v>110022.25109000001</v>
      </c>
      <c r="C10">
        <v>3959.43732</v>
      </c>
      <c r="D10">
        <v>18944.809300000001</v>
      </c>
      <c r="E10">
        <v>23327.537929999999</v>
      </c>
      <c r="F10">
        <v>43465.79032</v>
      </c>
      <c r="G10">
        <v>16733.310000000001</v>
      </c>
      <c r="H10">
        <v>20899.468130000001</v>
      </c>
      <c r="I10">
        <v>4395.8029200000001</v>
      </c>
      <c r="J10">
        <v>4525.9003000000002</v>
      </c>
      <c r="K10">
        <f t="shared" si="0"/>
        <v>246274.30730999997</v>
      </c>
      <c r="L10">
        <v>8</v>
      </c>
      <c r="M10">
        <v>34282</v>
      </c>
      <c r="N10">
        <v>291</v>
      </c>
      <c r="O10">
        <v>6066</v>
      </c>
      <c r="P10">
        <v>5498</v>
      </c>
      <c r="Q10">
        <v>7951</v>
      </c>
      <c r="R10">
        <v>4712</v>
      </c>
      <c r="U10">
        <v>1387</v>
      </c>
      <c r="V10">
        <f t="shared" si="1"/>
        <v>60187</v>
      </c>
    </row>
    <row r="11" spans="1:22" x14ac:dyDescent="0.25">
      <c r="A11">
        <v>9</v>
      </c>
      <c r="B11">
        <v>80327.612009999997</v>
      </c>
      <c r="C11">
        <v>1467.0366300000001</v>
      </c>
      <c r="D11">
        <v>10086.72647</v>
      </c>
      <c r="E11">
        <v>27715.711589999999</v>
      </c>
      <c r="F11">
        <v>40166.282659999997</v>
      </c>
      <c r="G11">
        <v>27482.64443</v>
      </c>
      <c r="H11">
        <v>31059.760040000001</v>
      </c>
      <c r="I11">
        <v>14560.47385</v>
      </c>
      <c r="J11">
        <v>6072.0629600000002</v>
      </c>
      <c r="K11">
        <f t="shared" si="0"/>
        <v>238938.31064000001</v>
      </c>
      <c r="L11">
        <v>9</v>
      </c>
      <c r="M11">
        <v>23005</v>
      </c>
      <c r="N11">
        <v>300</v>
      </c>
      <c r="O11">
        <v>3828</v>
      </c>
      <c r="P11">
        <v>4254</v>
      </c>
      <c r="Q11">
        <v>9442</v>
      </c>
      <c r="R11">
        <v>4786</v>
      </c>
      <c r="U11">
        <v>1552</v>
      </c>
      <c r="V11">
        <f t="shared" si="1"/>
        <v>47167</v>
      </c>
    </row>
    <row r="12" spans="1:22" x14ac:dyDescent="0.25">
      <c r="A12">
        <v>10</v>
      </c>
      <c r="B12">
        <v>58467.95637</v>
      </c>
      <c r="C12">
        <v>1038.0086699999999</v>
      </c>
      <c r="D12">
        <v>1439.95074</v>
      </c>
      <c r="E12">
        <v>19447.313549999999</v>
      </c>
      <c r="F12">
        <v>53327.182780000003</v>
      </c>
      <c r="G12">
        <v>28468.111799999999</v>
      </c>
      <c r="H12">
        <v>24210.342069999999</v>
      </c>
      <c r="I12">
        <v>16368.895039999999</v>
      </c>
      <c r="J12">
        <v>4275.1349200000004</v>
      </c>
      <c r="K12">
        <f t="shared" si="0"/>
        <v>207042.89594000002</v>
      </c>
      <c r="L12">
        <v>10</v>
      </c>
      <c r="M12">
        <v>11976</v>
      </c>
      <c r="N12">
        <v>258</v>
      </c>
      <c r="O12">
        <v>524</v>
      </c>
      <c r="P12">
        <v>2301</v>
      </c>
      <c r="Q12">
        <v>11984</v>
      </c>
      <c r="R12">
        <v>4406</v>
      </c>
      <c r="U12">
        <v>1793</v>
      </c>
      <c r="V12">
        <f t="shared" si="1"/>
        <v>33242</v>
      </c>
    </row>
    <row r="13" spans="1:22" x14ac:dyDescent="0.25">
      <c r="A13">
        <v>11</v>
      </c>
      <c r="B13">
        <v>46891.201229999999</v>
      </c>
      <c r="C13">
        <v>1277.78422</v>
      </c>
      <c r="D13">
        <v>1484.67977</v>
      </c>
      <c r="E13">
        <v>12973.58425</v>
      </c>
      <c r="F13">
        <v>60720.332779999997</v>
      </c>
      <c r="G13">
        <v>17520.835719999999</v>
      </c>
      <c r="H13">
        <v>37472.343950000002</v>
      </c>
      <c r="I13">
        <v>11162.13895</v>
      </c>
      <c r="J13">
        <v>6759.3390600000002</v>
      </c>
      <c r="K13">
        <f t="shared" si="0"/>
        <v>196262.23993000001</v>
      </c>
      <c r="L13">
        <v>11</v>
      </c>
      <c r="M13">
        <v>9505</v>
      </c>
      <c r="N13">
        <v>181</v>
      </c>
      <c r="O13">
        <v>287</v>
      </c>
      <c r="P13">
        <v>1289</v>
      </c>
      <c r="Q13">
        <v>12849</v>
      </c>
      <c r="R13">
        <v>3879</v>
      </c>
      <c r="U13">
        <v>1798</v>
      </c>
      <c r="V13">
        <f t="shared" si="1"/>
        <v>29788</v>
      </c>
    </row>
    <row r="14" spans="1:22" x14ac:dyDescent="0.25">
      <c r="A14">
        <v>12</v>
      </c>
      <c r="B14">
        <v>37697.243060000001</v>
      </c>
      <c r="C14">
        <v>638.71234000000004</v>
      </c>
      <c r="D14">
        <v>2619.0418199999999</v>
      </c>
      <c r="E14">
        <v>13275.58</v>
      </c>
      <c r="F14">
        <v>74296.639259999996</v>
      </c>
      <c r="G14">
        <v>25605.797859999999</v>
      </c>
      <c r="H14">
        <v>52582.181270000001</v>
      </c>
      <c r="I14">
        <v>8888.8678899999995</v>
      </c>
      <c r="J14">
        <v>7319.9975700000005</v>
      </c>
      <c r="K14">
        <f t="shared" si="0"/>
        <v>222924.06107</v>
      </c>
      <c r="L14">
        <v>12</v>
      </c>
      <c r="M14">
        <v>8206</v>
      </c>
      <c r="N14">
        <v>224</v>
      </c>
      <c r="O14">
        <v>231</v>
      </c>
      <c r="P14">
        <v>1145</v>
      </c>
      <c r="Q14">
        <v>16302</v>
      </c>
      <c r="R14">
        <v>3635</v>
      </c>
      <c r="U14">
        <v>1842</v>
      </c>
      <c r="V14">
        <f t="shared" si="1"/>
        <v>31585</v>
      </c>
    </row>
    <row r="15" spans="1:22" x14ac:dyDescent="0.25">
      <c r="A15">
        <v>13</v>
      </c>
      <c r="B15">
        <v>45821.457540000003</v>
      </c>
      <c r="C15">
        <v>390.69162999999998</v>
      </c>
      <c r="D15">
        <v>4823.4741599999998</v>
      </c>
      <c r="E15">
        <v>9878.9071800000002</v>
      </c>
      <c r="F15">
        <v>75491.388940000004</v>
      </c>
      <c r="G15">
        <v>26319.436989999998</v>
      </c>
      <c r="H15">
        <v>41384.875019999999</v>
      </c>
      <c r="I15">
        <v>23763.053110000001</v>
      </c>
      <c r="J15">
        <v>7846.8426900000004</v>
      </c>
      <c r="K15">
        <f t="shared" si="0"/>
        <v>235720.12726000001</v>
      </c>
      <c r="L15">
        <v>13</v>
      </c>
      <c r="M15">
        <v>7509</v>
      </c>
      <c r="N15">
        <v>227</v>
      </c>
      <c r="O15">
        <v>306</v>
      </c>
      <c r="P15">
        <v>1420</v>
      </c>
      <c r="Q15">
        <v>15247</v>
      </c>
      <c r="R15">
        <v>3725</v>
      </c>
      <c r="U15">
        <v>2014</v>
      </c>
      <c r="V15">
        <f t="shared" si="1"/>
        <v>30448</v>
      </c>
    </row>
    <row r="16" spans="1:22" x14ac:dyDescent="0.25">
      <c r="A16">
        <v>14</v>
      </c>
      <c r="B16">
        <v>49011.6417</v>
      </c>
      <c r="C16">
        <v>2401.1605500000001</v>
      </c>
      <c r="D16">
        <v>8007.9859299999998</v>
      </c>
      <c r="E16">
        <v>11236.1235</v>
      </c>
      <c r="F16">
        <v>90345.445770000006</v>
      </c>
      <c r="G16">
        <v>30093.39932</v>
      </c>
      <c r="H16">
        <v>62593.465649999998</v>
      </c>
      <c r="I16">
        <v>19181.796849999999</v>
      </c>
      <c r="J16">
        <v>13928.83958</v>
      </c>
      <c r="K16">
        <f t="shared" si="0"/>
        <v>286799.85884999996</v>
      </c>
      <c r="L16">
        <v>14</v>
      </c>
      <c r="M16">
        <v>6506</v>
      </c>
      <c r="N16">
        <v>231</v>
      </c>
      <c r="O16">
        <v>505</v>
      </c>
      <c r="P16">
        <v>2329</v>
      </c>
      <c r="Q16">
        <v>16509</v>
      </c>
      <c r="R16">
        <v>3771</v>
      </c>
      <c r="U16">
        <v>3870</v>
      </c>
      <c r="V16">
        <f t="shared" si="1"/>
        <v>33721</v>
      </c>
    </row>
    <row r="17" spans="1:22" x14ac:dyDescent="0.25">
      <c r="A17">
        <v>15</v>
      </c>
      <c r="B17">
        <v>51821.13222</v>
      </c>
      <c r="C17">
        <v>2879.23387</v>
      </c>
      <c r="D17">
        <v>14910.978870000001</v>
      </c>
      <c r="E17">
        <v>13821.7623</v>
      </c>
      <c r="F17">
        <v>77015.744149999999</v>
      </c>
      <c r="G17">
        <v>32886.291010000001</v>
      </c>
      <c r="H17">
        <v>49547.945249999997</v>
      </c>
      <c r="I17">
        <v>23276.447660000002</v>
      </c>
      <c r="J17">
        <v>14644.25819</v>
      </c>
      <c r="K17">
        <f t="shared" si="0"/>
        <v>280803.79352000001</v>
      </c>
      <c r="L17">
        <v>15</v>
      </c>
      <c r="M17">
        <v>7377</v>
      </c>
      <c r="N17">
        <v>258</v>
      </c>
      <c r="O17">
        <v>760</v>
      </c>
      <c r="P17">
        <v>2784</v>
      </c>
      <c r="Q17">
        <v>14013</v>
      </c>
      <c r="R17">
        <v>3940</v>
      </c>
      <c r="U17">
        <v>8632</v>
      </c>
      <c r="V17">
        <f t="shared" si="1"/>
        <v>37764</v>
      </c>
    </row>
    <row r="18" spans="1:22" x14ac:dyDescent="0.25">
      <c r="A18">
        <v>16</v>
      </c>
      <c r="B18">
        <v>81767.208559999999</v>
      </c>
      <c r="C18">
        <v>2626.4108700000002</v>
      </c>
      <c r="D18">
        <v>13012.35218</v>
      </c>
      <c r="E18">
        <v>19493.748</v>
      </c>
      <c r="F18">
        <v>91101.053809999998</v>
      </c>
      <c r="G18">
        <v>31253.21975</v>
      </c>
      <c r="H18">
        <v>64816.694600000003</v>
      </c>
      <c r="I18">
        <v>36877.713530000001</v>
      </c>
      <c r="J18">
        <v>23561.183290000001</v>
      </c>
      <c r="K18">
        <f t="shared" si="0"/>
        <v>364509.58458999998</v>
      </c>
      <c r="L18">
        <v>16</v>
      </c>
      <c r="M18">
        <v>7350</v>
      </c>
      <c r="N18">
        <v>257</v>
      </c>
      <c r="O18">
        <v>1116</v>
      </c>
      <c r="P18">
        <v>1675</v>
      </c>
      <c r="Q18">
        <v>16034</v>
      </c>
      <c r="R18">
        <v>3533</v>
      </c>
      <c r="U18">
        <v>11709</v>
      </c>
      <c r="V18">
        <f t="shared" si="1"/>
        <v>41674</v>
      </c>
    </row>
    <row r="19" spans="1:22" x14ac:dyDescent="0.25">
      <c r="A19">
        <v>17</v>
      </c>
      <c r="B19">
        <v>71000.532630000002</v>
      </c>
      <c r="C19">
        <v>2613.48524</v>
      </c>
      <c r="D19">
        <v>8687.3149200000007</v>
      </c>
      <c r="E19">
        <v>14545.88673</v>
      </c>
      <c r="F19">
        <v>87633.09663</v>
      </c>
      <c r="G19">
        <v>36075.57473</v>
      </c>
      <c r="H19">
        <v>54422.874340000002</v>
      </c>
      <c r="I19">
        <v>8637.6597299999994</v>
      </c>
      <c r="J19">
        <v>16617.778399999999</v>
      </c>
      <c r="K19">
        <f t="shared" si="0"/>
        <v>300234.20335000003</v>
      </c>
      <c r="L19">
        <v>17</v>
      </c>
      <c r="M19">
        <v>10766</v>
      </c>
      <c r="N19">
        <v>289</v>
      </c>
      <c r="O19">
        <v>2087</v>
      </c>
      <c r="P19">
        <v>1193</v>
      </c>
      <c r="Q19">
        <v>12964</v>
      </c>
      <c r="R19">
        <v>3263</v>
      </c>
      <c r="U19">
        <v>9632</v>
      </c>
      <c r="V19">
        <f t="shared" si="1"/>
        <v>40194</v>
      </c>
    </row>
    <row r="20" spans="1:22" x14ac:dyDescent="0.25">
      <c r="A20">
        <v>18</v>
      </c>
      <c r="B20">
        <v>64209.120569999999</v>
      </c>
      <c r="C20">
        <v>5822.49197</v>
      </c>
      <c r="D20">
        <v>9949.9309699999994</v>
      </c>
      <c r="E20">
        <v>15180.92967</v>
      </c>
      <c r="F20">
        <v>74528.817750000002</v>
      </c>
      <c r="G20">
        <v>28703.903829999999</v>
      </c>
      <c r="H20">
        <v>45598.400999999998</v>
      </c>
      <c r="I20">
        <v>14970.738600000001</v>
      </c>
      <c r="J20">
        <v>15089.71264</v>
      </c>
      <c r="K20">
        <f t="shared" si="0"/>
        <v>274054.04700000002</v>
      </c>
      <c r="L20">
        <v>18</v>
      </c>
      <c r="M20">
        <v>10446</v>
      </c>
      <c r="N20">
        <v>288</v>
      </c>
      <c r="O20">
        <v>2199</v>
      </c>
      <c r="P20">
        <v>1091</v>
      </c>
      <c r="Q20">
        <v>13133</v>
      </c>
      <c r="R20">
        <v>3170</v>
      </c>
      <c r="U20">
        <v>7048</v>
      </c>
      <c r="V20">
        <f t="shared" si="1"/>
        <v>37375</v>
      </c>
    </row>
    <row r="21" spans="1:22" x14ac:dyDescent="0.25">
      <c r="A21">
        <v>19</v>
      </c>
      <c r="B21">
        <v>68881.99871</v>
      </c>
      <c r="C21">
        <v>1999.4013600000001</v>
      </c>
      <c r="D21">
        <v>11847.54083</v>
      </c>
      <c r="E21">
        <v>17594.872810000001</v>
      </c>
      <c r="F21">
        <v>78541.3894</v>
      </c>
      <c r="G21">
        <v>27624.139080000001</v>
      </c>
      <c r="H21">
        <v>44795.852789999997</v>
      </c>
      <c r="I21">
        <v>24258.581180000001</v>
      </c>
      <c r="J21">
        <v>8423.9631399999998</v>
      </c>
      <c r="K21">
        <f t="shared" si="0"/>
        <v>283967.73930000002</v>
      </c>
      <c r="L21">
        <v>19</v>
      </c>
      <c r="M21">
        <v>11075</v>
      </c>
      <c r="N21">
        <v>359</v>
      </c>
      <c r="O21">
        <v>6608</v>
      </c>
      <c r="P21">
        <v>1350</v>
      </c>
      <c r="Q21">
        <v>11876</v>
      </c>
      <c r="R21">
        <v>3437</v>
      </c>
      <c r="U21">
        <v>5035</v>
      </c>
      <c r="V21">
        <f t="shared" si="1"/>
        <v>39740</v>
      </c>
    </row>
    <row r="22" spans="1:22" x14ac:dyDescent="0.25">
      <c r="A22">
        <v>20</v>
      </c>
      <c r="B22">
        <v>123931.36691</v>
      </c>
      <c r="C22">
        <v>5707.6952899999997</v>
      </c>
      <c r="D22">
        <v>12983.512059999999</v>
      </c>
      <c r="E22">
        <v>14455.913189999999</v>
      </c>
      <c r="F22">
        <v>70948.869439999995</v>
      </c>
      <c r="G22">
        <v>29910.026989999998</v>
      </c>
      <c r="H22">
        <v>44642.534890000003</v>
      </c>
      <c r="I22">
        <v>23745.113120000002</v>
      </c>
      <c r="J22">
        <v>7250.3861399999996</v>
      </c>
      <c r="K22">
        <f t="shared" si="0"/>
        <v>333575.41803</v>
      </c>
      <c r="L22">
        <v>20</v>
      </c>
      <c r="M22">
        <v>15710</v>
      </c>
      <c r="N22">
        <v>374</v>
      </c>
      <c r="O22">
        <v>3779</v>
      </c>
      <c r="P22">
        <v>2079</v>
      </c>
      <c r="Q22">
        <v>13701</v>
      </c>
      <c r="R22">
        <v>3180</v>
      </c>
      <c r="U22">
        <v>3433</v>
      </c>
      <c r="V22">
        <f t="shared" si="1"/>
        <v>42256</v>
      </c>
    </row>
    <row r="23" spans="1:22" x14ac:dyDescent="0.25">
      <c r="A23">
        <v>21</v>
      </c>
      <c r="B23">
        <v>112123.74695</v>
      </c>
      <c r="C23">
        <v>2887.6851299999998</v>
      </c>
      <c r="D23">
        <v>64746.998850000004</v>
      </c>
      <c r="E23">
        <v>27900.48574</v>
      </c>
      <c r="F23">
        <v>77914.739419999998</v>
      </c>
      <c r="G23">
        <v>30105.548869999999</v>
      </c>
      <c r="H23">
        <v>45183.766759999999</v>
      </c>
      <c r="I23">
        <v>16179.95781</v>
      </c>
      <c r="J23">
        <v>5990.58115</v>
      </c>
      <c r="K23">
        <f t="shared" si="0"/>
        <v>383033.51068000001</v>
      </c>
      <c r="L23">
        <v>21</v>
      </c>
      <c r="M23">
        <v>19616</v>
      </c>
      <c r="N23">
        <v>362</v>
      </c>
      <c r="O23">
        <v>17001</v>
      </c>
      <c r="P23">
        <v>3384</v>
      </c>
      <c r="Q23">
        <v>13720</v>
      </c>
      <c r="R23">
        <v>3430</v>
      </c>
      <c r="U23">
        <v>2366</v>
      </c>
      <c r="V23">
        <f t="shared" si="1"/>
        <v>59879</v>
      </c>
    </row>
    <row r="24" spans="1:22" x14ac:dyDescent="0.25">
      <c r="A24">
        <v>22</v>
      </c>
      <c r="B24">
        <v>135624.24797</v>
      </c>
      <c r="C24">
        <v>4914.3396400000001</v>
      </c>
      <c r="D24">
        <v>85187.40208</v>
      </c>
      <c r="E24">
        <v>25636.239819999999</v>
      </c>
      <c r="F24">
        <v>63660.578220000003</v>
      </c>
      <c r="G24">
        <v>28818.981189999999</v>
      </c>
      <c r="H24">
        <v>50417.978430000003</v>
      </c>
      <c r="I24">
        <v>11359.278979999999</v>
      </c>
      <c r="J24">
        <v>3826.5971</v>
      </c>
      <c r="K24">
        <f t="shared" si="0"/>
        <v>409445.64343000005</v>
      </c>
      <c r="L24">
        <v>22</v>
      </c>
      <c r="M24">
        <v>27272</v>
      </c>
      <c r="N24">
        <v>388</v>
      </c>
      <c r="O24">
        <v>12710</v>
      </c>
      <c r="P24">
        <v>3635</v>
      </c>
      <c r="Q24">
        <v>13506</v>
      </c>
      <c r="R24">
        <v>3446</v>
      </c>
      <c r="U24">
        <v>1943</v>
      </c>
      <c r="V24">
        <f t="shared" si="1"/>
        <v>62900</v>
      </c>
    </row>
    <row r="25" spans="1:22" x14ac:dyDescent="0.25">
      <c r="A25">
        <v>23</v>
      </c>
      <c r="B25">
        <v>159627.09064000001</v>
      </c>
      <c r="C25">
        <v>4509.0638499999995</v>
      </c>
      <c r="D25">
        <v>51981.966919999999</v>
      </c>
      <c r="E25">
        <v>19196.986199999999</v>
      </c>
      <c r="F25">
        <v>65941.696609999999</v>
      </c>
      <c r="G25">
        <v>26125.707849999999</v>
      </c>
      <c r="H25">
        <v>34593.446279999996</v>
      </c>
      <c r="I25">
        <v>18183.773949999999</v>
      </c>
      <c r="J25">
        <v>2667.3569000000002</v>
      </c>
      <c r="K25">
        <f t="shared" si="0"/>
        <v>382827.08919999999</v>
      </c>
      <c r="L25">
        <v>23</v>
      </c>
      <c r="M25">
        <v>36188</v>
      </c>
      <c r="N25">
        <v>399</v>
      </c>
      <c r="O25">
        <v>10573</v>
      </c>
      <c r="P25">
        <v>2877</v>
      </c>
      <c r="Q25">
        <v>16698</v>
      </c>
      <c r="R25">
        <v>3593</v>
      </c>
      <c r="U25">
        <v>1639</v>
      </c>
      <c r="V25">
        <f t="shared" si="1"/>
        <v>71967</v>
      </c>
    </row>
    <row r="26" spans="1:22" x14ac:dyDescent="0.25">
      <c r="A26">
        <v>24</v>
      </c>
      <c r="B26">
        <v>165782.85569999999</v>
      </c>
      <c r="C26">
        <v>2896.1704199999999</v>
      </c>
      <c r="D26">
        <v>26248.563429999998</v>
      </c>
      <c r="E26">
        <v>17698.913659999998</v>
      </c>
      <c r="F26">
        <v>91497.31306</v>
      </c>
      <c r="G26">
        <v>29742.424459999998</v>
      </c>
      <c r="H26">
        <v>29577.01672</v>
      </c>
      <c r="I26">
        <v>32215.272690000002</v>
      </c>
      <c r="J26">
        <v>1810.99244</v>
      </c>
      <c r="K26">
        <f t="shared" si="0"/>
        <v>397469.52258000005</v>
      </c>
      <c r="L26">
        <v>24</v>
      </c>
      <c r="M26">
        <v>36198</v>
      </c>
      <c r="N26">
        <v>360</v>
      </c>
      <c r="O26">
        <v>6502</v>
      </c>
      <c r="P26">
        <v>3191</v>
      </c>
      <c r="Q26">
        <v>13250</v>
      </c>
      <c r="R26">
        <v>3900</v>
      </c>
      <c r="U26">
        <v>1229</v>
      </c>
      <c r="V26">
        <f t="shared" si="1"/>
        <v>64630</v>
      </c>
    </row>
    <row r="27" spans="1:22" x14ac:dyDescent="0.25">
      <c r="A27">
        <v>25</v>
      </c>
      <c r="B27">
        <v>202985.25557000001</v>
      </c>
      <c r="C27">
        <v>3772.6903900000002</v>
      </c>
      <c r="D27">
        <v>23687.761490000001</v>
      </c>
      <c r="E27">
        <v>17241.546020000002</v>
      </c>
      <c r="F27">
        <v>39875.518989999997</v>
      </c>
      <c r="G27">
        <v>27513.464690000001</v>
      </c>
      <c r="H27">
        <v>31553.72408</v>
      </c>
      <c r="I27">
        <v>22460.714670000001</v>
      </c>
      <c r="J27">
        <v>1513.5360599999999</v>
      </c>
      <c r="K27">
        <f t="shared" si="0"/>
        <v>370604.21196000004</v>
      </c>
      <c r="L27">
        <v>25</v>
      </c>
      <c r="M27">
        <v>38059</v>
      </c>
      <c r="N27">
        <v>354</v>
      </c>
      <c r="O27">
        <v>3296</v>
      </c>
      <c r="P27">
        <v>3080</v>
      </c>
      <c r="Q27">
        <v>11907</v>
      </c>
      <c r="R27">
        <v>4345</v>
      </c>
      <c r="U27">
        <v>1008</v>
      </c>
      <c r="V27">
        <f t="shared" si="1"/>
        <v>62049</v>
      </c>
    </row>
    <row r="28" spans="1:22" x14ac:dyDescent="0.25">
      <c r="A28">
        <v>26</v>
      </c>
      <c r="B28">
        <v>239796.17090999999</v>
      </c>
      <c r="C28">
        <v>5952.3648800000001</v>
      </c>
      <c r="D28">
        <v>23534.33023</v>
      </c>
      <c r="E28">
        <v>15478.55213</v>
      </c>
      <c r="F28">
        <v>41126.104570000003</v>
      </c>
      <c r="G28">
        <v>51240.809679999998</v>
      </c>
      <c r="H28">
        <v>24075.209770000001</v>
      </c>
      <c r="I28">
        <v>22262.677189999999</v>
      </c>
      <c r="J28">
        <v>658.35825999999997</v>
      </c>
      <c r="K28">
        <f t="shared" si="0"/>
        <v>424124.57762000011</v>
      </c>
      <c r="L28">
        <v>26</v>
      </c>
      <c r="M28">
        <v>45778</v>
      </c>
      <c r="N28">
        <v>319</v>
      </c>
      <c r="O28">
        <v>2120</v>
      </c>
      <c r="P28">
        <v>4015</v>
      </c>
      <c r="Q28">
        <v>10456</v>
      </c>
      <c r="R28">
        <v>4856</v>
      </c>
      <c r="U28">
        <v>757</v>
      </c>
      <c r="V28">
        <f t="shared" si="1"/>
        <v>68301</v>
      </c>
    </row>
    <row r="29" spans="1:22" x14ac:dyDescent="0.25">
      <c r="A29">
        <v>27</v>
      </c>
      <c r="B29">
        <v>134360.98736999999</v>
      </c>
      <c r="C29">
        <v>1937.4866400000001</v>
      </c>
      <c r="D29">
        <v>11016.796770000001</v>
      </c>
      <c r="E29">
        <v>18125.58354</v>
      </c>
      <c r="F29">
        <v>32635.809140000001</v>
      </c>
      <c r="G29">
        <v>33301.908499999998</v>
      </c>
      <c r="H29">
        <v>47278.625809999998</v>
      </c>
      <c r="I29">
        <v>20113.702949999999</v>
      </c>
      <c r="J29">
        <v>402.50549000000001</v>
      </c>
      <c r="K29">
        <f t="shared" si="0"/>
        <v>299173.40620999999</v>
      </c>
      <c r="L29">
        <v>27</v>
      </c>
      <c r="M29">
        <v>40951</v>
      </c>
      <c r="N29">
        <v>236</v>
      </c>
      <c r="O29">
        <v>1333</v>
      </c>
      <c r="P29">
        <v>3816</v>
      </c>
      <c r="Q29">
        <v>10563</v>
      </c>
      <c r="R29">
        <v>5256</v>
      </c>
      <c r="U29">
        <v>604</v>
      </c>
      <c r="V29">
        <f t="shared" si="1"/>
        <v>62759</v>
      </c>
    </row>
    <row r="30" spans="1:22" x14ac:dyDescent="0.25">
      <c r="A30">
        <v>28</v>
      </c>
      <c r="B30">
        <v>88042.879159999997</v>
      </c>
      <c r="C30">
        <v>1890.3952400000001</v>
      </c>
      <c r="D30">
        <v>12340.53321</v>
      </c>
      <c r="E30">
        <v>14217.680399999999</v>
      </c>
      <c r="F30">
        <v>29880.888859999999</v>
      </c>
      <c r="G30">
        <v>35351.25015</v>
      </c>
      <c r="H30">
        <v>37253.947979999997</v>
      </c>
      <c r="I30">
        <v>54055.037100000001</v>
      </c>
      <c r="J30">
        <v>731.28171999999995</v>
      </c>
      <c r="K30">
        <f t="shared" si="0"/>
        <v>273763.89382</v>
      </c>
      <c r="L30">
        <v>28</v>
      </c>
      <c r="M30">
        <v>28114</v>
      </c>
      <c r="N30">
        <v>284</v>
      </c>
      <c r="O30">
        <v>1889</v>
      </c>
      <c r="P30">
        <v>3036</v>
      </c>
      <c r="Q30">
        <v>9977</v>
      </c>
      <c r="R30">
        <v>5445</v>
      </c>
      <c r="U30">
        <v>474</v>
      </c>
      <c r="V30">
        <f t="shared" si="1"/>
        <v>49219</v>
      </c>
    </row>
    <row r="31" spans="1:22" x14ac:dyDescent="0.25">
      <c r="A31">
        <v>29</v>
      </c>
      <c r="B31">
        <v>81961.637159999998</v>
      </c>
      <c r="C31">
        <v>1803.2832000000001</v>
      </c>
      <c r="D31">
        <v>5701.9569499999998</v>
      </c>
      <c r="E31">
        <v>11422.888510000001</v>
      </c>
      <c r="F31">
        <v>25232.078959999999</v>
      </c>
      <c r="G31">
        <v>25850.922210000001</v>
      </c>
      <c r="H31">
        <v>31706.03944</v>
      </c>
      <c r="I31">
        <v>19298.03731</v>
      </c>
      <c r="J31">
        <v>1171.7331999999999</v>
      </c>
      <c r="K31">
        <f t="shared" si="0"/>
        <v>204148.57693999997</v>
      </c>
      <c r="L31">
        <v>29</v>
      </c>
      <c r="M31">
        <v>19399</v>
      </c>
      <c r="N31">
        <v>278</v>
      </c>
      <c r="O31">
        <v>777</v>
      </c>
      <c r="P31">
        <v>2206</v>
      </c>
      <c r="Q31">
        <v>8832</v>
      </c>
      <c r="R31">
        <v>5818</v>
      </c>
      <c r="U31">
        <v>374</v>
      </c>
      <c r="V31">
        <f t="shared" si="1"/>
        <v>37684</v>
      </c>
    </row>
    <row r="32" spans="1:22" x14ac:dyDescent="0.25">
      <c r="A32">
        <v>30</v>
      </c>
      <c r="B32">
        <v>72080.77463</v>
      </c>
      <c r="C32">
        <v>1539.3844099999999</v>
      </c>
      <c r="D32">
        <v>16456.320930000002</v>
      </c>
      <c r="E32">
        <v>9512.8508099999999</v>
      </c>
      <c r="F32">
        <v>28468.68663</v>
      </c>
      <c r="G32">
        <v>26179.13624</v>
      </c>
      <c r="H32">
        <v>35210.615469999997</v>
      </c>
      <c r="I32">
        <v>22353.900119999998</v>
      </c>
      <c r="J32">
        <v>1169.53414</v>
      </c>
      <c r="K32">
        <f t="shared" si="0"/>
        <v>212971.20337999999</v>
      </c>
      <c r="L32">
        <v>30</v>
      </c>
      <c r="M32">
        <v>11394</v>
      </c>
      <c r="N32">
        <v>223</v>
      </c>
      <c r="O32">
        <v>648</v>
      </c>
      <c r="P32">
        <v>1782</v>
      </c>
      <c r="Q32">
        <v>8677</v>
      </c>
      <c r="R32">
        <v>5103</v>
      </c>
      <c r="U32">
        <v>323</v>
      </c>
      <c r="V32">
        <f t="shared" si="1"/>
        <v>28150</v>
      </c>
    </row>
    <row r="33" spans="1:22" x14ac:dyDescent="0.25">
      <c r="A33">
        <v>31</v>
      </c>
      <c r="B33">
        <v>37251.524019999997</v>
      </c>
      <c r="C33">
        <v>305.32688999999999</v>
      </c>
      <c r="D33">
        <v>881.53533000000004</v>
      </c>
      <c r="E33">
        <v>5364.0796200000004</v>
      </c>
      <c r="F33">
        <v>18180.052739999999</v>
      </c>
      <c r="G33">
        <v>20020.761979999999</v>
      </c>
      <c r="H33">
        <v>15153.434730000001</v>
      </c>
      <c r="I33">
        <v>22600.555250000001</v>
      </c>
      <c r="J33">
        <v>292.08834999999999</v>
      </c>
      <c r="K33">
        <f t="shared" si="0"/>
        <v>120049.35891000001</v>
      </c>
      <c r="L33">
        <v>31</v>
      </c>
      <c r="M33">
        <v>11886</v>
      </c>
      <c r="N33">
        <v>212</v>
      </c>
      <c r="O33">
        <v>541</v>
      </c>
      <c r="P33">
        <v>1668</v>
      </c>
      <c r="Q33">
        <v>7452</v>
      </c>
      <c r="R33">
        <v>3738</v>
      </c>
      <c r="U33">
        <v>276</v>
      </c>
      <c r="V33">
        <f t="shared" si="1"/>
        <v>25773</v>
      </c>
    </row>
    <row r="34" spans="1:22" x14ac:dyDescent="0.25">
      <c r="A34">
        <v>32</v>
      </c>
      <c r="B34">
        <v>29496.158370000001</v>
      </c>
      <c r="C34">
        <v>632.02739999999994</v>
      </c>
      <c r="D34">
        <v>1372.3771300000001</v>
      </c>
      <c r="E34">
        <v>6476.38339</v>
      </c>
      <c r="F34">
        <v>18767.818810000001</v>
      </c>
      <c r="G34">
        <v>26978.358370000002</v>
      </c>
      <c r="H34">
        <v>28105.880649999999</v>
      </c>
      <c r="I34">
        <v>34036.886169999998</v>
      </c>
      <c r="J34">
        <v>0</v>
      </c>
      <c r="K34">
        <f t="shared" si="0"/>
        <v>145865.89029000001</v>
      </c>
      <c r="L34">
        <v>32</v>
      </c>
      <c r="M34">
        <v>8772</v>
      </c>
      <c r="N34">
        <v>175</v>
      </c>
      <c r="O34">
        <v>346</v>
      </c>
      <c r="P34">
        <v>1352</v>
      </c>
      <c r="Q34">
        <v>6334</v>
      </c>
      <c r="R34">
        <v>4140</v>
      </c>
      <c r="U34">
        <v>226</v>
      </c>
      <c r="V34">
        <f t="shared" si="1"/>
        <v>21345</v>
      </c>
    </row>
    <row r="35" spans="1:22" x14ac:dyDescent="0.25">
      <c r="A35">
        <v>33</v>
      </c>
      <c r="B35">
        <v>51978.26352</v>
      </c>
      <c r="C35">
        <v>2814.4257200000002</v>
      </c>
      <c r="D35">
        <v>28692.407480000002</v>
      </c>
      <c r="E35">
        <v>2248.4118400000002</v>
      </c>
      <c r="F35">
        <v>15558.360489999999</v>
      </c>
      <c r="G35">
        <v>24106.925080000001</v>
      </c>
      <c r="H35">
        <v>12872.219590000001</v>
      </c>
      <c r="I35">
        <v>32718.39489</v>
      </c>
      <c r="J35">
        <v>0</v>
      </c>
      <c r="K35">
        <f t="shared" si="0"/>
        <v>170989.40861000001</v>
      </c>
      <c r="L35">
        <v>33</v>
      </c>
      <c r="M35">
        <v>5300</v>
      </c>
      <c r="N35">
        <v>180</v>
      </c>
      <c r="O35">
        <v>247</v>
      </c>
      <c r="P35">
        <v>1361</v>
      </c>
      <c r="Q35">
        <v>5814</v>
      </c>
      <c r="R35">
        <v>3581</v>
      </c>
      <c r="U35">
        <v>191</v>
      </c>
      <c r="V35">
        <f t="shared" si="1"/>
        <v>16674</v>
      </c>
    </row>
    <row r="36" spans="1:22" x14ac:dyDescent="0.25">
      <c r="A36">
        <v>34</v>
      </c>
      <c r="B36">
        <v>23977.7932</v>
      </c>
      <c r="C36">
        <v>1102.6661099999999</v>
      </c>
      <c r="D36">
        <v>225.76894999999999</v>
      </c>
      <c r="E36">
        <v>4734.5153099999998</v>
      </c>
      <c r="F36">
        <v>12670.49755</v>
      </c>
      <c r="G36">
        <v>18033.678110000001</v>
      </c>
      <c r="H36">
        <v>3440.8773999999999</v>
      </c>
      <c r="I36">
        <v>17274.956590000002</v>
      </c>
      <c r="J36">
        <v>0</v>
      </c>
      <c r="K36">
        <f t="shared" si="0"/>
        <v>81460.753219999999</v>
      </c>
      <c r="L36">
        <v>34</v>
      </c>
      <c r="M36">
        <v>4752</v>
      </c>
      <c r="N36">
        <v>168</v>
      </c>
      <c r="O36">
        <v>208</v>
      </c>
      <c r="P36">
        <v>1005</v>
      </c>
      <c r="Q36">
        <v>4177</v>
      </c>
      <c r="R36">
        <v>3941</v>
      </c>
      <c r="U36">
        <v>161</v>
      </c>
      <c r="V36">
        <f t="shared" si="1"/>
        <v>14412</v>
      </c>
    </row>
    <row r="37" spans="1:22" x14ac:dyDescent="0.25">
      <c r="A37">
        <v>35</v>
      </c>
      <c r="B37">
        <v>13787.36873</v>
      </c>
      <c r="C37">
        <v>1322.29998</v>
      </c>
      <c r="D37">
        <v>561.03602999999998</v>
      </c>
      <c r="E37">
        <v>2561.8749899999998</v>
      </c>
      <c r="F37">
        <v>4655.0838999999996</v>
      </c>
      <c r="G37">
        <v>12530.93009</v>
      </c>
      <c r="H37">
        <v>1318.0824399999999</v>
      </c>
      <c r="I37">
        <v>14729.6638</v>
      </c>
      <c r="J37">
        <v>0</v>
      </c>
      <c r="K37">
        <f t="shared" si="0"/>
        <v>51466.339959999998</v>
      </c>
      <c r="L37">
        <v>35</v>
      </c>
      <c r="M37">
        <v>4986</v>
      </c>
      <c r="N37">
        <v>153</v>
      </c>
      <c r="O37">
        <v>213</v>
      </c>
      <c r="P37">
        <v>905</v>
      </c>
      <c r="Q37">
        <v>3210</v>
      </c>
      <c r="R37">
        <v>3090</v>
      </c>
      <c r="U37">
        <v>176</v>
      </c>
      <c r="V37">
        <f t="shared" si="1"/>
        <v>12733</v>
      </c>
    </row>
    <row r="38" spans="1:22" x14ac:dyDescent="0.25">
      <c r="A38">
        <v>36</v>
      </c>
      <c r="B38">
        <v>11169.98359</v>
      </c>
      <c r="C38">
        <v>536.72050000000002</v>
      </c>
      <c r="D38">
        <v>896.49181999999996</v>
      </c>
      <c r="E38">
        <v>969.19583</v>
      </c>
      <c r="F38">
        <v>1646.1659299999999</v>
      </c>
      <c r="G38">
        <v>11082.607029999999</v>
      </c>
      <c r="H38">
        <v>6569.3610099999996</v>
      </c>
      <c r="I38">
        <v>4489.1241799999998</v>
      </c>
      <c r="J38">
        <v>25.12893</v>
      </c>
      <c r="K38">
        <f t="shared" si="0"/>
        <v>37384.778819999992</v>
      </c>
      <c r="L38">
        <v>36</v>
      </c>
      <c r="M38">
        <v>7173</v>
      </c>
      <c r="N38">
        <v>153</v>
      </c>
      <c r="O38">
        <v>206</v>
      </c>
      <c r="P38">
        <v>802</v>
      </c>
      <c r="Q38">
        <v>2817</v>
      </c>
      <c r="R38">
        <v>2910</v>
      </c>
      <c r="U38">
        <v>123</v>
      </c>
      <c r="V38">
        <f t="shared" si="1"/>
        <v>14184</v>
      </c>
    </row>
    <row r="39" spans="1:22" x14ac:dyDescent="0.25">
      <c r="A39">
        <v>37</v>
      </c>
      <c r="B39">
        <v>5372.8205699999999</v>
      </c>
      <c r="C39">
        <v>0</v>
      </c>
      <c r="D39">
        <v>931.36748</v>
      </c>
      <c r="E39">
        <v>607.95345999999995</v>
      </c>
      <c r="F39">
        <v>1662.5894800000001</v>
      </c>
      <c r="G39">
        <v>6256.9484499999999</v>
      </c>
      <c r="H39">
        <v>1600.62201</v>
      </c>
      <c r="I39">
        <v>5825.6057000000001</v>
      </c>
      <c r="J39">
        <v>0</v>
      </c>
      <c r="K39">
        <f t="shared" si="0"/>
        <v>22257.907149999999</v>
      </c>
      <c r="L39">
        <v>37</v>
      </c>
      <c r="M39">
        <v>6205</v>
      </c>
      <c r="N39">
        <v>154</v>
      </c>
      <c r="O39">
        <v>190</v>
      </c>
      <c r="P39">
        <v>661</v>
      </c>
      <c r="Q39">
        <v>2072</v>
      </c>
      <c r="R39">
        <v>2686</v>
      </c>
      <c r="U39">
        <v>99</v>
      </c>
      <c r="V39">
        <f t="shared" si="1"/>
        <v>12067</v>
      </c>
    </row>
    <row r="40" spans="1:22" x14ac:dyDescent="0.25">
      <c r="A40">
        <v>38</v>
      </c>
      <c r="B40">
        <v>5923.1749300000001</v>
      </c>
      <c r="C40">
        <v>128.11025000000001</v>
      </c>
      <c r="D40">
        <v>0</v>
      </c>
      <c r="E40">
        <v>1195.34203</v>
      </c>
      <c r="F40">
        <v>842.37383</v>
      </c>
      <c r="G40">
        <v>5013.85754</v>
      </c>
      <c r="H40">
        <v>302.1848</v>
      </c>
      <c r="I40">
        <v>3250.17499</v>
      </c>
      <c r="J40">
        <v>0</v>
      </c>
      <c r="K40">
        <f t="shared" si="0"/>
        <v>16655.218369999999</v>
      </c>
      <c r="L40">
        <v>38</v>
      </c>
      <c r="M40">
        <v>8219</v>
      </c>
      <c r="N40">
        <v>115</v>
      </c>
      <c r="O40">
        <v>171</v>
      </c>
      <c r="P40">
        <v>570</v>
      </c>
      <c r="Q40">
        <v>1574</v>
      </c>
      <c r="R40">
        <v>2196</v>
      </c>
      <c r="U40">
        <v>67</v>
      </c>
      <c r="V40">
        <f t="shared" si="1"/>
        <v>12912</v>
      </c>
    </row>
    <row r="41" spans="1:22" x14ac:dyDescent="0.25">
      <c r="A41">
        <v>39</v>
      </c>
      <c r="B41">
        <v>6711.8572700000004</v>
      </c>
      <c r="C41">
        <v>0</v>
      </c>
      <c r="D41">
        <v>217.97167999999999</v>
      </c>
      <c r="E41">
        <v>295.12968000000001</v>
      </c>
      <c r="F41">
        <v>372.79511000000002</v>
      </c>
      <c r="G41">
        <v>2419.7636000000002</v>
      </c>
      <c r="H41">
        <v>0</v>
      </c>
      <c r="I41">
        <v>2891.56952</v>
      </c>
      <c r="J41">
        <v>0</v>
      </c>
      <c r="K41">
        <f t="shared" si="0"/>
        <v>12909.086859999999</v>
      </c>
      <c r="L41">
        <v>39</v>
      </c>
      <c r="M41">
        <v>2874</v>
      </c>
      <c r="N41">
        <v>107</v>
      </c>
      <c r="O41">
        <v>138</v>
      </c>
      <c r="P41">
        <v>461</v>
      </c>
      <c r="Q41">
        <v>1058</v>
      </c>
      <c r="R41">
        <v>1706</v>
      </c>
      <c r="U41">
        <v>45</v>
      </c>
      <c r="V41">
        <f t="shared" si="1"/>
        <v>6389</v>
      </c>
    </row>
    <row r="42" spans="1:22" x14ac:dyDescent="0.25">
      <c r="A42">
        <v>40</v>
      </c>
      <c r="B42">
        <v>5370.90211</v>
      </c>
      <c r="C42">
        <v>0</v>
      </c>
      <c r="D42">
        <v>0</v>
      </c>
      <c r="E42">
        <v>30.008050000000001</v>
      </c>
      <c r="F42">
        <v>253.88864000000001</v>
      </c>
      <c r="G42">
        <v>8668.4506700000002</v>
      </c>
      <c r="H42">
        <v>42.6</v>
      </c>
      <c r="I42">
        <v>8682.6953799999992</v>
      </c>
      <c r="J42">
        <v>0</v>
      </c>
      <c r="K42">
        <f t="shared" si="0"/>
        <v>23048.544849999998</v>
      </c>
      <c r="L42">
        <v>40</v>
      </c>
      <c r="M42">
        <v>3312</v>
      </c>
      <c r="N42">
        <v>40</v>
      </c>
      <c r="O42">
        <v>90</v>
      </c>
      <c r="P42">
        <v>334</v>
      </c>
      <c r="Q42">
        <v>489</v>
      </c>
      <c r="R42">
        <v>944</v>
      </c>
      <c r="U42">
        <v>34</v>
      </c>
      <c r="V42">
        <f t="shared" si="1"/>
        <v>5243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H48"/>
  <sheetViews>
    <sheetView workbookViewId="0">
      <selection activeCell="A30" sqref="A30:A33"/>
    </sheetView>
  </sheetViews>
  <sheetFormatPr defaultRowHeight="15" x14ac:dyDescent="0.25"/>
  <cols>
    <col min="2" max="2" width="19.85546875" bestFit="1" customWidth="1"/>
  </cols>
  <sheetData>
    <row r="1" spans="1:6" ht="23.25" x14ac:dyDescent="0.35">
      <c r="A1" s="116" t="s">
        <v>310</v>
      </c>
    </row>
    <row r="2" spans="1:6" ht="18.75" x14ac:dyDescent="0.3">
      <c r="B2" s="54" t="s">
        <v>311</v>
      </c>
    </row>
    <row r="3" spans="1:6" x14ac:dyDescent="0.25">
      <c r="B3" t="s">
        <v>173</v>
      </c>
    </row>
    <row r="5" spans="1:6" x14ac:dyDescent="0.25">
      <c r="A5" s="66"/>
      <c r="B5" s="66"/>
      <c r="C5" s="316" t="s">
        <v>9</v>
      </c>
      <c r="D5" s="316"/>
      <c r="E5" s="316" t="s">
        <v>10</v>
      </c>
      <c r="F5" s="316"/>
    </row>
    <row r="6" spans="1:6" ht="15.75" thickBot="1" x14ac:dyDescent="0.3">
      <c r="A6" s="46" t="s">
        <v>186</v>
      </c>
      <c r="B6" s="46" t="s">
        <v>187</v>
      </c>
      <c r="C6" s="46" t="s">
        <v>7</v>
      </c>
      <c r="D6" s="46" t="s">
        <v>3</v>
      </c>
      <c r="E6" s="46" t="s">
        <v>7</v>
      </c>
      <c r="F6" s="46" t="s">
        <v>3</v>
      </c>
    </row>
    <row r="7" spans="1:6" ht="15.75" thickTop="1" x14ac:dyDescent="0.25">
      <c r="A7">
        <v>1</v>
      </c>
      <c r="B7" t="s">
        <v>230</v>
      </c>
      <c r="C7">
        <f>INDEX(TripDepTime_input!$B$3:$K$42,MATCH(A7,stopLocBins,0), MATCH($B$3,todPurpose,0))</f>
        <v>137611.95075000002</v>
      </c>
      <c r="D7">
        <f>INDEX(TripDepTime_input!$M$3:$V$42,MATCH(A7,stopLocBins,0), MATCH($B$3,todPurpose,0))*Index!$D$3</f>
        <v>46468</v>
      </c>
      <c r="E7" s="2">
        <f>C7/SUM($C$7:$C$46)</f>
        <v>3.9933357563877577E-3</v>
      </c>
      <c r="F7" s="2">
        <f>D7/SUM($D$7:$D$46)</f>
        <v>6.3212660924092702E-3</v>
      </c>
    </row>
    <row r="8" spans="1:6" x14ac:dyDescent="0.25">
      <c r="A8">
        <v>2</v>
      </c>
      <c r="B8" t="s">
        <v>231</v>
      </c>
      <c r="C8">
        <f>INDEX(TripDepTime_input!$B$3:$K$42,MATCH(A8,stopLocBins,0), MATCH($B$3,todPurpose,0))</f>
        <v>160865.65132999999</v>
      </c>
      <c r="D8">
        <f>INDEX(TripDepTime_input!$M$3:$V$42,MATCH(A8,stopLocBins,0), MATCH($B$3,todPurpose,0))*Index!$D$3</f>
        <v>52576</v>
      </c>
      <c r="E8" s="2">
        <f t="shared" ref="E8:E46" si="0">C8/SUM($C$7:$C$46)</f>
        <v>4.668130594251421E-3</v>
      </c>
      <c r="F8" s="2">
        <f t="shared" ref="F8:F46" si="1">D8/SUM($D$7:$D$46)</f>
        <v>7.1521667830444563E-3</v>
      </c>
    </row>
    <row r="9" spans="1:6" x14ac:dyDescent="0.25">
      <c r="A9">
        <v>3</v>
      </c>
      <c r="B9" t="s">
        <v>232</v>
      </c>
      <c r="C9">
        <f>INDEX(TripDepTime_input!$B$3:$K$42,MATCH(A9,stopLocBins,0), MATCH($B$3,todPurpose,0))</f>
        <v>327879.85822999995</v>
      </c>
      <c r="D9">
        <f>INDEX(TripDepTime_input!$M$3:$V$42,MATCH(A9,stopLocBins,0), MATCH($B$3,todPurpose,0))*Index!$D$3</f>
        <v>82362</v>
      </c>
      <c r="E9" s="2">
        <f t="shared" si="0"/>
        <v>9.5146849858111435E-3</v>
      </c>
      <c r="F9" s="2">
        <f t="shared" si="1"/>
        <v>1.120409998069666E-2</v>
      </c>
    </row>
    <row r="10" spans="1:6" x14ac:dyDescent="0.25">
      <c r="A10">
        <v>4</v>
      </c>
      <c r="B10" t="s">
        <v>233</v>
      </c>
      <c r="C10">
        <f>INDEX(TripDepTime_input!$B$3:$K$42,MATCH(A10,stopLocBins,0), MATCH($B$3,todPurpose,0))</f>
        <v>462120.57054000004</v>
      </c>
      <c r="D10">
        <f>INDEX(TripDepTime_input!$M$3:$V$42,MATCH(A10,stopLocBins,0), MATCH($B$3,todPurpose,0))*Index!$D$3</f>
        <v>123023</v>
      </c>
      <c r="E10" s="2">
        <f t="shared" si="0"/>
        <v>1.3410191397200967E-2</v>
      </c>
      <c r="F10" s="2">
        <f t="shared" si="1"/>
        <v>1.6735411863787245E-2</v>
      </c>
    </row>
    <row r="11" spans="1:6" x14ac:dyDescent="0.25">
      <c r="A11">
        <v>5</v>
      </c>
      <c r="B11" t="s">
        <v>234</v>
      </c>
      <c r="C11">
        <f>INDEX(TripDepTime_input!$B$3:$K$42,MATCH(A11,stopLocBins,0), MATCH($B$3,todPurpose,0))</f>
        <v>774724.85701000015</v>
      </c>
      <c r="D11">
        <f>INDEX(TripDepTime_input!$M$3:$V$42,MATCH(A11,stopLocBins,0), MATCH($B$3,todPurpose,0))*Index!$D$3</f>
        <v>204626</v>
      </c>
      <c r="E11" s="2">
        <f t="shared" si="0"/>
        <v>2.248159739033731E-2</v>
      </c>
      <c r="F11" s="2">
        <f t="shared" si="1"/>
        <v>2.7836261414851928E-2</v>
      </c>
    </row>
    <row r="12" spans="1:6" x14ac:dyDescent="0.25">
      <c r="A12">
        <v>6</v>
      </c>
      <c r="B12" t="s">
        <v>235</v>
      </c>
      <c r="C12">
        <f>INDEX(TripDepTime_input!$B$3:$K$42,MATCH(A12,stopLocBins,0), MATCH($B$3,todPurpose,0))</f>
        <v>1206284.4924399999</v>
      </c>
      <c r="D12">
        <f>INDEX(TripDepTime_input!$M$3:$V$42,MATCH(A12,stopLocBins,0), MATCH($B$3,todPurpose,0))*Index!$D$3</f>
        <v>289940</v>
      </c>
      <c r="E12" s="2">
        <f t="shared" si="0"/>
        <v>3.5004946661848765E-2</v>
      </c>
      <c r="F12" s="2">
        <f t="shared" si="1"/>
        <v>3.9441936189057933E-2</v>
      </c>
    </row>
    <row r="13" spans="1:6" x14ac:dyDescent="0.25">
      <c r="A13">
        <v>7</v>
      </c>
      <c r="B13" t="s">
        <v>236</v>
      </c>
      <c r="C13">
        <f>INDEX(TripDepTime_input!$B$3:$K$42,MATCH(A13,stopLocBins,0), MATCH($B$3,todPurpose,0))</f>
        <v>1581895.3233700001</v>
      </c>
      <c r="D13">
        <f>INDEX(TripDepTime_input!$M$3:$V$42,MATCH(A13,stopLocBins,0), MATCH($B$3,todPurpose,0))*Index!$D$3</f>
        <v>326111</v>
      </c>
      <c r="E13" s="2">
        <f t="shared" si="0"/>
        <v>4.5904727919686118E-2</v>
      </c>
      <c r="F13" s="2">
        <f t="shared" si="1"/>
        <v>4.4362451722942231E-2</v>
      </c>
    </row>
    <row r="14" spans="1:6" x14ac:dyDescent="0.25">
      <c r="A14">
        <v>8</v>
      </c>
      <c r="B14" t="s">
        <v>237</v>
      </c>
      <c r="C14">
        <f>INDEX(TripDepTime_input!$B$3:$K$42,MATCH(A14,stopLocBins,0), MATCH($B$3,todPurpose,0))</f>
        <v>1438574.78999</v>
      </c>
      <c r="D14">
        <f>INDEX(TripDepTime_input!$M$3:$V$42,MATCH(A14,stopLocBins,0), MATCH($B$3,todPurpose,0))*Index!$D$3</f>
        <v>317990</v>
      </c>
      <c r="E14" s="2">
        <f t="shared" si="0"/>
        <v>4.1745735859391384E-2</v>
      </c>
      <c r="F14" s="2">
        <f t="shared" si="1"/>
        <v>4.3257712936326589E-2</v>
      </c>
    </row>
    <row r="15" spans="1:6" x14ac:dyDescent="0.25">
      <c r="A15">
        <v>9</v>
      </c>
      <c r="B15" t="s">
        <v>238</v>
      </c>
      <c r="C15">
        <f>INDEX(TripDepTime_input!$B$3:$K$42,MATCH(A15,stopLocBins,0), MATCH($B$3,todPurpose,0))</f>
        <v>1159596.4407700002</v>
      </c>
      <c r="D15">
        <f>INDEX(TripDepTime_input!$M$3:$V$42,MATCH(A15,stopLocBins,0), MATCH($B$3,todPurpose,0))*Index!$D$3</f>
        <v>255049</v>
      </c>
      <c r="E15" s="2">
        <f t="shared" si="0"/>
        <v>3.365011472237138E-2</v>
      </c>
      <c r="F15" s="2">
        <f t="shared" si="1"/>
        <v>3.4695545226884998E-2</v>
      </c>
    </row>
    <row r="16" spans="1:6" x14ac:dyDescent="0.25">
      <c r="A16">
        <v>10</v>
      </c>
      <c r="B16" t="s">
        <v>239</v>
      </c>
      <c r="C16">
        <f>INDEX(TripDepTime_input!$B$3:$K$42,MATCH(A16,stopLocBins,0), MATCH($B$3,todPurpose,0))</f>
        <v>890747.44704000012</v>
      </c>
      <c r="D16">
        <f>INDEX(TripDepTime_input!$M$3:$V$42,MATCH(A16,stopLocBins,0), MATCH($B$3,todPurpose,0))*Index!$D$3</f>
        <v>170078</v>
      </c>
      <c r="E16" s="2">
        <f t="shared" si="0"/>
        <v>2.584843547954677E-2</v>
      </c>
      <c r="F16" s="2">
        <f t="shared" si="1"/>
        <v>2.3136530396504776E-2</v>
      </c>
    </row>
    <row r="17" spans="1:8" x14ac:dyDescent="0.25">
      <c r="A17">
        <v>11</v>
      </c>
      <c r="B17" t="s">
        <v>240</v>
      </c>
      <c r="C17">
        <f>INDEX(TripDepTime_input!$B$3:$K$42,MATCH(A17,stopLocBins,0), MATCH($B$3,todPurpose,0))</f>
        <v>658020.77272999997</v>
      </c>
      <c r="D17">
        <f>INDEX(TripDepTime_input!$M$3:$V$42,MATCH(A17,stopLocBins,0), MATCH($B$3,todPurpose,0))*Index!$D$3</f>
        <v>150904</v>
      </c>
      <c r="E17" s="2">
        <f t="shared" si="0"/>
        <v>1.9094983145485359E-2</v>
      </c>
      <c r="F17" s="2">
        <f t="shared" si="1"/>
        <v>2.0528198726197138E-2</v>
      </c>
    </row>
    <row r="18" spans="1:8" x14ac:dyDescent="0.25">
      <c r="A18">
        <v>12</v>
      </c>
      <c r="B18" t="s">
        <v>241</v>
      </c>
      <c r="C18">
        <f>INDEX(TripDepTime_input!$B$3:$K$42,MATCH(A18,stopLocBins,0), MATCH($B$3,todPurpose,0))</f>
        <v>732597.14665000001</v>
      </c>
      <c r="D18">
        <f>INDEX(TripDepTime_input!$M$3:$V$42,MATCH(A18,stopLocBins,0), MATCH($B$3,todPurpose,0))*Index!$D$3</f>
        <v>155482</v>
      </c>
      <c r="E18" s="2">
        <f t="shared" si="0"/>
        <v>2.1259101152194738E-2</v>
      </c>
      <c r="F18" s="2">
        <f t="shared" si="1"/>
        <v>2.1150966139708578E-2</v>
      </c>
    </row>
    <row r="19" spans="1:8" x14ac:dyDescent="0.25">
      <c r="A19">
        <v>13</v>
      </c>
      <c r="B19" t="s">
        <v>242</v>
      </c>
      <c r="C19">
        <f>INDEX(TripDepTime_input!$B$3:$K$42,MATCH(A19,stopLocBins,0), MATCH($B$3,todPurpose,0))</f>
        <v>767547.68271999992</v>
      </c>
      <c r="D19">
        <f>INDEX(TripDepTime_input!$M$3:$V$42,MATCH(A19,stopLocBins,0), MATCH($B$3,todPurpose,0))*Index!$D$3</f>
        <v>149079</v>
      </c>
      <c r="E19" s="2">
        <f t="shared" si="0"/>
        <v>2.2273324296569797E-2</v>
      </c>
      <c r="F19" s="2">
        <f t="shared" si="1"/>
        <v>2.0279935176686789E-2</v>
      </c>
    </row>
    <row r="20" spans="1:8" x14ac:dyDescent="0.25">
      <c r="A20">
        <v>14</v>
      </c>
      <c r="B20" t="s">
        <v>243</v>
      </c>
      <c r="C20">
        <f>INDEX(TripDepTime_input!$B$3:$K$42,MATCH(A20,stopLocBins,0), MATCH($B$3,todPurpose,0))</f>
        <v>1010526.67476</v>
      </c>
      <c r="D20">
        <f>INDEX(TripDepTime_input!$M$3:$V$42,MATCH(A20,stopLocBins,0), MATCH($B$3,todPurpose,0))*Index!$D$3</f>
        <v>175582</v>
      </c>
      <c r="E20" s="2">
        <f t="shared" si="0"/>
        <v>2.9324286743335263E-2</v>
      </c>
      <c r="F20" s="2">
        <f t="shared" si="1"/>
        <v>2.3885266054863661E-2</v>
      </c>
    </row>
    <row r="21" spans="1:8" x14ac:dyDescent="0.25">
      <c r="A21">
        <v>15</v>
      </c>
      <c r="B21" t="s">
        <v>244</v>
      </c>
      <c r="C21">
        <f>INDEX(TripDepTime_input!$B$3:$K$42,MATCH(A21,stopLocBins,0), MATCH($B$3,todPurpose,0))</f>
        <v>1027401.4798399999</v>
      </c>
      <c r="D21">
        <f>INDEX(TripDepTime_input!$M$3:$V$42,MATCH(A21,stopLocBins,0), MATCH($B$3,todPurpose,0))*Index!$D$3</f>
        <v>216179</v>
      </c>
      <c r="E21" s="2">
        <f t="shared" si="0"/>
        <v>2.9813973592048418E-2</v>
      </c>
      <c r="F21" s="2">
        <f t="shared" si="1"/>
        <v>2.9407871709368677E-2</v>
      </c>
    </row>
    <row r="22" spans="1:8" x14ac:dyDescent="0.25">
      <c r="A22">
        <v>16</v>
      </c>
      <c r="B22" t="s">
        <v>245</v>
      </c>
      <c r="C22">
        <f>INDEX(TripDepTime_input!$B$3:$K$42,MATCH(A22,stopLocBins,0), MATCH($B$3,todPurpose,0))</f>
        <v>1074401.3105899999</v>
      </c>
      <c r="D22">
        <f>INDEX(TripDepTime_input!$M$3:$V$42,MATCH(A22,stopLocBins,0), MATCH($B$3,todPurpose,0))*Index!$D$3</f>
        <v>243837</v>
      </c>
      <c r="E22" s="2">
        <f t="shared" si="0"/>
        <v>3.1177852991004965E-2</v>
      </c>
      <c r="F22" s="2">
        <f t="shared" si="1"/>
        <v>3.3170322806550731E-2</v>
      </c>
    </row>
    <row r="23" spans="1:8" x14ac:dyDescent="0.25">
      <c r="A23">
        <v>17</v>
      </c>
      <c r="B23" t="s">
        <v>246</v>
      </c>
      <c r="C23">
        <f>INDEX(TripDepTime_input!$B$3:$K$42,MATCH(A23,stopLocBins,0), MATCH($B$3,todPurpose,0))</f>
        <v>979513.44111999997</v>
      </c>
      <c r="D23">
        <f>INDEX(TripDepTime_input!$M$3:$V$42,MATCH(A23,stopLocBins,0), MATCH($B$3,todPurpose,0))*Index!$D$3</f>
        <v>227385</v>
      </c>
      <c r="E23" s="2">
        <f t="shared" si="0"/>
        <v>2.842431945022704E-2</v>
      </c>
      <c r="F23" s="2">
        <f t="shared" si="1"/>
        <v>3.0932277920773049E-2</v>
      </c>
    </row>
    <row r="24" spans="1:8" x14ac:dyDescent="0.25">
      <c r="A24">
        <v>18</v>
      </c>
      <c r="B24" t="s">
        <v>247</v>
      </c>
      <c r="C24">
        <f>INDEX(TripDepTime_input!$B$3:$K$42,MATCH(A24,stopLocBins,0), MATCH($B$3,todPurpose,0))</f>
        <v>899659.66489000001</v>
      </c>
      <c r="D24">
        <f>INDEX(TripDepTime_input!$M$3:$V$42,MATCH(A24,stopLocBins,0), MATCH($B$3,todPurpose,0))*Index!$D$3</f>
        <v>214021</v>
      </c>
      <c r="E24" s="2">
        <f t="shared" si="0"/>
        <v>2.6107057481597869E-2</v>
      </c>
      <c r="F24" s="2">
        <f t="shared" si="1"/>
        <v>2.9114308564249042E-2</v>
      </c>
    </row>
    <row r="25" spans="1:8" x14ac:dyDescent="0.25">
      <c r="A25">
        <v>19</v>
      </c>
      <c r="B25" t="s">
        <v>248</v>
      </c>
      <c r="C25">
        <f>INDEX(TripDepTime_input!$B$3:$K$42,MATCH(A25,stopLocBins,0), MATCH($B$3,todPurpose,0))</f>
        <v>819902.92614000011</v>
      </c>
      <c r="D25">
        <f>INDEX(TripDepTime_input!$M$3:$V$42,MATCH(A25,stopLocBins,0), MATCH($B$3,todPurpose,0))*Index!$D$3</f>
        <v>196054</v>
      </c>
      <c r="E25" s="2">
        <f t="shared" si="0"/>
        <v>2.3792611425660012E-2</v>
      </c>
      <c r="F25" s="2">
        <f t="shared" si="1"/>
        <v>2.6670170923672357E-2</v>
      </c>
    </row>
    <row r="26" spans="1:8" x14ac:dyDescent="0.25">
      <c r="A26">
        <v>20</v>
      </c>
      <c r="B26" t="s">
        <v>249</v>
      </c>
      <c r="C26">
        <f>INDEX(TripDepTime_input!$B$3:$K$42,MATCH(A26,stopLocBins,0), MATCH($B$3,todPurpose,0))</f>
        <v>1077995.1272900002</v>
      </c>
      <c r="D26">
        <f>INDEX(TripDepTime_input!$M$3:$V$42,MATCH(A26,stopLocBins,0), MATCH($B$3,todPurpose,0))*Index!$D$3</f>
        <v>186108</v>
      </c>
      <c r="E26" s="2">
        <f t="shared" si="0"/>
        <v>3.1282141293378404E-2</v>
      </c>
      <c r="F26" s="2">
        <f t="shared" si="1"/>
        <v>2.5317168587546367E-2</v>
      </c>
    </row>
    <row r="27" spans="1:8" x14ac:dyDescent="0.25">
      <c r="A27">
        <v>21</v>
      </c>
      <c r="B27" t="s">
        <v>250</v>
      </c>
      <c r="C27">
        <f>INDEX(TripDepTime_input!$B$3:$K$42,MATCH(A27,stopLocBins,0), MATCH($B$3,todPurpose,0))</f>
        <v>1434540.8171400002</v>
      </c>
      <c r="D27">
        <f>INDEX(TripDepTime_input!$M$3:$V$42,MATCH(A27,stopLocBins,0), MATCH($B$3,todPurpose,0))*Index!$D$3</f>
        <v>227710</v>
      </c>
      <c r="E27" s="2">
        <f t="shared" si="0"/>
        <v>4.1628674747079514E-2</v>
      </c>
      <c r="F27" s="2">
        <f t="shared" si="1"/>
        <v>3.0976489237809136E-2</v>
      </c>
      <c r="H27" s="62" t="s">
        <v>313</v>
      </c>
    </row>
    <row r="28" spans="1:8" x14ac:dyDescent="0.25">
      <c r="A28">
        <v>22</v>
      </c>
      <c r="B28" t="s">
        <v>251</v>
      </c>
      <c r="C28">
        <f>INDEX(TripDepTime_input!$B$3:$K$42,MATCH(A28,stopLocBins,0), MATCH($B$3,todPurpose,0))</f>
        <v>1764829.88265</v>
      </c>
      <c r="D28">
        <f>INDEX(TripDepTime_input!$M$3:$V$42,MATCH(A28,stopLocBins,0), MATCH($B$3,todPurpose,0))*Index!$D$3</f>
        <v>281907</v>
      </c>
      <c r="E28" s="2">
        <f t="shared" si="0"/>
        <v>5.121327207352197E-2</v>
      </c>
      <c r="F28" s="2">
        <f t="shared" si="1"/>
        <v>3.8349168466747442E-2</v>
      </c>
    </row>
    <row r="29" spans="1:8" x14ac:dyDescent="0.25">
      <c r="A29">
        <v>23</v>
      </c>
      <c r="B29" t="s">
        <v>252</v>
      </c>
      <c r="C29">
        <f>INDEX(TripDepTime_input!$B$3:$K$42,MATCH(A29,stopLocBins,0), MATCH($B$3,todPurpose,0))</f>
        <v>1370503.06232</v>
      </c>
      <c r="D29">
        <f>INDEX(TripDepTime_input!$M$3:$V$42,MATCH(A29,stopLocBins,0), MATCH($B$3,todPurpose,0))*Index!$D$3</f>
        <v>299582</v>
      </c>
      <c r="E29" s="2">
        <f t="shared" si="0"/>
        <v>3.9770374979597296E-2</v>
      </c>
      <c r="F29" s="2">
        <f t="shared" si="1"/>
        <v>4.0753583939402475E-2</v>
      </c>
    </row>
    <row r="30" spans="1:8" x14ac:dyDescent="0.25">
      <c r="A30">
        <v>24</v>
      </c>
      <c r="B30" t="s">
        <v>253</v>
      </c>
      <c r="C30">
        <f>INDEX(TripDepTime_input!$B$3:$K$42,MATCH(A30,stopLocBins,0), MATCH($B$3,todPurpose,0))</f>
        <v>1422389.6977899999</v>
      </c>
      <c r="D30">
        <f>INDEX(TripDepTime_input!$M$3:$V$42,MATCH(A30,stopLocBins,0), MATCH($B$3,todPurpose,0))*Index!$D$3</f>
        <v>270142</v>
      </c>
      <c r="E30" s="2">
        <f t="shared" si="0"/>
        <v>4.1276063661225174E-2</v>
      </c>
      <c r="F30" s="2">
        <f t="shared" si="1"/>
        <v>3.6748718790040998E-2</v>
      </c>
    </row>
    <row r="31" spans="1:8" x14ac:dyDescent="0.25">
      <c r="A31">
        <v>25</v>
      </c>
      <c r="B31" t="s">
        <v>254</v>
      </c>
      <c r="C31">
        <f>INDEX(TripDepTime_input!$B$3:$K$42,MATCH(A31,stopLocBins,0), MATCH($B$3,todPurpose,0))</f>
        <v>1310689.5397299998</v>
      </c>
      <c r="D31">
        <f>INDEX(TripDepTime_input!$M$3:$V$42,MATCH(A31,stopLocBins,0), MATCH($B$3,todPurpose,0))*Index!$D$3</f>
        <v>261108</v>
      </c>
      <c r="E31" s="2">
        <f t="shared" si="0"/>
        <v>3.8034657426199013E-2</v>
      </c>
      <c r="F31" s="2">
        <f t="shared" si="1"/>
        <v>3.5519780211259358E-2</v>
      </c>
    </row>
    <row r="32" spans="1:8" x14ac:dyDescent="0.25">
      <c r="A32">
        <v>26</v>
      </c>
      <c r="B32" t="s">
        <v>255</v>
      </c>
      <c r="C32">
        <f>INDEX(TripDepTime_input!$B$3:$K$42,MATCH(A32,stopLocBins,0), MATCH($B$3,todPurpose,0))</f>
        <v>1732085.4798600003</v>
      </c>
      <c r="D32">
        <f>INDEX(TripDepTime_input!$M$3:$V$42,MATCH(A32,stopLocBins,0), MATCH($B$3,todPurpose,0))*Index!$D$3</f>
        <v>299013</v>
      </c>
      <c r="E32" s="2">
        <f t="shared" si="0"/>
        <v>5.026306830291763E-2</v>
      </c>
      <c r="F32" s="2">
        <f t="shared" si="1"/>
        <v>4.06761801258839E-2</v>
      </c>
    </row>
    <row r="33" spans="1:6" x14ac:dyDescent="0.25">
      <c r="A33">
        <v>27</v>
      </c>
      <c r="B33" t="s">
        <v>256</v>
      </c>
      <c r="C33">
        <f>INDEX(TripDepTime_input!$B$3:$K$42,MATCH(A33,stopLocBins,0), MATCH($B$3,todPurpose,0))</f>
        <v>1256725.82803</v>
      </c>
      <c r="D33">
        <f>INDEX(TripDepTime_input!$M$3:$V$42,MATCH(A33,stopLocBins,0), MATCH($B$3,todPurpose,0))*Index!$D$3</f>
        <v>295036</v>
      </c>
      <c r="E33" s="2">
        <f t="shared" si="0"/>
        <v>3.646869445347363E-2</v>
      </c>
      <c r="F33" s="2">
        <f t="shared" si="1"/>
        <v>4.0135169640183814E-2</v>
      </c>
    </row>
    <row r="34" spans="1:6" x14ac:dyDescent="0.25">
      <c r="A34">
        <v>28</v>
      </c>
      <c r="B34" t="s">
        <v>257</v>
      </c>
      <c r="C34">
        <f>INDEX(TripDepTime_input!$B$3:$K$42,MATCH(A34,stopLocBins,0), MATCH($B$3,todPurpose,0))</f>
        <v>1315775.2611</v>
      </c>
      <c r="D34">
        <f>INDEX(TripDepTime_input!$M$3:$V$42,MATCH(A34,stopLocBins,0), MATCH($B$3,todPurpose,0))*Index!$D$3</f>
        <v>276601</v>
      </c>
      <c r="E34" s="2">
        <f t="shared" si="0"/>
        <v>3.8182239034359938E-2</v>
      </c>
      <c r="F34" s="2">
        <f t="shared" si="1"/>
        <v>3.7627367703075162E-2</v>
      </c>
    </row>
    <row r="35" spans="1:6" x14ac:dyDescent="0.25">
      <c r="A35">
        <v>29</v>
      </c>
      <c r="B35" t="s">
        <v>258</v>
      </c>
      <c r="C35">
        <f>INDEX(TripDepTime_input!$B$3:$K$42,MATCH(A35,stopLocBins,0), MATCH($B$3,todPurpose,0))</f>
        <v>1022213.22592</v>
      </c>
      <c r="D35">
        <f>INDEX(TripDepTime_input!$M$3:$V$42,MATCH(A35,stopLocBins,0), MATCH($B$3,todPurpose,0))*Index!$D$3</f>
        <v>236334</v>
      </c>
      <c r="E35" s="2">
        <f t="shared" si="0"/>
        <v>2.9663416610775813E-2</v>
      </c>
      <c r="F35" s="2">
        <f t="shared" si="1"/>
        <v>3.2149653539714482E-2</v>
      </c>
    </row>
    <row r="36" spans="1:6" x14ac:dyDescent="0.25">
      <c r="A36">
        <v>30</v>
      </c>
      <c r="B36" t="s">
        <v>259</v>
      </c>
      <c r="C36">
        <f>INDEX(TripDepTime_input!$B$3:$K$42,MATCH(A36,stopLocBins,0), MATCH($B$3,todPurpose,0))</f>
        <v>963941.0552699999</v>
      </c>
      <c r="D36">
        <f>INDEX(TripDepTime_input!$M$3:$V$42,MATCH(A36,stopLocBins,0), MATCH($B$3,todPurpose,0))*Index!$D$3</f>
        <v>195377</v>
      </c>
      <c r="E36" s="2">
        <f t="shared" si="0"/>
        <v>2.797242726435108E-2</v>
      </c>
      <c r="F36" s="2">
        <f t="shared" si="1"/>
        <v>2.6578075349415642E-2</v>
      </c>
    </row>
    <row r="37" spans="1:6" x14ac:dyDescent="0.25">
      <c r="A37">
        <v>31</v>
      </c>
      <c r="B37" t="s">
        <v>260</v>
      </c>
      <c r="C37">
        <f>INDEX(TripDepTime_input!$B$3:$K$42,MATCH(A37,stopLocBins,0), MATCH($B$3,todPurpose,0))</f>
        <v>637011.66523000004</v>
      </c>
      <c r="D37">
        <f>INDEX(TripDepTime_input!$M$3:$V$42,MATCH(A37,stopLocBins,0), MATCH($B$3,todPurpose,0))*Index!$D$3</f>
        <v>153748</v>
      </c>
      <c r="E37" s="2">
        <f t="shared" si="0"/>
        <v>1.8485323739217956E-2</v>
      </c>
      <c r="F37" s="2">
        <f t="shared" si="1"/>
        <v>2.0915081758968335E-2</v>
      </c>
    </row>
    <row r="38" spans="1:6" x14ac:dyDescent="0.25">
      <c r="A38">
        <v>32</v>
      </c>
      <c r="B38" t="s">
        <v>261</v>
      </c>
      <c r="C38">
        <f>INDEX(TripDepTime_input!$B$3:$K$42,MATCH(A38,stopLocBins,0), MATCH($B$3,todPurpose,0))</f>
        <v>730090.78021999996</v>
      </c>
      <c r="D38">
        <f>INDEX(TripDepTime_input!$M$3:$V$42,MATCH(A38,stopLocBins,0), MATCH($B$3,todPurpose,0))*Index!$D$3</f>
        <v>134350</v>
      </c>
      <c r="E38" s="2">
        <f t="shared" si="0"/>
        <v>2.1186369368152873E-2</v>
      </c>
      <c r="F38" s="2">
        <f t="shared" si="1"/>
        <v>1.8276278288611204E-2</v>
      </c>
    </row>
    <row r="39" spans="1:6" x14ac:dyDescent="0.25">
      <c r="A39">
        <v>33</v>
      </c>
      <c r="B39" t="s">
        <v>262</v>
      </c>
      <c r="C39">
        <f>INDEX(TripDepTime_input!$B$3:$K$42,MATCH(A39,stopLocBins,0), MATCH($B$3,todPurpose,0))</f>
        <v>594044.21363999986</v>
      </c>
      <c r="D39">
        <f>INDEX(TripDepTime_input!$M$3:$V$42,MATCH(A39,stopLocBins,0), MATCH($B$3,todPurpose,0))*Index!$D$3</f>
        <v>116293</v>
      </c>
      <c r="E39" s="2">
        <f t="shared" si="0"/>
        <v>1.7238459205577823E-2</v>
      </c>
      <c r="F39" s="2">
        <f t="shared" si="1"/>
        <v>1.5819897514086065E-2</v>
      </c>
    </row>
    <row r="40" spans="1:6" x14ac:dyDescent="0.25">
      <c r="A40">
        <v>34</v>
      </c>
      <c r="B40" t="s">
        <v>263</v>
      </c>
      <c r="C40">
        <f>INDEX(TripDepTime_input!$B$3:$K$42,MATCH(A40,stopLocBins,0), MATCH($B$3,todPurpose,0))</f>
        <v>539423.44932000001</v>
      </c>
      <c r="D40">
        <f>INDEX(TripDepTime_input!$M$3:$V$42,MATCH(A40,stopLocBins,0), MATCH($B$3,todPurpose,0))*Index!$D$3</f>
        <v>106219</v>
      </c>
      <c r="E40" s="2">
        <f t="shared" si="0"/>
        <v>1.5653429344352023E-2</v>
      </c>
      <c r="F40" s="2">
        <f t="shared" si="1"/>
        <v>1.4449482720788937E-2</v>
      </c>
    </row>
    <row r="41" spans="1:6" x14ac:dyDescent="0.25">
      <c r="A41">
        <v>35</v>
      </c>
      <c r="B41" t="s">
        <v>264</v>
      </c>
      <c r="C41">
        <f>INDEX(TripDepTime_input!$B$3:$K$42,MATCH(A41,stopLocBins,0), MATCH($B$3,todPurpose,0))</f>
        <v>307064.72574999998</v>
      </c>
      <c r="D41">
        <f>INDEX(TripDepTime_input!$M$3:$V$42,MATCH(A41,stopLocBins,0), MATCH($B$3,todPurpose,0))*Index!$D$3</f>
        <v>88994</v>
      </c>
      <c r="E41" s="2">
        <f t="shared" si="0"/>
        <v>8.9106545047859913E-3</v>
      </c>
      <c r="F41" s="2">
        <f t="shared" si="1"/>
        <v>1.2106282917876186E-2</v>
      </c>
    </row>
    <row r="42" spans="1:6" x14ac:dyDescent="0.25">
      <c r="A42">
        <v>36</v>
      </c>
      <c r="B42" t="s">
        <v>265</v>
      </c>
      <c r="C42">
        <f>INDEX(TripDepTime_input!$B$3:$K$42,MATCH(A42,stopLocBins,0), MATCH($B$3,todPurpose,0))</f>
        <v>279823.68925</v>
      </c>
      <c r="D42">
        <f>INDEX(TripDepTime_input!$M$3:$V$42,MATCH(A42,stopLocBins,0), MATCH($B$3,todPurpose,0))*Index!$D$3</f>
        <v>79943</v>
      </c>
      <c r="E42" s="2">
        <f t="shared" si="0"/>
        <v>8.1201519030596366E-3</v>
      </c>
      <c r="F42" s="2">
        <f t="shared" si="1"/>
        <v>1.0875031747126503E-2</v>
      </c>
    </row>
    <row r="43" spans="1:6" x14ac:dyDescent="0.25">
      <c r="A43">
        <v>37</v>
      </c>
      <c r="B43" t="s">
        <v>266</v>
      </c>
      <c r="C43">
        <f>INDEX(TripDepTime_input!$B$3:$K$42,MATCH(A43,stopLocBins,0), MATCH($B$3,todPurpose,0))</f>
        <v>187378.01084</v>
      </c>
      <c r="D43">
        <f>INDEX(TripDepTime_input!$M$3:$V$42,MATCH(A43,stopLocBins,0), MATCH($B$3,todPurpose,0))*Index!$D$3</f>
        <v>67723</v>
      </c>
      <c r="E43" s="2">
        <f t="shared" si="0"/>
        <v>5.4374878531266288E-3</v>
      </c>
      <c r="F43" s="2">
        <f t="shared" si="1"/>
        <v>9.2126862265695317E-3</v>
      </c>
    </row>
    <row r="44" spans="1:6" x14ac:dyDescent="0.25">
      <c r="A44">
        <v>38</v>
      </c>
      <c r="B44" t="s">
        <v>267</v>
      </c>
      <c r="C44">
        <f>INDEX(TripDepTime_input!$B$3:$K$42,MATCH(A44,stopLocBins,0), MATCH($B$3,todPurpose,0))</f>
        <v>121663.70806</v>
      </c>
      <c r="D44">
        <f>INDEX(TripDepTime_input!$M$3:$V$42,MATCH(A44,stopLocBins,0), MATCH($B$3,todPurpose,0))*Index!$D$3</f>
        <v>62429</v>
      </c>
      <c r="E44" s="2">
        <f t="shared" si="0"/>
        <v>3.5305366503622466E-3</v>
      </c>
      <c r="F44" s="2">
        <f t="shared" si="1"/>
        <v>8.4925178807570452E-3</v>
      </c>
    </row>
    <row r="45" spans="1:6" x14ac:dyDescent="0.25">
      <c r="A45">
        <v>39</v>
      </c>
      <c r="B45" t="s">
        <v>268</v>
      </c>
      <c r="C45">
        <f>INDEX(TripDepTime_input!$B$3:$K$42,MATCH(A45,stopLocBins,0), MATCH($B$3,todPurpose,0))</f>
        <v>93991.004660000021</v>
      </c>
      <c r="D45">
        <f>INDEX(TripDepTime_input!$M$3:$V$42,MATCH(A45,stopLocBins,0), MATCH($B$3,todPurpose,0))*Index!$D$3</f>
        <v>53902</v>
      </c>
      <c r="E45" s="2">
        <f t="shared" si="0"/>
        <v>2.7275075866736555E-3</v>
      </c>
      <c r="F45" s="2">
        <f t="shared" si="1"/>
        <v>7.3325489565517019E-3</v>
      </c>
    </row>
    <row r="46" spans="1:6" x14ac:dyDescent="0.25">
      <c r="A46">
        <v>40</v>
      </c>
      <c r="B46" t="s">
        <v>269</v>
      </c>
      <c r="C46">
        <f>INDEX(TripDepTime_input!$B$3:$K$42,MATCH(A46,stopLocBins,0), MATCH($B$3,todPurpose,0))</f>
        <v>188348.10902</v>
      </c>
      <c r="D46">
        <f>INDEX(TripDepTime_input!$M$3:$V$42,MATCH(A46,stopLocBins,0), MATCH($B$3,todPurpose,0))*Index!$D$3</f>
        <v>61794</v>
      </c>
      <c r="E46" s="2">
        <f t="shared" si="0"/>
        <v>5.4656389528551577E-3</v>
      </c>
      <c r="F46" s="2">
        <f t="shared" si="1"/>
        <v>8.4061357690096081E-3</v>
      </c>
    </row>
    <row r="47" spans="1:6" x14ac:dyDescent="0.25">
      <c r="E47" s="2"/>
      <c r="F47" s="2"/>
    </row>
    <row r="48" spans="1:6" x14ac:dyDescent="0.25">
      <c r="E48" s="2"/>
      <c r="F48" s="2"/>
    </row>
  </sheetData>
  <mergeCells count="2">
    <mergeCell ref="C5:D5"/>
    <mergeCell ref="E5:F5"/>
  </mergeCells>
  <hyperlinks>
    <hyperlink ref="A1" location="Index!A1" display="Index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3313" r:id="rId3" name="ComboBox1">
          <controlPr defaultSize="0" autoLine="0" linkedCell="B3" listFillRange="todPurpose" r:id="rId4">
            <anchor moveWithCells="1">
              <from>
                <xdr:col>0</xdr:col>
                <xdr:colOff>600075</xdr:colOff>
                <xdr:row>2</xdr:row>
                <xdr:rowOff>9525</xdr:rowOff>
              </from>
              <to>
                <xdr:col>2</xdr:col>
                <xdr:colOff>19050</xdr:colOff>
                <xdr:row>3</xdr:row>
                <xdr:rowOff>114300</xdr:rowOff>
              </to>
            </anchor>
          </controlPr>
        </control>
      </mc:Choice>
      <mc:Fallback>
        <control shapeId="13313" r:id="rId3" name="ComboBox1"/>
      </mc:Fallback>
    </mc:AlternateContent>
  </control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V42"/>
  <sheetViews>
    <sheetView workbookViewId="0">
      <selection activeCell="L2" sqref="L2:U42"/>
    </sheetView>
  </sheetViews>
  <sheetFormatPr defaultRowHeight="15" x14ac:dyDescent="0.25"/>
  <sheetData>
    <row r="1" spans="1:22" x14ac:dyDescent="0.25">
      <c r="A1" t="s">
        <v>7</v>
      </c>
      <c r="L1" t="s">
        <v>3</v>
      </c>
    </row>
    <row r="2" spans="1:22" x14ac:dyDescent="0.25">
      <c r="B2" t="s">
        <v>49</v>
      </c>
      <c r="C2" t="s">
        <v>50</v>
      </c>
      <c r="D2" t="s">
        <v>97</v>
      </c>
      <c r="E2" t="s">
        <v>143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173</v>
      </c>
      <c r="M2" t="s">
        <v>49</v>
      </c>
      <c r="N2" t="s">
        <v>50</v>
      </c>
      <c r="O2" t="s">
        <v>97</v>
      </c>
      <c r="P2" t="s">
        <v>143</v>
      </c>
      <c r="Q2" t="s">
        <v>99</v>
      </c>
      <c r="R2" t="s">
        <v>100</v>
      </c>
      <c r="S2" t="s">
        <v>101</v>
      </c>
      <c r="T2" t="s">
        <v>102</v>
      </c>
      <c r="U2" t="s">
        <v>103</v>
      </c>
      <c r="V2" t="s">
        <v>173</v>
      </c>
    </row>
    <row r="3" spans="1:22" x14ac:dyDescent="0.25">
      <c r="A3">
        <v>1</v>
      </c>
      <c r="B3">
        <v>117301.92041000001</v>
      </c>
      <c r="C3">
        <v>0</v>
      </c>
      <c r="D3">
        <v>253.68756999999999</v>
      </c>
      <c r="E3">
        <v>5452.9000699999997</v>
      </c>
      <c r="F3">
        <v>6447.18408</v>
      </c>
      <c r="G3">
        <v>4196.0142999999998</v>
      </c>
      <c r="H3">
        <v>1599.1032</v>
      </c>
      <c r="I3">
        <v>2361.1411199999998</v>
      </c>
      <c r="J3">
        <v>0</v>
      </c>
      <c r="K3">
        <f>SUM(B3:J3)</f>
        <v>137611.95075000002</v>
      </c>
      <c r="L3">
        <v>1</v>
      </c>
      <c r="M3">
        <v>21057</v>
      </c>
      <c r="N3">
        <v>112</v>
      </c>
      <c r="O3">
        <v>1827</v>
      </c>
      <c r="P3">
        <v>1275</v>
      </c>
      <c r="Q3">
        <v>2451</v>
      </c>
      <c r="R3">
        <v>14084</v>
      </c>
      <c r="S3">
        <v>1015</v>
      </c>
      <c r="T3">
        <v>4574</v>
      </c>
      <c r="U3">
        <v>73</v>
      </c>
      <c r="V3">
        <f>SUM(M3:U3)</f>
        <v>46468</v>
      </c>
    </row>
    <row r="4" spans="1:22" x14ac:dyDescent="0.25">
      <c r="A4">
        <v>2</v>
      </c>
      <c r="B4">
        <v>141389.77493000001</v>
      </c>
      <c r="C4">
        <v>263.89512000000002</v>
      </c>
      <c r="D4">
        <v>4296.7793899999997</v>
      </c>
      <c r="E4">
        <v>1012.97934</v>
      </c>
      <c r="F4">
        <v>4162.9753300000002</v>
      </c>
      <c r="G4">
        <v>8014.7668599999997</v>
      </c>
      <c r="H4">
        <v>828.05840999999998</v>
      </c>
      <c r="I4">
        <v>858.80766000000006</v>
      </c>
      <c r="J4">
        <v>37.614289999999997</v>
      </c>
      <c r="K4">
        <f t="shared" ref="K4:K42" si="0">SUM(B4:J4)</f>
        <v>160865.65132999999</v>
      </c>
      <c r="L4">
        <v>2</v>
      </c>
      <c r="M4">
        <v>22192</v>
      </c>
      <c r="N4">
        <v>97</v>
      </c>
      <c r="O4">
        <v>1784</v>
      </c>
      <c r="P4">
        <v>2475</v>
      </c>
      <c r="Q4">
        <v>4337</v>
      </c>
      <c r="R4">
        <v>15996</v>
      </c>
      <c r="S4">
        <v>1442</v>
      </c>
      <c r="T4">
        <v>4085</v>
      </c>
      <c r="U4">
        <v>168</v>
      </c>
      <c r="V4">
        <f t="shared" ref="V4:V42" si="1">SUM(M4:U4)</f>
        <v>52576</v>
      </c>
    </row>
    <row r="5" spans="1:22" x14ac:dyDescent="0.25">
      <c r="A5">
        <v>3</v>
      </c>
      <c r="B5">
        <v>291451.10451999999</v>
      </c>
      <c r="C5">
        <v>1210.54719</v>
      </c>
      <c r="D5">
        <v>2646.8548500000002</v>
      </c>
      <c r="E5">
        <v>3884.2627400000001</v>
      </c>
      <c r="F5">
        <v>11086.23343</v>
      </c>
      <c r="G5">
        <v>14906.75907</v>
      </c>
      <c r="H5">
        <v>1867.8794700000001</v>
      </c>
      <c r="I5">
        <v>731.56768</v>
      </c>
      <c r="J5">
        <v>94.649280000000005</v>
      </c>
      <c r="K5">
        <f t="shared" si="0"/>
        <v>327879.85822999995</v>
      </c>
      <c r="L5">
        <v>3</v>
      </c>
      <c r="M5">
        <v>43719</v>
      </c>
      <c r="N5">
        <v>62</v>
      </c>
      <c r="O5">
        <v>1872</v>
      </c>
      <c r="P5">
        <v>4278</v>
      </c>
      <c r="Q5">
        <v>7010</v>
      </c>
      <c r="R5">
        <v>18662</v>
      </c>
      <c r="S5">
        <v>2006</v>
      </c>
      <c r="T5">
        <v>4406</v>
      </c>
      <c r="U5">
        <v>347</v>
      </c>
      <c r="V5">
        <f t="shared" si="1"/>
        <v>82362</v>
      </c>
    </row>
    <row r="6" spans="1:22" x14ac:dyDescent="0.25">
      <c r="A6">
        <v>4</v>
      </c>
      <c r="B6">
        <v>359605.71704000002</v>
      </c>
      <c r="C6">
        <v>8769.3023900000007</v>
      </c>
      <c r="D6">
        <v>24274.72694</v>
      </c>
      <c r="E6">
        <v>18380.52102</v>
      </c>
      <c r="F6">
        <v>16165.905720000001</v>
      </c>
      <c r="G6">
        <v>24511.440780000001</v>
      </c>
      <c r="H6">
        <v>1276.1994</v>
      </c>
      <c r="I6">
        <v>6262.1604399999997</v>
      </c>
      <c r="J6">
        <v>2874.59681</v>
      </c>
      <c r="K6">
        <f t="shared" si="0"/>
        <v>462120.57054000004</v>
      </c>
      <c r="L6">
        <v>4</v>
      </c>
      <c r="M6">
        <v>71750</v>
      </c>
      <c r="N6">
        <v>815</v>
      </c>
      <c r="O6">
        <v>2043</v>
      </c>
      <c r="P6">
        <v>6120</v>
      </c>
      <c r="Q6">
        <v>11239</v>
      </c>
      <c r="R6">
        <v>22812</v>
      </c>
      <c r="S6">
        <v>2736</v>
      </c>
      <c r="T6">
        <v>4887</v>
      </c>
      <c r="U6">
        <v>621</v>
      </c>
      <c r="V6">
        <f t="shared" si="1"/>
        <v>123023</v>
      </c>
    </row>
    <row r="7" spans="1:22" x14ac:dyDescent="0.25">
      <c r="A7">
        <v>5</v>
      </c>
      <c r="B7">
        <v>499151.65996999998</v>
      </c>
      <c r="C7">
        <v>4161.8063099999999</v>
      </c>
      <c r="D7">
        <v>152061.24893</v>
      </c>
      <c r="E7">
        <v>39768.258379999999</v>
      </c>
      <c r="F7">
        <v>28061.23343</v>
      </c>
      <c r="G7">
        <v>35411.363400000002</v>
      </c>
      <c r="H7">
        <v>7118.6929499999997</v>
      </c>
      <c r="I7">
        <v>7074.5282399999996</v>
      </c>
      <c r="J7">
        <v>1916.0654</v>
      </c>
      <c r="K7">
        <f t="shared" si="0"/>
        <v>774724.85701000015</v>
      </c>
      <c r="L7">
        <v>5</v>
      </c>
      <c r="M7">
        <v>106677</v>
      </c>
      <c r="N7">
        <v>969</v>
      </c>
      <c r="O7">
        <v>32447</v>
      </c>
      <c r="P7">
        <v>11126</v>
      </c>
      <c r="Q7">
        <v>16449</v>
      </c>
      <c r="R7">
        <v>27863</v>
      </c>
      <c r="S7">
        <v>3289</v>
      </c>
      <c r="T7">
        <v>4762</v>
      </c>
      <c r="U7">
        <v>1044</v>
      </c>
      <c r="V7">
        <f t="shared" si="1"/>
        <v>204626</v>
      </c>
    </row>
    <row r="8" spans="1:22" x14ac:dyDescent="0.25">
      <c r="A8">
        <v>6</v>
      </c>
      <c r="B8">
        <v>627343.24961000006</v>
      </c>
      <c r="C8">
        <v>22963.747179999998</v>
      </c>
      <c r="D8">
        <v>318148.79460000002</v>
      </c>
      <c r="E8">
        <v>97869.386849999995</v>
      </c>
      <c r="F8">
        <v>57827.089870000003</v>
      </c>
      <c r="G8">
        <v>56990.249739999999</v>
      </c>
      <c r="H8">
        <v>11851.056850000001</v>
      </c>
      <c r="I8">
        <v>11065.2269</v>
      </c>
      <c r="J8">
        <v>2225.6908400000002</v>
      </c>
      <c r="K8">
        <f t="shared" si="0"/>
        <v>1206284.4924399999</v>
      </c>
      <c r="L8">
        <v>6</v>
      </c>
      <c r="M8">
        <v>127742</v>
      </c>
      <c r="N8">
        <v>4077</v>
      </c>
      <c r="O8">
        <v>74638</v>
      </c>
      <c r="P8">
        <v>20246</v>
      </c>
      <c r="Q8">
        <v>21551</v>
      </c>
      <c r="R8">
        <v>32175</v>
      </c>
      <c r="S8">
        <v>3138</v>
      </c>
      <c r="T8">
        <v>3953</v>
      </c>
      <c r="U8">
        <v>2420</v>
      </c>
      <c r="V8">
        <f t="shared" si="1"/>
        <v>289940</v>
      </c>
    </row>
    <row r="9" spans="1:22" x14ac:dyDescent="0.25">
      <c r="A9">
        <v>7</v>
      </c>
      <c r="B9">
        <v>707021.09968999994</v>
      </c>
      <c r="C9">
        <v>31511.240829999999</v>
      </c>
      <c r="D9">
        <v>452744.58581000002</v>
      </c>
      <c r="E9">
        <v>190725.97482999999</v>
      </c>
      <c r="F9">
        <v>73398.253769999996</v>
      </c>
      <c r="G9">
        <v>72345.065369999997</v>
      </c>
      <c r="H9">
        <v>21024.544290000002</v>
      </c>
      <c r="I9">
        <v>25388.820479999998</v>
      </c>
      <c r="J9">
        <v>7735.7383</v>
      </c>
      <c r="K9">
        <f t="shared" si="0"/>
        <v>1581895.3233700001</v>
      </c>
      <c r="L9">
        <v>7</v>
      </c>
      <c r="M9">
        <v>130915</v>
      </c>
      <c r="N9">
        <v>3678</v>
      </c>
      <c r="O9">
        <v>87661</v>
      </c>
      <c r="P9">
        <v>31300</v>
      </c>
      <c r="Q9">
        <v>28014</v>
      </c>
      <c r="R9">
        <v>33248</v>
      </c>
      <c r="S9">
        <v>3092</v>
      </c>
      <c r="T9">
        <v>2608</v>
      </c>
      <c r="U9">
        <v>5595</v>
      </c>
      <c r="V9">
        <f t="shared" si="1"/>
        <v>326111</v>
      </c>
    </row>
    <row r="10" spans="1:22" x14ac:dyDescent="0.25">
      <c r="A10">
        <v>8</v>
      </c>
      <c r="B10">
        <v>515826.54492999997</v>
      </c>
      <c r="C10">
        <v>15257.50713</v>
      </c>
      <c r="D10">
        <v>363423.22847999999</v>
      </c>
      <c r="E10">
        <v>217976.22896000001</v>
      </c>
      <c r="F10">
        <v>138352.51796</v>
      </c>
      <c r="G10">
        <v>85332.134149999998</v>
      </c>
      <c r="H10">
        <v>58782.802609999999</v>
      </c>
      <c r="I10">
        <v>27631.13334</v>
      </c>
      <c r="J10">
        <v>15992.692429999999</v>
      </c>
      <c r="K10">
        <f t="shared" si="0"/>
        <v>1438574.78999</v>
      </c>
      <c r="L10">
        <v>8</v>
      </c>
      <c r="M10">
        <v>114822</v>
      </c>
      <c r="N10">
        <v>2935</v>
      </c>
      <c r="O10">
        <v>70729</v>
      </c>
      <c r="P10">
        <v>41542</v>
      </c>
      <c r="Q10">
        <v>37295</v>
      </c>
      <c r="R10">
        <v>37817</v>
      </c>
      <c r="S10">
        <v>3415</v>
      </c>
      <c r="T10">
        <v>2101</v>
      </c>
      <c r="U10">
        <v>7334</v>
      </c>
      <c r="V10">
        <f t="shared" si="1"/>
        <v>317990</v>
      </c>
    </row>
    <row r="11" spans="1:22" x14ac:dyDescent="0.25">
      <c r="A11">
        <v>9</v>
      </c>
      <c r="B11">
        <v>322105.42548999999</v>
      </c>
      <c r="C11">
        <v>17794.904259999999</v>
      </c>
      <c r="D11">
        <v>238730.79811</v>
      </c>
      <c r="E11">
        <v>210295.65453</v>
      </c>
      <c r="F11">
        <v>127952.86989</v>
      </c>
      <c r="G11">
        <v>101161.55</v>
      </c>
      <c r="H11">
        <v>75935.07127</v>
      </c>
      <c r="I11">
        <v>49413.788229999998</v>
      </c>
      <c r="J11">
        <v>16206.378989999999</v>
      </c>
      <c r="K11">
        <f t="shared" si="0"/>
        <v>1159596.4407700002</v>
      </c>
      <c r="L11">
        <v>9</v>
      </c>
      <c r="M11">
        <v>78896</v>
      </c>
      <c r="N11">
        <v>2860</v>
      </c>
      <c r="O11">
        <v>47578</v>
      </c>
      <c r="P11">
        <v>34413</v>
      </c>
      <c r="Q11">
        <v>41854</v>
      </c>
      <c r="R11">
        <v>35931</v>
      </c>
      <c r="S11">
        <v>3295</v>
      </c>
      <c r="T11">
        <v>1757</v>
      </c>
      <c r="U11">
        <v>8465</v>
      </c>
      <c r="V11">
        <f t="shared" si="1"/>
        <v>255049</v>
      </c>
    </row>
    <row r="12" spans="1:22" x14ac:dyDescent="0.25">
      <c r="A12">
        <v>10</v>
      </c>
      <c r="B12">
        <v>247280.48858999999</v>
      </c>
      <c r="C12">
        <v>20183.629830000002</v>
      </c>
      <c r="D12">
        <v>33409.361140000001</v>
      </c>
      <c r="E12">
        <v>115327.23626999999</v>
      </c>
      <c r="F12">
        <v>189453.01289000001</v>
      </c>
      <c r="G12">
        <v>95969.368210000001</v>
      </c>
      <c r="H12">
        <v>84730.058730000004</v>
      </c>
      <c r="I12">
        <v>82758.76023</v>
      </c>
      <c r="J12">
        <v>21635.531149999999</v>
      </c>
      <c r="K12">
        <f t="shared" si="0"/>
        <v>890747.44704000012</v>
      </c>
      <c r="L12">
        <v>10</v>
      </c>
      <c r="M12">
        <v>40658</v>
      </c>
      <c r="N12">
        <v>2265</v>
      </c>
      <c r="O12">
        <v>7302</v>
      </c>
      <c r="P12">
        <v>20341</v>
      </c>
      <c r="Q12">
        <v>51666</v>
      </c>
      <c r="R12">
        <v>31636</v>
      </c>
      <c r="S12">
        <v>4330</v>
      </c>
      <c r="T12">
        <v>1961</v>
      </c>
      <c r="U12">
        <v>9919</v>
      </c>
      <c r="V12">
        <f t="shared" si="1"/>
        <v>170078</v>
      </c>
    </row>
    <row r="13" spans="1:22" x14ac:dyDescent="0.25">
      <c r="A13">
        <v>11</v>
      </c>
      <c r="B13">
        <v>151919.72196</v>
      </c>
      <c r="C13">
        <v>12295.833839999999</v>
      </c>
      <c r="D13">
        <v>6906.4617099999996</v>
      </c>
      <c r="E13">
        <v>35127.535400000001</v>
      </c>
      <c r="F13">
        <v>190933.80202</v>
      </c>
      <c r="G13">
        <v>75872.067249999993</v>
      </c>
      <c r="H13">
        <v>115121.84493000001</v>
      </c>
      <c r="I13">
        <v>48718.404430000002</v>
      </c>
      <c r="J13">
        <v>21125.101190000001</v>
      </c>
      <c r="K13">
        <f t="shared" si="0"/>
        <v>658020.77272999997</v>
      </c>
      <c r="L13">
        <v>11</v>
      </c>
      <c r="M13">
        <v>32871</v>
      </c>
      <c r="N13">
        <v>1840</v>
      </c>
      <c r="O13">
        <v>3596</v>
      </c>
      <c r="P13">
        <v>10785</v>
      </c>
      <c r="Q13">
        <v>55667</v>
      </c>
      <c r="R13">
        <v>28890</v>
      </c>
      <c r="S13">
        <v>4341</v>
      </c>
      <c r="T13">
        <v>1811</v>
      </c>
      <c r="U13">
        <v>11103</v>
      </c>
      <c r="V13">
        <f t="shared" si="1"/>
        <v>150904</v>
      </c>
    </row>
    <row r="14" spans="1:22" x14ac:dyDescent="0.25">
      <c r="A14">
        <v>12</v>
      </c>
      <c r="B14">
        <v>124112.04047000001</v>
      </c>
      <c r="C14">
        <v>8638.6925800000008</v>
      </c>
      <c r="D14">
        <v>5451.0549300000002</v>
      </c>
      <c r="E14">
        <v>39745.294370000003</v>
      </c>
      <c r="F14">
        <v>233084.03029</v>
      </c>
      <c r="G14">
        <v>80941.320749999999</v>
      </c>
      <c r="H14">
        <v>155907.78576</v>
      </c>
      <c r="I14">
        <v>56365.333980000003</v>
      </c>
      <c r="J14">
        <v>28351.593519999999</v>
      </c>
      <c r="K14">
        <f t="shared" si="0"/>
        <v>732597.14665000001</v>
      </c>
      <c r="L14">
        <v>12</v>
      </c>
      <c r="M14">
        <v>27474</v>
      </c>
      <c r="N14">
        <v>1714</v>
      </c>
      <c r="O14">
        <v>3258</v>
      </c>
      <c r="P14">
        <v>9250</v>
      </c>
      <c r="Q14">
        <v>66871</v>
      </c>
      <c r="R14">
        <v>26890</v>
      </c>
      <c r="S14">
        <v>5669</v>
      </c>
      <c r="T14">
        <v>1674</v>
      </c>
      <c r="U14">
        <v>12682</v>
      </c>
      <c r="V14">
        <f t="shared" si="1"/>
        <v>155482</v>
      </c>
    </row>
    <row r="15" spans="1:22" x14ac:dyDescent="0.25">
      <c r="A15">
        <v>13</v>
      </c>
      <c r="B15">
        <v>112293.19237</v>
      </c>
      <c r="C15">
        <v>9696.7807400000002</v>
      </c>
      <c r="D15">
        <v>13486.741249999999</v>
      </c>
      <c r="E15">
        <v>44652.919450000001</v>
      </c>
      <c r="F15">
        <v>290234.22531000001</v>
      </c>
      <c r="G15">
        <v>75641.872990000003</v>
      </c>
      <c r="H15">
        <v>139097.79271000001</v>
      </c>
      <c r="I15">
        <v>56884.636919999997</v>
      </c>
      <c r="J15">
        <v>25559.520980000001</v>
      </c>
      <c r="K15">
        <f t="shared" si="0"/>
        <v>767547.68271999992</v>
      </c>
      <c r="L15">
        <v>13</v>
      </c>
      <c r="M15">
        <v>24719</v>
      </c>
      <c r="N15">
        <v>1719</v>
      </c>
      <c r="O15">
        <v>3229</v>
      </c>
      <c r="P15">
        <v>9482</v>
      </c>
      <c r="Q15">
        <v>63113</v>
      </c>
      <c r="R15">
        <v>24893</v>
      </c>
      <c r="S15">
        <v>5120</v>
      </c>
      <c r="T15">
        <v>1413</v>
      </c>
      <c r="U15">
        <v>15391</v>
      </c>
      <c r="V15">
        <f t="shared" si="1"/>
        <v>149079</v>
      </c>
    </row>
    <row r="16" spans="1:22" x14ac:dyDescent="0.25">
      <c r="A16">
        <v>14</v>
      </c>
      <c r="B16">
        <v>123446.44138</v>
      </c>
      <c r="C16">
        <v>10106.654109999999</v>
      </c>
      <c r="D16">
        <v>39902.216339999999</v>
      </c>
      <c r="E16">
        <v>97033.608269999997</v>
      </c>
      <c r="F16">
        <v>328507.40295999998</v>
      </c>
      <c r="G16">
        <v>96574.899619999997</v>
      </c>
      <c r="H16">
        <v>185454.33278999999</v>
      </c>
      <c r="I16">
        <v>73440.049100000004</v>
      </c>
      <c r="J16">
        <v>56061.070189999999</v>
      </c>
      <c r="K16">
        <f t="shared" si="0"/>
        <v>1010526.67476</v>
      </c>
      <c r="L16">
        <v>14</v>
      </c>
      <c r="M16">
        <v>20759</v>
      </c>
      <c r="N16">
        <v>1857</v>
      </c>
      <c r="O16">
        <v>3862</v>
      </c>
      <c r="P16">
        <v>17096</v>
      </c>
      <c r="Q16">
        <v>68483</v>
      </c>
      <c r="R16">
        <v>27132</v>
      </c>
      <c r="S16">
        <v>5523</v>
      </c>
      <c r="T16">
        <v>1883</v>
      </c>
      <c r="U16">
        <v>28987</v>
      </c>
      <c r="V16">
        <f t="shared" si="1"/>
        <v>175582</v>
      </c>
    </row>
    <row r="17" spans="1:22" x14ac:dyDescent="0.25">
      <c r="A17">
        <v>15</v>
      </c>
      <c r="B17">
        <v>147854.05569000001</v>
      </c>
      <c r="C17">
        <v>9667.0469799999992</v>
      </c>
      <c r="D17">
        <v>79955.509860000006</v>
      </c>
      <c r="E17">
        <v>127210.56587000001</v>
      </c>
      <c r="F17">
        <v>214150.92397999999</v>
      </c>
      <c r="G17">
        <v>112417.88138000001</v>
      </c>
      <c r="H17">
        <v>157378.57832</v>
      </c>
      <c r="I17">
        <v>65562.600170000005</v>
      </c>
      <c r="J17">
        <v>113204.31759000001</v>
      </c>
      <c r="K17">
        <f t="shared" si="0"/>
        <v>1027401.4798399999</v>
      </c>
      <c r="L17">
        <v>15</v>
      </c>
      <c r="M17">
        <v>22684</v>
      </c>
      <c r="N17">
        <v>1850</v>
      </c>
      <c r="O17">
        <v>5002</v>
      </c>
      <c r="P17">
        <v>21381</v>
      </c>
      <c r="Q17">
        <v>61065</v>
      </c>
      <c r="R17">
        <v>27823</v>
      </c>
      <c r="S17">
        <v>5114</v>
      </c>
      <c r="T17">
        <v>1895</v>
      </c>
      <c r="U17">
        <v>69365</v>
      </c>
      <c r="V17">
        <f t="shared" si="1"/>
        <v>216179</v>
      </c>
    </row>
    <row r="18" spans="1:22" x14ac:dyDescent="0.25">
      <c r="A18">
        <v>16</v>
      </c>
      <c r="B18">
        <v>177098.85042</v>
      </c>
      <c r="C18">
        <v>12070.610650000001</v>
      </c>
      <c r="D18">
        <v>50825.514199999998</v>
      </c>
      <c r="E18">
        <v>69933.377600000007</v>
      </c>
      <c r="F18">
        <v>245649.66610999999</v>
      </c>
      <c r="G18">
        <v>100141.55671999999</v>
      </c>
      <c r="H18">
        <v>145256.56307999999</v>
      </c>
      <c r="I18">
        <v>100141.97082</v>
      </c>
      <c r="J18">
        <v>173283.20099000001</v>
      </c>
      <c r="K18">
        <f t="shared" si="0"/>
        <v>1074401.3105899999</v>
      </c>
      <c r="L18">
        <v>16</v>
      </c>
      <c r="M18">
        <v>22261</v>
      </c>
      <c r="N18">
        <v>1852</v>
      </c>
      <c r="O18">
        <v>5491</v>
      </c>
      <c r="P18">
        <v>14103</v>
      </c>
      <c r="Q18">
        <v>62527</v>
      </c>
      <c r="R18">
        <v>26623</v>
      </c>
      <c r="S18">
        <v>4960</v>
      </c>
      <c r="T18">
        <v>2062</v>
      </c>
      <c r="U18">
        <v>103958</v>
      </c>
      <c r="V18">
        <f t="shared" si="1"/>
        <v>243837</v>
      </c>
    </row>
    <row r="19" spans="1:22" x14ac:dyDescent="0.25">
      <c r="A19">
        <v>17</v>
      </c>
      <c r="B19">
        <v>166242.77395999999</v>
      </c>
      <c r="C19">
        <v>16369.7629</v>
      </c>
      <c r="D19">
        <v>32272.124919999998</v>
      </c>
      <c r="E19">
        <v>59888.842140000001</v>
      </c>
      <c r="F19">
        <v>245312.96398999999</v>
      </c>
      <c r="G19">
        <v>100160.59913</v>
      </c>
      <c r="H19">
        <v>140114.16498</v>
      </c>
      <c r="I19">
        <v>62032.726190000001</v>
      </c>
      <c r="J19">
        <v>157119.48290999999</v>
      </c>
      <c r="K19">
        <f t="shared" si="0"/>
        <v>979513.44111999997</v>
      </c>
      <c r="L19">
        <v>17</v>
      </c>
      <c r="M19">
        <v>27088</v>
      </c>
      <c r="N19">
        <v>1788</v>
      </c>
      <c r="O19">
        <v>7342</v>
      </c>
      <c r="P19">
        <v>9643</v>
      </c>
      <c r="Q19">
        <v>57618</v>
      </c>
      <c r="R19">
        <v>25116</v>
      </c>
      <c r="S19">
        <v>4841</v>
      </c>
      <c r="T19">
        <v>1896</v>
      </c>
      <c r="U19">
        <v>92053</v>
      </c>
      <c r="V19">
        <f t="shared" si="1"/>
        <v>227385</v>
      </c>
    </row>
    <row r="20" spans="1:22" x14ac:dyDescent="0.25">
      <c r="A20">
        <v>18</v>
      </c>
      <c r="B20">
        <v>173397.95694</v>
      </c>
      <c r="C20">
        <v>12374.70931</v>
      </c>
      <c r="D20">
        <v>28828.318480000002</v>
      </c>
      <c r="E20">
        <v>43311.744919999997</v>
      </c>
      <c r="F20">
        <v>237109.03328999999</v>
      </c>
      <c r="G20">
        <v>94584.305630000003</v>
      </c>
      <c r="H20">
        <v>128302.04764</v>
      </c>
      <c r="I20">
        <v>68280.88553</v>
      </c>
      <c r="J20">
        <v>113470.66314999999</v>
      </c>
      <c r="K20">
        <f t="shared" si="0"/>
        <v>899659.66489000001</v>
      </c>
      <c r="L20">
        <v>18</v>
      </c>
      <c r="M20">
        <v>28112</v>
      </c>
      <c r="N20">
        <v>1771</v>
      </c>
      <c r="O20">
        <v>8172</v>
      </c>
      <c r="P20">
        <v>7770</v>
      </c>
      <c r="Q20">
        <v>56976</v>
      </c>
      <c r="R20">
        <v>26284</v>
      </c>
      <c r="S20">
        <v>4739</v>
      </c>
      <c r="T20">
        <v>1997</v>
      </c>
      <c r="U20">
        <v>78200</v>
      </c>
      <c r="V20">
        <f t="shared" si="1"/>
        <v>214021</v>
      </c>
    </row>
    <row r="21" spans="1:22" x14ac:dyDescent="0.25">
      <c r="A21">
        <v>19</v>
      </c>
      <c r="B21">
        <v>164140.56964</v>
      </c>
      <c r="C21">
        <v>9360.1982900000003</v>
      </c>
      <c r="D21">
        <v>35977.806329999999</v>
      </c>
      <c r="E21">
        <v>50422.200870000001</v>
      </c>
      <c r="F21">
        <v>196672.20420000001</v>
      </c>
      <c r="G21">
        <v>84007.050380000001</v>
      </c>
      <c r="H21">
        <v>130086.65558999999</v>
      </c>
      <c r="I21">
        <v>68851.023490000007</v>
      </c>
      <c r="J21">
        <v>80385.217350000006</v>
      </c>
      <c r="K21">
        <f t="shared" si="0"/>
        <v>819902.92614000011</v>
      </c>
      <c r="L21">
        <v>19</v>
      </c>
      <c r="M21">
        <v>30496</v>
      </c>
      <c r="N21">
        <v>1828</v>
      </c>
      <c r="O21">
        <v>13262</v>
      </c>
      <c r="P21">
        <v>10573</v>
      </c>
      <c r="Q21">
        <v>54800</v>
      </c>
      <c r="R21">
        <v>26033</v>
      </c>
      <c r="S21">
        <v>4565</v>
      </c>
      <c r="T21">
        <v>1732</v>
      </c>
      <c r="U21">
        <v>52765</v>
      </c>
      <c r="V21">
        <f t="shared" si="1"/>
        <v>196054</v>
      </c>
    </row>
    <row r="22" spans="1:22" x14ac:dyDescent="0.25">
      <c r="A22">
        <v>20</v>
      </c>
      <c r="B22">
        <v>279843.42381000001</v>
      </c>
      <c r="C22">
        <v>22464.86923</v>
      </c>
      <c r="D22">
        <v>102020.43356999999</v>
      </c>
      <c r="E22">
        <v>88387.978480000005</v>
      </c>
      <c r="F22">
        <v>222202.22633</v>
      </c>
      <c r="G22">
        <v>107354.36416</v>
      </c>
      <c r="H22">
        <v>130123.31801</v>
      </c>
      <c r="I22">
        <v>76781.295180000001</v>
      </c>
      <c r="J22">
        <v>48817.218520000002</v>
      </c>
      <c r="K22">
        <f t="shared" si="0"/>
        <v>1077995.1272900002</v>
      </c>
      <c r="L22">
        <v>20</v>
      </c>
      <c r="M22">
        <v>36501</v>
      </c>
      <c r="N22">
        <v>1877</v>
      </c>
      <c r="O22">
        <v>12252</v>
      </c>
      <c r="P22">
        <v>15059</v>
      </c>
      <c r="Q22">
        <v>56665</v>
      </c>
      <c r="R22">
        <v>26914</v>
      </c>
      <c r="S22">
        <v>4607</v>
      </c>
      <c r="T22">
        <v>1763</v>
      </c>
      <c r="U22">
        <v>30470</v>
      </c>
      <c r="V22">
        <f t="shared" si="1"/>
        <v>186108</v>
      </c>
    </row>
    <row r="23" spans="1:22" x14ac:dyDescent="0.25">
      <c r="A23">
        <v>21</v>
      </c>
      <c r="B23">
        <v>310901.30320999998</v>
      </c>
      <c r="C23">
        <v>11256.19908</v>
      </c>
      <c r="D23">
        <v>370515.12754000002</v>
      </c>
      <c r="E23">
        <v>170202.26662000001</v>
      </c>
      <c r="F23">
        <v>229171.28133999999</v>
      </c>
      <c r="G23">
        <v>97248.056089999998</v>
      </c>
      <c r="H23">
        <v>143563.56628999999</v>
      </c>
      <c r="I23">
        <v>62316.503290000001</v>
      </c>
      <c r="J23">
        <v>39366.513679999996</v>
      </c>
      <c r="K23">
        <f t="shared" si="0"/>
        <v>1434540.8171400002</v>
      </c>
      <c r="L23">
        <v>21</v>
      </c>
      <c r="M23">
        <v>34847</v>
      </c>
      <c r="N23">
        <v>2187</v>
      </c>
      <c r="O23">
        <v>55730</v>
      </c>
      <c r="P23">
        <v>21891</v>
      </c>
      <c r="Q23">
        <v>58317</v>
      </c>
      <c r="R23">
        <v>28385</v>
      </c>
      <c r="S23">
        <v>4642</v>
      </c>
      <c r="T23">
        <v>1872</v>
      </c>
      <c r="U23">
        <v>19839</v>
      </c>
      <c r="V23">
        <f t="shared" si="1"/>
        <v>227710</v>
      </c>
    </row>
    <row r="24" spans="1:22" x14ac:dyDescent="0.25">
      <c r="A24">
        <v>22</v>
      </c>
      <c r="B24">
        <v>440294.55627</v>
      </c>
      <c r="C24">
        <v>19944.7657</v>
      </c>
      <c r="D24">
        <v>500099.12206000002</v>
      </c>
      <c r="E24">
        <v>200940.32493</v>
      </c>
      <c r="F24">
        <v>230870.07782000001</v>
      </c>
      <c r="G24">
        <v>127794.74046</v>
      </c>
      <c r="H24">
        <v>141095.35947</v>
      </c>
      <c r="I24">
        <v>78302.380640000003</v>
      </c>
      <c r="J24">
        <v>25488.5553</v>
      </c>
      <c r="K24">
        <f t="shared" si="0"/>
        <v>1764829.88265</v>
      </c>
      <c r="L24">
        <v>22</v>
      </c>
      <c r="M24">
        <v>56875</v>
      </c>
      <c r="N24">
        <v>2197</v>
      </c>
      <c r="O24">
        <v>83296</v>
      </c>
      <c r="P24">
        <v>29077</v>
      </c>
      <c r="Q24">
        <v>57787</v>
      </c>
      <c r="R24">
        <v>30353</v>
      </c>
      <c r="S24">
        <v>4919</v>
      </c>
      <c r="T24">
        <v>2109</v>
      </c>
      <c r="U24">
        <v>15294</v>
      </c>
      <c r="V24">
        <f t="shared" si="1"/>
        <v>281907</v>
      </c>
    </row>
    <row r="25" spans="1:22" x14ac:dyDescent="0.25">
      <c r="A25">
        <v>23</v>
      </c>
      <c r="B25">
        <v>496936.53194000002</v>
      </c>
      <c r="C25">
        <v>11462.300499999999</v>
      </c>
      <c r="D25">
        <v>244883.13333000001</v>
      </c>
      <c r="E25">
        <v>116205.30321</v>
      </c>
      <c r="F25">
        <v>192399.57483</v>
      </c>
      <c r="G25">
        <v>118429.25569999999</v>
      </c>
      <c r="H25">
        <v>108970.60047</v>
      </c>
      <c r="I25">
        <v>64009.760139999999</v>
      </c>
      <c r="J25">
        <v>17206.602200000001</v>
      </c>
      <c r="K25">
        <f t="shared" si="0"/>
        <v>1370503.06232</v>
      </c>
      <c r="L25">
        <v>23</v>
      </c>
      <c r="M25">
        <v>81086</v>
      </c>
      <c r="N25">
        <v>2326</v>
      </c>
      <c r="O25">
        <v>74431</v>
      </c>
      <c r="P25">
        <v>23728</v>
      </c>
      <c r="Q25">
        <v>64352</v>
      </c>
      <c r="R25">
        <v>32801</v>
      </c>
      <c r="S25">
        <v>6079</v>
      </c>
      <c r="T25">
        <v>2640</v>
      </c>
      <c r="U25">
        <v>12139</v>
      </c>
      <c r="V25">
        <f t="shared" si="1"/>
        <v>299582</v>
      </c>
    </row>
    <row r="26" spans="1:22" x14ac:dyDescent="0.25">
      <c r="A26">
        <v>24</v>
      </c>
      <c r="B26">
        <v>569302.19334999996</v>
      </c>
      <c r="C26">
        <v>21431.86032</v>
      </c>
      <c r="D26">
        <v>102456.53002999999</v>
      </c>
      <c r="E26">
        <v>103670.95052</v>
      </c>
      <c r="F26">
        <v>232632.61629000001</v>
      </c>
      <c r="G26">
        <v>132591.4572</v>
      </c>
      <c r="H26">
        <v>135377.01641000001</v>
      </c>
      <c r="I26">
        <v>111045.87492</v>
      </c>
      <c r="J26">
        <v>13881.19875</v>
      </c>
      <c r="K26">
        <f t="shared" si="0"/>
        <v>1422389.6977899999</v>
      </c>
      <c r="L26">
        <v>24</v>
      </c>
      <c r="M26">
        <v>90797</v>
      </c>
      <c r="N26">
        <v>2284</v>
      </c>
      <c r="O26">
        <v>36822</v>
      </c>
      <c r="P26">
        <v>21786</v>
      </c>
      <c r="Q26">
        <v>63146</v>
      </c>
      <c r="R26">
        <v>35051</v>
      </c>
      <c r="S26">
        <v>7288</v>
      </c>
      <c r="T26">
        <v>3706</v>
      </c>
      <c r="U26">
        <v>9262</v>
      </c>
      <c r="V26">
        <f t="shared" si="1"/>
        <v>270142</v>
      </c>
    </row>
    <row r="27" spans="1:22" x14ac:dyDescent="0.25">
      <c r="A27">
        <v>25</v>
      </c>
      <c r="B27">
        <v>582524.20767999999</v>
      </c>
      <c r="C27">
        <v>17454.706590000002</v>
      </c>
      <c r="D27">
        <v>86195.1636</v>
      </c>
      <c r="E27">
        <v>89920.373130000007</v>
      </c>
      <c r="F27">
        <v>176187.82092999999</v>
      </c>
      <c r="G27">
        <v>122641.02422000001</v>
      </c>
      <c r="H27">
        <v>120998.63153</v>
      </c>
      <c r="I27">
        <v>101927.38666</v>
      </c>
      <c r="J27">
        <v>12840.22539</v>
      </c>
      <c r="K27">
        <f t="shared" si="0"/>
        <v>1310689.5397299998</v>
      </c>
      <c r="L27">
        <v>25</v>
      </c>
      <c r="M27">
        <v>95966</v>
      </c>
      <c r="N27">
        <v>2116</v>
      </c>
      <c r="O27">
        <v>18267</v>
      </c>
      <c r="P27">
        <v>22862</v>
      </c>
      <c r="Q27">
        <v>64252</v>
      </c>
      <c r="R27">
        <v>37608</v>
      </c>
      <c r="S27">
        <v>8427</v>
      </c>
      <c r="T27">
        <v>4488</v>
      </c>
      <c r="U27">
        <v>7122</v>
      </c>
      <c r="V27">
        <f t="shared" si="1"/>
        <v>261108</v>
      </c>
    </row>
    <row r="28" spans="1:22" x14ac:dyDescent="0.25">
      <c r="A28">
        <v>26</v>
      </c>
      <c r="B28">
        <v>859031.39398000005</v>
      </c>
      <c r="C28">
        <v>35408.365610000001</v>
      </c>
      <c r="D28">
        <v>83829.424610000002</v>
      </c>
      <c r="E28">
        <v>101654.64969000001</v>
      </c>
      <c r="F28">
        <v>197450.27741000001</v>
      </c>
      <c r="G28">
        <v>172876.08213</v>
      </c>
      <c r="H28">
        <v>110202.51499</v>
      </c>
      <c r="I28">
        <v>166032.12864000001</v>
      </c>
      <c r="J28">
        <v>5600.6427999999996</v>
      </c>
      <c r="K28">
        <f t="shared" si="0"/>
        <v>1732085.4798600003</v>
      </c>
      <c r="L28">
        <v>26</v>
      </c>
      <c r="M28">
        <v>129494</v>
      </c>
      <c r="N28">
        <v>2049</v>
      </c>
      <c r="O28">
        <v>16466</v>
      </c>
      <c r="P28">
        <v>29690</v>
      </c>
      <c r="Q28">
        <v>55535</v>
      </c>
      <c r="R28">
        <v>44618</v>
      </c>
      <c r="S28">
        <v>9169</v>
      </c>
      <c r="T28">
        <v>6721</v>
      </c>
      <c r="U28">
        <v>5271</v>
      </c>
      <c r="V28">
        <f t="shared" si="1"/>
        <v>299013</v>
      </c>
    </row>
    <row r="29" spans="1:22" x14ac:dyDescent="0.25">
      <c r="A29">
        <v>27</v>
      </c>
      <c r="B29">
        <v>463397.89983000001</v>
      </c>
      <c r="C29">
        <v>14487.911169999999</v>
      </c>
      <c r="D29">
        <v>62390.727720000003</v>
      </c>
      <c r="E29">
        <v>118545.73925</v>
      </c>
      <c r="F29">
        <v>134494.26308999999</v>
      </c>
      <c r="G29">
        <v>201605.75547999999</v>
      </c>
      <c r="H29">
        <v>126357.39569999999</v>
      </c>
      <c r="I29">
        <v>130568.36134</v>
      </c>
      <c r="J29">
        <v>4877.7744499999999</v>
      </c>
      <c r="K29">
        <f t="shared" si="0"/>
        <v>1256725.82803</v>
      </c>
      <c r="L29">
        <v>27</v>
      </c>
      <c r="M29">
        <v>123120</v>
      </c>
      <c r="N29">
        <v>1685</v>
      </c>
      <c r="O29">
        <v>13754</v>
      </c>
      <c r="P29">
        <v>30641</v>
      </c>
      <c r="Q29">
        <v>52880</v>
      </c>
      <c r="R29">
        <v>50259</v>
      </c>
      <c r="S29">
        <v>10140</v>
      </c>
      <c r="T29">
        <v>8521</v>
      </c>
      <c r="U29">
        <v>4036</v>
      </c>
      <c r="V29">
        <f t="shared" si="1"/>
        <v>295036</v>
      </c>
    </row>
    <row r="30" spans="1:22" x14ac:dyDescent="0.25">
      <c r="A30">
        <v>28</v>
      </c>
      <c r="B30">
        <v>420670.54067999998</v>
      </c>
      <c r="C30">
        <v>9224.3375799999994</v>
      </c>
      <c r="D30">
        <v>44081.858189999999</v>
      </c>
      <c r="E30">
        <v>87836.854250000004</v>
      </c>
      <c r="F30">
        <v>228311.13777999999</v>
      </c>
      <c r="G30">
        <v>176266.57107999999</v>
      </c>
      <c r="H30">
        <v>140185.29389</v>
      </c>
      <c r="I30">
        <v>203949.83961</v>
      </c>
      <c r="J30">
        <v>5248.8280400000003</v>
      </c>
      <c r="K30">
        <f t="shared" si="0"/>
        <v>1315775.2611</v>
      </c>
      <c r="L30">
        <v>28</v>
      </c>
      <c r="M30">
        <v>107282</v>
      </c>
      <c r="N30">
        <v>1743</v>
      </c>
      <c r="O30">
        <v>10365</v>
      </c>
      <c r="P30">
        <v>25826</v>
      </c>
      <c r="Q30">
        <v>48490</v>
      </c>
      <c r="R30">
        <v>56988</v>
      </c>
      <c r="S30">
        <v>11298</v>
      </c>
      <c r="T30">
        <v>11406</v>
      </c>
      <c r="U30">
        <v>3203</v>
      </c>
      <c r="V30">
        <f t="shared" si="1"/>
        <v>276601</v>
      </c>
    </row>
    <row r="31" spans="1:22" x14ac:dyDescent="0.25">
      <c r="A31">
        <v>29</v>
      </c>
      <c r="B31">
        <v>248145.55121000001</v>
      </c>
      <c r="C31">
        <v>10238.35226</v>
      </c>
      <c r="D31">
        <v>21383.251509999998</v>
      </c>
      <c r="E31">
        <v>64736.727930000001</v>
      </c>
      <c r="F31">
        <v>131870.82199</v>
      </c>
      <c r="G31">
        <v>216451.87408000001</v>
      </c>
      <c r="H31">
        <v>120987.59166999999</v>
      </c>
      <c r="I31">
        <v>203475.10985000001</v>
      </c>
      <c r="J31">
        <v>4923.94542</v>
      </c>
      <c r="K31">
        <f t="shared" si="0"/>
        <v>1022213.22592</v>
      </c>
      <c r="L31">
        <v>29</v>
      </c>
      <c r="M31">
        <v>78975</v>
      </c>
      <c r="N31">
        <v>1646</v>
      </c>
      <c r="O31">
        <v>6716</v>
      </c>
      <c r="P31">
        <v>18912</v>
      </c>
      <c r="Q31">
        <v>42731</v>
      </c>
      <c r="R31">
        <v>58163</v>
      </c>
      <c r="S31">
        <v>12100</v>
      </c>
      <c r="T31">
        <v>14527</v>
      </c>
      <c r="U31">
        <v>2564</v>
      </c>
      <c r="V31">
        <f t="shared" si="1"/>
        <v>236334</v>
      </c>
    </row>
    <row r="32" spans="1:22" x14ac:dyDescent="0.25">
      <c r="A32">
        <v>30</v>
      </c>
      <c r="B32">
        <v>210483.52896</v>
      </c>
      <c r="C32">
        <v>8281.2697900000003</v>
      </c>
      <c r="D32">
        <v>28581.18319</v>
      </c>
      <c r="E32">
        <v>48813.402349999997</v>
      </c>
      <c r="F32">
        <v>180779.67165</v>
      </c>
      <c r="G32">
        <v>165038.13607000001</v>
      </c>
      <c r="H32">
        <v>168401.00758999999</v>
      </c>
      <c r="I32">
        <v>148890.18195999999</v>
      </c>
      <c r="J32">
        <v>4672.67371</v>
      </c>
      <c r="K32">
        <f t="shared" si="0"/>
        <v>963941.0552699999</v>
      </c>
      <c r="L32">
        <v>30</v>
      </c>
      <c r="M32">
        <v>56269</v>
      </c>
      <c r="N32">
        <v>1438</v>
      </c>
      <c r="O32">
        <v>4613</v>
      </c>
      <c r="P32">
        <v>15883</v>
      </c>
      <c r="Q32">
        <v>39978</v>
      </c>
      <c r="R32">
        <v>50706</v>
      </c>
      <c r="S32">
        <v>12598</v>
      </c>
      <c r="T32">
        <v>11740</v>
      </c>
      <c r="U32">
        <v>2152</v>
      </c>
      <c r="V32">
        <f t="shared" si="1"/>
        <v>195377</v>
      </c>
    </row>
    <row r="33" spans="1:22" x14ac:dyDescent="0.25">
      <c r="A33">
        <v>31</v>
      </c>
      <c r="B33">
        <v>125281.47625000001</v>
      </c>
      <c r="C33">
        <v>12171.104380000001</v>
      </c>
      <c r="D33">
        <v>6332.4237199999998</v>
      </c>
      <c r="E33">
        <v>34898.983139999997</v>
      </c>
      <c r="F33">
        <v>106215.47556000001</v>
      </c>
      <c r="G33">
        <v>122965.58504000001</v>
      </c>
      <c r="H33">
        <v>85546.863119999995</v>
      </c>
      <c r="I33">
        <v>141263.97966000001</v>
      </c>
      <c r="J33">
        <v>2335.7743599999999</v>
      </c>
      <c r="K33">
        <f t="shared" si="0"/>
        <v>637011.66523000004</v>
      </c>
      <c r="L33">
        <v>31</v>
      </c>
      <c r="M33">
        <v>37757</v>
      </c>
      <c r="N33">
        <v>1354</v>
      </c>
      <c r="O33">
        <v>3906</v>
      </c>
      <c r="P33">
        <v>13456</v>
      </c>
      <c r="Q33">
        <v>35751</v>
      </c>
      <c r="R33">
        <v>38695</v>
      </c>
      <c r="S33">
        <v>11452</v>
      </c>
      <c r="T33">
        <v>9551</v>
      </c>
      <c r="U33">
        <v>1826</v>
      </c>
      <c r="V33">
        <f t="shared" si="1"/>
        <v>153748</v>
      </c>
    </row>
    <row r="34" spans="1:22" x14ac:dyDescent="0.25">
      <c r="A34">
        <v>32</v>
      </c>
      <c r="B34">
        <v>133542.2623</v>
      </c>
      <c r="C34">
        <v>17257.818729999999</v>
      </c>
      <c r="D34">
        <v>11764.025519999999</v>
      </c>
      <c r="E34">
        <v>40375.79866</v>
      </c>
      <c r="F34">
        <v>92652.213399999993</v>
      </c>
      <c r="G34">
        <v>166023.40435</v>
      </c>
      <c r="H34">
        <v>100689.23806</v>
      </c>
      <c r="I34">
        <v>167328.80885</v>
      </c>
      <c r="J34">
        <v>457.21035000000001</v>
      </c>
      <c r="K34">
        <f t="shared" si="0"/>
        <v>730090.78021999996</v>
      </c>
      <c r="L34">
        <v>32</v>
      </c>
      <c r="M34">
        <v>29438</v>
      </c>
      <c r="N34">
        <v>1266</v>
      </c>
      <c r="O34">
        <v>2430</v>
      </c>
      <c r="P34">
        <v>11672</v>
      </c>
      <c r="Q34">
        <v>32124</v>
      </c>
      <c r="R34">
        <v>35968</v>
      </c>
      <c r="S34">
        <v>10395</v>
      </c>
      <c r="T34">
        <v>9367</v>
      </c>
      <c r="U34">
        <v>1690</v>
      </c>
      <c r="V34">
        <f t="shared" si="1"/>
        <v>134350</v>
      </c>
    </row>
    <row r="35" spans="1:22" x14ac:dyDescent="0.25">
      <c r="A35">
        <v>33</v>
      </c>
      <c r="B35">
        <v>108617.67406999999</v>
      </c>
      <c r="C35">
        <v>8445.7139599999991</v>
      </c>
      <c r="D35">
        <v>35367.060850000002</v>
      </c>
      <c r="E35">
        <v>32997.104859999999</v>
      </c>
      <c r="F35">
        <v>76307.784530000004</v>
      </c>
      <c r="G35">
        <v>130000.64834</v>
      </c>
      <c r="H35">
        <v>71626.563989999995</v>
      </c>
      <c r="I35">
        <v>130463.42086</v>
      </c>
      <c r="J35">
        <v>218.24217999999999</v>
      </c>
      <c r="K35">
        <f t="shared" si="0"/>
        <v>594044.21363999986</v>
      </c>
      <c r="L35">
        <v>33</v>
      </c>
      <c r="M35">
        <v>22581</v>
      </c>
      <c r="N35">
        <v>1179</v>
      </c>
      <c r="O35">
        <v>1540</v>
      </c>
      <c r="P35">
        <v>10242</v>
      </c>
      <c r="Q35">
        <v>26776</v>
      </c>
      <c r="R35">
        <v>35449</v>
      </c>
      <c r="S35">
        <v>7769</v>
      </c>
      <c r="T35">
        <v>9347</v>
      </c>
      <c r="U35">
        <v>1410</v>
      </c>
      <c r="V35">
        <f t="shared" si="1"/>
        <v>116293</v>
      </c>
    </row>
    <row r="36" spans="1:22" x14ac:dyDescent="0.25">
      <c r="A36">
        <v>34</v>
      </c>
      <c r="B36">
        <v>116139.70110999999</v>
      </c>
      <c r="C36">
        <v>12609.43175</v>
      </c>
      <c r="D36">
        <v>30129.69584</v>
      </c>
      <c r="E36">
        <v>23416.6083</v>
      </c>
      <c r="F36">
        <v>55758.535980000001</v>
      </c>
      <c r="G36">
        <v>135123.13016</v>
      </c>
      <c r="H36">
        <v>35563.197050000002</v>
      </c>
      <c r="I36">
        <v>122596.83575</v>
      </c>
      <c r="J36">
        <v>8086.3133799999996</v>
      </c>
      <c r="K36">
        <f t="shared" si="0"/>
        <v>539423.44932000001</v>
      </c>
      <c r="L36">
        <v>34</v>
      </c>
      <c r="M36">
        <v>19683</v>
      </c>
      <c r="N36">
        <v>1076</v>
      </c>
      <c r="O36">
        <v>1059</v>
      </c>
      <c r="P36">
        <v>8711</v>
      </c>
      <c r="Q36">
        <v>21657</v>
      </c>
      <c r="R36">
        <v>36615</v>
      </c>
      <c r="S36">
        <v>6522</v>
      </c>
      <c r="T36">
        <v>9625</v>
      </c>
      <c r="U36">
        <v>1271</v>
      </c>
      <c r="V36">
        <f t="shared" si="1"/>
        <v>106219</v>
      </c>
    </row>
    <row r="37" spans="1:22" x14ac:dyDescent="0.25">
      <c r="A37">
        <v>35</v>
      </c>
      <c r="B37">
        <v>72089.828229999999</v>
      </c>
      <c r="C37">
        <v>9311.0237300000008</v>
      </c>
      <c r="D37">
        <v>3874.7190599999999</v>
      </c>
      <c r="E37">
        <v>26170.823530000001</v>
      </c>
      <c r="F37">
        <v>30671.552940000001</v>
      </c>
      <c r="G37">
        <v>76998.925910000005</v>
      </c>
      <c r="H37">
        <v>17506.410380000001</v>
      </c>
      <c r="I37">
        <v>70387.01066</v>
      </c>
      <c r="J37">
        <v>54.431310000000003</v>
      </c>
      <c r="K37">
        <f t="shared" si="0"/>
        <v>307064.72574999998</v>
      </c>
      <c r="L37">
        <v>35</v>
      </c>
      <c r="M37">
        <v>18027</v>
      </c>
      <c r="N37">
        <v>1014</v>
      </c>
      <c r="O37">
        <v>1033</v>
      </c>
      <c r="P37">
        <v>7650</v>
      </c>
      <c r="Q37">
        <v>17683</v>
      </c>
      <c r="R37">
        <v>30554</v>
      </c>
      <c r="S37">
        <v>5215</v>
      </c>
      <c r="T37">
        <v>6702</v>
      </c>
      <c r="U37">
        <v>1116</v>
      </c>
      <c r="V37">
        <f t="shared" si="1"/>
        <v>88994</v>
      </c>
    </row>
    <row r="38" spans="1:22" x14ac:dyDescent="0.25">
      <c r="A38">
        <v>36</v>
      </c>
      <c r="B38">
        <v>96734.232250000001</v>
      </c>
      <c r="C38">
        <v>3980.8159599999999</v>
      </c>
      <c r="D38">
        <v>3731.7890600000001</v>
      </c>
      <c r="E38">
        <v>20227.596720000001</v>
      </c>
      <c r="F38">
        <v>21728.857189999999</v>
      </c>
      <c r="G38">
        <v>74394.707299999995</v>
      </c>
      <c r="H38">
        <v>13602.6932</v>
      </c>
      <c r="I38">
        <v>45130.004090000002</v>
      </c>
      <c r="J38">
        <v>292.99347999999998</v>
      </c>
      <c r="K38">
        <f t="shared" si="0"/>
        <v>279823.68925</v>
      </c>
      <c r="L38">
        <v>36</v>
      </c>
      <c r="M38">
        <v>19054</v>
      </c>
      <c r="N38">
        <v>927</v>
      </c>
      <c r="O38">
        <v>983</v>
      </c>
      <c r="P38">
        <v>6766</v>
      </c>
      <c r="Q38">
        <v>14434</v>
      </c>
      <c r="R38">
        <v>27075</v>
      </c>
      <c r="S38">
        <v>4193</v>
      </c>
      <c r="T38">
        <v>5532</v>
      </c>
      <c r="U38">
        <v>979</v>
      </c>
      <c r="V38">
        <f t="shared" si="1"/>
        <v>79943</v>
      </c>
    </row>
    <row r="39" spans="1:22" x14ac:dyDescent="0.25">
      <c r="A39">
        <v>37</v>
      </c>
      <c r="B39">
        <v>52935.99078</v>
      </c>
      <c r="C39">
        <v>1084.0958900000001</v>
      </c>
      <c r="D39">
        <v>2393.2648600000002</v>
      </c>
      <c r="E39">
        <v>16680.34042</v>
      </c>
      <c r="F39">
        <v>13516.73149</v>
      </c>
      <c r="G39">
        <v>48227.512620000001</v>
      </c>
      <c r="H39">
        <v>5279.9561199999998</v>
      </c>
      <c r="I39">
        <v>46968.030310000002</v>
      </c>
      <c r="J39">
        <v>292.08834999999999</v>
      </c>
      <c r="K39">
        <f t="shared" si="0"/>
        <v>187378.01084</v>
      </c>
      <c r="L39">
        <v>37</v>
      </c>
      <c r="M39">
        <v>17375</v>
      </c>
      <c r="N39">
        <v>859</v>
      </c>
      <c r="O39">
        <v>912</v>
      </c>
      <c r="P39">
        <v>5814</v>
      </c>
      <c r="Q39">
        <v>11268</v>
      </c>
      <c r="R39">
        <v>23342</v>
      </c>
      <c r="S39">
        <v>3104</v>
      </c>
      <c r="T39">
        <v>4267</v>
      </c>
      <c r="U39">
        <v>782</v>
      </c>
      <c r="V39">
        <f t="shared" si="1"/>
        <v>67723</v>
      </c>
    </row>
    <row r="40" spans="1:22" x14ac:dyDescent="0.25">
      <c r="A40">
        <v>38</v>
      </c>
      <c r="B40">
        <v>47947.451050000003</v>
      </c>
      <c r="C40">
        <v>2465.47048</v>
      </c>
      <c r="D40">
        <v>242.54972000000001</v>
      </c>
      <c r="E40">
        <v>11913.552110000001</v>
      </c>
      <c r="F40">
        <v>9397.85088</v>
      </c>
      <c r="G40">
        <v>31843.644980000001</v>
      </c>
      <c r="H40">
        <v>1756.8396</v>
      </c>
      <c r="I40">
        <v>16038.79753</v>
      </c>
      <c r="J40">
        <v>57.55171</v>
      </c>
      <c r="K40">
        <f t="shared" si="0"/>
        <v>121663.70806</v>
      </c>
      <c r="L40">
        <v>38</v>
      </c>
      <c r="M40">
        <v>18793</v>
      </c>
      <c r="N40">
        <v>847</v>
      </c>
      <c r="O40">
        <v>982</v>
      </c>
      <c r="P40">
        <v>4989</v>
      </c>
      <c r="Q40">
        <v>8547</v>
      </c>
      <c r="R40">
        <v>21914</v>
      </c>
      <c r="S40">
        <v>2361</v>
      </c>
      <c r="T40">
        <v>3372</v>
      </c>
      <c r="U40">
        <v>624</v>
      </c>
      <c r="V40">
        <f t="shared" si="1"/>
        <v>62429</v>
      </c>
    </row>
    <row r="41" spans="1:22" x14ac:dyDescent="0.25">
      <c r="A41">
        <v>39</v>
      </c>
      <c r="B41">
        <v>38139.340680000001</v>
      </c>
      <c r="C41">
        <v>311.57832000000002</v>
      </c>
      <c r="D41">
        <v>217.97167999999999</v>
      </c>
      <c r="E41">
        <v>5142.2276099999999</v>
      </c>
      <c r="F41">
        <v>2907.5657299999998</v>
      </c>
      <c r="G41">
        <v>23796.041389999999</v>
      </c>
      <c r="H41">
        <v>1909.02791</v>
      </c>
      <c r="I41">
        <v>21567.251339999999</v>
      </c>
      <c r="J41">
        <v>0</v>
      </c>
      <c r="K41">
        <f t="shared" si="0"/>
        <v>93991.004660000021</v>
      </c>
      <c r="L41">
        <v>39</v>
      </c>
      <c r="M41">
        <v>14594</v>
      </c>
      <c r="N41">
        <v>806</v>
      </c>
      <c r="O41">
        <v>905</v>
      </c>
      <c r="P41">
        <v>4211</v>
      </c>
      <c r="Q41">
        <v>6648</v>
      </c>
      <c r="R41">
        <v>21589</v>
      </c>
      <c r="S41">
        <v>1772</v>
      </c>
      <c r="T41">
        <v>2928</v>
      </c>
      <c r="U41">
        <v>449</v>
      </c>
      <c r="V41">
        <f t="shared" si="1"/>
        <v>53902</v>
      </c>
    </row>
    <row r="42" spans="1:22" x14ac:dyDescent="0.25">
      <c r="A42">
        <v>40</v>
      </c>
      <c r="B42">
        <v>80748.751959999994</v>
      </c>
      <c r="C42">
        <v>511.11678000000001</v>
      </c>
      <c r="D42">
        <v>117.88124000000001</v>
      </c>
      <c r="E42">
        <v>4275.1862099999998</v>
      </c>
      <c r="F42">
        <v>6331.8966300000002</v>
      </c>
      <c r="G42">
        <v>70293.204370000007</v>
      </c>
      <c r="H42">
        <v>85.2</v>
      </c>
      <c r="I42">
        <v>25597.418809999999</v>
      </c>
      <c r="J42">
        <v>387.45301999999998</v>
      </c>
      <c r="K42">
        <f t="shared" si="0"/>
        <v>188348.10902</v>
      </c>
      <c r="L42">
        <v>40</v>
      </c>
      <c r="M42">
        <v>20484</v>
      </c>
      <c r="N42">
        <v>884</v>
      </c>
      <c r="O42">
        <v>903</v>
      </c>
      <c r="P42">
        <v>3979</v>
      </c>
      <c r="Q42">
        <v>5083</v>
      </c>
      <c r="R42">
        <v>25487</v>
      </c>
      <c r="S42">
        <v>1412</v>
      </c>
      <c r="T42">
        <v>2765</v>
      </c>
      <c r="U42">
        <v>797</v>
      </c>
      <c r="V42">
        <f t="shared" si="1"/>
        <v>61794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1406"/>
  <sheetViews>
    <sheetView tabSelected="1" workbookViewId="0">
      <pane xSplit="1" ySplit="2" topLeftCell="B3" activePane="bottomRight" state="frozen"/>
      <selection pane="topRight" activeCell="F1" sqref="F1"/>
      <selection pane="bottomLeft" activeCell="A3" sqref="A3"/>
      <selection pane="bottomRight" activeCell="B2" sqref="B2:F1406"/>
    </sheetView>
  </sheetViews>
  <sheetFormatPr defaultRowHeight="15" x14ac:dyDescent="0.25"/>
  <cols>
    <col min="1" max="1" width="9.140625" style="251"/>
    <col min="2" max="2" width="9.28515625" bestFit="1" customWidth="1"/>
    <col min="3" max="3" width="14.42578125" bestFit="1" customWidth="1"/>
    <col min="4" max="4" width="10.140625" customWidth="1"/>
    <col min="5" max="5" width="8" bestFit="1" customWidth="1"/>
    <col min="6" max="6" width="17.28515625" bestFit="1" customWidth="1"/>
    <col min="9" max="9" width="13.140625" customWidth="1"/>
    <col min="10" max="10" width="16.28515625" customWidth="1"/>
    <col min="11" max="11" width="13.42578125" customWidth="1"/>
    <col min="12" max="12" width="14.42578125" customWidth="1"/>
    <col min="13" max="13" width="9" customWidth="1"/>
    <col min="14" max="14" width="12.140625" customWidth="1"/>
    <col min="15" max="15" width="12.28515625" customWidth="1"/>
    <col min="16" max="17" width="11.42578125" customWidth="1"/>
    <col min="18" max="18" width="10.42578125" customWidth="1"/>
    <col min="19" max="20" width="11.5703125" customWidth="1"/>
    <col min="21" max="26" width="16.28515625" bestFit="1" customWidth="1"/>
    <col min="27" max="27" width="17.5703125" bestFit="1" customWidth="1"/>
    <col min="28" max="28" width="21" bestFit="1" customWidth="1"/>
  </cols>
  <sheetData>
    <row r="1" spans="2:25" s="251" customFormat="1" x14ac:dyDescent="0.25">
      <c r="C1" s="5" t="s">
        <v>163</v>
      </c>
      <c r="D1" s="251" t="s">
        <v>608</v>
      </c>
      <c r="V1" s="262" t="s">
        <v>630</v>
      </c>
    </row>
    <row r="2" spans="2:25" x14ac:dyDescent="0.25">
      <c r="B2" s="251" t="s">
        <v>504</v>
      </c>
      <c r="C2" s="251" t="s">
        <v>505</v>
      </c>
      <c r="D2" s="251" t="s">
        <v>506</v>
      </c>
      <c r="E2" s="251" t="s">
        <v>507</v>
      </c>
      <c r="F2" s="251" t="s">
        <v>508</v>
      </c>
      <c r="I2" s="254" t="s">
        <v>505</v>
      </c>
      <c r="J2" s="251" t="s">
        <v>613</v>
      </c>
      <c r="U2" s="251" t="s">
        <v>504</v>
      </c>
      <c r="V2" s="251" t="s">
        <v>505</v>
      </c>
      <c r="W2" s="251" t="s">
        <v>506</v>
      </c>
      <c r="X2" s="251" t="s">
        <v>507</v>
      </c>
      <c r="Y2" s="251" t="s">
        <v>508</v>
      </c>
    </row>
    <row r="3" spans="2:25" x14ac:dyDescent="0.25">
      <c r="B3" s="251">
        <v>1</v>
      </c>
      <c r="C3" s="251" t="s">
        <v>509</v>
      </c>
      <c r="D3" s="251" t="s">
        <v>49</v>
      </c>
      <c r="E3" s="251">
        <v>5531124</v>
      </c>
      <c r="F3" s="251" t="s">
        <v>510</v>
      </c>
      <c r="U3" s="251">
        <v>1</v>
      </c>
      <c r="V3" s="251" t="s">
        <v>509</v>
      </c>
      <c r="W3" s="251" t="s">
        <v>49</v>
      </c>
      <c r="X3" s="251">
        <f>TripMode!R7</f>
        <v>5531124</v>
      </c>
      <c r="Y3" s="251" t="s">
        <v>510</v>
      </c>
    </row>
    <row r="4" spans="2:25" x14ac:dyDescent="0.25">
      <c r="B4" s="251">
        <v>10</v>
      </c>
      <c r="C4" s="251" t="s">
        <v>509</v>
      </c>
      <c r="D4" s="251" t="s">
        <v>49</v>
      </c>
      <c r="E4" s="251">
        <v>0</v>
      </c>
      <c r="F4" s="251" t="s">
        <v>510</v>
      </c>
      <c r="I4" s="254" t="s">
        <v>611</v>
      </c>
      <c r="J4" s="254" t="s">
        <v>612</v>
      </c>
      <c r="U4" s="251">
        <v>2</v>
      </c>
      <c r="V4" s="251" t="s">
        <v>509</v>
      </c>
      <c r="W4" s="251" t="s">
        <v>49</v>
      </c>
      <c r="X4" s="251">
        <f>TripMode!R8</f>
        <v>0</v>
      </c>
      <c r="Y4" s="251" t="s">
        <v>510</v>
      </c>
    </row>
    <row r="5" spans="2:25" x14ac:dyDescent="0.25">
      <c r="B5" s="251">
        <v>11</v>
      </c>
      <c r="C5" s="251" t="s">
        <v>509</v>
      </c>
      <c r="D5" s="251" t="s">
        <v>49</v>
      </c>
      <c r="E5" s="251">
        <v>0</v>
      </c>
      <c r="F5" s="251" t="s">
        <v>510</v>
      </c>
      <c r="I5" s="254" t="s">
        <v>609</v>
      </c>
      <c r="J5" s="251" t="s">
        <v>103</v>
      </c>
      <c r="K5" s="251" t="s">
        <v>100</v>
      </c>
      <c r="L5" s="251" t="s">
        <v>99</v>
      </c>
      <c r="M5" s="251" t="s">
        <v>102</v>
      </c>
      <c r="N5" s="251" t="s">
        <v>101</v>
      </c>
      <c r="O5" s="251" t="s">
        <v>51</v>
      </c>
      <c r="P5" s="251" t="s">
        <v>173</v>
      </c>
      <c r="Q5" s="251" t="s">
        <v>50</v>
      </c>
      <c r="R5" s="251" t="s">
        <v>49</v>
      </c>
      <c r="S5" s="251" t="s">
        <v>610</v>
      </c>
      <c r="U5" s="251">
        <v>3</v>
      </c>
      <c r="V5" s="251" t="s">
        <v>509</v>
      </c>
      <c r="W5" s="251" t="s">
        <v>49</v>
      </c>
      <c r="X5" s="251">
        <f>TripMode!R9</f>
        <v>0</v>
      </c>
      <c r="Y5" s="251" t="s">
        <v>510</v>
      </c>
    </row>
    <row r="6" spans="2:25" x14ac:dyDescent="0.25">
      <c r="B6" s="251">
        <v>12</v>
      </c>
      <c r="C6" s="251" t="s">
        <v>509</v>
      </c>
      <c r="D6" s="251" t="s">
        <v>49</v>
      </c>
      <c r="E6" s="251">
        <v>0</v>
      </c>
      <c r="F6" s="251" t="s">
        <v>510</v>
      </c>
      <c r="I6" s="255">
        <v>1</v>
      </c>
      <c r="J6" s="69">
        <v>259701.59936036952</v>
      </c>
      <c r="K6" s="69">
        <v>792107.5743932405</v>
      </c>
      <c r="L6" s="69">
        <v>1218045.851210753</v>
      </c>
      <c r="M6" s="69">
        <v>66.02</v>
      </c>
      <c r="N6" s="69">
        <v>0</v>
      </c>
      <c r="O6" s="69">
        <v>44502.862618891217</v>
      </c>
      <c r="P6" s="69">
        <v>5620845.1494605094</v>
      </c>
      <c r="Q6" s="69">
        <v>247501.51747914951</v>
      </c>
      <c r="R6" s="69">
        <v>2628799.9304542905</v>
      </c>
      <c r="S6" s="69">
        <v>10811570.504977204</v>
      </c>
      <c r="U6" s="251">
        <v>4</v>
      </c>
      <c r="V6" s="251" t="s">
        <v>509</v>
      </c>
      <c r="W6" s="251" t="s">
        <v>49</v>
      </c>
      <c r="X6" s="251">
        <f>TripMode!R10</f>
        <v>0</v>
      </c>
      <c r="Y6" s="251" t="s">
        <v>510</v>
      </c>
    </row>
    <row r="7" spans="2:25" x14ac:dyDescent="0.25">
      <c r="B7" s="251">
        <v>2</v>
      </c>
      <c r="C7" s="251" t="s">
        <v>509</v>
      </c>
      <c r="D7" s="251" t="s">
        <v>49</v>
      </c>
      <c r="E7" s="251">
        <v>0</v>
      </c>
      <c r="F7" s="251" t="s">
        <v>510</v>
      </c>
      <c r="I7" s="255">
        <v>2</v>
      </c>
      <c r="J7" s="69">
        <v>66104.40327226618</v>
      </c>
      <c r="K7" s="69">
        <v>435580.7599540021</v>
      </c>
      <c r="L7" s="69">
        <v>742673.71397470881</v>
      </c>
      <c r="M7" s="69">
        <v>113637.19588423567</v>
      </c>
      <c r="N7" s="69">
        <v>173269.16352758772</v>
      </c>
      <c r="O7" s="69">
        <v>283534.63467558817</v>
      </c>
      <c r="P7" s="69">
        <v>3392637.9283310259</v>
      </c>
      <c r="Q7" s="69">
        <v>81222.408219938327</v>
      </c>
      <c r="R7" s="69">
        <v>469278.16778058122</v>
      </c>
      <c r="S7" s="69">
        <v>5757938.375619933</v>
      </c>
      <c r="U7" s="251">
        <v>5</v>
      </c>
      <c r="V7" s="251" t="s">
        <v>509</v>
      </c>
      <c r="W7" s="251" t="s">
        <v>49</v>
      </c>
      <c r="X7" s="251">
        <f>TripMode!R11</f>
        <v>0</v>
      </c>
      <c r="Y7" s="251" t="s">
        <v>510</v>
      </c>
    </row>
    <row r="8" spans="2:25" x14ac:dyDescent="0.25">
      <c r="B8" s="251">
        <v>3</v>
      </c>
      <c r="C8" s="251" t="s">
        <v>509</v>
      </c>
      <c r="D8" s="251" t="s">
        <v>49</v>
      </c>
      <c r="E8" s="251">
        <v>0</v>
      </c>
      <c r="F8" s="251" t="s">
        <v>510</v>
      </c>
      <c r="I8" s="255">
        <v>3</v>
      </c>
      <c r="J8" s="69">
        <v>26435.253929048758</v>
      </c>
      <c r="K8" s="69">
        <v>352546.17256011051</v>
      </c>
      <c r="L8" s="69">
        <v>719072.5934555853</v>
      </c>
      <c r="M8" s="69">
        <v>58657.590708734802</v>
      </c>
      <c r="N8" s="69">
        <v>59125.548761582097</v>
      </c>
      <c r="O8" s="69">
        <v>575907.22788580088</v>
      </c>
      <c r="P8" s="69">
        <v>2859927.1771521675</v>
      </c>
      <c r="Q8" s="69">
        <v>55404.788551071942</v>
      </c>
      <c r="R8" s="69">
        <v>177256.99284265749</v>
      </c>
      <c r="S8" s="69">
        <v>4884333.3458467592</v>
      </c>
      <c r="U8" s="251">
        <v>6</v>
      </c>
      <c r="V8" s="251" t="s">
        <v>509</v>
      </c>
      <c r="W8" s="251" t="s">
        <v>49</v>
      </c>
      <c r="X8" s="251">
        <f>TripMode!R12</f>
        <v>0</v>
      </c>
      <c r="Y8" s="251" t="s">
        <v>510</v>
      </c>
    </row>
    <row r="9" spans="2:25" x14ac:dyDescent="0.25">
      <c r="B9" s="251">
        <v>4</v>
      </c>
      <c r="C9" s="251" t="s">
        <v>509</v>
      </c>
      <c r="D9" s="251" t="s">
        <v>49</v>
      </c>
      <c r="E9" s="251">
        <v>0</v>
      </c>
      <c r="F9" s="251" t="s">
        <v>510</v>
      </c>
      <c r="I9" s="255">
        <v>4</v>
      </c>
      <c r="J9" s="69">
        <v>92106.45677313226</v>
      </c>
      <c r="K9" s="69">
        <v>279766.04365115712</v>
      </c>
      <c r="L9" s="69">
        <v>161643.62947905011</v>
      </c>
      <c r="M9" s="69">
        <v>20003.826818451129</v>
      </c>
      <c r="N9" s="69">
        <v>14579.84883895106</v>
      </c>
      <c r="O9" s="69">
        <v>93183.183689266254</v>
      </c>
      <c r="P9" s="69">
        <v>1086059.3600165867</v>
      </c>
      <c r="Q9" s="69">
        <v>78336.897979798756</v>
      </c>
      <c r="R9" s="69">
        <v>165499.2762805766</v>
      </c>
      <c r="S9" s="69">
        <v>1991178.5235269701</v>
      </c>
      <c r="U9" s="251">
        <v>7</v>
      </c>
      <c r="V9" s="251" t="s">
        <v>509</v>
      </c>
      <c r="W9" s="251" t="s">
        <v>49</v>
      </c>
      <c r="X9" s="251">
        <f>TripMode!R13</f>
        <v>0</v>
      </c>
      <c r="Y9" s="251" t="s">
        <v>510</v>
      </c>
    </row>
    <row r="10" spans="2:25" x14ac:dyDescent="0.25">
      <c r="B10" s="251">
        <v>5</v>
      </c>
      <c r="C10" s="251" t="s">
        <v>509</v>
      </c>
      <c r="D10" s="251" t="s">
        <v>49</v>
      </c>
      <c r="E10" s="251">
        <v>0</v>
      </c>
      <c r="F10" s="251" t="s">
        <v>510</v>
      </c>
      <c r="I10" s="255">
        <v>5</v>
      </c>
      <c r="J10" s="69">
        <v>1812.32237333333</v>
      </c>
      <c r="K10" s="69">
        <v>29154.917694719254</v>
      </c>
      <c r="L10" s="69">
        <v>11750.526976648862</v>
      </c>
      <c r="M10" s="69">
        <v>156.02191377416301</v>
      </c>
      <c r="N10" s="69">
        <v>169.70914666666701</v>
      </c>
      <c r="O10" s="69">
        <v>12676.690337157799</v>
      </c>
      <c r="P10" s="69">
        <v>110337.56638474138</v>
      </c>
      <c r="Q10" s="69">
        <v>3582.1833967573057</v>
      </c>
      <c r="R10" s="69">
        <v>45762.811807754348</v>
      </c>
      <c r="S10" s="69">
        <v>215402.75003155315</v>
      </c>
      <c r="U10" s="251">
        <v>8</v>
      </c>
      <c r="V10" s="251" t="s">
        <v>509</v>
      </c>
      <c r="W10" s="251" t="s">
        <v>49</v>
      </c>
      <c r="X10" s="251">
        <f>TripMode!R14</f>
        <v>0</v>
      </c>
      <c r="Y10" s="251" t="s">
        <v>510</v>
      </c>
    </row>
    <row r="11" spans="2:25" x14ac:dyDescent="0.25">
      <c r="B11" s="251">
        <v>6</v>
      </c>
      <c r="C11" s="251" t="s">
        <v>509</v>
      </c>
      <c r="D11" s="251" t="s">
        <v>49</v>
      </c>
      <c r="E11" s="251">
        <v>0</v>
      </c>
      <c r="F11" s="251" t="s">
        <v>510</v>
      </c>
      <c r="I11" s="255">
        <v>6</v>
      </c>
      <c r="J11" s="69">
        <v>1216.5317</v>
      </c>
      <c r="K11" s="69">
        <v>25491.11</v>
      </c>
      <c r="L11" s="69">
        <v>30801.717240000002</v>
      </c>
      <c r="M11" s="69">
        <v>0</v>
      </c>
      <c r="N11" s="69">
        <v>4749.3113800000001</v>
      </c>
      <c r="O11" s="69">
        <v>13207.519999999999</v>
      </c>
      <c r="P11" s="69">
        <v>261287.613204002</v>
      </c>
      <c r="Q11" s="69">
        <v>41325.595000000001</v>
      </c>
      <c r="R11" s="69">
        <v>92232.959999999977</v>
      </c>
      <c r="S11" s="69">
        <v>470312.35852400202</v>
      </c>
      <c r="U11" s="251">
        <v>9</v>
      </c>
      <c r="V11" s="251" t="s">
        <v>509</v>
      </c>
      <c r="W11" s="251" t="s">
        <v>49</v>
      </c>
      <c r="X11" s="251">
        <f>TripMode!R15</f>
        <v>0</v>
      </c>
      <c r="Y11" s="251" t="s">
        <v>510</v>
      </c>
    </row>
    <row r="12" spans="2:25" x14ac:dyDescent="0.25">
      <c r="B12" s="251">
        <v>7</v>
      </c>
      <c r="C12" s="251" t="s">
        <v>509</v>
      </c>
      <c r="D12" s="251" t="s">
        <v>49</v>
      </c>
      <c r="E12" s="251">
        <v>0</v>
      </c>
      <c r="F12" s="251" t="s">
        <v>510</v>
      </c>
      <c r="I12" s="255">
        <v>7</v>
      </c>
      <c r="J12" s="69">
        <v>104.61077</v>
      </c>
      <c r="K12" s="69">
        <v>359.42626000000001</v>
      </c>
      <c r="L12" s="69">
        <v>311.31556</v>
      </c>
      <c r="M12" s="69">
        <v>0</v>
      </c>
      <c r="N12" s="69">
        <v>0</v>
      </c>
      <c r="O12" s="69">
        <v>41.436580000000006</v>
      </c>
      <c r="P12" s="69">
        <v>13424.426518154591</v>
      </c>
      <c r="Q12" s="69">
        <v>1527.7819</v>
      </c>
      <c r="R12" s="69">
        <v>6347.9619999999995</v>
      </c>
      <c r="S12" s="69">
        <v>22116.95958815459</v>
      </c>
      <c r="U12" s="251">
        <v>10</v>
      </c>
      <c r="V12" s="251" t="s">
        <v>509</v>
      </c>
      <c r="W12" s="251" t="s">
        <v>49</v>
      </c>
      <c r="X12" s="251">
        <f>TripMode!R16</f>
        <v>0</v>
      </c>
      <c r="Y12" s="251" t="s">
        <v>510</v>
      </c>
    </row>
    <row r="13" spans="2:25" x14ac:dyDescent="0.25">
      <c r="B13" s="251">
        <v>8</v>
      </c>
      <c r="C13" s="251" t="s">
        <v>509</v>
      </c>
      <c r="D13" s="251" t="s">
        <v>49</v>
      </c>
      <c r="E13" s="251">
        <v>0</v>
      </c>
      <c r="F13" s="251" t="s">
        <v>510</v>
      </c>
      <c r="I13" s="255">
        <v>8</v>
      </c>
      <c r="J13" s="69">
        <v>0</v>
      </c>
      <c r="K13" s="69">
        <v>4045.1708000000003</v>
      </c>
      <c r="L13" s="69">
        <v>1969.6521290000001</v>
      </c>
      <c r="M13" s="69">
        <v>0</v>
      </c>
      <c r="N13" s="69">
        <v>0</v>
      </c>
      <c r="O13" s="69">
        <v>847.99487999999997</v>
      </c>
      <c r="P13" s="69">
        <v>19305.384368999996</v>
      </c>
      <c r="Q13" s="69">
        <v>3063.7254000000003</v>
      </c>
      <c r="R13" s="69">
        <v>9171.0460000000003</v>
      </c>
      <c r="S13" s="69">
        <v>38402.973577999997</v>
      </c>
      <c r="U13" s="251">
        <v>11</v>
      </c>
      <c r="V13" s="251" t="s">
        <v>509</v>
      </c>
      <c r="W13" s="251" t="s">
        <v>49</v>
      </c>
      <c r="X13" s="251">
        <f>TripMode!R17</f>
        <v>0</v>
      </c>
      <c r="Y13" s="251" t="s">
        <v>510</v>
      </c>
    </row>
    <row r="14" spans="2:25" x14ac:dyDescent="0.25">
      <c r="B14" s="251">
        <v>9</v>
      </c>
      <c r="C14" s="251" t="s">
        <v>509</v>
      </c>
      <c r="D14" s="251" t="s">
        <v>49</v>
      </c>
      <c r="E14" s="251">
        <v>0</v>
      </c>
      <c r="F14" s="251" t="s">
        <v>510</v>
      </c>
      <c r="I14" s="255">
        <v>9</v>
      </c>
      <c r="J14" s="69">
        <v>48.405920000000002</v>
      </c>
      <c r="K14" s="69">
        <v>10.956519999999999</v>
      </c>
      <c r="L14" s="69">
        <v>78.374160000000003</v>
      </c>
      <c r="M14" s="69">
        <v>0</v>
      </c>
      <c r="N14" s="69">
        <v>0</v>
      </c>
      <c r="O14" s="69">
        <v>20750.132079910625</v>
      </c>
      <c r="P14" s="69">
        <v>29236.188436320128</v>
      </c>
      <c r="Q14" s="69">
        <v>8139.4358864095011</v>
      </c>
      <c r="R14" s="69">
        <v>0</v>
      </c>
      <c r="S14" s="69">
        <v>58263.493002640258</v>
      </c>
      <c r="U14" s="251">
        <v>12</v>
      </c>
      <c r="V14" s="251" t="s">
        <v>509</v>
      </c>
      <c r="W14" s="251" t="s">
        <v>49</v>
      </c>
      <c r="X14" s="251">
        <f>TripMode!R18</f>
        <v>0</v>
      </c>
      <c r="Y14" s="251" t="s">
        <v>510</v>
      </c>
    </row>
    <row r="15" spans="2:25" x14ac:dyDescent="0.25">
      <c r="B15" s="251">
        <v>1</v>
      </c>
      <c r="C15" s="251" t="s">
        <v>511</v>
      </c>
      <c r="D15" s="251" t="s">
        <v>49</v>
      </c>
      <c r="E15" s="251">
        <v>579856</v>
      </c>
      <c r="F15" s="251" t="s">
        <v>512</v>
      </c>
      <c r="I15" s="255" t="s">
        <v>610</v>
      </c>
      <c r="J15" s="69">
        <v>447529.58409815008</v>
      </c>
      <c r="K15" s="69">
        <v>1919062.1318332294</v>
      </c>
      <c r="L15" s="69">
        <v>2886347.3741857461</v>
      </c>
      <c r="M15" s="69">
        <v>192520.65532519578</v>
      </c>
      <c r="N15" s="69">
        <v>251893.58165478753</v>
      </c>
      <c r="O15" s="69">
        <v>1044651.6827466149</v>
      </c>
      <c r="P15" s="69">
        <v>13393060.793872509</v>
      </c>
      <c r="Q15" s="69">
        <v>520104.33381312533</v>
      </c>
      <c r="R15" s="69">
        <v>3594349.1471658605</v>
      </c>
      <c r="S15" s="69">
        <v>24249519.284695216</v>
      </c>
      <c r="U15" s="251">
        <v>1</v>
      </c>
      <c r="V15" s="251" t="s">
        <v>511</v>
      </c>
      <c r="W15" s="251" t="s">
        <v>49</v>
      </c>
      <c r="X15" s="251">
        <f>TripMode!S7</f>
        <v>580415.11718825728</v>
      </c>
      <c r="Y15" s="251" t="s">
        <v>512</v>
      </c>
    </row>
    <row r="16" spans="2:25" x14ac:dyDescent="0.25">
      <c r="B16" s="251">
        <v>10</v>
      </c>
      <c r="C16" s="251" t="s">
        <v>511</v>
      </c>
      <c r="D16" s="251" t="s">
        <v>49</v>
      </c>
      <c r="E16" s="251">
        <v>0</v>
      </c>
      <c r="F16" s="251" t="s">
        <v>512</v>
      </c>
      <c r="U16" s="251">
        <v>2</v>
      </c>
      <c r="V16" s="251" t="s">
        <v>511</v>
      </c>
      <c r="W16" s="251" t="s">
        <v>49</v>
      </c>
      <c r="X16" s="251">
        <f>TripMode!S8</f>
        <v>750972.07337046089</v>
      </c>
      <c r="Y16" s="251" t="s">
        <v>512</v>
      </c>
    </row>
    <row r="17" spans="2:25" x14ac:dyDescent="0.25">
      <c r="B17" s="251">
        <v>11</v>
      </c>
      <c r="C17" s="251" t="s">
        <v>511</v>
      </c>
      <c r="D17" s="251" t="s">
        <v>49</v>
      </c>
      <c r="E17" s="251">
        <v>0</v>
      </c>
      <c r="F17" s="251" t="s">
        <v>512</v>
      </c>
      <c r="I17" s="254" t="s">
        <v>506</v>
      </c>
      <c r="J17" s="251" t="s">
        <v>173</v>
      </c>
      <c r="U17" s="251">
        <v>3</v>
      </c>
      <c r="V17" s="251" t="s">
        <v>511</v>
      </c>
      <c r="W17" s="251" t="s">
        <v>49</v>
      </c>
      <c r="X17" s="251">
        <f>TripMode!S9</f>
        <v>0</v>
      </c>
      <c r="Y17" s="251" t="s">
        <v>512</v>
      </c>
    </row>
    <row r="18" spans="2:25" x14ac:dyDescent="0.25">
      <c r="B18" s="251">
        <v>12</v>
      </c>
      <c r="C18" s="251" t="s">
        <v>511</v>
      </c>
      <c r="D18" s="251" t="s">
        <v>49</v>
      </c>
      <c r="E18" s="251">
        <v>0</v>
      </c>
      <c r="F18" s="251" t="s">
        <v>512</v>
      </c>
      <c r="U18" s="251">
        <v>4</v>
      </c>
      <c r="V18" s="251" t="s">
        <v>511</v>
      </c>
      <c r="W18" s="251" t="s">
        <v>49</v>
      </c>
      <c r="X18" s="251">
        <f>TripMode!S10</f>
        <v>11780.809441281674</v>
      </c>
      <c r="Y18" s="251" t="s">
        <v>512</v>
      </c>
    </row>
    <row r="19" spans="2:25" x14ac:dyDescent="0.25">
      <c r="B19" s="251">
        <v>2</v>
      </c>
      <c r="C19" s="251" t="s">
        <v>511</v>
      </c>
      <c r="D19" s="251" t="s">
        <v>49</v>
      </c>
      <c r="E19" s="251">
        <v>749584</v>
      </c>
      <c r="F19" s="251" t="s">
        <v>512</v>
      </c>
      <c r="I19" s="254" t="s">
        <v>611</v>
      </c>
      <c r="J19" s="254" t="s">
        <v>612</v>
      </c>
      <c r="U19" s="251">
        <v>5</v>
      </c>
      <c r="V19" s="251" t="s">
        <v>511</v>
      </c>
      <c r="W19" s="251" t="s">
        <v>49</v>
      </c>
      <c r="X19" s="251">
        <f>TripMode!S11</f>
        <v>0</v>
      </c>
      <c r="Y19" s="251" t="s">
        <v>512</v>
      </c>
    </row>
    <row r="20" spans="2:25" x14ac:dyDescent="0.25">
      <c r="B20" s="251">
        <v>3</v>
      </c>
      <c r="C20" s="251" t="s">
        <v>511</v>
      </c>
      <c r="D20" s="251" t="s">
        <v>49</v>
      </c>
      <c r="E20" s="251">
        <v>0</v>
      </c>
      <c r="F20" s="251" t="s">
        <v>512</v>
      </c>
      <c r="I20" s="254" t="s">
        <v>609</v>
      </c>
      <c r="J20" s="251" t="s">
        <v>509</v>
      </c>
      <c r="K20" s="251" t="s">
        <v>511</v>
      </c>
      <c r="L20" s="251" t="s">
        <v>513</v>
      </c>
      <c r="M20" s="251" t="s">
        <v>515</v>
      </c>
      <c r="N20" s="251" t="s">
        <v>517</v>
      </c>
      <c r="O20" s="251" t="s">
        <v>519</v>
      </c>
      <c r="P20" s="251" t="s">
        <v>521</v>
      </c>
      <c r="Q20" s="251" t="s">
        <v>523</v>
      </c>
      <c r="R20" s="251" t="s">
        <v>525</v>
      </c>
      <c r="S20" s="251" t="s">
        <v>610</v>
      </c>
      <c r="U20" s="251">
        <v>6</v>
      </c>
      <c r="V20" s="251" t="s">
        <v>511</v>
      </c>
      <c r="W20" s="251" t="s">
        <v>49</v>
      </c>
      <c r="X20" s="251">
        <f>TripMode!S12</f>
        <v>0</v>
      </c>
      <c r="Y20" s="251" t="s">
        <v>512</v>
      </c>
    </row>
    <row r="21" spans="2:25" x14ac:dyDescent="0.25">
      <c r="B21" s="251">
        <v>4</v>
      </c>
      <c r="C21" s="251" t="s">
        <v>511</v>
      </c>
      <c r="D21" s="251" t="s">
        <v>49</v>
      </c>
      <c r="E21" s="251">
        <v>13728</v>
      </c>
      <c r="F21" s="251" t="s">
        <v>512</v>
      </c>
      <c r="H21" s="82" t="s">
        <v>471</v>
      </c>
      <c r="I21" s="255">
        <v>1</v>
      </c>
      <c r="J21" s="69">
        <v>4916274</v>
      </c>
      <c r="K21" s="69">
        <v>1051706</v>
      </c>
      <c r="L21" s="69">
        <v>435476</v>
      </c>
      <c r="M21" s="69">
        <v>0</v>
      </c>
      <c r="N21" s="69">
        <v>0</v>
      </c>
      <c r="O21" s="69">
        <v>0</v>
      </c>
      <c r="P21" s="69">
        <v>6562</v>
      </c>
      <c r="Q21" s="69">
        <v>0</v>
      </c>
      <c r="R21" s="69">
        <v>163</v>
      </c>
      <c r="S21" s="69">
        <v>6410181</v>
      </c>
      <c r="U21" s="251">
        <v>7</v>
      </c>
      <c r="V21" s="251" t="s">
        <v>511</v>
      </c>
      <c r="W21" s="251" t="s">
        <v>49</v>
      </c>
      <c r="X21" s="251">
        <f>TripMode!S13</f>
        <v>0</v>
      </c>
      <c r="Y21" s="251" t="s">
        <v>512</v>
      </c>
    </row>
    <row r="22" spans="2:25" x14ac:dyDescent="0.25">
      <c r="B22" s="251">
        <v>5</v>
      </c>
      <c r="C22" s="251" t="s">
        <v>511</v>
      </c>
      <c r="D22" s="251" t="s">
        <v>49</v>
      </c>
      <c r="E22" s="251">
        <v>0</v>
      </c>
      <c r="F22" s="251" t="s">
        <v>512</v>
      </c>
      <c r="H22" s="82" t="s">
        <v>491</v>
      </c>
      <c r="I22" s="255">
        <v>2</v>
      </c>
      <c r="J22" s="69">
        <v>0</v>
      </c>
      <c r="K22" s="69">
        <v>1737730</v>
      </c>
      <c r="L22" s="69">
        <v>939964</v>
      </c>
      <c r="M22" s="69">
        <v>19285</v>
      </c>
      <c r="N22" s="69">
        <v>5589</v>
      </c>
      <c r="O22" s="69">
        <v>1709</v>
      </c>
      <c r="P22" s="69">
        <v>1949</v>
      </c>
      <c r="Q22" s="69">
        <v>18603</v>
      </c>
      <c r="R22" s="69">
        <v>16435</v>
      </c>
      <c r="S22" s="69">
        <v>2741264</v>
      </c>
      <c r="U22" s="251">
        <v>8</v>
      </c>
      <c r="V22" s="251" t="s">
        <v>511</v>
      </c>
      <c r="W22" s="251" t="s">
        <v>49</v>
      </c>
      <c r="X22" s="251">
        <f>TripMode!S14</f>
        <v>0</v>
      </c>
      <c r="Y22" s="251" t="s">
        <v>512</v>
      </c>
    </row>
    <row r="23" spans="2:25" x14ac:dyDescent="0.25">
      <c r="B23" s="251">
        <v>6</v>
      </c>
      <c r="C23" s="251" t="s">
        <v>511</v>
      </c>
      <c r="D23" s="251" t="s">
        <v>49</v>
      </c>
      <c r="E23" s="251">
        <v>0</v>
      </c>
      <c r="F23" s="251" t="s">
        <v>512</v>
      </c>
      <c r="H23" s="82" t="s">
        <v>492</v>
      </c>
      <c r="I23" s="255">
        <v>3</v>
      </c>
      <c r="J23" s="69">
        <v>0</v>
      </c>
      <c r="K23" s="69">
        <v>37017</v>
      </c>
      <c r="L23" s="69">
        <v>2082232</v>
      </c>
      <c r="M23" s="69">
        <v>9177</v>
      </c>
      <c r="N23" s="69">
        <v>2537</v>
      </c>
      <c r="O23" s="69">
        <v>1019</v>
      </c>
      <c r="P23" s="69">
        <v>6029</v>
      </c>
      <c r="Q23" s="69">
        <v>4650</v>
      </c>
      <c r="R23" s="69">
        <v>10975</v>
      </c>
      <c r="S23" s="69">
        <v>2153636</v>
      </c>
      <c r="U23" s="251">
        <v>9</v>
      </c>
      <c r="V23" s="251" t="s">
        <v>511</v>
      </c>
      <c r="W23" s="251" t="s">
        <v>49</v>
      </c>
      <c r="X23" s="251">
        <f>TripMode!S15</f>
        <v>0</v>
      </c>
      <c r="Y23" s="251" t="s">
        <v>512</v>
      </c>
    </row>
    <row r="24" spans="2:25" x14ac:dyDescent="0.25">
      <c r="B24" s="251">
        <v>7</v>
      </c>
      <c r="C24" s="251" t="s">
        <v>511</v>
      </c>
      <c r="D24" s="251" t="s">
        <v>49</v>
      </c>
      <c r="E24" s="251">
        <v>0</v>
      </c>
      <c r="F24" s="251" t="s">
        <v>512</v>
      </c>
      <c r="H24" s="82" t="s">
        <v>320</v>
      </c>
      <c r="I24" s="255">
        <v>4</v>
      </c>
      <c r="J24" s="69">
        <v>0</v>
      </c>
      <c r="K24" s="69">
        <v>72913</v>
      </c>
      <c r="L24" s="69">
        <v>96517</v>
      </c>
      <c r="M24" s="69">
        <v>844759</v>
      </c>
      <c r="N24" s="69">
        <v>0</v>
      </c>
      <c r="O24" s="69">
        <v>12139</v>
      </c>
      <c r="P24" s="69">
        <v>1679</v>
      </c>
      <c r="Q24" s="69">
        <v>9748</v>
      </c>
      <c r="R24" s="69">
        <v>1</v>
      </c>
      <c r="S24" s="69">
        <v>1037756</v>
      </c>
      <c r="U24" s="251">
        <v>10</v>
      </c>
      <c r="V24" s="251" t="s">
        <v>511</v>
      </c>
      <c r="W24" s="251" t="s">
        <v>49</v>
      </c>
      <c r="X24" s="251">
        <f>TripMode!S16</f>
        <v>0</v>
      </c>
      <c r="Y24" s="251" t="s">
        <v>512</v>
      </c>
    </row>
    <row r="25" spans="2:25" x14ac:dyDescent="0.25">
      <c r="B25" s="251">
        <v>8</v>
      </c>
      <c r="C25" s="251" t="s">
        <v>511</v>
      </c>
      <c r="D25" s="251" t="s">
        <v>49</v>
      </c>
      <c r="E25" s="251">
        <v>0</v>
      </c>
      <c r="F25" s="251" t="s">
        <v>512</v>
      </c>
      <c r="H25" s="82" t="s">
        <v>321</v>
      </c>
      <c r="I25" s="255">
        <v>5</v>
      </c>
      <c r="J25" s="69">
        <v>0</v>
      </c>
      <c r="K25" s="69">
        <v>0</v>
      </c>
      <c r="L25" s="69">
        <v>0</v>
      </c>
      <c r="M25" s="69">
        <v>0</v>
      </c>
      <c r="N25" s="69">
        <v>146734</v>
      </c>
      <c r="O25" s="69">
        <v>0</v>
      </c>
      <c r="P25" s="69">
        <v>0</v>
      </c>
      <c r="Q25" s="69">
        <v>0</v>
      </c>
      <c r="R25" s="69">
        <v>13101</v>
      </c>
      <c r="S25" s="69">
        <v>159835</v>
      </c>
      <c r="U25" s="251">
        <v>11</v>
      </c>
      <c r="V25" s="251" t="s">
        <v>511</v>
      </c>
      <c r="W25" s="251" t="s">
        <v>49</v>
      </c>
      <c r="X25" s="251">
        <f>TripMode!S17</f>
        <v>0</v>
      </c>
      <c r="Y25" s="251" t="s">
        <v>512</v>
      </c>
    </row>
    <row r="26" spans="2:25" x14ac:dyDescent="0.25">
      <c r="B26" s="251">
        <v>9</v>
      </c>
      <c r="C26" s="251" t="s">
        <v>511</v>
      </c>
      <c r="D26" s="251" t="s">
        <v>49</v>
      </c>
      <c r="E26" s="251">
        <v>0</v>
      </c>
      <c r="F26" s="251" t="s">
        <v>512</v>
      </c>
      <c r="H26" s="82" t="s">
        <v>479</v>
      </c>
      <c r="I26" s="255">
        <v>6</v>
      </c>
      <c r="J26" s="69">
        <v>0</v>
      </c>
      <c r="K26" s="69">
        <v>0</v>
      </c>
      <c r="L26" s="69">
        <v>0</v>
      </c>
      <c r="M26" s="69">
        <v>0</v>
      </c>
      <c r="N26" s="69">
        <v>0</v>
      </c>
      <c r="O26" s="69">
        <v>117095</v>
      </c>
      <c r="P26" s="69">
        <v>697</v>
      </c>
      <c r="Q26" s="69">
        <v>5754</v>
      </c>
      <c r="R26" s="69">
        <v>0</v>
      </c>
      <c r="S26" s="69">
        <v>123546</v>
      </c>
      <c r="U26" s="251">
        <v>12</v>
      </c>
      <c r="V26" s="251" t="s">
        <v>511</v>
      </c>
      <c r="W26" s="251" t="s">
        <v>49</v>
      </c>
      <c r="X26" s="251">
        <f>TripMode!S18</f>
        <v>0</v>
      </c>
      <c r="Y26" s="251" t="s">
        <v>512</v>
      </c>
    </row>
    <row r="27" spans="2:25" x14ac:dyDescent="0.25">
      <c r="B27" s="251">
        <v>1</v>
      </c>
      <c r="C27" s="251" t="s">
        <v>513</v>
      </c>
      <c r="D27" s="251" t="s">
        <v>49</v>
      </c>
      <c r="E27" s="251">
        <v>248888</v>
      </c>
      <c r="F27" s="251" t="s">
        <v>514</v>
      </c>
      <c r="H27" s="82" t="s">
        <v>481</v>
      </c>
      <c r="I27" s="255">
        <v>7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8149</v>
      </c>
      <c r="Q27" s="69">
        <v>0</v>
      </c>
      <c r="R27" s="69">
        <v>0</v>
      </c>
      <c r="S27" s="69">
        <v>8149</v>
      </c>
      <c r="U27" s="251">
        <v>1</v>
      </c>
      <c r="V27" s="251" t="s">
        <v>513</v>
      </c>
      <c r="W27" s="251" t="s">
        <v>49</v>
      </c>
      <c r="X27" s="251">
        <f>TripMode!T7</f>
        <v>249363.90948747637</v>
      </c>
      <c r="Y27" s="251" t="s">
        <v>514</v>
      </c>
    </row>
    <row r="28" spans="2:25" x14ac:dyDescent="0.25">
      <c r="B28" s="251">
        <v>10</v>
      </c>
      <c r="C28" s="251" t="s">
        <v>513</v>
      </c>
      <c r="D28" s="251" t="s">
        <v>49</v>
      </c>
      <c r="E28" s="251">
        <v>0</v>
      </c>
      <c r="F28" s="251" t="s">
        <v>514</v>
      </c>
      <c r="H28" s="82" t="s">
        <v>480</v>
      </c>
      <c r="I28" s="255">
        <v>8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17133</v>
      </c>
      <c r="R28" s="69">
        <v>0</v>
      </c>
      <c r="S28" s="69">
        <v>17133</v>
      </c>
      <c r="U28" s="251">
        <v>2</v>
      </c>
      <c r="V28" s="251" t="s">
        <v>513</v>
      </c>
      <c r="W28" s="251" t="s">
        <v>49</v>
      </c>
      <c r="X28" s="251">
        <f>TripMode!T8</f>
        <v>119307.73630080349</v>
      </c>
      <c r="Y28" s="251" t="s">
        <v>514</v>
      </c>
    </row>
    <row r="29" spans="2:25" x14ac:dyDescent="0.25">
      <c r="B29" s="251">
        <v>11</v>
      </c>
      <c r="C29" s="251" t="s">
        <v>513</v>
      </c>
      <c r="D29" s="251" t="s">
        <v>49</v>
      </c>
      <c r="E29" s="251">
        <v>0</v>
      </c>
      <c r="F29" s="251" t="s">
        <v>514</v>
      </c>
      <c r="H29" s="82" t="s">
        <v>324</v>
      </c>
      <c r="I29" s="255">
        <v>9</v>
      </c>
      <c r="J29" s="69">
        <v>0</v>
      </c>
      <c r="K29" s="69">
        <v>87450</v>
      </c>
      <c r="L29" s="69">
        <v>273178</v>
      </c>
      <c r="M29" s="69">
        <v>68604</v>
      </c>
      <c r="N29" s="69">
        <v>4813</v>
      </c>
      <c r="O29" s="69">
        <v>1334</v>
      </c>
      <c r="P29" s="69">
        <v>0</v>
      </c>
      <c r="Q29" s="69">
        <v>262</v>
      </c>
      <c r="R29" s="69">
        <v>4356</v>
      </c>
      <c r="S29" s="69">
        <v>439997</v>
      </c>
      <c r="U29" s="251">
        <v>3</v>
      </c>
      <c r="V29" s="251" t="s">
        <v>513</v>
      </c>
      <c r="W29" s="251" t="s">
        <v>49</v>
      </c>
      <c r="X29" s="251">
        <f>TripMode!T9</f>
        <v>275478.67505052796</v>
      </c>
      <c r="Y29" s="251" t="s">
        <v>514</v>
      </c>
    </row>
    <row r="30" spans="2:25" x14ac:dyDescent="0.25">
      <c r="B30" s="251">
        <v>12</v>
      </c>
      <c r="C30" s="251" t="s">
        <v>513</v>
      </c>
      <c r="D30" s="251" t="s">
        <v>49</v>
      </c>
      <c r="E30" s="251">
        <v>0</v>
      </c>
      <c r="F30" s="251" t="s">
        <v>514</v>
      </c>
      <c r="I30" s="255" t="s">
        <v>610</v>
      </c>
      <c r="J30" s="69">
        <v>4916274</v>
      </c>
      <c r="K30" s="69">
        <v>2986816</v>
      </c>
      <c r="L30" s="69">
        <v>3827367</v>
      </c>
      <c r="M30" s="69">
        <v>941825</v>
      </c>
      <c r="N30" s="69">
        <v>159673</v>
      </c>
      <c r="O30" s="69">
        <v>133296</v>
      </c>
      <c r="P30" s="69">
        <v>25065</v>
      </c>
      <c r="Q30" s="69">
        <v>56150</v>
      </c>
      <c r="R30" s="69">
        <v>45031</v>
      </c>
      <c r="S30" s="69">
        <v>13091497</v>
      </c>
      <c r="U30" s="251">
        <v>4</v>
      </c>
      <c r="V30" s="251" t="s">
        <v>513</v>
      </c>
      <c r="W30" s="251" t="s">
        <v>49</v>
      </c>
      <c r="X30" s="251">
        <f>TripMode!T10</f>
        <v>5103.679161192108</v>
      </c>
      <c r="Y30" s="251" t="s">
        <v>514</v>
      </c>
    </row>
    <row r="31" spans="2:25" x14ac:dyDescent="0.25">
      <c r="B31" s="251">
        <v>2</v>
      </c>
      <c r="C31" s="251" t="s">
        <v>513</v>
      </c>
      <c r="D31" s="251" t="s">
        <v>49</v>
      </c>
      <c r="E31" s="251">
        <v>119086</v>
      </c>
      <c r="F31" s="251" t="s">
        <v>514</v>
      </c>
      <c r="U31" s="251">
        <v>5</v>
      </c>
      <c r="V31" s="251" t="s">
        <v>513</v>
      </c>
      <c r="W31" s="251" t="s">
        <v>49</v>
      </c>
      <c r="X31" s="251">
        <f>TripMode!T11</f>
        <v>0</v>
      </c>
      <c r="Y31" s="251" t="s">
        <v>514</v>
      </c>
    </row>
    <row r="32" spans="2:25" x14ac:dyDescent="0.25">
      <c r="B32" s="251">
        <v>3</v>
      </c>
      <c r="C32" s="251" t="s">
        <v>513</v>
      </c>
      <c r="D32" s="251" t="s">
        <v>49</v>
      </c>
      <c r="E32" s="251">
        <v>275094</v>
      </c>
      <c r="F32" s="251" t="s">
        <v>514</v>
      </c>
      <c r="U32" s="251">
        <v>6</v>
      </c>
      <c r="V32" s="251" t="s">
        <v>513</v>
      </c>
      <c r="W32" s="251" t="s">
        <v>49</v>
      </c>
      <c r="X32" s="251">
        <f>TripMode!T12</f>
        <v>0</v>
      </c>
      <c r="Y32" s="251" t="s">
        <v>514</v>
      </c>
    </row>
    <row r="33" spans="2:25" x14ac:dyDescent="0.25">
      <c r="B33" s="251">
        <v>4</v>
      </c>
      <c r="C33" s="251" t="s">
        <v>513</v>
      </c>
      <c r="D33" s="251" t="s">
        <v>49</v>
      </c>
      <c r="E33" s="251">
        <v>6186</v>
      </c>
      <c r="F33" s="251" t="s">
        <v>514</v>
      </c>
      <c r="U33" s="251">
        <v>7</v>
      </c>
      <c r="V33" s="251" t="s">
        <v>513</v>
      </c>
      <c r="W33" s="251" t="s">
        <v>49</v>
      </c>
      <c r="X33" s="251">
        <f>TripMode!T13</f>
        <v>0</v>
      </c>
      <c r="Y33" s="251" t="s">
        <v>514</v>
      </c>
    </row>
    <row r="34" spans="2:25" x14ac:dyDescent="0.25">
      <c r="B34" s="251">
        <v>5</v>
      </c>
      <c r="C34" s="251" t="s">
        <v>513</v>
      </c>
      <c r="D34" s="251" t="s">
        <v>49</v>
      </c>
      <c r="E34" s="251">
        <v>0</v>
      </c>
      <c r="F34" s="251" t="s">
        <v>514</v>
      </c>
      <c r="U34" s="251">
        <v>8</v>
      </c>
      <c r="V34" s="251" t="s">
        <v>513</v>
      </c>
      <c r="W34" s="251" t="s">
        <v>49</v>
      </c>
      <c r="X34" s="251">
        <f>TripMode!T14</f>
        <v>0</v>
      </c>
      <c r="Y34" s="251" t="s">
        <v>514</v>
      </c>
    </row>
    <row r="35" spans="2:25" x14ac:dyDescent="0.25">
      <c r="B35" s="251">
        <v>6</v>
      </c>
      <c r="C35" s="251" t="s">
        <v>513</v>
      </c>
      <c r="D35" s="251" t="s">
        <v>49</v>
      </c>
      <c r="E35" s="251">
        <v>0</v>
      </c>
      <c r="F35" s="251" t="s">
        <v>514</v>
      </c>
      <c r="U35" s="251">
        <v>9</v>
      </c>
      <c r="V35" s="251" t="s">
        <v>513</v>
      </c>
      <c r="W35" s="251" t="s">
        <v>49</v>
      </c>
      <c r="X35" s="251">
        <f>TripMode!T15</f>
        <v>0</v>
      </c>
      <c r="Y35" s="251" t="s">
        <v>514</v>
      </c>
    </row>
    <row r="36" spans="2:25" x14ac:dyDescent="0.25">
      <c r="B36" s="251">
        <v>7</v>
      </c>
      <c r="C36" s="251" t="s">
        <v>513</v>
      </c>
      <c r="D36" s="251" t="s">
        <v>49</v>
      </c>
      <c r="E36" s="251">
        <v>0</v>
      </c>
      <c r="F36" s="251" t="s">
        <v>514</v>
      </c>
      <c r="U36" s="251">
        <v>10</v>
      </c>
      <c r="V36" s="251" t="s">
        <v>513</v>
      </c>
      <c r="W36" s="251" t="s">
        <v>49</v>
      </c>
      <c r="X36" s="251">
        <f>TripMode!T16</f>
        <v>0</v>
      </c>
      <c r="Y36" s="251" t="s">
        <v>514</v>
      </c>
    </row>
    <row r="37" spans="2:25" x14ac:dyDescent="0.25">
      <c r="B37" s="251">
        <v>8</v>
      </c>
      <c r="C37" s="251" t="s">
        <v>513</v>
      </c>
      <c r="D37" s="251" t="s">
        <v>49</v>
      </c>
      <c r="E37" s="251">
        <v>0</v>
      </c>
      <c r="F37" s="251" t="s">
        <v>514</v>
      </c>
      <c r="U37" s="251">
        <v>11</v>
      </c>
      <c r="V37" s="251" t="s">
        <v>513</v>
      </c>
      <c r="W37" s="251" t="s">
        <v>49</v>
      </c>
      <c r="X37" s="251">
        <f>TripMode!T17</f>
        <v>0</v>
      </c>
      <c r="Y37" s="251" t="s">
        <v>514</v>
      </c>
    </row>
    <row r="38" spans="2:25" x14ac:dyDescent="0.25">
      <c r="B38" s="251">
        <v>9</v>
      </c>
      <c r="C38" s="251" t="s">
        <v>513</v>
      </c>
      <c r="D38" s="251" t="s">
        <v>49</v>
      </c>
      <c r="E38" s="251">
        <v>0</v>
      </c>
      <c r="F38" s="251" t="s">
        <v>514</v>
      </c>
      <c r="U38" s="251">
        <v>12</v>
      </c>
      <c r="V38" s="251" t="s">
        <v>513</v>
      </c>
      <c r="W38" s="251" t="s">
        <v>49</v>
      </c>
      <c r="X38" s="251">
        <f>TripMode!T18</f>
        <v>0</v>
      </c>
      <c r="Y38" s="251" t="s">
        <v>514</v>
      </c>
    </row>
    <row r="39" spans="2:25" x14ac:dyDescent="0.25">
      <c r="B39" s="251">
        <v>1</v>
      </c>
      <c r="C39" s="251" t="s">
        <v>515</v>
      </c>
      <c r="D39" s="251" t="s">
        <v>49</v>
      </c>
      <c r="E39" s="251">
        <v>0</v>
      </c>
      <c r="F39" s="251" t="s">
        <v>516</v>
      </c>
      <c r="U39" s="251">
        <v>1</v>
      </c>
      <c r="V39" s="251" t="s">
        <v>515</v>
      </c>
      <c r="W39" s="251" t="s">
        <v>49</v>
      </c>
      <c r="X39" s="251">
        <f>TripMode!U7</f>
        <v>0</v>
      </c>
      <c r="Y39" s="251" t="s">
        <v>516</v>
      </c>
    </row>
    <row r="40" spans="2:25" x14ac:dyDescent="0.25">
      <c r="B40" s="251">
        <v>10</v>
      </c>
      <c r="C40" s="251" t="s">
        <v>515</v>
      </c>
      <c r="D40" s="251" t="s">
        <v>49</v>
      </c>
      <c r="E40" s="251">
        <v>0</v>
      </c>
      <c r="F40" s="251" t="s">
        <v>516</v>
      </c>
      <c r="U40" s="251">
        <v>2</v>
      </c>
      <c r="V40" s="251" t="s">
        <v>515</v>
      </c>
      <c r="W40" s="251" t="s">
        <v>49</v>
      </c>
      <c r="X40" s="251">
        <f>TripMode!U8</f>
        <v>0</v>
      </c>
      <c r="Y40" s="251" t="s">
        <v>516</v>
      </c>
    </row>
    <row r="41" spans="2:25" x14ac:dyDescent="0.25">
      <c r="B41" s="251">
        <v>11</v>
      </c>
      <c r="C41" s="251" t="s">
        <v>515</v>
      </c>
      <c r="D41" s="251" t="s">
        <v>49</v>
      </c>
      <c r="E41" s="251">
        <v>0</v>
      </c>
      <c r="F41" s="251" t="s">
        <v>516</v>
      </c>
      <c r="U41" s="251">
        <v>3</v>
      </c>
      <c r="V41" s="251" t="s">
        <v>515</v>
      </c>
      <c r="W41" s="251" t="s">
        <v>49</v>
      </c>
      <c r="X41" s="251">
        <f>TripMode!U9</f>
        <v>0</v>
      </c>
      <c r="Y41" s="251" t="s">
        <v>516</v>
      </c>
    </row>
    <row r="42" spans="2:25" x14ac:dyDescent="0.25">
      <c r="B42" s="251">
        <v>12</v>
      </c>
      <c r="C42" s="251" t="s">
        <v>515</v>
      </c>
      <c r="D42" s="251" t="s">
        <v>49</v>
      </c>
      <c r="E42" s="251">
        <v>0</v>
      </c>
      <c r="F42" s="251" t="s">
        <v>516</v>
      </c>
      <c r="U42" s="251">
        <v>4</v>
      </c>
      <c r="V42" s="251" t="s">
        <v>515</v>
      </c>
      <c r="W42" s="251" t="s">
        <v>49</v>
      </c>
      <c r="X42" s="251">
        <f>TripMode!U10</f>
        <v>185294</v>
      </c>
      <c r="Y42" s="251" t="s">
        <v>516</v>
      </c>
    </row>
    <row r="43" spans="2:25" x14ac:dyDescent="0.25">
      <c r="B43" s="251">
        <v>2</v>
      </c>
      <c r="C43" s="251" t="s">
        <v>515</v>
      </c>
      <c r="D43" s="251" t="s">
        <v>49</v>
      </c>
      <c r="E43" s="251">
        <v>0</v>
      </c>
      <c r="F43" s="251" t="s">
        <v>516</v>
      </c>
      <c r="U43" s="251">
        <v>5</v>
      </c>
      <c r="V43" s="251" t="s">
        <v>515</v>
      </c>
      <c r="W43" s="251" t="s">
        <v>49</v>
      </c>
      <c r="X43" s="251">
        <f>TripMode!U11</f>
        <v>0</v>
      </c>
      <c r="Y43" s="251" t="s">
        <v>516</v>
      </c>
    </row>
    <row r="44" spans="2:25" x14ac:dyDescent="0.25">
      <c r="B44" s="251">
        <v>3</v>
      </c>
      <c r="C44" s="251" t="s">
        <v>515</v>
      </c>
      <c r="D44" s="251" t="s">
        <v>49</v>
      </c>
      <c r="E44" s="251">
        <v>0</v>
      </c>
      <c r="F44" s="251" t="s">
        <v>516</v>
      </c>
      <c r="U44" s="251">
        <v>6</v>
      </c>
      <c r="V44" s="251" t="s">
        <v>515</v>
      </c>
      <c r="W44" s="251" t="s">
        <v>49</v>
      </c>
      <c r="X44" s="251">
        <f>TripMode!U12</f>
        <v>0</v>
      </c>
      <c r="Y44" s="251" t="s">
        <v>516</v>
      </c>
    </row>
    <row r="45" spans="2:25" x14ac:dyDescent="0.25">
      <c r="B45" s="251">
        <v>4</v>
      </c>
      <c r="C45" s="251" t="s">
        <v>515</v>
      </c>
      <c r="D45" s="251" t="s">
        <v>49</v>
      </c>
      <c r="E45" s="251">
        <v>185294</v>
      </c>
      <c r="F45" s="251" t="s">
        <v>516</v>
      </c>
      <c r="U45" s="251">
        <v>7</v>
      </c>
      <c r="V45" s="251" t="s">
        <v>515</v>
      </c>
      <c r="W45" s="251" t="s">
        <v>49</v>
      </c>
      <c r="X45" s="251">
        <f>TripMode!U13</f>
        <v>0</v>
      </c>
      <c r="Y45" s="251" t="s">
        <v>516</v>
      </c>
    </row>
    <row r="46" spans="2:25" x14ac:dyDescent="0.25">
      <c r="B46" s="251">
        <v>5</v>
      </c>
      <c r="C46" s="251" t="s">
        <v>515</v>
      </c>
      <c r="D46" s="251" t="s">
        <v>49</v>
      </c>
      <c r="E46" s="251">
        <v>0</v>
      </c>
      <c r="F46" s="251" t="s">
        <v>516</v>
      </c>
      <c r="U46" s="251">
        <v>8</v>
      </c>
      <c r="V46" s="251" t="s">
        <v>515</v>
      </c>
      <c r="W46" s="251" t="s">
        <v>49</v>
      </c>
      <c r="X46" s="251">
        <f>TripMode!U14</f>
        <v>0</v>
      </c>
      <c r="Y46" s="251" t="s">
        <v>516</v>
      </c>
    </row>
    <row r="47" spans="2:25" x14ac:dyDescent="0.25">
      <c r="B47" s="251">
        <v>6</v>
      </c>
      <c r="C47" s="251" t="s">
        <v>515</v>
      </c>
      <c r="D47" s="251" t="s">
        <v>49</v>
      </c>
      <c r="E47" s="251">
        <v>0</v>
      </c>
      <c r="F47" s="251" t="s">
        <v>516</v>
      </c>
      <c r="U47" s="251">
        <v>9</v>
      </c>
      <c r="V47" s="251" t="s">
        <v>515</v>
      </c>
      <c r="W47" s="251" t="s">
        <v>49</v>
      </c>
      <c r="X47" s="251">
        <f>TripMode!U15</f>
        <v>0</v>
      </c>
      <c r="Y47" s="251" t="s">
        <v>516</v>
      </c>
    </row>
    <row r="48" spans="2:25" x14ac:dyDescent="0.25">
      <c r="B48" s="251">
        <v>7</v>
      </c>
      <c r="C48" s="251" t="s">
        <v>515</v>
      </c>
      <c r="D48" s="251" t="s">
        <v>49</v>
      </c>
      <c r="E48" s="251">
        <v>0</v>
      </c>
      <c r="F48" s="251" t="s">
        <v>516</v>
      </c>
      <c r="U48" s="251">
        <v>10</v>
      </c>
      <c r="V48" s="251" t="s">
        <v>515</v>
      </c>
      <c r="W48" s="251" t="s">
        <v>49</v>
      </c>
      <c r="X48" s="251">
        <f>TripMode!U16</f>
        <v>0</v>
      </c>
      <c r="Y48" s="251" t="s">
        <v>516</v>
      </c>
    </row>
    <row r="49" spans="2:25" x14ac:dyDescent="0.25">
      <c r="B49" s="251">
        <v>8</v>
      </c>
      <c r="C49" s="251" t="s">
        <v>515</v>
      </c>
      <c r="D49" s="251" t="s">
        <v>49</v>
      </c>
      <c r="E49" s="251">
        <v>0</v>
      </c>
      <c r="F49" s="251" t="s">
        <v>516</v>
      </c>
      <c r="U49" s="251">
        <v>11</v>
      </c>
      <c r="V49" s="251" t="s">
        <v>515</v>
      </c>
      <c r="W49" s="251" t="s">
        <v>49</v>
      </c>
      <c r="X49" s="251">
        <f>TripMode!U17</f>
        <v>0</v>
      </c>
      <c r="Y49" s="251" t="s">
        <v>516</v>
      </c>
    </row>
    <row r="50" spans="2:25" x14ac:dyDescent="0.25">
      <c r="B50" s="251">
        <v>9</v>
      </c>
      <c r="C50" s="251" t="s">
        <v>515</v>
      </c>
      <c r="D50" s="251" t="s">
        <v>49</v>
      </c>
      <c r="E50" s="251">
        <v>0</v>
      </c>
      <c r="F50" s="251" t="s">
        <v>516</v>
      </c>
      <c r="U50" s="251">
        <v>12</v>
      </c>
      <c r="V50" s="251" t="s">
        <v>515</v>
      </c>
      <c r="W50" s="251" t="s">
        <v>49</v>
      </c>
      <c r="X50" s="251">
        <f>TripMode!U18</f>
        <v>0</v>
      </c>
      <c r="Y50" s="251" t="s">
        <v>516</v>
      </c>
    </row>
    <row r="51" spans="2:25" x14ac:dyDescent="0.25">
      <c r="B51" s="251">
        <v>1</v>
      </c>
      <c r="C51" s="251" t="s">
        <v>517</v>
      </c>
      <c r="D51" s="251" t="s">
        <v>49</v>
      </c>
      <c r="E51" s="251">
        <v>0</v>
      </c>
      <c r="F51" s="251" t="s">
        <v>518</v>
      </c>
      <c r="U51" s="251">
        <v>1</v>
      </c>
      <c r="V51" s="251" t="s">
        <v>517</v>
      </c>
      <c r="W51" s="251" t="s">
        <v>49</v>
      </c>
      <c r="X51" s="251">
        <f>TripMode!V7</f>
        <v>0</v>
      </c>
      <c r="Y51" s="251" t="s">
        <v>518</v>
      </c>
    </row>
    <row r="52" spans="2:25" x14ac:dyDescent="0.25">
      <c r="B52" s="251">
        <v>10</v>
      </c>
      <c r="C52" s="251" t="s">
        <v>517</v>
      </c>
      <c r="D52" s="251" t="s">
        <v>49</v>
      </c>
      <c r="E52" s="251">
        <v>0</v>
      </c>
      <c r="F52" s="251" t="s">
        <v>518</v>
      </c>
      <c r="U52" s="251">
        <v>2</v>
      </c>
      <c r="V52" s="251" t="s">
        <v>517</v>
      </c>
      <c r="W52" s="251" t="s">
        <v>49</v>
      </c>
      <c r="X52" s="251">
        <f>TripMode!V8</f>
        <v>0</v>
      </c>
      <c r="Y52" s="251" t="s">
        <v>518</v>
      </c>
    </row>
    <row r="53" spans="2:25" x14ac:dyDescent="0.25">
      <c r="B53" s="251">
        <v>11</v>
      </c>
      <c r="C53" s="251" t="s">
        <v>517</v>
      </c>
      <c r="D53" s="251" t="s">
        <v>49</v>
      </c>
      <c r="E53" s="251">
        <v>0</v>
      </c>
      <c r="F53" s="251" t="s">
        <v>518</v>
      </c>
      <c r="U53" s="251">
        <v>3</v>
      </c>
      <c r="V53" s="251" t="s">
        <v>517</v>
      </c>
      <c r="W53" s="251" t="s">
        <v>49</v>
      </c>
      <c r="X53" s="251">
        <f>TripMode!V9</f>
        <v>0</v>
      </c>
      <c r="Y53" s="251" t="s">
        <v>518</v>
      </c>
    </row>
    <row r="54" spans="2:25" x14ac:dyDescent="0.25">
      <c r="B54" s="251">
        <v>12</v>
      </c>
      <c r="C54" s="251" t="s">
        <v>517</v>
      </c>
      <c r="D54" s="251" t="s">
        <v>49</v>
      </c>
      <c r="E54" s="251">
        <v>0</v>
      </c>
      <c r="F54" s="251" t="s">
        <v>518</v>
      </c>
      <c r="U54" s="251">
        <v>4</v>
      </c>
      <c r="V54" s="251" t="s">
        <v>517</v>
      </c>
      <c r="W54" s="251" t="s">
        <v>49</v>
      </c>
      <c r="X54" s="251">
        <f>TripMode!V10</f>
        <v>0</v>
      </c>
      <c r="Y54" s="251" t="s">
        <v>518</v>
      </c>
    </row>
    <row r="55" spans="2:25" x14ac:dyDescent="0.25">
      <c r="B55" s="251">
        <v>2</v>
      </c>
      <c r="C55" s="251" t="s">
        <v>517</v>
      </c>
      <c r="D55" s="251" t="s">
        <v>49</v>
      </c>
      <c r="E55" s="251">
        <v>0</v>
      </c>
      <c r="F55" s="251" t="s">
        <v>518</v>
      </c>
      <c r="U55" s="251">
        <v>5</v>
      </c>
      <c r="V55" s="251" t="s">
        <v>517</v>
      </c>
      <c r="W55" s="251" t="s">
        <v>49</v>
      </c>
      <c r="X55" s="251">
        <f>TripMode!V11</f>
        <v>225856</v>
      </c>
      <c r="Y55" s="251" t="s">
        <v>518</v>
      </c>
    </row>
    <row r="56" spans="2:25" x14ac:dyDescent="0.25">
      <c r="B56" s="251">
        <v>3</v>
      </c>
      <c r="C56" s="251" t="s">
        <v>517</v>
      </c>
      <c r="D56" s="251" t="s">
        <v>49</v>
      </c>
      <c r="E56" s="251">
        <v>0</v>
      </c>
      <c r="F56" s="251" t="s">
        <v>518</v>
      </c>
      <c r="U56" s="251">
        <v>6</v>
      </c>
      <c r="V56" s="251" t="s">
        <v>517</v>
      </c>
      <c r="W56" s="251" t="s">
        <v>49</v>
      </c>
      <c r="X56" s="251">
        <f>TripMode!V12</f>
        <v>0</v>
      </c>
      <c r="Y56" s="251" t="s">
        <v>518</v>
      </c>
    </row>
    <row r="57" spans="2:25" x14ac:dyDescent="0.25">
      <c r="B57" s="251">
        <v>4</v>
      </c>
      <c r="C57" s="251" t="s">
        <v>517</v>
      </c>
      <c r="D57" s="251" t="s">
        <v>49</v>
      </c>
      <c r="E57" s="251">
        <v>0</v>
      </c>
      <c r="F57" s="251" t="s">
        <v>518</v>
      </c>
      <c r="U57" s="251">
        <v>7</v>
      </c>
      <c r="V57" s="251" t="s">
        <v>517</v>
      </c>
      <c r="W57" s="251" t="s">
        <v>49</v>
      </c>
      <c r="X57" s="251">
        <f>TripMode!V13</f>
        <v>0</v>
      </c>
      <c r="Y57" s="251" t="s">
        <v>518</v>
      </c>
    </row>
    <row r="58" spans="2:25" x14ac:dyDescent="0.25">
      <c r="B58" s="251">
        <v>5</v>
      </c>
      <c r="C58" s="251" t="s">
        <v>517</v>
      </c>
      <c r="D58" s="251" t="s">
        <v>49</v>
      </c>
      <c r="E58" s="251">
        <v>225856</v>
      </c>
      <c r="F58" s="251" t="s">
        <v>518</v>
      </c>
      <c r="U58" s="251">
        <v>8</v>
      </c>
      <c r="V58" s="251" t="s">
        <v>517</v>
      </c>
      <c r="W58" s="251" t="s">
        <v>49</v>
      </c>
      <c r="X58" s="251">
        <f>TripMode!V14</f>
        <v>0</v>
      </c>
      <c r="Y58" s="251" t="s">
        <v>518</v>
      </c>
    </row>
    <row r="59" spans="2:25" x14ac:dyDescent="0.25">
      <c r="B59" s="251">
        <v>6</v>
      </c>
      <c r="C59" s="251" t="s">
        <v>517</v>
      </c>
      <c r="D59" s="251" t="s">
        <v>49</v>
      </c>
      <c r="E59" s="251">
        <v>0</v>
      </c>
      <c r="F59" s="251" t="s">
        <v>518</v>
      </c>
      <c r="U59" s="251">
        <v>9</v>
      </c>
      <c r="V59" s="251" t="s">
        <v>517</v>
      </c>
      <c r="W59" s="251" t="s">
        <v>49</v>
      </c>
      <c r="X59" s="251">
        <f>TripMode!V15</f>
        <v>0</v>
      </c>
      <c r="Y59" s="251" t="s">
        <v>518</v>
      </c>
    </row>
    <row r="60" spans="2:25" x14ac:dyDescent="0.25">
      <c r="B60" s="251">
        <v>7</v>
      </c>
      <c r="C60" s="251" t="s">
        <v>517</v>
      </c>
      <c r="D60" s="251" t="s">
        <v>49</v>
      </c>
      <c r="E60" s="251">
        <v>0</v>
      </c>
      <c r="F60" s="251" t="s">
        <v>518</v>
      </c>
      <c r="U60" s="251">
        <v>10</v>
      </c>
      <c r="V60" s="251" t="s">
        <v>517</v>
      </c>
      <c r="W60" s="251" t="s">
        <v>49</v>
      </c>
      <c r="X60" s="251">
        <f>TripMode!V16</f>
        <v>0</v>
      </c>
      <c r="Y60" s="251" t="s">
        <v>518</v>
      </c>
    </row>
    <row r="61" spans="2:25" x14ac:dyDescent="0.25">
      <c r="B61" s="251">
        <v>8</v>
      </c>
      <c r="C61" s="251" t="s">
        <v>517</v>
      </c>
      <c r="D61" s="251" t="s">
        <v>49</v>
      </c>
      <c r="E61" s="251">
        <v>0</v>
      </c>
      <c r="F61" s="251" t="s">
        <v>518</v>
      </c>
      <c r="U61" s="251">
        <v>11</v>
      </c>
      <c r="V61" s="251" t="s">
        <v>517</v>
      </c>
      <c r="W61" s="251" t="s">
        <v>49</v>
      </c>
      <c r="X61" s="251">
        <f>TripMode!V17</f>
        <v>0</v>
      </c>
      <c r="Y61" s="251" t="s">
        <v>518</v>
      </c>
    </row>
    <row r="62" spans="2:25" x14ac:dyDescent="0.25">
      <c r="B62" s="251">
        <v>9</v>
      </c>
      <c r="C62" s="251" t="s">
        <v>517</v>
      </c>
      <c r="D62" s="251" t="s">
        <v>49</v>
      </c>
      <c r="E62" s="251">
        <v>0</v>
      </c>
      <c r="F62" s="251" t="s">
        <v>518</v>
      </c>
      <c r="U62" s="251">
        <v>12</v>
      </c>
      <c r="V62" s="251" t="s">
        <v>517</v>
      </c>
      <c r="W62" s="251" t="s">
        <v>49</v>
      </c>
      <c r="X62" s="251">
        <f>TripMode!V18</f>
        <v>0</v>
      </c>
      <c r="Y62" s="251" t="s">
        <v>518</v>
      </c>
    </row>
    <row r="63" spans="2:25" x14ac:dyDescent="0.25">
      <c r="B63" s="251">
        <v>1</v>
      </c>
      <c r="C63" s="251" t="s">
        <v>519</v>
      </c>
      <c r="D63" s="251" t="s">
        <v>49</v>
      </c>
      <c r="E63" s="251">
        <v>0</v>
      </c>
      <c r="F63" s="251" t="s">
        <v>520</v>
      </c>
      <c r="U63" s="251">
        <v>1</v>
      </c>
      <c r="V63" s="251" t="s">
        <v>519</v>
      </c>
      <c r="W63" s="251" t="s">
        <v>49</v>
      </c>
      <c r="X63" s="251">
        <f>TripMode!W7</f>
        <v>0</v>
      </c>
      <c r="Y63" s="251" t="s">
        <v>520</v>
      </c>
    </row>
    <row r="64" spans="2:25" x14ac:dyDescent="0.25">
      <c r="B64" s="251">
        <v>10</v>
      </c>
      <c r="C64" s="251" t="s">
        <v>519</v>
      </c>
      <c r="D64" s="251" t="s">
        <v>49</v>
      </c>
      <c r="E64" s="251">
        <v>0</v>
      </c>
      <c r="F64" s="251" t="s">
        <v>520</v>
      </c>
      <c r="U64" s="251">
        <v>2</v>
      </c>
      <c r="V64" s="251" t="s">
        <v>519</v>
      </c>
      <c r="W64" s="251" t="s">
        <v>49</v>
      </c>
      <c r="X64" s="251">
        <f>TripMode!W8</f>
        <v>49847.525249856386</v>
      </c>
      <c r="Y64" s="251" t="s">
        <v>520</v>
      </c>
    </row>
    <row r="65" spans="2:25" x14ac:dyDescent="0.25">
      <c r="B65" s="251">
        <v>11</v>
      </c>
      <c r="C65" s="251" t="s">
        <v>519</v>
      </c>
      <c r="D65" s="251" t="s">
        <v>49</v>
      </c>
      <c r="E65" s="251">
        <v>6568</v>
      </c>
      <c r="F65" s="251" t="s">
        <v>520</v>
      </c>
      <c r="U65" s="251">
        <v>3</v>
      </c>
      <c r="V65" s="251" t="s">
        <v>519</v>
      </c>
      <c r="W65" s="251" t="s">
        <v>49</v>
      </c>
      <c r="X65" s="251">
        <f>TripMode!W9</f>
        <v>11019.472269157324</v>
      </c>
      <c r="Y65" s="251" t="s">
        <v>520</v>
      </c>
    </row>
    <row r="66" spans="2:25" x14ac:dyDescent="0.25">
      <c r="B66" s="251">
        <v>12</v>
      </c>
      <c r="C66" s="251" t="s">
        <v>519</v>
      </c>
      <c r="D66" s="251" t="s">
        <v>49</v>
      </c>
      <c r="E66" s="251">
        <v>35548</v>
      </c>
      <c r="F66" s="251" t="s">
        <v>520</v>
      </c>
      <c r="U66" s="251">
        <v>4</v>
      </c>
      <c r="V66" s="251" t="s">
        <v>519</v>
      </c>
      <c r="W66" s="251" t="s">
        <v>49</v>
      </c>
      <c r="X66" s="251">
        <f>TripMode!W10</f>
        <v>115911.05047562471</v>
      </c>
      <c r="Y66" s="251" t="s">
        <v>520</v>
      </c>
    </row>
    <row r="67" spans="2:25" x14ac:dyDescent="0.25">
      <c r="B67" s="251">
        <v>2</v>
      </c>
      <c r="C67" s="251" t="s">
        <v>519</v>
      </c>
      <c r="D67" s="251" t="s">
        <v>49</v>
      </c>
      <c r="E67" s="251">
        <v>51832</v>
      </c>
      <c r="F67" s="251" t="s">
        <v>520</v>
      </c>
      <c r="U67" s="251">
        <v>5</v>
      </c>
      <c r="V67" s="251" t="s">
        <v>519</v>
      </c>
      <c r="W67" s="251" t="s">
        <v>49</v>
      </c>
      <c r="X67" s="251">
        <f>TripMode!W11</f>
        <v>0</v>
      </c>
      <c r="Y67" s="251" t="s">
        <v>520</v>
      </c>
    </row>
    <row r="68" spans="2:25" x14ac:dyDescent="0.25">
      <c r="B68" s="251">
        <v>3</v>
      </c>
      <c r="C68" s="251" t="s">
        <v>519</v>
      </c>
      <c r="D68" s="251" t="s">
        <v>49</v>
      </c>
      <c r="E68" s="251">
        <v>11736</v>
      </c>
      <c r="F68" s="251" t="s">
        <v>520</v>
      </c>
      <c r="U68" s="251">
        <v>6</v>
      </c>
      <c r="V68" s="251" t="s">
        <v>519</v>
      </c>
      <c r="W68" s="251" t="s">
        <v>49</v>
      </c>
      <c r="X68" s="251">
        <f>TripMode!W12</f>
        <v>576111.76789049571</v>
      </c>
      <c r="Y68" s="251" t="s">
        <v>520</v>
      </c>
    </row>
    <row r="69" spans="2:25" x14ac:dyDescent="0.25">
      <c r="B69" s="251">
        <v>4</v>
      </c>
      <c r="C69" s="251" t="s">
        <v>519</v>
      </c>
      <c r="D69" s="251" t="s">
        <v>49</v>
      </c>
      <c r="E69" s="251">
        <v>136680</v>
      </c>
      <c r="F69" s="251" t="s">
        <v>520</v>
      </c>
      <c r="U69" s="251">
        <v>7</v>
      </c>
      <c r="V69" s="251" t="s">
        <v>519</v>
      </c>
      <c r="W69" s="251" t="s">
        <v>49</v>
      </c>
      <c r="X69" s="251">
        <f>TripMode!W13</f>
        <v>0</v>
      </c>
      <c r="Y69" s="251" t="s">
        <v>520</v>
      </c>
    </row>
    <row r="70" spans="2:25" x14ac:dyDescent="0.25">
      <c r="B70" s="251">
        <v>5</v>
      </c>
      <c r="C70" s="251" t="s">
        <v>519</v>
      </c>
      <c r="D70" s="251" t="s">
        <v>49</v>
      </c>
      <c r="E70" s="251">
        <v>0</v>
      </c>
      <c r="F70" s="251" t="s">
        <v>520</v>
      </c>
      <c r="U70" s="251">
        <v>8</v>
      </c>
      <c r="V70" s="251" t="s">
        <v>519</v>
      </c>
      <c r="W70" s="251" t="s">
        <v>49</v>
      </c>
      <c r="X70" s="251">
        <f>TripMode!W14</f>
        <v>0</v>
      </c>
      <c r="Y70" s="251" t="s">
        <v>520</v>
      </c>
    </row>
    <row r="71" spans="2:25" x14ac:dyDescent="0.25">
      <c r="B71" s="251">
        <v>6</v>
      </c>
      <c r="C71" s="251" t="s">
        <v>519</v>
      </c>
      <c r="D71" s="251" t="s">
        <v>49</v>
      </c>
      <c r="E71" s="251">
        <v>550596</v>
      </c>
      <c r="F71" s="251" t="s">
        <v>520</v>
      </c>
      <c r="U71" s="251">
        <v>9</v>
      </c>
      <c r="V71" s="251" t="s">
        <v>519</v>
      </c>
      <c r="W71" s="251" t="s">
        <v>49</v>
      </c>
      <c r="X71" s="251">
        <f>TripMode!W15</f>
        <v>0</v>
      </c>
      <c r="Y71" s="251" t="s">
        <v>520</v>
      </c>
    </row>
    <row r="72" spans="2:25" x14ac:dyDescent="0.25">
      <c r="B72" s="251">
        <v>7</v>
      </c>
      <c r="C72" s="251" t="s">
        <v>519</v>
      </c>
      <c r="D72" s="251" t="s">
        <v>49</v>
      </c>
      <c r="E72" s="251">
        <v>0</v>
      </c>
      <c r="F72" s="251" t="s">
        <v>520</v>
      </c>
      <c r="U72" s="251">
        <v>10</v>
      </c>
      <c r="V72" s="251" t="s">
        <v>519</v>
      </c>
      <c r="W72" s="251" t="s">
        <v>49</v>
      </c>
      <c r="X72" s="251">
        <f>TripMode!W16</f>
        <v>0</v>
      </c>
      <c r="Y72" s="251" t="s">
        <v>520</v>
      </c>
    </row>
    <row r="73" spans="2:25" x14ac:dyDescent="0.25">
      <c r="B73" s="251">
        <v>8</v>
      </c>
      <c r="C73" s="251" t="s">
        <v>519</v>
      </c>
      <c r="D73" s="251" t="s">
        <v>49</v>
      </c>
      <c r="E73" s="251">
        <v>0</v>
      </c>
      <c r="F73" s="251" t="s">
        <v>520</v>
      </c>
      <c r="U73" s="251">
        <v>11</v>
      </c>
      <c r="V73" s="251" t="s">
        <v>519</v>
      </c>
      <c r="W73" s="251" t="s">
        <v>49</v>
      </c>
      <c r="X73" s="251">
        <f>TripMode!W17</f>
        <v>6223.7568133208006</v>
      </c>
      <c r="Y73" s="251" t="s">
        <v>520</v>
      </c>
    </row>
    <row r="74" spans="2:25" x14ac:dyDescent="0.25">
      <c r="B74" s="251">
        <v>9</v>
      </c>
      <c r="C74" s="251" t="s">
        <v>519</v>
      </c>
      <c r="D74" s="251" t="s">
        <v>49</v>
      </c>
      <c r="E74" s="251">
        <v>0</v>
      </c>
      <c r="F74" s="251" t="s">
        <v>520</v>
      </c>
      <c r="U74" s="251">
        <v>12</v>
      </c>
      <c r="V74" s="251" t="s">
        <v>519</v>
      </c>
      <c r="W74" s="251" t="s">
        <v>49</v>
      </c>
      <c r="X74" s="251">
        <f>TripMode!W18</f>
        <v>33846.427301545104</v>
      </c>
      <c r="Y74" s="251" t="s">
        <v>520</v>
      </c>
    </row>
    <row r="75" spans="2:25" x14ac:dyDescent="0.25">
      <c r="B75" s="251">
        <v>1</v>
      </c>
      <c r="C75" s="251" t="s">
        <v>521</v>
      </c>
      <c r="D75" s="251" t="s">
        <v>49</v>
      </c>
      <c r="E75" s="251">
        <v>39296</v>
      </c>
      <c r="F75" s="251" t="s">
        <v>522</v>
      </c>
      <c r="U75" s="251">
        <v>1</v>
      </c>
      <c r="V75" s="251" t="s">
        <v>521</v>
      </c>
      <c r="W75" s="251" t="s">
        <v>49</v>
      </c>
      <c r="X75" s="251">
        <f>TripMode!X7</f>
        <v>28541.207478532979</v>
      </c>
      <c r="Y75" s="251" t="s">
        <v>522</v>
      </c>
    </row>
    <row r="76" spans="2:25" x14ac:dyDescent="0.25">
      <c r="B76" s="251">
        <v>10</v>
      </c>
      <c r="C76" s="251" t="s">
        <v>521</v>
      </c>
      <c r="D76" s="251" t="s">
        <v>49</v>
      </c>
      <c r="E76" s="251">
        <v>0</v>
      </c>
      <c r="F76" s="251" t="s">
        <v>522</v>
      </c>
      <c r="U76" s="251">
        <v>2</v>
      </c>
      <c r="V76" s="251" t="s">
        <v>521</v>
      </c>
      <c r="W76" s="251" t="s">
        <v>49</v>
      </c>
      <c r="X76" s="251">
        <f>TripMode!X8</f>
        <v>13235.120786597734</v>
      </c>
      <c r="Y76" s="251" t="s">
        <v>522</v>
      </c>
    </row>
    <row r="77" spans="2:25" x14ac:dyDescent="0.25">
      <c r="B77" s="251">
        <v>11</v>
      </c>
      <c r="C77" s="251" t="s">
        <v>521</v>
      </c>
      <c r="D77" s="251" t="s">
        <v>49</v>
      </c>
      <c r="E77" s="251">
        <v>0</v>
      </c>
      <c r="F77" s="251" t="s">
        <v>522</v>
      </c>
      <c r="U77" s="251">
        <v>3</v>
      </c>
      <c r="V77" s="251" t="s">
        <v>521</v>
      </c>
      <c r="W77" s="251" t="s">
        <v>49</v>
      </c>
      <c r="X77" s="251">
        <f>TripMode!X9</f>
        <v>3814.3251150167648</v>
      </c>
      <c r="Y77" s="251" t="s">
        <v>522</v>
      </c>
    </row>
    <row r="78" spans="2:25" x14ac:dyDescent="0.25">
      <c r="B78" s="251">
        <v>12</v>
      </c>
      <c r="C78" s="251" t="s">
        <v>521</v>
      </c>
      <c r="D78" s="251" t="s">
        <v>49</v>
      </c>
      <c r="E78" s="251">
        <v>0</v>
      </c>
      <c r="F78" s="251" t="s">
        <v>522</v>
      </c>
      <c r="U78" s="251">
        <v>4</v>
      </c>
      <c r="V78" s="251" t="s">
        <v>521</v>
      </c>
      <c r="W78" s="251" t="s">
        <v>49</v>
      </c>
      <c r="X78" s="251">
        <f>TripMode!X10</f>
        <v>17676.247682390167</v>
      </c>
      <c r="Y78" s="251" t="s">
        <v>522</v>
      </c>
    </row>
    <row r="79" spans="2:25" x14ac:dyDescent="0.25">
      <c r="B79" s="251">
        <v>2</v>
      </c>
      <c r="C79" s="251" t="s">
        <v>521</v>
      </c>
      <c r="D79" s="251" t="s">
        <v>49</v>
      </c>
      <c r="E79" s="251">
        <v>16626</v>
      </c>
      <c r="F79" s="251" t="s">
        <v>522</v>
      </c>
      <c r="U79" s="251">
        <v>5</v>
      </c>
      <c r="V79" s="251" t="s">
        <v>521</v>
      </c>
      <c r="W79" s="251" t="s">
        <v>49</v>
      </c>
      <c r="X79" s="251">
        <f>TripMode!X11</f>
        <v>0</v>
      </c>
      <c r="Y79" s="251" t="s">
        <v>522</v>
      </c>
    </row>
    <row r="80" spans="2:25" x14ac:dyDescent="0.25">
      <c r="B80" s="251">
        <v>3</v>
      </c>
      <c r="C80" s="251" t="s">
        <v>521</v>
      </c>
      <c r="D80" s="251" t="s">
        <v>49</v>
      </c>
      <c r="E80" s="251">
        <v>4554</v>
      </c>
      <c r="F80" s="251" t="s">
        <v>522</v>
      </c>
      <c r="U80" s="251">
        <v>6</v>
      </c>
      <c r="V80" s="251" t="s">
        <v>521</v>
      </c>
      <c r="W80" s="251" t="s">
        <v>49</v>
      </c>
      <c r="X80" s="251">
        <f>TripMode!X12</f>
        <v>0</v>
      </c>
      <c r="Y80" s="251" t="s">
        <v>522</v>
      </c>
    </row>
    <row r="81" spans="2:25" x14ac:dyDescent="0.25">
      <c r="B81" s="251">
        <v>4</v>
      </c>
      <c r="C81" s="251" t="s">
        <v>521</v>
      </c>
      <c r="D81" s="251" t="s">
        <v>49</v>
      </c>
      <c r="E81" s="251">
        <v>22920</v>
      </c>
      <c r="F81" s="251" t="s">
        <v>522</v>
      </c>
      <c r="U81" s="251">
        <v>7</v>
      </c>
      <c r="V81" s="251" t="s">
        <v>521</v>
      </c>
      <c r="W81" s="251" t="s">
        <v>49</v>
      </c>
      <c r="X81" s="251">
        <f>TripMode!X13</f>
        <v>125125.09893746236</v>
      </c>
      <c r="Y81" s="251" t="s">
        <v>522</v>
      </c>
    </row>
    <row r="82" spans="2:25" x14ac:dyDescent="0.25">
      <c r="B82" s="251">
        <v>5</v>
      </c>
      <c r="C82" s="251" t="s">
        <v>521</v>
      </c>
      <c r="D82" s="251" t="s">
        <v>49</v>
      </c>
      <c r="E82" s="251">
        <v>0</v>
      </c>
      <c r="F82" s="251" t="s">
        <v>522</v>
      </c>
      <c r="U82" s="251">
        <v>8</v>
      </c>
      <c r="V82" s="251" t="s">
        <v>521</v>
      </c>
      <c r="W82" s="251" t="s">
        <v>49</v>
      </c>
      <c r="X82" s="251">
        <f>TripMode!X14</f>
        <v>0</v>
      </c>
      <c r="Y82" s="251" t="s">
        <v>522</v>
      </c>
    </row>
    <row r="83" spans="2:25" x14ac:dyDescent="0.25">
      <c r="B83" s="251">
        <v>6</v>
      </c>
      <c r="C83" s="251" t="s">
        <v>521</v>
      </c>
      <c r="D83" s="251" t="s">
        <v>49</v>
      </c>
      <c r="E83" s="251">
        <v>0</v>
      </c>
      <c r="F83" s="251" t="s">
        <v>522</v>
      </c>
      <c r="U83" s="251">
        <v>9</v>
      </c>
      <c r="V83" s="251" t="s">
        <v>521</v>
      </c>
      <c r="W83" s="251" t="s">
        <v>49</v>
      </c>
      <c r="X83" s="251">
        <f>TripMode!X15</f>
        <v>0</v>
      </c>
      <c r="Y83" s="251" t="s">
        <v>522</v>
      </c>
    </row>
    <row r="84" spans="2:25" x14ac:dyDescent="0.25">
      <c r="B84" s="251">
        <v>7</v>
      </c>
      <c r="C84" s="251" t="s">
        <v>521</v>
      </c>
      <c r="D84" s="251" t="s">
        <v>49</v>
      </c>
      <c r="E84" s="251">
        <v>104996</v>
      </c>
      <c r="F84" s="251" t="s">
        <v>522</v>
      </c>
      <c r="U84" s="251">
        <v>10</v>
      </c>
      <c r="V84" s="251" t="s">
        <v>521</v>
      </c>
      <c r="W84" s="251" t="s">
        <v>49</v>
      </c>
      <c r="X84" s="251">
        <f>TripMode!X16</f>
        <v>0</v>
      </c>
      <c r="Y84" s="251" t="s">
        <v>522</v>
      </c>
    </row>
    <row r="85" spans="2:25" x14ac:dyDescent="0.25">
      <c r="B85" s="251">
        <v>8</v>
      </c>
      <c r="C85" s="251" t="s">
        <v>521</v>
      </c>
      <c r="D85" s="251" t="s">
        <v>49</v>
      </c>
      <c r="E85" s="251">
        <v>0</v>
      </c>
      <c r="F85" s="251" t="s">
        <v>522</v>
      </c>
      <c r="U85" s="251">
        <v>11</v>
      </c>
      <c r="V85" s="251" t="s">
        <v>521</v>
      </c>
      <c r="W85" s="251" t="s">
        <v>49</v>
      </c>
      <c r="X85" s="251">
        <f>TripMode!X17</f>
        <v>0</v>
      </c>
      <c r="Y85" s="251" t="s">
        <v>522</v>
      </c>
    </row>
    <row r="86" spans="2:25" x14ac:dyDescent="0.25">
      <c r="B86" s="251">
        <v>9</v>
      </c>
      <c r="C86" s="251" t="s">
        <v>521</v>
      </c>
      <c r="D86" s="251" t="s">
        <v>49</v>
      </c>
      <c r="E86" s="251">
        <v>0</v>
      </c>
      <c r="F86" s="251" t="s">
        <v>522</v>
      </c>
      <c r="U86" s="251">
        <v>12</v>
      </c>
      <c r="V86" s="251" t="s">
        <v>521</v>
      </c>
      <c r="W86" s="251" t="s">
        <v>49</v>
      </c>
      <c r="X86" s="251">
        <f>TripMode!X18</f>
        <v>0</v>
      </c>
      <c r="Y86" s="251" t="s">
        <v>522</v>
      </c>
    </row>
    <row r="87" spans="2:25" x14ac:dyDescent="0.25">
      <c r="B87" s="251">
        <v>1</v>
      </c>
      <c r="C87" s="251" t="s">
        <v>523</v>
      </c>
      <c r="D87" s="251" t="s">
        <v>49</v>
      </c>
      <c r="E87" s="251">
        <v>0</v>
      </c>
      <c r="F87" s="251" t="s">
        <v>524</v>
      </c>
      <c r="U87" s="251">
        <v>1</v>
      </c>
      <c r="V87" s="251" t="s">
        <v>523</v>
      </c>
      <c r="W87" s="251" t="s">
        <v>49</v>
      </c>
      <c r="X87" s="251">
        <f>TripMode!Y7</f>
        <v>0</v>
      </c>
      <c r="Y87" s="251" t="s">
        <v>524</v>
      </c>
    </row>
    <row r="88" spans="2:25" x14ac:dyDescent="0.25">
      <c r="B88" s="251">
        <v>10</v>
      </c>
      <c r="C88" s="251" t="s">
        <v>523</v>
      </c>
      <c r="D88" s="251" t="s">
        <v>49</v>
      </c>
      <c r="E88" s="251">
        <v>0</v>
      </c>
      <c r="F88" s="251" t="s">
        <v>524</v>
      </c>
      <c r="U88" s="251">
        <v>2</v>
      </c>
      <c r="V88" s="251" t="s">
        <v>523</v>
      </c>
      <c r="W88" s="251" t="s">
        <v>49</v>
      </c>
      <c r="X88" s="251">
        <f>TripMode!Y8</f>
        <v>71534.925023227392</v>
      </c>
      <c r="Y88" s="251" t="s">
        <v>524</v>
      </c>
    </row>
    <row r="89" spans="2:25" x14ac:dyDescent="0.25">
      <c r="B89" s="251">
        <v>11</v>
      </c>
      <c r="C89" s="251" t="s">
        <v>523</v>
      </c>
      <c r="D89" s="251" t="s">
        <v>49</v>
      </c>
      <c r="E89" s="251">
        <v>0</v>
      </c>
      <c r="F89" s="251" t="s">
        <v>524</v>
      </c>
      <c r="U89" s="251">
        <v>3</v>
      </c>
      <c r="V89" s="251" t="s">
        <v>523</v>
      </c>
      <c r="W89" s="251" t="s">
        <v>49</v>
      </c>
      <c r="X89" s="251">
        <f>TripMode!Y9</f>
        <v>19181.388601158935</v>
      </c>
      <c r="Y89" s="251" t="s">
        <v>524</v>
      </c>
    </row>
    <row r="90" spans="2:25" x14ac:dyDescent="0.25">
      <c r="B90" s="251">
        <v>12</v>
      </c>
      <c r="C90" s="251" t="s">
        <v>523</v>
      </c>
      <c r="D90" s="251" t="s">
        <v>49</v>
      </c>
      <c r="E90" s="251">
        <v>0</v>
      </c>
      <c r="F90" s="251" t="s">
        <v>524</v>
      </c>
      <c r="U90" s="251">
        <v>4</v>
      </c>
      <c r="V90" s="251" t="s">
        <v>523</v>
      </c>
      <c r="W90" s="251" t="s">
        <v>49</v>
      </c>
      <c r="X90" s="251">
        <f>TripMode!Y10</f>
        <v>12186.554614152741</v>
      </c>
      <c r="Y90" s="251" t="s">
        <v>524</v>
      </c>
    </row>
    <row r="91" spans="2:25" x14ac:dyDescent="0.25">
      <c r="B91" s="251">
        <v>2</v>
      </c>
      <c r="C91" s="251" t="s">
        <v>523</v>
      </c>
      <c r="D91" s="251" t="s">
        <v>49</v>
      </c>
      <c r="E91" s="251">
        <v>74224</v>
      </c>
      <c r="F91" s="251" t="s">
        <v>524</v>
      </c>
      <c r="U91" s="251">
        <v>5</v>
      </c>
      <c r="V91" s="251" t="s">
        <v>523</v>
      </c>
      <c r="W91" s="251" t="s">
        <v>49</v>
      </c>
      <c r="X91" s="251">
        <f>TripMode!Y11</f>
        <v>0</v>
      </c>
      <c r="Y91" s="251" t="s">
        <v>524</v>
      </c>
    </row>
    <row r="92" spans="2:25" x14ac:dyDescent="0.25">
      <c r="B92" s="251">
        <v>3</v>
      </c>
      <c r="C92" s="251" t="s">
        <v>523</v>
      </c>
      <c r="D92" s="251" t="s">
        <v>49</v>
      </c>
      <c r="E92" s="251">
        <v>19624</v>
      </c>
      <c r="F92" s="251" t="s">
        <v>524</v>
      </c>
      <c r="U92" s="251">
        <v>6</v>
      </c>
      <c r="V92" s="251" t="s">
        <v>523</v>
      </c>
      <c r="W92" s="251" t="s">
        <v>49</v>
      </c>
      <c r="X92" s="251">
        <f>TripMode!Y12</f>
        <v>0</v>
      </c>
      <c r="Y92" s="251" t="s">
        <v>524</v>
      </c>
    </row>
    <row r="93" spans="2:25" x14ac:dyDescent="0.25">
      <c r="B93" s="251">
        <v>4</v>
      </c>
      <c r="C93" s="251" t="s">
        <v>523</v>
      </c>
      <c r="D93" s="251" t="s">
        <v>49</v>
      </c>
      <c r="E93" s="251">
        <v>14104</v>
      </c>
      <c r="F93" s="251" t="s">
        <v>524</v>
      </c>
      <c r="U93" s="251">
        <v>7</v>
      </c>
      <c r="V93" s="251" t="s">
        <v>523</v>
      </c>
      <c r="W93" s="251" t="s">
        <v>49</v>
      </c>
      <c r="X93" s="251">
        <f>TripMode!Y13</f>
        <v>0</v>
      </c>
      <c r="Y93" s="251" t="s">
        <v>524</v>
      </c>
    </row>
    <row r="94" spans="2:25" x14ac:dyDescent="0.25">
      <c r="B94" s="251">
        <v>5</v>
      </c>
      <c r="C94" s="251" t="s">
        <v>523</v>
      </c>
      <c r="D94" s="251" t="s">
        <v>49</v>
      </c>
      <c r="E94" s="251">
        <v>0</v>
      </c>
      <c r="F94" s="251" t="s">
        <v>524</v>
      </c>
      <c r="U94" s="251">
        <v>8</v>
      </c>
      <c r="V94" s="251" t="s">
        <v>523</v>
      </c>
      <c r="W94" s="251" t="s">
        <v>49</v>
      </c>
      <c r="X94" s="251">
        <f>TripMode!Y14</f>
        <v>116541.13176146094</v>
      </c>
      <c r="Y94" s="251" t="s">
        <v>524</v>
      </c>
    </row>
    <row r="95" spans="2:25" x14ac:dyDescent="0.25">
      <c r="B95" s="251">
        <v>6</v>
      </c>
      <c r="C95" s="251" t="s">
        <v>523</v>
      </c>
      <c r="D95" s="251" t="s">
        <v>49</v>
      </c>
      <c r="E95" s="251">
        <v>0</v>
      </c>
      <c r="F95" s="251" t="s">
        <v>524</v>
      </c>
      <c r="U95" s="251">
        <v>9</v>
      </c>
      <c r="V95" s="251" t="s">
        <v>523</v>
      </c>
      <c r="W95" s="251" t="s">
        <v>49</v>
      </c>
      <c r="X95" s="251">
        <f>TripMode!Y15</f>
        <v>0</v>
      </c>
      <c r="Y95" s="251" t="s">
        <v>524</v>
      </c>
    </row>
    <row r="96" spans="2:25" x14ac:dyDescent="0.25">
      <c r="B96" s="251">
        <v>7</v>
      </c>
      <c r="C96" s="251" t="s">
        <v>523</v>
      </c>
      <c r="D96" s="251" t="s">
        <v>49</v>
      </c>
      <c r="E96" s="251">
        <v>0</v>
      </c>
      <c r="F96" s="251" t="s">
        <v>524</v>
      </c>
      <c r="U96" s="251">
        <v>10</v>
      </c>
      <c r="V96" s="251" t="s">
        <v>523</v>
      </c>
      <c r="W96" s="251" t="s">
        <v>49</v>
      </c>
      <c r="X96" s="251">
        <f>TripMode!Y16</f>
        <v>0</v>
      </c>
      <c r="Y96" s="251" t="s">
        <v>524</v>
      </c>
    </row>
    <row r="97" spans="2:25" x14ac:dyDescent="0.25">
      <c r="B97" s="251">
        <v>8</v>
      </c>
      <c r="C97" s="251" t="s">
        <v>523</v>
      </c>
      <c r="D97" s="251" t="s">
        <v>49</v>
      </c>
      <c r="E97" s="251">
        <v>111492</v>
      </c>
      <c r="F97" s="251" t="s">
        <v>524</v>
      </c>
      <c r="U97" s="251">
        <v>11</v>
      </c>
      <c r="V97" s="251" t="s">
        <v>523</v>
      </c>
      <c r="W97" s="251" t="s">
        <v>49</v>
      </c>
      <c r="X97" s="251">
        <f>TripMode!Y17</f>
        <v>0</v>
      </c>
      <c r="Y97" s="251" t="s">
        <v>524</v>
      </c>
    </row>
    <row r="98" spans="2:25" x14ac:dyDescent="0.25">
      <c r="B98" s="251">
        <v>9</v>
      </c>
      <c r="C98" s="251" t="s">
        <v>523</v>
      </c>
      <c r="D98" s="251" t="s">
        <v>49</v>
      </c>
      <c r="E98" s="251">
        <v>0</v>
      </c>
      <c r="F98" s="251" t="s">
        <v>524</v>
      </c>
      <c r="U98" s="251">
        <v>12</v>
      </c>
      <c r="V98" s="251" t="s">
        <v>523</v>
      </c>
      <c r="W98" s="251" t="s">
        <v>49</v>
      </c>
      <c r="X98" s="251">
        <f>TripMode!Y18</f>
        <v>0</v>
      </c>
      <c r="Y98" s="251" t="s">
        <v>524</v>
      </c>
    </row>
    <row r="99" spans="2:25" x14ac:dyDescent="0.25">
      <c r="B99" s="251">
        <v>1</v>
      </c>
      <c r="C99" s="251" t="s">
        <v>635</v>
      </c>
      <c r="D99" s="251" t="s">
        <v>49</v>
      </c>
      <c r="E99" s="251">
        <v>0</v>
      </c>
      <c r="F99" s="251" t="s">
        <v>526</v>
      </c>
      <c r="U99" s="251">
        <v>1</v>
      </c>
      <c r="V99" s="251" t="s">
        <v>635</v>
      </c>
      <c r="W99" s="251" t="s">
        <v>49</v>
      </c>
      <c r="X99" s="251">
        <f>TripMode!Z7</f>
        <v>0</v>
      </c>
      <c r="Y99" s="251" t="s">
        <v>526</v>
      </c>
    </row>
    <row r="100" spans="2:25" x14ac:dyDescent="0.25">
      <c r="B100" s="251">
        <v>10</v>
      </c>
      <c r="C100" s="251" t="s">
        <v>635</v>
      </c>
      <c r="D100" s="251" t="s">
        <v>49</v>
      </c>
      <c r="E100" s="251">
        <v>0</v>
      </c>
      <c r="F100" s="251" t="s">
        <v>526</v>
      </c>
      <c r="U100" s="251">
        <v>2</v>
      </c>
      <c r="V100" s="251" t="s">
        <v>635</v>
      </c>
      <c r="W100" s="251" t="s">
        <v>49</v>
      </c>
      <c r="X100" s="251">
        <f>TripMode!Z8</f>
        <v>6053.9953273477831</v>
      </c>
      <c r="Y100" s="251" t="s">
        <v>526</v>
      </c>
    </row>
    <row r="101" spans="2:25" x14ac:dyDescent="0.25">
      <c r="B101" s="251">
        <v>11</v>
      </c>
      <c r="C101" s="251" t="s">
        <v>635</v>
      </c>
      <c r="D101" s="251" t="s">
        <v>49</v>
      </c>
      <c r="E101" s="251">
        <v>0</v>
      </c>
      <c r="F101" s="251" t="s">
        <v>526</v>
      </c>
      <c r="U101" s="251">
        <v>3</v>
      </c>
      <c r="V101" s="251" t="s">
        <v>635</v>
      </c>
      <c r="W101" s="251" t="s">
        <v>49</v>
      </c>
      <c r="X101" s="251">
        <f>TripMode!Z9</f>
        <v>1623.3194754275999</v>
      </c>
      <c r="Y101" s="251" t="s">
        <v>526</v>
      </c>
    </row>
    <row r="102" spans="2:25" x14ac:dyDescent="0.25">
      <c r="B102" s="251">
        <v>12</v>
      </c>
      <c r="C102" s="251" t="s">
        <v>635</v>
      </c>
      <c r="D102" s="251" t="s">
        <v>49</v>
      </c>
      <c r="E102" s="251">
        <v>0</v>
      </c>
      <c r="F102" s="251" t="s">
        <v>526</v>
      </c>
      <c r="U102" s="251">
        <v>4</v>
      </c>
      <c r="V102" s="251" t="s">
        <v>635</v>
      </c>
      <c r="W102" s="251" t="s">
        <v>49</v>
      </c>
      <c r="X102" s="251">
        <f>TripMode!Z10</f>
        <v>1031.3472009175061</v>
      </c>
      <c r="Y102" s="251" t="s">
        <v>526</v>
      </c>
    </row>
    <row r="103" spans="2:25" x14ac:dyDescent="0.25">
      <c r="B103" s="251">
        <v>2</v>
      </c>
      <c r="C103" s="251" t="s">
        <v>635</v>
      </c>
      <c r="D103" s="251" t="s">
        <v>49</v>
      </c>
      <c r="E103" s="251">
        <v>4272</v>
      </c>
      <c r="F103" s="251" t="s">
        <v>526</v>
      </c>
      <c r="U103" s="251">
        <v>5</v>
      </c>
      <c r="V103" s="251" t="s">
        <v>635</v>
      </c>
      <c r="W103" s="251" t="s">
        <v>49</v>
      </c>
      <c r="X103" s="251">
        <f>TripMode!Z11</f>
        <v>0</v>
      </c>
      <c r="Y103" s="251" t="s">
        <v>526</v>
      </c>
    </row>
    <row r="104" spans="2:25" x14ac:dyDescent="0.25">
      <c r="B104" s="251">
        <v>3</v>
      </c>
      <c r="C104" s="251" t="s">
        <v>635</v>
      </c>
      <c r="D104" s="251" t="s">
        <v>49</v>
      </c>
      <c r="E104" s="251">
        <v>1146</v>
      </c>
      <c r="F104" s="251" t="s">
        <v>526</v>
      </c>
      <c r="U104" s="251">
        <v>6</v>
      </c>
      <c r="V104" s="251" t="s">
        <v>635</v>
      </c>
      <c r="W104" s="251" t="s">
        <v>49</v>
      </c>
      <c r="X104" s="251">
        <f>TripMode!Z12</f>
        <v>0</v>
      </c>
      <c r="Y104" s="251" t="s">
        <v>526</v>
      </c>
    </row>
    <row r="105" spans="2:25" x14ac:dyDescent="0.25">
      <c r="B105" s="251">
        <v>4</v>
      </c>
      <c r="C105" s="251" t="s">
        <v>635</v>
      </c>
      <c r="D105" s="251" t="s">
        <v>49</v>
      </c>
      <c r="E105" s="251">
        <v>738</v>
      </c>
      <c r="F105" s="251" t="s">
        <v>526</v>
      </c>
      <c r="U105" s="251">
        <v>7</v>
      </c>
      <c r="V105" s="251" t="s">
        <v>635</v>
      </c>
      <c r="W105" s="251" t="s">
        <v>49</v>
      </c>
      <c r="X105" s="251">
        <f>TripMode!Z13</f>
        <v>0</v>
      </c>
      <c r="Y105" s="251" t="s">
        <v>526</v>
      </c>
    </row>
    <row r="106" spans="2:25" x14ac:dyDescent="0.25">
      <c r="B106" s="251">
        <v>5</v>
      </c>
      <c r="C106" s="251" t="s">
        <v>635</v>
      </c>
      <c r="D106" s="251" t="s">
        <v>49</v>
      </c>
      <c r="E106" s="251">
        <v>0</v>
      </c>
      <c r="F106" s="251" t="s">
        <v>526</v>
      </c>
      <c r="U106" s="251">
        <v>8</v>
      </c>
      <c r="V106" s="251" t="s">
        <v>635</v>
      </c>
      <c r="W106" s="251" t="s">
        <v>49</v>
      </c>
      <c r="X106" s="251">
        <f>TripMode!Z14</f>
        <v>0</v>
      </c>
      <c r="Y106" s="251" t="s">
        <v>526</v>
      </c>
    </row>
    <row r="107" spans="2:25" x14ac:dyDescent="0.25">
      <c r="B107" s="251">
        <v>6</v>
      </c>
      <c r="C107" s="251" t="s">
        <v>635</v>
      </c>
      <c r="D107" s="251" t="s">
        <v>49</v>
      </c>
      <c r="E107" s="251">
        <v>0</v>
      </c>
      <c r="F107" s="251" t="s">
        <v>526</v>
      </c>
      <c r="U107" s="251">
        <v>9</v>
      </c>
      <c r="V107" s="251" t="s">
        <v>635</v>
      </c>
      <c r="W107" s="251" t="s">
        <v>49</v>
      </c>
      <c r="X107" s="251">
        <f>TripMode!Z15</f>
        <v>6731.3379963071129</v>
      </c>
      <c r="Y107" s="251" t="s">
        <v>526</v>
      </c>
    </row>
    <row r="108" spans="2:25" x14ac:dyDescent="0.25">
      <c r="B108" s="251">
        <v>7</v>
      </c>
      <c r="C108" s="251" t="s">
        <v>635</v>
      </c>
      <c r="D108" s="251" t="s">
        <v>49</v>
      </c>
      <c r="E108" s="251">
        <v>0</v>
      </c>
      <c r="F108" s="251" t="s">
        <v>526</v>
      </c>
      <c r="U108" s="251">
        <v>10</v>
      </c>
      <c r="V108" s="251" t="s">
        <v>635</v>
      </c>
      <c r="W108" s="251" t="s">
        <v>49</v>
      </c>
      <c r="X108" s="251">
        <f>TripMode!Z16</f>
        <v>0</v>
      </c>
      <c r="Y108" s="251" t="s">
        <v>526</v>
      </c>
    </row>
    <row r="109" spans="2:25" x14ac:dyDescent="0.25">
      <c r="B109" s="251">
        <v>8</v>
      </c>
      <c r="C109" s="251" t="s">
        <v>635</v>
      </c>
      <c r="D109" s="251" t="s">
        <v>49</v>
      </c>
      <c r="E109" s="251">
        <v>0</v>
      </c>
      <c r="F109" s="251" t="s">
        <v>526</v>
      </c>
      <c r="U109" s="251">
        <v>11</v>
      </c>
      <c r="V109" s="251" t="s">
        <v>635</v>
      </c>
      <c r="W109" s="251" t="s">
        <v>49</v>
      </c>
      <c r="X109" s="251">
        <f>TripMode!Z17</f>
        <v>0</v>
      </c>
      <c r="Y109" s="251" t="s">
        <v>526</v>
      </c>
    </row>
    <row r="110" spans="2:25" x14ac:dyDescent="0.25">
      <c r="B110" s="251">
        <v>9</v>
      </c>
      <c r="C110" s="251" t="s">
        <v>635</v>
      </c>
      <c r="D110" s="251" t="s">
        <v>49</v>
      </c>
      <c r="E110" s="251">
        <v>9284</v>
      </c>
      <c r="F110" s="251" t="s">
        <v>526</v>
      </c>
      <c r="U110" s="251">
        <v>12</v>
      </c>
      <c r="V110" s="251" t="s">
        <v>635</v>
      </c>
      <c r="W110" s="251" t="s">
        <v>49</v>
      </c>
      <c r="X110" s="251">
        <f>TripMode!Z18</f>
        <v>0</v>
      </c>
      <c r="Y110" s="251" t="s">
        <v>526</v>
      </c>
    </row>
    <row r="111" spans="2:25" x14ac:dyDescent="0.25">
      <c r="B111" s="251">
        <v>1</v>
      </c>
      <c r="C111" s="251" t="s">
        <v>525</v>
      </c>
      <c r="D111" s="251" t="s">
        <v>49</v>
      </c>
      <c r="E111" s="251">
        <v>0</v>
      </c>
      <c r="F111" s="251" t="s">
        <v>638</v>
      </c>
      <c r="U111" s="251">
        <v>1</v>
      </c>
      <c r="V111" s="251" t="s">
        <v>525</v>
      </c>
      <c r="W111" s="251" t="s">
        <v>49</v>
      </c>
      <c r="X111" s="251">
        <f>TripMode!AA7</f>
        <v>0</v>
      </c>
      <c r="Y111" s="251" t="s">
        <v>638</v>
      </c>
    </row>
    <row r="112" spans="2:25" x14ac:dyDescent="0.25">
      <c r="B112" s="251">
        <v>10</v>
      </c>
      <c r="C112" s="251" t="s">
        <v>525</v>
      </c>
      <c r="D112" s="251" t="s">
        <v>49</v>
      </c>
      <c r="E112" s="251">
        <v>0</v>
      </c>
      <c r="F112" s="251" t="s">
        <v>638</v>
      </c>
      <c r="U112" s="251">
        <v>2</v>
      </c>
      <c r="V112" s="251" t="s">
        <v>525</v>
      </c>
      <c r="W112" s="251" t="s">
        <v>49</v>
      </c>
      <c r="X112" s="251">
        <f>TripMode!AA8</f>
        <v>0</v>
      </c>
      <c r="Y112" s="251" t="s">
        <v>638</v>
      </c>
    </row>
    <row r="113" spans="2:25" x14ac:dyDescent="0.25">
      <c r="B113" s="251">
        <v>11</v>
      </c>
      <c r="C113" s="251" t="s">
        <v>525</v>
      </c>
      <c r="D113" s="251" t="s">
        <v>49</v>
      </c>
      <c r="E113" s="251">
        <v>0</v>
      </c>
      <c r="F113" s="251" t="s">
        <v>638</v>
      </c>
      <c r="U113" s="251">
        <v>3</v>
      </c>
      <c r="V113" s="251" t="s">
        <v>525</v>
      </c>
      <c r="W113" s="251" t="s">
        <v>49</v>
      </c>
      <c r="X113" s="251">
        <f>TripMode!AA9</f>
        <v>0</v>
      </c>
      <c r="Y113" s="251" t="s">
        <v>638</v>
      </c>
    </row>
    <row r="114" spans="2:25" x14ac:dyDescent="0.25">
      <c r="B114" s="251">
        <v>12</v>
      </c>
      <c r="C114" s="251" t="s">
        <v>525</v>
      </c>
      <c r="D114" s="251" t="s">
        <v>49</v>
      </c>
      <c r="E114" s="251">
        <v>0</v>
      </c>
      <c r="F114" s="251" t="s">
        <v>638</v>
      </c>
      <c r="U114" s="251">
        <v>4</v>
      </c>
      <c r="V114" s="251" t="s">
        <v>525</v>
      </c>
      <c r="W114" s="251" t="s">
        <v>49</v>
      </c>
      <c r="X114" s="251">
        <f>TripMode!AA10</f>
        <v>0</v>
      </c>
      <c r="Y114" s="251" t="s">
        <v>638</v>
      </c>
    </row>
    <row r="115" spans="2:25" x14ac:dyDescent="0.25">
      <c r="B115" s="251">
        <v>2</v>
      </c>
      <c r="C115" s="251" t="s">
        <v>525</v>
      </c>
      <c r="D115" s="251" t="s">
        <v>49</v>
      </c>
      <c r="E115" s="251">
        <v>0</v>
      </c>
      <c r="F115" s="251" t="s">
        <v>638</v>
      </c>
      <c r="U115" s="251">
        <v>5</v>
      </c>
      <c r="V115" s="251" t="s">
        <v>525</v>
      </c>
      <c r="W115" s="251" t="s">
        <v>49</v>
      </c>
      <c r="X115" s="251">
        <f>TripMode!AA11</f>
        <v>0</v>
      </c>
      <c r="Y115" s="251" t="s">
        <v>638</v>
      </c>
    </row>
    <row r="116" spans="2:25" x14ac:dyDescent="0.25">
      <c r="B116" s="251">
        <v>3</v>
      </c>
      <c r="C116" s="251" t="s">
        <v>525</v>
      </c>
      <c r="D116" s="251" t="s">
        <v>49</v>
      </c>
      <c r="E116" s="251">
        <v>0</v>
      </c>
      <c r="F116" s="251" t="s">
        <v>638</v>
      </c>
      <c r="U116" s="251">
        <v>6</v>
      </c>
      <c r="V116" s="251" t="s">
        <v>525</v>
      </c>
      <c r="W116" s="251" t="s">
        <v>49</v>
      </c>
      <c r="X116" s="251">
        <f>TripMode!AA12</f>
        <v>0</v>
      </c>
      <c r="Y116" s="251" t="s">
        <v>638</v>
      </c>
    </row>
    <row r="117" spans="2:25" x14ac:dyDescent="0.25">
      <c r="B117" s="251">
        <v>4</v>
      </c>
      <c r="C117" s="251" t="s">
        <v>525</v>
      </c>
      <c r="D117" s="251" t="s">
        <v>49</v>
      </c>
      <c r="E117" s="251">
        <v>0</v>
      </c>
      <c r="F117" s="251" t="s">
        <v>638</v>
      </c>
      <c r="U117" s="251">
        <v>7</v>
      </c>
      <c r="V117" s="251" t="s">
        <v>525</v>
      </c>
      <c r="W117" s="251" t="s">
        <v>49</v>
      </c>
      <c r="X117" s="251">
        <f>TripMode!AA13</f>
        <v>0</v>
      </c>
      <c r="Y117" s="251" t="s">
        <v>638</v>
      </c>
    </row>
    <row r="118" spans="2:25" x14ac:dyDescent="0.25">
      <c r="B118" s="251">
        <v>5</v>
      </c>
      <c r="C118" s="251" t="s">
        <v>525</v>
      </c>
      <c r="D118" s="251" t="s">
        <v>49</v>
      </c>
      <c r="E118" s="251">
        <v>0</v>
      </c>
      <c r="F118" s="251" t="s">
        <v>638</v>
      </c>
      <c r="U118" s="251">
        <v>8</v>
      </c>
      <c r="V118" s="251" t="s">
        <v>525</v>
      </c>
      <c r="W118" s="251" t="s">
        <v>49</v>
      </c>
      <c r="X118" s="251">
        <f>TripMode!AA14</f>
        <v>0</v>
      </c>
      <c r="Y118" s="251" t="s">
        <v>638</v>
      </c>
    </row>
    <row r="119" spans="2:25" x14ac:dyDescent="0.25">
      <c r="B119" s="251">
        <v>6</v>
      </c>
      <c r="C119" s="251" t="s">
        <v>525</v>
      </c>
      <c r="D119" s="251" t="s">
        <v>49</v>
      </c>
      <c r="E119" s="251">
        <v>0</v>
      </c>
      <c r="F119" s="251" t="s">
        <v>638</v>
      </c>
      <c r="U119" s="251">
        <v>9</v>
      </c>
      <c r="V119" s="251" t="s">
        <v>525</v>
      </c>
      <c r="W119" s="251" t="s">
        <v>49</v>
      </c>
      <c r="X119" s="251">
        <f>TripMode!AA15</f>
        <v>0</v>
      </c>
      <c r="Y119" s="251" t="s">
        <v>638</v>
      </c>
    </row>
    <row r="120" spans="2:25" x14ac:dyDescent="0.25">
      <c r="B120" s="251">
        <v>7</v>
      </c>
      <c r="C120" s="251" t="s">
        <v>525</v>
      </c>
      <c r="D120" s="251" t="s">
        <v>49</v>
      </c>
      <c r="E120" s="251">
        <v>0</v>
      </c>
      <c r="F120" s="251" t="s">
        <v>638</v>
      </c>
      <c r="U120" s="251">
        <v>10</v>
      </c>
      <c r="V120" s="251" t="s">
        <v>525</v>
      </c>
      <c r="W120" s="251" t="s">
        <v>49</v>
      </c>
      <c r="X120" s="251">
        <f>TripMode!AA16</f>
        <v>0</v>
      </c>
      <c r="Y120" s="251" t="s">
        <v>638</v>
      </c>
    </row>
    <row r="121" spans="2:25" x14ac:dyDescent="0.25">
      <c r="B121" s="251">
        <v>8</v>
      </c>
      <c r="C121" s="251" t="s">
        <v>525</v>
      </c>
      <c r="D121" s="251" t="s">
        <v>49</v>
      </c>
      <c r="E121" s="251">
        <v>0</v>
      </c>
      <c r="F121" s="251" t="s">
        <v>638</v>
      </c>
      <c r="U121" s="251">
        <v>11</v>
      </c>
      <c r="V121" s="251" t="s">
        <v>525</v>
      </c>
      <c r="W121" s="251" t="s">
        <v>49</v>
      </c>
      <c r="X121" s="251">
        <f>TripMode!AA17</f>
        <v>0</v>
      </c>
      <c r="Y121" s="251" t="s">
        <v>638</v>
      </c>
    </row>
    <row r="122" spans="2:25" x14ac:dyDescent="0.25">
      <c r="B122" s="251">
        <v>9</v>
      </c>
      <c r="C122" s="251" t="s">
        <v>525</v>
      </c>
      <c r="D122" s="251" t="s">
        <v>49</v>
      </c>
      <c r="E122" s="251">
        <v>0</v>
      </c>
      <c r="F122" s="251" t="s">
        <v>638</v>
      </c>
      <c r="U122" s="251">
        <v>12</v>
      </c>
      <c r="V122" s="251" t="s">
        <v>525</v>
      </c>
      <c r="W122" s="251" t="s">
        <v>49</v>
      </c>
      <c r="X122" s="251">
        <f>TripMode!AA18</f>
        <v>0</v>
      </c>
      <c r="Y122" s="251" t="s">
        <v>638</v>
      </c>
    </row>
    <row r="123" spans="2:25" x14ac:dyDescent="0.25">
      <c r="B123" s="251">
        <v>1</v>
      </c>
      <c r="C123" s="251" t="s">
        <v>468</v>
      </c>
      <c r="D123" s="251" t="s">
        <v>49</v>
      </c>
      <c r="E123" s="251">
        <v>0</v>
      </c>
      <c r="F123" s="251" t="s">
        <v>639</v>
      </c>
      <c r="U123" s="251">
        <v>1</v>
      </c>
      <c r="V123" s="251" t="s">
        <v>468</v>
      </c>
      <c r="W123" s="251" t="s">
        <v>49</v>
      </c>
      <c r="X123" s="251">
        <f>TripMode!AB7</f>
        <v>0</v>
      </c>
      <c r="Y123" s="251" t="s">
        <v>639</v>
      </c>
    </row>
    <row r="124" spans="2:25" x14ac:dyDescent="0.25">
      <c r="B124" s="251">
        <v>10</v>
      </c>
      <c r="C124" s="251" t="s">
        <v>468</v>
      </c>
      <c r="D124" s="251" t="s">
        <v>49</v>
      </c>
      <c r="E124" s="251">
        <v>0</v>
      </c>
      <c r="F124" s="251" t="s">
        <v>639</v>
      </c>
      <c r="U124" s="251">
        <v>2</v>
      </c>
      <c r="V124" s="251" t="s">
        <v>468</v>
      </c>
      <c r="W124" s="251" t="s">
        <v>49</v>
      </c>
      <c r="X124" s="251">
        <f>TripMode!AB8</f>
        <v>220.39722438262521</v>
      </c>
      <c r="Y124" s="251" t="s">
        <v>639</v>
      </c>
    </row>
    <row r="125" spans="2:25" x14ac:dyDescent="0.25">
      <c r="B125" s="251">
        <v>11</v>
      </c>
      <c r="C125" s="251" t="s">
        <v>468</v>
      </c>
      <c r="D125" s="251" t="s">
        <v>49</v>
      </c>
      <c r="E125" s="251">
        <v>1244</v>
      </c>
      <c r="F125" s="251" t="s">
        <v>639</v>
      </c>
      <c r="U125" s="251">
        <v>3</v>
      </c>
      <c r="V125" s="251" t="s">
        <v>468</v>
      </c>
      <c r="W125" s="251" t="s">
        <v>49</v>
      </c>
      <c r="X125" s="251">
        <f>TripMode!AB9</f>
        <v>0</v>
      </c>
      <c r="Y125" s="251" t="s">
        <v>639</v>
      </c>
    </row>
    <row r="126" spans="2:25" x14ac:dyDescent="0.25">
      <c r="B126" s="251">
        <v>12</v>
      </c>
      <c r="C126" s="251" t="s">
        <v>468</v>
      </c>
      <c r="D126" s="251" t="s">
        <v>49</v>
      </c>
      <c r="E126" s="251">
        <v>246</v>
      </c>
      <c r="F126" s="251" t="s">
        <v>639</v>
      </c>
      <c r="U126" s="251">
        <v>4</v>
      </c>
      <c r="V126" s="251" t="s">
        <v>468</v>
      </c>
      <c r="W126" s="251" t="s">
        <v>49</v>
      </c>
      <c r="X126" s="251">
        <f>TripMode!AB10</f>
        <v>3000.8214171296918</v>
      </c>
      <c r="Y126" s="251" t="s">
        <v>639</v>
      </c>
    </row>
    <row r="127" spans="2:25" x14ac:dyDescent="0.25">
      <c r="B127" s="251">
        <v>2</v>
      </c>
      <c r="C127" s="251" t="s">
        <v>468</v>
      </c>
      <c r="D127" s="251" t="s">
        <v>49</v>
      </c>
      <c r="E127" s="251">
        <v>186</v>
      </c>
      <c r="F127" s="251" t="s">
        <v>639</v>
      </c>
      <c r="U127" s="251">
        <v>5</v>
      </c>
      <c r="V127" s="251" t="s">
        <v>468</v>
      </c>
      <c r="W127" s="251" t="s">
        <v>49</v>
      </c>
      <c r="X127" s="251">
        <f>TripMode!AB11</f>
        <v>0</v>
      </c>
      <c r="Y127" s="251" t="s">
        <v>639</v>
      </c>
    </row>
    <row r="128" spans="2:25" x14ac:dyDescent="0.25">
      <c r="B128" s="251">
        <v>3</v>
      </c>
      <c r="C128" s="251" t="s">
        <v>468</v>
      </c>
      <c r="D128" s="251" t="s">
        <v>49</v>
      </c>
      <c r="E128" s="251">
        <v>2490</v>
      </c>
      <c r="F128" s="251" t="s">
        <v>639</v>
      </c>
      <c r="U128" s="251">
        <v>6</v>
      </c>
      <c r="V128" s="251" t="s">
        <v>468</v>
      </c>
      <c r="W128" s="251" t="s">
        <v>49</v>
      </c>
      <c r="X128" s="251">
        <f>TripMode!AB12</f>
        <v>0</v>
      </c>
      <c r="Y128" s="251" t="s">
        <v>639</v>
      </c>
    </row>
    <row r="129" spans="2:25" x14ac:dyDescent="0.25">
      <c r="B129" s="251">
        <v>4</v>
      </c>
      <c r="C129" s="251" t="s">
        <v>468</v>
      </c>
      <c r="D129" s="251" t="s">
        <v>49</v>
      </c>
      <c r="E129" s="251">
        <v>2606</v>
      </c>
      <c r="F129" s="251" t="s">
        <v>639</v>
      </c>
      <c r="U129" s="251">
        <v>7</v>
      </c>
      <c r="V129" s="251" t="s">
        <v>468</v>
      </c>
      <c r="W129" s="251" t="s">
        <v>49</v>
      </c>
      <c r="X129" s="251">
        <f>TripMode!AB13</f>
        <v>0</v>
      </c>
      <c r="Y129" s="251" t="s">
        <v>639</v>
      </c>
    </row>
    <row r="130" spans="2:25" x14ac:dyDescent="0.25">
      <c r="B130" s="251">
        <v>5</v>
      </c>
      <c r="C130" s="251" t="s">
        <v>468</v>
      </c>
      <c r="D130" s="251" t="s">
        <v>49</v>
      </c>
      <c r="E130" s="251">
        <v>0</v>
      </c>
      <c r="F130" s="251" t="s">
        <v>639</v>
      </c>
      <c r="U130" s="251">
        <v>8</v>
      </c>
      <c r="V130" s="251" t="s">
        <v>468</v>
      </c>
      <c r="W130" s="251" t="s">
        <v>49</v>
      </c>
      <c r="X130" s="251">
        <f>TripMode!AB14</f>
        <v>0</v>
      </c>
      <c r="Y130" s="251" t="s">
        <v>639</v>
      </c>
    </row>
    <row r="131" spans="2:25" x14ac:dyDescent="0.25">
      <c r="B131" s="251">
        <v>6</v>
      </c>
      <c r="C131" s="251" t="s">
        <v>468</v>
      </c>
      <c r="D131" s="251" t="s">
        <v>49</v>
      </c>
      <c r="E131" s="251">
        <v>0</v>
      </c>
      <c r="F131" s="251" t="s">
        <v>639</v>
      </c>
      <c r="U131" s="251">
        <v>9</v>
      </c>
      <c r="V131" s="251" t="s">
        <v>468</v>
      </c>
      <c r="W131" s="251" t="s">
        <v>49</v>
      </c>
      <c r="X131" s="251">
        <f>TripMode!AB15</f>
        <v>0</v>
      </c>
      <c r="Y131" s="251" t="s">
        <v>639</v>
      </c>
    </row>
    <row r="132" spans="2:25" x14ac:dyDescent="0.25">
      <c r="B132" s="251">
        <v>7</v>
      </c>
      <c r="C132" s="251" t="s">
        <v>468</v>
      </c>
      <c r="D132" s="251" t="s">
        <v>49</v>
      </c>
      <c r="E132" s="251">
        <v>0</v>
      </c>
      <c r="F132" s="251" t="s">
        <v>639</v>
      </c>
      <c r="U132" s="251">
        <v>10</v>
      </c>
      <c r="V132" s="251" t="s">
        <v>468</v>
      </c>
      <c r="W132" s="251" t="s">
        <v>49</v>
      </c>
      <c r="X132" s="251">
        <f>TripMode!AB16</f>
        <v>0</v>
      </c>
      <c r="Y132" s="251" t="s">
        <v>639</v>
      </c>
    </row>
    <row r="133" spans="2:25" x14ac:dyDescent="0.25">
      <c r="B133" s="251">
        <v>8</v>
      </c>
      <c r="C133" s="251" t="s">
        <v>468</v>
      </c>
      <c r="D133" s="251" t="s">
        <v>49</v>
      </c>
      <c r="E133" s="251">
        <v>0</v>
      </c>
      <c r="F133" s="251" t="s">
        <v>639</v>
      </c>
      <c r="U133" s="251">
        <v>11</v>
      </c>
      <c r="V133" s="251" t="s">
        <v>468</v>
      </c>
      <c r="W133" s="251" t="s">
        <v>49</v>
      </c>
      <c r="X133" s="251">
        <f>TripMode!AB17</f>
        <v>3402.8321352173616</v>
      </c>
      <c r="Y133" s="251" t="s">
        <v>639</v>
      </c>
    </row>
    <row r="134" spans="2:25" x14ac:dyDescent="0.25">
      <c r="B134" s="251">
        <v>9</v>
      </c>
      <c r="C134" s="251" t="s">
        <v>468</v>
      </c>
      <c r="D134" s="251" t="s">
        <v>49</v>
      </c>
      <c r="E134" s="251">
        <v>0</v>
      </c>
      <c r="F134" s="251" t="s">
        <v>639</v>
      </c>
      <c r="U134" s="251">
        <v>12</v>
      </c>
      <c r="V134" s="251" t="s">
        <v>468</v>
      </c>
      <c r="W134" s="251" t="s">
        <v>49</v>
      </c>
      <c r="X134" s="251">
        <f>TripMode!AB18</f>
        <v>147.94922327031978</v>
      </c>
      <c r="Y134" s="251" t="s">
        <v>639</v>
      </c>
    </row>
    <row r="135" spans="2:25" x14ac:dyDescent="0.25">
      <c r="B135" s="251">
        <v>1</v>
      </c>
      <c r="C135" s="251" t="s">
        <v>632</v>
      </c>
      <c r="D135" s="251" t="s">
        <v>49</v>
      </c>
      <c r="E135" s="251">
        <v>0</v>
      </c>
      <c r="F135" s="251" t="s">
        <v>640</v>
      </c>
      <c r="U135" s="251">
        <v>1</v>
      </c>
      <c r="V135" s="251" t="s">
        <v>632</v>
      </c>
      <c r="W135" s="251" t="s">
        <v>49</v>
      </c>
      <c r="X135" s="251">
        <f>TripMode!AC7</f>
        <v>0</v>
      </c>
      <c r="Y135" s="251" t="s">
        <v>640</v>
      </c>
    </row>
    <row r="136" spans="2:25" x14ac:dyDescent="0.25">
      <c r="B136" s="251">
        <v>10</v>
      </c>
      <c r="C136" s="251" t="s">
        <v>632</v>
      </c>
      <c r="D136" s="251" t="s">
        <v>49</v>
      </c>
      <c r="E136" s="251">
        <v>0</v>
      </c>
      <c r="F136" s="251" t="s">
        <v>640</v>
      </c>
      <c r="U136" s="251">
        <v>2</v>
      </c>
      <c r="V136" s="251" t="s">
        <v>632</v>
      </c>
      <c r="W136" s="251" t="s">
        <v>49</v>
      </c>
      <c r="X136" s="251">
        <f>TripMode!AC8</f>
        <v>3998.9435617595673</v>
      </c>
      <c r="Y136" s="251" t="s">
        <v>640</v>
      </c>
    </row>
    <row r="137" spans="2:25" x14ac:dyDescent="0.25">
      <c r="B137" s="251">
        <v>11</v>
      </c>
      <c r="C137" s="251" t="s">
        <v>632</v>
      </c>
      <c r="D137" s="251" t="s">
        <v>49</v>
      </c>
      <c r="E137" s="251">
        <v>1352</v>
      </c>
      <c r="F137" s="251" t="s">
        <v>640</v>
      </c>
      <c r="U137" s="251">
        <v>3</v>
      </c>
      <c r="V137" s="251" t="s">
        <v>632</v>
      </c>
      <c r="W137" s="251" t="s">
        <v>49</v>
      </c>
      <c r="X137" s="251">
        <f>TripMode!AC9</f>
        <v>0</v>
      </c>
      <c r="Y137" s="251" t="s">
        <v>640</v>
      </c>
    </row>
    <row r="138" spans="2:25" x14ac:dyDescent="0.25">
      <c r="B138" s="251">
        <v>12</v>
      </c>
      <c r="C138" s="251" t="s">
        <v>632</v>
      </c>
      <c r="D138" s="251" t="s">
        <v>49</v>
      </c>
      <c r="E138" s="251">
        <v>9760</v>
      </c>
      <c r="F138" s="251" t="s">
        <v>640</v>
      </c>
      <c r="U138" s="251">
        <v>4</v>
      </c>
      <c r="V138" s="251" t="s">
        <v>632</v>
      </c>
      <c r="W138" s="251" t="s">
        <v>49</v>
      </c>
      <c r="X138" s="251">
        <f>TripMode!AC10</f>
        <v>27469.22216237463</v>
      </c>
      <c r="Y138" s="251" t="s">
        <v>640</v>
      </c>
    </row>
    <row r="139" spans="2:25" x14ac:dyDescent="0.25">
      <c r="B139" s="251">
        <v>2</v>
      </c>
      <c r="C139" s="251" t="s">
        <v>632</v>
      </c>
      <c r="D139" s="251" t="s">
        <v>49</v>
      </c>
      <c r="E139" s="251">
        <v>4106</v>
      </c>
      <c r="F139" s="251" t="s">
        <v>640</v>
      </c>
      <c r="U139" s="251">
        <v>5</v>
      </c>
      <c r="V139" s="251" t="s">
        <v>632</v>
      </c>
      <c r="W139" s="251" t="s">
        <v>49</v>
      </c>
      <c r="X139" s="251">
        <f>TripMode!AC11</f>
        <v>0</v>
      </c>
      <c r="Y139" s="251" t="s">
        <v>640</v>
      </c>
    </row>
    <row r="140" spans="2:25" x14ac:dyDescent="0.25">
      <c r="B140" s="251">
        <v>3</v>
      </c>
      <c r="C140" s="251" t="s">
        <v>632</v>
      </c>
      <c r="D140" s="251" t="s">
        <v>49</v>
      </c>
      <c r="E140" s="251">
        <v>20502</v>
      </c>
      <c r="F140" s="251" t="s">
        <v>640</v>
      </c>
      <c r="U140" s="251">
        <v>6</v>
      </c>
      <c r="V140" s="251" t="s">
        <v>632</v>
      </c>
      <c r="W140" s="251" t="s">
        <v>49</v>
      </c>
      <c r="X140" s="251">
        <f>TripMode!AC12</f>
        <v>0</v>
      </c>
      <c r="Y140" s="251" t="s">
        <v>640</v>
      </c>
    </row>
    <row r="141" spans="2:25" x14ac:dyDescent="0.25">
      <c r="B141" s="251">
        <v>4</v>
      </c>
      <c r="C141" s="251" t="s">
        <v>632</v>
      </c>
      <c r="D141" s="251" t="s">
        <v>49</v>
      </c>
      <c r="E141" s="251">
        <v>25844</v>
      </c>
      <c r="F141" s="251" t="s">
        <v>640</v>
      </c>
      <c r="U141" s="251">
        <v>7</v>
      </c>
      <c r="V141" s="251" t="s">
        <v>632</v>
      </c>
      <c r="W141" s="251" t="s">
        <v>49</v>
      </c>
      <c r="X141" s="251">
        <f>TripMode!AC13</f>
        <v>0</v>
      </c>
      <c r="Y141" s="251" t="s">
        <v>640</v>
      </c>
    </row>
    <row r="142" spans="2:25" x14ac:dyDescent="0.25">
      <c r="B142" s="251">
        <v>5</v>
      </c>
      <c r="C142" s="251" t="s">
        <v>632</v>
      </c>
      <c r="D142" s="251" t="s">
        <v>49</v>
      </c>
      <c r="E142" s="251">
        <v>0</v>
      </c>
      <c r="F142" s="251" t="s">
        <v>640</v>
      </c>
      <c r="U142" s="251">
        <v>8</v>
      </c>
      <c r="V142" s="251" t="s">
        <v>632</v>
      </c>
      <c r="W142" s="251" t="s">
        <v>49</v>
      </c>
      <c r="X142" s="251">
        <f>TripMode!AC14</f>
        <v>0</v>
      </c>
      <c r="Y142" s="251" t="s">
        <v>640</v>
      </c>
    </row>
    <row r="143" spans="2:25" x14ac:dyDescent="0.25">
      <c r="B143" s="251">
        <v>6</v>
      </c>
      <c r="C143" s="251" t="s">
        <v>632</v>
      </c>
      <c r="D143" s="251" t="s">
        <v>49</v>
      </c>
      <c r="E143" s="251">
        <v>0</v>
      </c>
      <c r="F143" s="251" t="s">
        <v>640</v>
      </c>
      <c r="U143" s="251">
        <v>9</v>
      </c>
      <c r="V143" s="251" t="s">
        <v>632</v>
      </c>
      <c r="W143" s="251" t="s">
        <v>49</v>
      </c>
      <c r="X143" s="251">
        <f>TripMode!AC15</f>
        <v>0</v>
      </c>
      <c r="Y143" s="251" t="s">
        <v>640</v>
      </c>
    </row>
    <row r="144" spans="2:25" x14ac:dyDescent="0.25">
      <c r="B144" s="251">
        <v>7</v>
      </c>
      <c r="C144" s="251" t="s">
        <v>632</v>
      </c>
      <c r="D144" s="251" t="s">
        <v>49</v>
      </c>
      <c r="E144" s="251">
        <v>0</v>
      </c>
      <c r="F144" s="251" t="s">
        <v>640</v>
      </c>
      <c r="U144" s="251">
        <v>10</v>
      </c>
      <c r="V144" s="251" t="s">
        <v>632</v>
      </c>
      <c r="W144" s="251" t="s">
        <v>49</v>
      </c>
      <c r="X144" s="251">
        <f>TripMode!AC16</f>
        <v>0</v>
      </c>
      <c r="Y144" s="251" t="s">
        <v>640</v>
      </c>
    </row>
    <row r="145" spans="2:25" x14ac:dyDescent="0.25">
      <c r="B145" s="251">
        <v>8</v>
      </c>
      <c r="C145" s="251" t="s">
        <v>632</v>
      </c>
      <c r="D145" s="251" t="s">
        <v>49</v>
      </c>
      <c r="E145" s="251">
        <v>0</v>
      </c>
      <c r="F145" s="251" t="s">
        <v>640</v>
      </c>
      <c r="U145" s="251">
        <v>11</v>
      </c>
      <c r="V145" s="251" t="s">
        <v>632</v>
      </c>
      <c r="W145" s="251" t="s">
        <v>49</v>
      </c>
      <c r="X145" s="251">
        <f>TripMode!AC17</f>
        <v>902.87502827597416</v>
      </c>
      <c r="Y145" s="251" t="s">
        <v>640</v>
      </c>
    </row>
    <row r="146" spans="2:25" x14ac:dyDescent="0.25">
      <c r="B146" s="251">
        <v>9</v>
      </c>
      <c r="C146" s="251" t="s">
        <v>632</v>
      </c>
      <c r="D146" s="251" t="s">
        <v>49</v>
      </c>
      <c r="E146" s="251">
        <v>0</v>
      </c>
      <c r="F146" s="251" t="s">
        <v>640</v>
      </c>
      <c r="U146" s="251">
        <v>12</v>
      </c>
      <c r="V146" s="251" t="s">
        <v>632</v>
      </c>
      <c r="W146" s="251" t="s">
        <v>49</v>
      </c>
      <c r="X146" s="251">
        <f>TripMode!AC18</f>
        <v>29192.959247589832</v>
      </c>
      <c r="Y146" s="251" t="s">
        <v>640</v>
      </c>
    </row>
    <row r="147" spans="2:25" x14ac:dyDescent="0.25">
      <c r="B147" s="251">
        <v>1</v>
      </c>
      <c r="C147" s="251" t="s">
        <v>26</v>
      </c>
      <c r="D147" s="251" t="s">
        <v>49</v>
      </c>
      <c r="E147" s="251">
        <v>6399164</v>
      </c>
      <c r="F147" s="251" t="s">
        <v>527</v>
      </c>
      <c r="U147" s="251">
        <v>1</v>
      </c>
      <c r="V147" s="251" t="s">
        <v>26</v>
      </c>
      <c r="W147" s="251" t="s">
        <v>49</v>
      </c>
      <c r="X147" s="226">
        <f>TripMode!AD7</f>
        <v>6389444.2341542663</v>
      </c>
      <c r="Y147" s="251" t="s">
        <v>527</v>
      </c>
    </row>
    <row r="148" spans="2:25" x14ac:dyDescent="0.25">
      <c r="B148" s="251">
        <v>10</v>
      </c>
      <c r="C148" s="251" t="s">
        <v>26</v>
      </c>
      <c r="D148" s="251" t="s">
        <v>49</v>
      </c>
      <c r="E148" s="251">
        <v>0</v>
      </c>
      <c r="F148" s="251" t="s">
        <v>527</v>
      </c>
      <c r="U148" s="251">
        <v>2</v>
      </c>
      <c r="V148" s="251" t="s">
        <v>26</v>
      </c>
      <c r="W148" s="251" t="s">
        <v>49</v>
      </c>
      <c r="X148" s="226">
        <f>TripMode!AD8</f>
        <v>1015170.7168444358</v>
      </c>
      <c r="Y148" s="251" t="s">
        <v>527</v>
      </c>
    </row>
    <row r="149" spans="2:25" x14ac:dyDescent="0.25">
      <c r="B149" s="251">
        <v>11</v>
      </c>
      <c r="C149" s="251" t="s">
        <v>26</v>
      </c>
      <c r="D149" s="251" t="s">
        <v>49</v>
      </c>
      <c r="E149" s="251">
        <v>9164</v>
      </c>
      <c r="F149" s="251" t="s">
        <v>527</v>
      </c>
      <c r="U149" s="251">
        <v>3</v>
      </c>
      <c r="V149" s="251" t="s">
        <v>26</v>
      </c>
      <c r="W149" s="251" t="s">
        <v>49</v>
      </c>
      <c r="X149" s="226">
        <f>TripMode!AD9</f>
        <v>311117.18051128858</v>
      </c>
      <c r="Y149" s="251" t="s">
        <v>527</v>
      </c>
    </row>
    <row r="150" spans="2:25" x14ac:dyDescent="0.25">
      <c r="B150" s="251">
        <v>12</v>
      </c>
      <c r="C150" s="251" t="s">
        <v>26</v>
      </c>
      <c r="D150" s="251" t="s">
        <v>49</v>
      </c>
      <c r="E150" s="251">
        <v>45554</v>
      </c>
      <c r="F150" s="251" t="s">
        <v>527</v>
      </c>
      <c r="U150" s="251">
        <v>4</v>
      </c>
      <c r="V150" s="251" t="s">
        <v>26</v>
      </c>
      <c r="W150" s="251" t="s">
        <v>49</v>
      </c>
      <c r="X150" s="226">
        <f>TripMode!AD10</f>
        <v>379453.73215506325</v>
      </c>
      <c r="Y150" s="251" t="s">
        <v>527</v>
      </c>
    </row>
    <row r="151" spans="2:25" x14ac:dyDescent="0.25">
      <c r="B151" s="251">
        <v>2</v>
      </c>
      <c r="C151" s="251" t="s">
        <v>26</v>
      </c>
      <c r="D151" s="251" t="s">
        <v>49</v>
      </c>
      <c r="E151" s="251">
        <v>1019916</v>
      </c>
      <c r="F151" s="251" t="s">
        <v>527</v>
      </c>
      <c r="U151" s="251">
        <v>5</v>
      </c>
      <c r="V151" s="251" t="s">
        <v>26</v>
      </c>
      <c r="W151" s="251" t="s">
        <v>49</v>
      </c>
      <c r="X151" s="226">
        <f>TripMode!AD11</f>
        <v>225856</v>
      </c>
      <c r="Y151" s="251" t="s">
        <v>527</v>
      </c>
    </row>
    <row r="152" spans="2:25" x14ac:dyDescent="0.25">
      <c r="B152" s="251">
        <v>3</v>
      </c>
      <c r="C152" s="251" t="s">
        <v>26</v>
      </c>
      <c r="D152" s="251" t="s">
        <v>49</v>
      </c>
      <c r="E152" s="251">
        <v>335146</v>
      </c>
      <c r="F152" s="251" t="s">
        <v>527</v>
      </c>
      <c r="U152" s="251">
        <v>6</v>
      </c>
      <c r="V152" s="251" t="s">
        <v>26</v>
      </c>
      <c r="W152" s="251" t="s">
        <v>49</v>
      </c>
      <c r="X152" s="226">
        <f>TripMode!AD12</f>
        <v>576111.76789049571</v>
      </c>
      <c r="Y152" s="251" t="s">
        <v>527</v>
      </c>
    </row>
    <row r="153" spans="2:25" x14ac:dyDescent="0.25">
      <c r="B153" s="251">
        <v>4</v>
      </c>
      <c r="C153" s="251" t="s">
        <v>26</v>
      </c>
      <c r="D153" s="251" t="s">
        <v>49</v>
      </c>
      <c r="E153" s="251">
        <v>408100</v>
      </c>
      <c r="F153" s="251" t="s">
        <v>527</v>
      </c>
      <c r="U153" s="251">
        <v>7</v>
      </c>
      <c r="V153" s="251" t="s">
        <v>26</v>
      </c>
      <c r="W153" s="251" t="s">
        <v>49</v>
      </c>
      <c r="X153" s="226">
        <f>TripMode!AD13</f>
        <v>125125.09893746236</v>
      </c>
      <c r="Y153" s="251" t="s">
        <v>527</v>
      </c>
    </row>
    <row r="154" spans="2:25" x14ac:dyDescent="0.25">
      <c r="B154" s="251">
        <v>5</v>
      </c>
      <c r="C154" s="251" t="s">
        <v>26</v>
      </c>
      <c r="D154" s="251" t="s">
        <v>49</v>
      </c>
      <c r="E154" s="251">
        <v>225856</v>
      </c>
      <c r="F154" s="251" t="s">
        <v>527</v>
      </c>
      <c r="U154" s="251">
        <v>8</v>
      </c>
      <c r="V154" s="251" t="s">
        <v>26</v>
      </c>
      <c r="W154" s="251" t="s">
        <v>49</v>
      </c>
      <c r="X154" s="226">
        <f>TripMode!AD14</f>
        <v>116541.13176146094</v>
      </c>
      <c r="Y154" s="251" t="s">
        <v>527</v>
      </c>
    </row>
    <row r="155" spans="2:25" x14ac:dyDescent="0.25">
      <c r="B155" s="251">
        <v>6</v>
      </c>
      <c r="C155" s="251" t="s">
        <v>26</v>
      </c>
      <c r="D155" s="251" t="s">
        <v>49</v>
      </c>
      <c r="E155" s="251">
        <v>550596</v>
      </c>
      <c r="F155" s="251" t="s">
        <v>527</v>
      </c>
      <c r="U155" s="251">
        <v>9</v>
      </c>
      <c r="V155" s="251" t="s">
        <v>26</v>
      </c>
      <c r="W155" s="251" t="s">
        <v>49</v>
      </c>
      <c r="X155" s="226">
        <f>TripMode!AD15</f>
        <v>6731.3379963071129</v>
      </c>
      <c r="Y155" s="251" t="s">
        <v>527</v>
      </c>
    </row>
    <row r="156" spans="2:25" x14ac:dyDescent="0.25">
      <c r="B156" s="251">
        <v>7</v>
      </c>
      <c r="C156" s="251" t="s">
        <v>26</v>
      </c>
      <c r="D156" s="251" t="s">
        <v>49</v>
      </c>
      <c r="E156" s="251">
        <v>104996</v>
      </c>
      <c r="F156" s="251" t="s">
        <v>527</v>
      </c>
      <c r="U156" s="251">
        <v>10</v>
      </c>
      <c r="V156" s="251" t="s">
        <v>26</v>
      </c>
      <c r="W156" s="251" t="s">
        <v>49</v>
      </c>
      <c r="X156" s="226">
        <f>TripMode!AD16</f>
        <v>0</v>
      </c>
      <c r="Y156" s="251" t="s">
        <v>527</v>
      </c>
    </row>
    <row r="157" spans="2:25" x14ac:dyDescent="0.25">
      <c r="B157" s="251">
        <v>8</v>
      </c>
      <c r="C157" s="251" t="s">
        <v>26</v>
      </c>
      <c r="D157" s="251" t="s">
        <v>49</v>
      </c>
      <c r="E157" s="251">
        <v>111492</v>
      </c>
      <c r="F157" s="251" t="s">
        <v>527</v>
      </c>
      <c r="U157" s="251">
        <v>11</v>
      </c>
      <c r="V157" s="251" t="s">
        <v>26</v>
      </c>
      <c r="W157" s="251" t="s">
        <v>49</v>
      </c>
      <c r="X157" s="226">
        <f>TripMode!AD17</f>
        <v>10529.463976814137</v>
      </c>
      <c r="Y157" s="251" t="s">
        <v>527</v>
      </c>
    </row>
    <row r="158" spans="2:25" x14ac:dyDescent="0.25">
      <c r="B158" s="251">
        <v>9</v>
      </c>
      <c r="C158" s="251" t="s">
        <v>26</v>
      </c>
      <c r="D158" s="251" t="s">
        <v>49</v>
      </c>
      <c r="E158" s="251">
        <v>9284</v>
      </c>
      <c r="F158" s="251" t="s">
        <v>527</v>
      </c>
      <c r="U158" s="251">
        <v>12</v>
      </c>
      <c r="V158" s="251" t="s">
        <v>26</v>
      </c>
      <c r="W158" s="251" t="s">
        <v>49</v>
      </c>
      <c r="X158" s="226">
        <f>TripMode!AD18</f>
        <v>63187.335772405255</v>
      </c>
      <c r="Y158" s="251" t="s">
        <v>527</v>
      </c>
    </row>
    <row r="159" spans="2:25" x14ac:dyDescent="0.25">
      <c r="B159" s="251">
        <v>1</v>
      </c>
      <c r="C159" s="251" t="s">
        <v>509</v>
      </c>
      <c r="D159" s="251" t="s">
        <v>50</v>
      </c>
      <c r="E159" s="251">
        <v>391094</v>
      </c>
      <c r="F159" s="251" t="s">
        <v>528</v>
      </c>
      <c r="U159" s="251">
        <v>1</v>
      </c>
      <c r="V159" s="251" t="s">
        <v>509</v>
      </c>
      <c r="W159" s="251" t="s">
        <v>50</v>
      </c>
      <c r="X159" s="251">
        <f>TripMode!R23</f>
        <v>391094</v>
      </c>
      <c r="Y159" s="251" t="s">
        <v>528</v>
      </c>
    </row>
    <row r="160" spans="2:25" x14ac:dyDescent="0.25">
      <c r="B160" s="251">
        <v>10</v>
      </c>
      <c r="C160" s="251" t="s">
        <v>509</v>
      </c>
      <c r="D160" s="251" t="s">
        <v>50</v>
      </c>
      <c r="E160" s="251">
        <v>0</v>
      </c>
      <c r="F160" s="251" t="s">
        <v>528</v>
      </c>
      <c r="U160" s="251">
        <v>2</v>
      </c>
      <c r="V160" s="251" t="s">
        <v>509</v>
      </c>
      <c r="W160" s="251" t="s">
        <v>50</v>
      </c>
      <c r="X160" s="251">
        <f>TripMode!R24</f>
        <v>0</v>
      </c>
      <c r="Y160" s="251" t="s">
        <v>528</v>
      </c>
    </row>
    <row r="161" spans="2:25" x14ac:dyDescent="0.25">
      <c r="B161" s="251">
        <v>11</v>
      </c>
      <c r="C161" s="251" t="s">
        <v>509</v>
      </c>
      <c r="D161" s="251" t="s">
        <v>50</v>
      </c>
      <c r="E161" s="251">
        <v>0</v>
      </c>
      <c r="F161" s="251" t="s">
        <v>528</v>
      </c>
      <c r="U161" s="251">
        <v>3</v>
      </c>
      <c r="V161" s="251" t="s">
        <v>509</v>
      </c>
      <c r="W161" s="251" t="s">
        <v>50</v>
      </c>
      <c r="X161" s="251">
        <f>TripMode!R25</f>
        <v>0</v>
      </c>
      <c r="Y161" s="251" t="s">
        <v>528</v>
      </c>
    </row>
    <row r="162" spans="2:25" x14ac:dyDescent="0.25">
      <c r="B162" s="251">
        <v>12</v>
      </c>
      <c r="C162" s="251" t="s">
        <v>509</v>
      </c>
      <c r="D162" s="251" t="s">
        <v>50</v>
      </c>
      <c r="E162" s="251">
        <v>0</v>
      </c>
      <c r="F162" s="251" t="s">
        <v>528</v>
      </c>
      <c r="U162" s="251">
        <v>4</v>
      </c>
      <c r="V162" s="251" t="s">
        <v>509</v>
      </c>
      <c r="W162" s="251" t="s">
        <v>50</v>
      </c>
      <c r="X162" s="251">
        <f>TripMode!R26</f>
        <v>0</v>
      </c>
      <c r="Y162" s="251" t="s">
        <v>528</v>
      </c>
    </row>
    <row r="163" spans="2:25" x14ac:dyDescent="0.25">
      <c r="B163" s="251">
        <v>2</v>
      </c>
      <c r="C163" s="251" t="s">
        <v>509</v>
      </c>
      <c r="D163" s="251" t="s">
        <v>50</v>
      </c>
      <c r="E163" s="251">
        <v>0</v>
      </c>
      <c r="F163" s="251" t="s">
        <v>528</v>
      </c>
      <c r="U163" s="251">
        <v>5</v>
      </c>
      <c r="V163" s="251" t="s">
        <v>509</v>
      </c>
      <c r="W163" s="251" t="s">
        <v>50</v>
      </c>
      <c r="X163" s="251">
        <f>TripMode!R27</f>
        <v>0</v>
      </c>
      <c r="Y163" s="251" t="s">
        <v>528</v>
      </c>
    </row>
    <row r="164" spans="2:25" x14ac:dyDescent="0.25">
      <c r="B164" s="251">
        <v>3</v>
      </c>
      <c r="C164" s="251" t="s">
        <v>509</v>
      </c>
      <c r="D164" s="251" t="s">
        <v>50</v>
      </c>
      <c r="E164" s="251">
        <v>0</v>
      </c>
      <c r="F164" s="251" t="s">
        <v>528</v>
      </c>
      <c r="U164" s="251">
        <v>6</v>
      </c>
      <c r="V164" s="251" t="s">
        <v>509</v>
      </c>
      <c r="W164" s="251" t="s">
        <v>50</v>
      </c>
      <c r="X164" s="251">
        <f>TripMode!R28</f>
        <v>0</v>
      </c>
      <c r="Y164" s="251" t="s">
        <v>528</v>
      </c>
    </row>
    <row r="165" spans="2:25" x14ac:dyDescent="0.25">
      <c r="B165" s="251">
        <v>4</v>
      </c>
      <c r="C165" s="251" t="s">
        <v>509</v>
      </c>
      <c r="D165" s="251" t="s">
        <v>50</v>
      </c>
      <c r="E165" s="251">
        <v>0</v>
      </c>
      <c r="F165" s="251" t="s">
        <v>528</v>
      </c>
      <c r="U165" s="251">
        <v>7</v>
      </c>
      <c r="V165" s="251" t="s">
        <v>509</v>
      </c>
      <c r="W165" s="251" t="s">
        <v>50</v>
      </c>
      <c r="X165" s="251">
        <f>TripMode!R29</f>
        <v>0</v>
      </c>
      <c r="Y165" s="251" t="s">
        <v>528</v>
      </c>
    </row>
    <row r="166" spans="2:25" x14ac:dyDescent="0.25">
      <c r="B166" s="251">
        <v>5</v>
      </c>
      <c r="C166" s="251" t="s">
        <v>509</v>
      </c>
      <c r="D166" s="251" t="s">
        <v>50</v>
      </c>
      <c r="E166" s="251">
        <v>0</v>
      </c>
      <c r="F166" s="251" t="s">
        <v>528</v>
      </c>
      <c r="U166" s="251">
        <v>8</v>
      </c>
      <c r="V166" s="251" t="s">
        <v>509</v>
      </c>
      <c r="W166" s="251" t="s">
        <v>50</v>
      </c>
      <c r="X166" s="251">
        <f>TripMode!R30</f>
        <v>0</v>
      </c>
      <c r="Y166" s="251" t="s">
        <v>528</v>
      </c>
    </row>
    <row r="167" spans="2:25" x14ac:dyDescent="0.25">
      <c r="B167" s="251">
        <v>6</v>
      </c>
      <c r="C167" s="251" t="s">
        <v>509</v>
      </c>
      <c r="D167" s="251" t="s">
        <v>50</v>
      </c>
      <c r="E167" s="251">
        <v>0</v>
      </c>
      <c r="F167" s="251" t="s">
        <v>528</v>
      </c>
      <c r="U167" s="251">
        <v>9</v>
      </c>
      <c r="V167" s="251" t="s">
        <v>509</v>
      </c>
      <c r="W167" s="251" t="s">
        <v>50</v>
      </c>
      <c r="X167" s="251">
        <f>TripMode!R31</f>
        <v>0</v>
      </c>
      <c r="Y167" s="251" t="s">
        <v>528</v>
      </c>
    </row>
    <row r="168" spans="2:25" x14ac:dyDescent="0.25">
      <c r="B168" s="251">
        <v>7</v>
      </c>
      <c r="C168" s="251" t="s">
        <v>509</v>
      </c>
      <c r="D168" s="251" t="s">
        <v>50</v>
      </c>
      <c r="E168" s="251">
        <v>0</v>
      </c>
      <c r="F168" s="251" t="s">
        <v>528</v>
      </c>
      <c r="U168" s="251">
        <v>10</v>
      </c>
      <c r="V168" s="251" t="s">
        <v>509</v>
      </c>
      <c r="W168" s="251" t="s">
        <v>50</v>
      </c>
      <c r="X168" s="251">
        <f>TripMode!R32</f>
        <v>0</v>
      </c>
      <c r="Y168" s="251" t="s">
        <v>528</v>
      </c>
    </row>
    <row r="169" spans="2:25" x14ac:dyDescent="0.25">
      <c r="B169" s="251">
        <v>8</v>
      </c>
      <c r="C169" s="251" t="s">
        <v>509</v>
      </c>
      <c r="D169" s="251" t="s">
        <v>50</v>
      </c>
      <c r="E169" s="251">
        <v>0</v>
      </c>
      <c r="F169" s="251" t="s">
        <v>528</v>
      </c>
      <c r="U169" s="251">
        <v>11</v>
      </c>
      <c r="V169" s="251" t="s">
        <v>509</v>
      </c>
      <c r="W169" s="251" t="s">
        <v>50</v>
      </c>
      <c r="X169" s="251">
        <f>TripMode!R33</f>
        <v>0</v>
      </c>
      <c r="Y169" s="251" t="s">
        <v>528</v>
      </c>
    </row>
    <row r="170" spans="2:25" x14ac:dyDescent="0.25">
      <c r="B170" s="251">
        <v>9</v>
      </c>
      <c r="C170" s="251" t="s">
        <v>509</v>
      </c>
      <c r="D170" s="251" t="s">
        <v>50</v>
      </c>
      <c r="E170" s="251">
        <v>0</v>
      </c>
      <c r="F170" s="251" t="s">
        <v>528</v>
      </c>
      <c r="U170" s="251">
        <v>12</v>
      </c>
      <c r="V170" s="251" t="s">
        <v>509</v>
      </c>
      <c r="W170" s="251" t="s">
        <v>50</v>
      </c>
      <c r="X170" s="251">
        <f>TripMode!R34</f>
        <v>0</v>
      </c>
      <c r="Y170" s="251" t="s">
        <v>528</v>
      </c>
    </row>
    <row r="171" spans="2:25" x14ac:dyDescent="0.25">
      <c r="B171" s="251">
        <v>1</v>
      </c>
      <c r="C171" s="251" t="s">
        <v>511</v>
      </c>
      <c r="D171" s="251" t="s">
        <v>50</v>
      </c>
      <c r="E171" s="251">
        <v>23104</v>
      </c>
      <c r="F171" s="251" t="s">
        <v>529</v>
      </c>
      <c r="U171" s="251">
        <v>1</v>
      </c>
      <c r="V171" s="251" t="s">
        <v>511</v>
      </c>
      <c r="W171" s="251" t="s">
        <v>50</v>
      </c>
      <c r="X171" s="251">
        <f>TripMode!S23</f>
        <v>22447.683431625934</v>
      </c>
      <c r="Y171" s="251" t="s">
        <v>529</v>
      </c>
    </row>
    <row r="172" spans="2:25" x14ac:dyDescent="0.25">
      <c r="B172" s="251">
        <v>10</v>
      </c>
      <c r="C172" s="251" t="s">
        <v>511</v>
      </c>
      <c r="D172" s="251" t="s">
        <v>50</v>
      </c>
      <c r="E172" s="251">
        <v>0</v>
      </c>
      <c r="F172" s="251" t="s">
        <v>529</v>
      </c>
      <c r="U172" s="251">
        <v>2</v>
      </c>
      <c r="V172" s="251" t="s">
        <v>511</v>
      </c>
      <c r="W172" s="251" t="s">
        <v>50</v>
      </c>
      <c r="X172" s="251">
        <f>TripMode!S24</f>
        <v>230364.11444319741</v>
      </c>
      <c r="Y172" s="251" t="s">
        <v>529</v>
      </c>
    </row>
    <row r="173" spans="2:25" x14ac:dyDescent="0.25">
      <c r="B173" s="251">
        <v>11</v>
      </c>
      <c r="C173" s="251" t="s">
        <v>511</v>
      </c>
      <c r="D173" s="251" t="s">
        <v>50</v>
      </c>
      <c r="E173" s="251">
        <v>0</v>
      </c>
      <c r="F173" s="251" t="s">
        <v>529</v>
      </c>
      <c r="U173" s="251">
        <v>3</v>
      </c>
      <c r="V173" s="251" t="s">
        <v>511</v>
      </c>
      <c r="W173" s="251" t="s">
        <v>50</v>
      </c>
      <c r="X173" s="251">
        <f>TripMode!S25</f>
        <v>0</v>
      </c>
      <c r="Y173" s="251" t="s">
        <v>529</v>
      </c>
    </row>
    <row r="174" spans="2:25" x14ac:dyDescent="0.25">
      <c r="B174" s="251">
        <v>12</v>
      </c>
      <c r="C174" s="251" t="s">
        <v>511</v>
      </c>
      <c r="D174" s="251" t="s">
        <v>50</v>
      </c>
      <c r="E174" s="251">
        <v>0</v>
      </c>
      <c r="F174" s="251" t="s">
        <v>529</v>
      </c>
      <c r="U174" s="251">
        <v>4</v>
      </c>
      <c r="V174" s="251" t="s">
        <v>511</v>
      </c>
      <c r="W174" s="251" t="s">
        <v>50</v>
      </c>
      <c r="X174" s="251">
        <f>TripMode!S26</f>
        <v>14740.202125176625</v>
      </c>
      <c r="Y174" s="251" t="s">
        <v>529</v>
      </c>
    </row>
    <row r="175" spans="2:25" x14ac:dyDescent="0.25">
      <c r="B175" s="251">
        <v>2</v>
      </c>
      <c r="C175" s="251" t="s">
        <v>511</v>
      </c>
      <c r="D175" s="251" t="s">
        <v>50</v>
      </c>
      <c r="E175" s="251">
        <v>229848</v>
      </c>
      <c r="F175" s="251" t="s">
        <v>529</v>
      </c>
      <c r="U175" s="251">
        <v>5</v>
      </c>
      <c r="V175" s="251" t="s">
        <v>511</v>
      </c>
      <c r="W175" s="251" t="s">
        <v>50</v>
      </c>
      <c r="X175" s="251">
        <f>TripMode!S27</f>
        <v>0</v>
      </c>
      <c r="Y175" s="251" t="s">
        <v>529</v>
      </c>
    </row>
    <row r="176" spans="2:25" x14ac:dyDescent="0.25">
      <c r="B176" s="251">
        <v>3</v>
      </c>
      <c r="C176" s="251" t="s">
        <v>511</v>
      </c>
      <c r="D176" s="251" t="s">
        <v>50</v>
      </c>
      <c r="E176" s="251">
        <v>0</v>
      </c>
      <c r="F176" s="251" t="s">
        <v>529</v>
      </c>
      <c r="U176" s="251">
        <v>6</v>
      </c>
      <c r="V176" s="251" t="s">
        <v>511</v>
      </c>
      <c r="W176" s="251" t="s">
        <v>50</v>
      </c>
      <c r="X176" s="251">
        <f>TripMode!S28</f>
        <v>0</v>
      </c>
      <c r="Y176" s="251" t="s">
        <v>529</v>
      </c>
    </row>
    <row r="177" spans="2:25" x14ac:dyDescent="0.25">
      <c r="B177" s="251">
        <v>4</v>
      </c>
      <c r="C177" s="251" t="s">
        <v>511</v>
      </c>
      <c r="D177" s="251" t="s">
        <v>50</v>
      </c>
      <c r="E177" s="251">
        <v>14600</v>
      </c>
      <c r="F177" s="251" t="s">
        <v>529</v>
      </c>
      <c r="U177" s="251">
        <v>7</v>
      </c>
      <c r="V177" s="251" t="s">
        <v>511</v>
      </c>
      <c r="W177" s="251" t="s">
        <v>50</v>
      </c>
      <c r="X177" s="251">
        <f>TripMode!S29</f>
        <v>0</v>
      </c>
      <c r="Y177" s="251" t="s">
        <v>529</v>
      </c>
    </row>
    <row r="178" spans="2:25" x14ac:dyDescent="0.25">
      <c r="B178" s="251">
        <v>5</v>
      </c>
      <c r="C178" s="251" t="s">
        <v>511</v>
      </c>
      <c r="D178" s="251" t="s">
        <v>50</v>
      </c>
      <c r="E178" s="251">
        <v>0</v>
      </c>
      <c r="F178" s="251" t="s">
        <v>529</v>
      </c>
      <c r="U178" s="251">
        <v>8</v>
      </c>
      <c r="V178" s="251" t="s">
        <v>511</v>
      </c>
      <c r="W178" s="251" t="s">
        <v>50</v>
      </c>
      <c r="X178" s="251">
        <f>TripMode!S30</f>
        <v>0</v>
      </c>
      <c r="Y178" s="251" t="s">
        <v>529</v>
      </c>
    </row>
    <row r="179" spans="2:25" x14ac:dyDescent="0.25">
      <c r="B179" s="251">
        <v>6</v>
      </c>
      <c r="C179" s="251" t="s">
        <v>511</v>
      </c>
      <c r="D179" s="251" t="s">
        <v>50</v>
      </c>
      <c r="E179" s="251">
        <v>0</v>
      </c>
      <c r="F179" s="251" t="s">
        <v>529</v>
      </c>
      <c r="U179" s="251">
        <v>9</v>
      </c>
      <c r="V179" s="251" t="s">
        <v>511</v>
      </c>
      <c r="W179" s="251" t="s">
        <v>50</v>
      </c>
      <c r="X179" s="251">
        <f>TripMode!S31</f>
        <v>0</v>
      </c>
      <c r="Y179" s="251" t="s">
        <v>529</v>
      </c>
    </row>
    <row r="180" spans="2:25" x14ac:dyDescent="0.25">
      <c r="B180" s="251">
        <v>7</v>
      </c>
      <c r="C180" s="251" t="s">
        <v>511</v>
      </c>
      <c r="D180" s="251" t="s">
        <v>50</v>
      </c>
      <c r="E180" s="251">
        <v>0</v>
      </c>
      <c r="F180" s="251" t="s">
        <v>529</v>
      </c>
      <c r="U180" s="251">
        <v>10</v>
      </c>
      <c r="V180" s="251" t="s">
        <v>511</v>
      </c>
      <c r="W180" s="251" t="s">
        <v>50</v>
      </c>
      <c r="X180" s="251">
        <f>TripMode!S32</f>
        <v>0</v>
      </c>
      <c r="Y180" s="251" t="s">
        <v>529</v>
      </c>
    </row>
    <row r="181" spans="2:25" x14ac:dyDescent="0.25">
      <c r="B181" s="251">
        <v>8</v>
      </c>
      <c r="C181" s="251" t="s">
        <v>511</v>
      </c>
      <c r="D181" s="251" t="s">
        <v>50</v>
      </c>
      <c r="E181" s="251">
        <v>0</v>
      </c>
      <c r="F181" s="251" t="s">
        <v>529</v>
      </c>
      <c r="U181" s="251">
        <v>11</v>
      </c>
      <c r="V181" s="251" t="s">
        <v>511</v>
      </c>
      <c r="W181" s="251" t="s">
        <v>50</v>
      </c>
      <c r="X181" s="251">
        <f>TripMode!S33</f>
        <v>0</v>
      </c>
      <c r="Y181" s="251" t="s">
        <v>529</v>
      </c>
    </row>
    <row r="182" spans="2:25" x14ac:dyDescent="0.25">
      <c r="B182" s="251">
        <v>9</v>
      </c>
      <c r="C182" s="251" t="s">
        <v>511</v>
      </c>
      <c r="D182" s="251" t="s">
        <v>50</v>
      </c>
      <c r="E182" s="251">
        <v>0</v>
      </c>
      <c r="F182" s="251" t="s">
        <v>529</v>
      </c>
      <c r="U182" s="251">
        <v>12</v>
      </c>
      <c r="V182" s="251" t="s">
        <v>511</v>
      </c>
      <c r="W182" s="251" t="s">
        <v>50</v>
      </c>
      <c r="X182" s="251">
        <f>TripMode!S34</f>
        <v>0</v>
      </c>
      <c r="Y182" s="251" t="s">
        <v>529</v>
      </c>
    </row>
    <row r="183" spans="2:25" x14ac:dyDescent="0.25">
      <c r="B183" s="251">
        <v>1</v>
      </c>
      <c r="C183" s="251" t="s">
        <v>513</v>
      </c>
      <c r="D183" s="251" t="s">
        <v>50</v>
      </c>
      <c r="E183" s="251">
        <v>8410</v>
      </c>
      <c r="F183" s="251" t="s">
        <v>530</v>
      </c>
      <c r="U183" s="251">
        <v>1</v>
      </c>
      <c r="V183" s="251" t="s">
        <v>513</v>
      </c>
      <c r="W183" s="251" t="s">
        <v>50</v>
      </c>
      <c r="X183" s="251">
        <f>TripMode!T23</f>
        <v>8628.5767005244943</v>
      </c>
      <c r="Y183" s="251" t="s">
        <v>530</v>
      </c>
    </row>
    <row r="184" spans="2:25" x14ac:dyDescent="0.25">
      <c r="B184" s="251">
        <v>10</v>
      </c>
      <c r="C184" s="251" t="s">
        <v>513</v>
      </c>
      <c r="D184" s="251" t="s">
        <v>50</v>
      </c>
      <c r="E184" s="251">
        <v>0</v>
      </c>
      <c r="F184" s="251" t="s">
        <v>530</v>
      </c>
      <c r="U184" s="251">
        <v>2</v>
      </c>
      <c r="V184" s="251" t="s">
        <v>513</v>
      </c>
      <c r="W184" s="251" t="s">
        <v>50</v>
      </c>
      <c r="X184" s="251">
        <f>TripMode!T24</f>
        <v>10049.64428170676</v>
      </c>
      <c r="Y184" s="251" t="s">
        <v>530</v>
      </c>
    </row>
    <row r="185" spans="2:25" x14ac:dyDescent="0.25">
      <c r="B185" s="251">
        <v>11</v>
      </c>
      <c r="C185" s="251" t="s">
        <v>513</v>
      </c>
      <c r="D185" s="251" t="s">
        <v>50</v>
      </c>
      <c r="E185" s="251">
        <v>0</v>
      </c>
      <c r="F185" s="251" t="s">
        <v>530</v>
      </c>
      <c r="U185" s="251">
        <v>3</v>
      </c>
      <c r="V185" s="251" t="s">
        <v>513</v>
      </c>
      <c r="W185" s="251" t="s">
        <v>50</v>
      </c>
      <c r="X185" s="251">
        <f>TripMode!T25</f>
        <v>37369.837689914435</v>
      </c>
      <c r="Y185" s="251" t="s">
        <v>530</v>
      </c>
    </row>
    <row r="186" spans="2:25" x14ac:dyDescent="0.25">
      <c r="B186" s="251">
        <v>12</v>
      </c>
      <c r="C186" s="251" t="s">
        <v>513</v>
      </c>
      <c r="D186" s="251" t="s">
        <v>50</v>
      </c>
      <c r="E186" s="251">
        <v>0</v>
      </c>
      <c r="F186" s="251" t="s">
        <v>530</v>
      </c>
      <c r="U186" s="251">
        <v>4</v>
      </c>
      <c r="V186" s="251" t="s">
        <v>513</v>
      </c>
      <c r="W186" s="251" t="s">
        <v>50</v>
      </c>
      <c r="X186" s="251">
        <f>TripMode!T26</f>
        <v>519.94132785429838</v>
      </c>
      <c r="Y186" s="251" t="s">
        <v>530</v>
      </c>
    </row>
    <row r="187" spans="2:25" x14ac:dyDescent="0.25">
      <c r="B187" s="251">
        <v>2</v>
      </c>
      <c r="C187" s="251" t="s">
        <v>513</v>
      </c>
      <c r="D187" s="251" t="s">
        <v>50</v>
      </c>
      <c r="E187" s="251">
        <v>10140</v>
      </c>
      <c r="F187" s="251" t="s">
        <v>530</v>
      </c>
      <c r="U187" s="251">
        <v>5</v>
      </c>
      <c r="V187" s="251" t="s">
        <v>513</v>
      </c>
      <c r="W187" s="251" t="s">
        <v>50</v>
      </c>
      <c r="X187" s="251">
        <f>TripMode!T27</f>
        <v>0</v>
      </c>
      <c r="Y187" s="251" t="s">
        <v>530</v>
      </c>
    </row>
    <row r="188" spans="2:25" x14ac:dyDescent="0.25">
      <c r="B188" s="251">
        <v>3</v>
      </c>
      <c r="C188" s="251" t="s">
        <v>513</v>
      </c>
      <c r="D188" s="251" t="s">
        <v>50</v>
      </c>
      <c r="E188" s="251">
        <v>37354</v>
      </c>
      <c r="F188" s="251" t="s">
        <v>530</v>
      </c>
      <c r="U188" s="251">
        <v>6</v>
      </c>
      <c r="V188" s="251" t="s">
        <v>513</v>
      </c>
      <c r="W188" s="251" t="s">
        <v>50</v>
      </c>
      <c r="X188" s="251">
        <f>TripMode!T28</f>
        <v>0</v>
      </c>
      <c r="Y188" s="251" t="s">
        <v>530</v>
      </c>
    </row>
    <row r="189" spans="2:25" x14ac:dyDescent="0.25">
      <c r="B189" s="251">
        <v>4</v>
      </c>
      <c r="C189" s="251" t="s">
        <v>513</v>
      </c>
      <c r="D189" s="251" t="s">
        <v>50</v>
      </c>
      <c r="E189" s="251">
        <v>664</v>
      </c>
      <c r="F189" s="251" t="s">
        <v>530</v>
      </c>
      <c r="U189" s="251">
        <v>7</v>
      </c>
      <c r="V189" s="251" t="s">
        <v>513</v>
      </c>
      <c r="W189" s="251" t="s">
        <v>50</v>
      </c>
      <c r="X189" s="251">
        <f>TripMode!T29</f>
        <v>0</v>
      </c>
      <c r="Y189" s="251" t="s">
        <v>530</v>
      </c>
    </row>
    <row r="190" spans="2:25" x14ac:dyDescent="0.25">
      <c r="B190" s="251">
        <v>5</v>
      </c>
      <c r="C190" s="251" t="s">
        <v>513</v>
      </c>
      <c r="D190" s="251" t="s">
        <v>50</v>
      </c>
      <c r="E190" s="251">
        <v>0</v>
      </c>
      <c r="F190" s="251" t="s">
        <v>530</v>
      </c>
      <c r="U190" s="251">
        <v>8</v>
      </c>
      <c r="V190" s="251" t="s">
        <v>513</v>
      </c>
      <c r="W190" s="251" t="s">
        <v>50</v>
      </c>
      <c r="X190" s="251">
        <f>TripMode!T30</f>
        <v>0</v>
      </c>
      <c r="Y190" s="251" t="s">
        <v>530</v>
      </c>
    </row>
    <row r="191" spans="2:25" x14ac:dyDescent="0.25">
      <c r="B191" s="251">
        <v>6</v>
      </c>
      <c r="C191" s="251" t="s">
        <v>513</v>
      </c>
      <c r="D191" s="251" t="s">
        <v>50</v>
      </c>
      <c r="E191" s="251">
        <v>0</v>
      </c>
      <c r="F191" s="251" t="s">
        <v>530</v>
      </c>
      <c r="U191" s="251">
        <v>9</v>
      </c>
      <c r="V191" s="251" t="s">
        <v>513</v>
      </c>
      <c r="W191" s="251" t="s">
        <v>50</v>
      </c>
      <c r="X191" s="251">
        <f>TripMode!T31</f>
        <v>0</v>
      </c>
      <c r="Y191" s="251" t="s">
        <v>530</v>
      </c>
    </row>
    <row r="192" spans="2:25" x14ac:dyDescent="0.25">
      <c r="B192" s="251">
        <v>7</v>
      </c>
      <c r="C192" s="251" t="s">
        <v>513</v>
      </c>
      <c r="D192" s="251" t="s">
        <v>50</v>
      </c>
      <c r="E192" s="251">
        <v>0</v>
      </c>
      <c r="F192" s="251" t="s">
        <v>530</v>
      </c>
      <c r="U192" s="251">
        <v>10</v>
      </c>
      <c r="V192" s="251" t="s">
        <v>513</v>
      </c>
      <c r="W192" s="251" t="s">
        <v>50</v>
      </c>
      <c r="X192" s="251">
        <f>TripMode!T32</f>
        <v>0</v>
      </c>
      <c r="Y192" s="251" t="s">
        <v>530</v>
      </c>
    </row>
    <row r="193" spans="2:25" x14ac:dyDescent="0.25">
      <c r="B193" s="251">
        <v>8</v>
      </c>
      <c r="C193" s="251" t="s">
        <v>513</v>
      </c>
      <c r="D193" s="251" t="s">
        <v>50</v>
      </c>
      <c r="E193" s="251">
        <v>0</v>
      </c>
      <c r="F193" s="251" t="s">
        <v>530</v>
      </c>
      <c r="U193" s="251">
        <v>11</v>
      </c>
      <c r="V193" s="251" t="s">
        <v>513</v>
      </c>
      <c r="W193" s="251" t="s">
        <v>50</v>
      </c>
      <c r="X193" s="251">
        <f>TripMode!T33</f>
        <v>0</v>
      </c>
      <c r="Y193" s="251" t="s">
        <v>530</v>
      </c>
    </row>
    <row r="194" spans="2:25" x14ac:dyDescent="0.25">
      <c r="B194" s="251">
        <v>9</v>
      </c>
      <c r="C194" s="251" t="s">
        <v>513</v>
      </c>
      <c r="D194" s="251" t="s">
        <v>50</v>
      </c>
      <c r="E194" s="251">
        <v>0</v>
      </c>
      <c r="F194" s="251" t="s">
        <v>530</v>
      </c>
      <c r="U194" s="251">
        <v>12</v>
      </c>
      <c r="V194" s="251" t="s">
        <v>513</v>
      </c>
      <c r="W194" s="251" t="s">
        <v>50</v>
      </c>
      <c r="X194" s="251">
        <f>TripMode!T34</f>
        <v>0</v>
      </c>
      <c r="Y194" s="251" t="s">
        <v>530</v>
      </c>
    </row>
    <row r="195" spans="2:25" x14ac:dyDescent="0.25">
      <c r="B195" s="251">
        <v>1</v>
      </c>
      <c r="C195" s="251" t="s">
        <v>515</v>
      </c>
      <c r="D195" s="251" t="s">
        <v>50</v>
      </c>
      <c r="E195" s="251">
        <v>0</v>
      </c>
      <c r="F195" s="251" t="s">
        <v>531</v>
      </c>
      <c r="U195" s="251">
        <v>1</v>
      </c>
      <c r="V195" s="251" t="s">
        <v>515</v>
      </c>
      <c r="W195" s="251" t="s">
        <v>50</v>
      </c>
      <c r="X195" s="251">
        <f>TripMode!U23</f>
        <v>0</v>
      </c>
      <c r="Y195" s="251" t="s">
        <v>531</v>
      </c>
    </row>
    <row r="196" spans="2:25" x14ac:dyDescent="0.25">
      <c r="B196" s="251">
        <v>10</v>
      </c>
      <c r="C196" s="251" t="s">
        <v>515</v>
      </c>
      <c r="D196" s="251" t="s">
        <v>50</v>
      </c>
      <c r="E196" s="251">
        <v>0</v>
      </c>
      <c r="F196" s="251" t="s">
        <v>531</v>
      </c>
      <c r="U196" s="251">
        <v>2</v>
      </c>
      <c r="V196" s="251" t="s">
        <v>515</v>
      </c>
      <c r="W196" s="251" t="s">
        <v>50</v>
      </c>
      <c r="X196" s="251">
        <f>TripMode!U24</f>
        <v>0</v>
      </c>
      <c r="Y196" s="251" t="s">
        <v>531</v>
      </c>
    </row>
    <row r="197" spans="2:25" x14ac:dyDescent="0.25">
      <c r="B197" s="251">
        <v>11</v>
      </c>
      <c r="C197" s="251" t="s">
        <v>515</v>
      </c>
      <c r="D197" s="251" t="s">
        <v>50</v>
      </c>
      <c r="E197" s="251">
        <v>0</v>
      </c>
      <c r="F197" s="251" t="s">
        <v>531</v>
      </c>
      <c r="U197" s="251">
        <v>3</v>
      </c>
      <c r="V197" s="251" t="s">
        <v>515</v>
      </c>
      <c r="W197" s="251" t="s">
        <v>50</v>
      </c>
      <c r="X197" s="251">
        <f>TripMode!U25</f>
        <v>0</v>
      </c>
      <c r="Y197" s="251" t="s">
        <v>531</v>
      </c>
    </row>
    <row r="198" spans="2:25" x14ac:dyDescent="0.25">
      <c r="B198" s="251">
        <v>12</v>
      </c>
      <c r="C198" s="251" t="s">
        <v>515</v>
      </c>
      <c r="D198" s="251" t="s">
        <v>50</v>
      </c>
      <c r="E198" s="251">
        <v>0</v>
      </c>
      <c r="F198" s="251" t="s">
        <v>531</v>
      </c>
      <c r="U198" s="251">
        <v>4</v>
      </c>
      <c r="V198" s="251" t="s">
        <v>515</v>
      </c>
      <c r="W198" s="251" t="s">
        <v>50</v>
      </c>
      <c r="X198" s="251">
        <f>TripMode!U26</f>
        <v>46634.000000000007</v>
      </c>
      <c r="Y198" s="251" t="s">
        <v>531</v>
      </c>
    </row>
    <row r="199" spans="2:25" x14ac:dyDescent="0.25">
      <c r="B199" s="251">
        <v>2</v>
      </c>
      <c r="C199" s="251" t="s">
        <v>515</v>
      </c>
      <c r="D199" s="251" t="s">
        <v>50</v>
      </c>
      <c r="E199" s="251">
        <v>0</v>
      </c>
      <c r="F199" s="251" t="s">
        <v>531</v>
      </c>
      <c r="U199" s="251">
        <v>5</v>
      </c>
      <c r="V199" s="251" t="s">
        <v>515</v>
      </c>
      <c r="W199" s="251" t="s">
        <v>50</v>
      </c>
      <c r="X199" s="251">
        <f>TripMode!U27</f>
        <v>0</v>
      </c>
      <c r="Y199" s="251" t="s">
        <v>531</v>
      </c>
    </row>
    <row r="200" spans="2:25" x14ac:dyDescent="0.25">
      <c r="B200" s="251">
        <v>3</v>
      </c>
      <c r="C200" s="251" t="s">
        <v>515</v>
      </c>
      <c r="D200" s="251" t="s">
        <v>50</v>
      </c>
      <c r="E200" s="251">
        <v>0</v>
      </c>
      <c r="F200" s="251" t="s">
        <v>531</v>
      </c>
      <c r="U200" s="251">
        <v>6</v>
      </c>
      <c r="V200" s="251" t="s">
        <v>515</v>
      </c>
      <c r="W200" s="251" t="s">
        <v>50</v>
      </c>
      <c r="X200" s="251">
        <f>TripMode!U28</f>
        <v>0</v>
      </c>
      <c r="Y200" s="251" t="s">
        <v>531</v>
      </c>
    </row>
    <row r="201" spans="2:25" x14ac:dyDescent="0.25">
      <c r="B201" s="251">
        <v>4</v>
      </c>
      <c r="C201" s="251" t="s">
        <v>515</v>
      </c>
      <c r="D201" s="251" t="s">
        <v>50</v>
      </c>
      <c r="E201" s="251">
        <v>46634</v>
      </c>
      <c r="F201" s="251" t="s">
        <v>531</v>
      </c>
      <c r="U201" s="251">
        <v>7</v>
      </c>
      <c r="V201" s="251" t="s">
        <v>515</v>
      </c>
      <c r="W201" s="251" t="s">
        <v>50</v>
      </c>
      <c r="X201" s="251">
        <f>TripMode!U29</f>
        <v>0</v>
      </c>
      <c r="Y201" s="251" t="s">
        <v>531</v>
      </c>
    </row>
    <row r="202" spans="2:25" x14ac:dyDescent="0.25">
      <c r="B202" s="251">
        <v>5</v>
      </c>
      <c r="C202" s="251" t="s">
        <v>515</v>
      </c>
      <c r="D202" s="251" t="s">
        <v>50</v>
      </c>
      <c r="E202" s="251">
        <v>0</v>
      </c>
      <c r="F202" s="251" t="s">
        <v>531</v>
      </c>
      <c r="U202" s="251">
        <v>8</v>
      </c>
      <c r="V202" s="251" t="s">
        <v>515</v>
      </c>
      <c r="W202" s="251" t="s">
        <v>50</v>
      </c>
      <c r="X202" s="251">
        <f>TripMode!U30</f>
        <v>0</v>
      </c>
      <c r="Y202" s="251" t="s">
        <v>531</v>
      </c>
    </row>
    <row r="203" spans="2:25" x14ac:dyDescent="0.25">
      <c r="B203" s="251">
        <v>6</v>
      </c>
      <c r="C203" s="251" t="s">
        <v>515</v>
      </c>
      <c r="D203" s="251" t="s">
        <v>50</v>
      </c>
      <c r="E203" s="251">
        <v>0</v>
      </c>
      <c r="F203" s="251" t="s">
        <v>531</v>
      </c>
      <c r="U203" s="251">
        <v>9</v>
      </c>
      <c r="V203" s="251" t="s">
        <v>515</v>
      </c>
      <c r="W203" s="251" t="s">
        <v>50</v>
      </c>
      <c r="X203" s="251">
        <f>TripMode!U31</f>
        <v>0</v>
      </c>
      <c r="Y203" s="251" t="s">
        <v>531</v>
      </c>
    </row>
    <row r="204" spans="2:25" x14ac:dyDescent="0.25">
      <c r="B204" s="251">
        <v>7</v>
      </c>
      <c r="C204" s="251" t="s">
        <v>515</v>
      </c>
      <c r="D204" s="251" t="s">
        <v>50</v>
      </c>
      <c r="E204" s="251">
        <v>0</v>
      </c>
      <c r="F204" s="251" t="s">
        <v>531</v>
      </c>
      <c r="U204" s="251">
        <v>10</v>
      </c>
      <c r="V204" s="251" t="s">
        <v>515</v>
      </c>
      <c r="W204" s="251" t="s">
        <v>50</v>
      </c>
      <c r="X204" s="251">
        <f>TripMode!U32</f>
        <v>0</v>
      </c>
      <c r="Y204" s="251" t="s">
        <v>531</v>
      </c>
    </row>
    <row r="205" spans="2:25" x14ac:dyDescent="0.25">
      <c r="B205" s="251">
        <v>8</v>
      </c>
      <c r="C205" s="251" t="s">
        <v>515</v>
      </c>
      <c r="D205" s="251" t="s">
        <v>50</v>
      </c>
      <c r="E205" s="251">
        <v>0</v>
      </c>
      <c r="F205" s="251" t="s">
        <v>531</v>
      </c>
      <c r="U205" s="251">
        <v>11</v>
      </c>
      <c r="V205" s="251" t="s">
        <v>515</v>
      </c>
      <c r="W205" s="251" t="s">
        <v>50</v>
      </c>
      <c r="X205" s="251">
        <f>TripMode!U33</f>
        <v>0</v>
      </c>
      <c r="Y205" s="251" t="s">
        <v>531</v>
      </c>
    </row>
    <row r="206" spans="2:25" x14ac:dyDescent="0.25">
      <c r="B206" s="251">
        <v>9</v>
      </c>
      <c r="C206" s="251" t="s">
        <v>515</v>
      </c>
      <c r="D206" s="251" t="s">
        <v>50</v>
      </c>
      <c r="E206" s="251">
        <v>0</v>
      </c>
      <c r="F206" s="251" t="s">
        <v>531</v>
      </c>
      <c r="U206" s="251">
        <v>12</v>
      </c>
      <c r="V206" s="251" t="s">
        <v>515</v>
      </c>
      <c r="W206" s="251" t="s">
        <v>50</v>
      </c>
      <c r="X206" s="251">
        <f>TripMode!U34</f>
        <v>0</v>
      </c>
      <c r="Y206" s="251" t="s">
        <v>531</v>
      </c>
    </row>
    <row r="207" spans="2:25" x14ac:dyDescent="0.25">
      <c r="B207" s="251">
        <v>1</v>
      </c>
      <c r="C207" s="251" t="s">
        <v>517</v>
      </c>
      <c r="D207" s="251" t="s">
        <v>50</v>
      </c>
      <c r="E207" s="251">
        <v>0</v>
      </c>
      <c r="F207" s="251" t="s">
        <v>532</v>
      </c>
      <c r="U207" s="251">
        <v>1</v>
      </c>
      <c r="V207" s="251" t="s">
        <v>517</v>
      </c>
      <c r="W207" s="251" t="s">
        <v>50</v>
      </c>
      <c r="X207" s="251">
        <f>TripMode!V23</f>
        <v>0</v>
      </c>
      <c r="Y207" s="251" t="s">
        <v>532</v>
      </c>
    </row>
    <row r="208" spans="2:25" x14ac:dyDescent="0.25">
      <c r="B208" s="251">
        <v>10</v>
      </c>
      <c r="C208" s="251" t="s">
        <v>517</v>
      </c>
      <c r="D208" s="251" t="s">
        <v>50</v>
      </c>
      <c r="E208" s="251">
        <v>0</v>
      </c>
      <c r="F208" s="251" t="s">
        <v>532</v>
      </c>
      <c r="U208" s="251">
        <v>2</v>
      </c>
      <c r="V208" s="251" t="s">
        <v>517</v>
      </c>
      <c r="W208" s="251" t="s">
        <v>50</v>
      </c>
      <c r="X208" s="251">
        <f>TripMode!V24</f>
        <v>0</v>
      </c>
      <c r="Y208" s="251" t="s">
        <v>532</v>
      </c>
    </row>
    <row r="209" spans="2:25" x14ac:dyDescent="0.25">
      <c r="B209" s="251">
        <v>11</v>
      </c>
      <c r="C209" s="251" t="s">
        <v>517</v>
      </c>
      <c r="D209" s="251" t="s">
        <v>50</v>
      </c>
      <c r="E209" s="251">
        <v>0</v>
      </c>
      <c r="F209" s="251" t="s">
        <v>532</v>
      </c>
      <c r="U209" s="251">
        <v>3</v>
      </c>
      <c r="V209" s="251" t="s">
        <v>517</v>
      </c>
      <c r="W209" s="251" t="s">
        <v>50</v>
      </c>
      <c r="X209" s="251">
        <f>TripMode!V25</f>
        <v>0</v>
      </c>
      <c r="Y209" s="251" t="s">
        <v>532</v>
      </c>
    </row>
    <row r="210" spans="2:25" x14ac:dyDescent="0.25">
      <c r="B210" s="251">
        <v>12</v>
      </c>
      <c r="C210" s="251" t="s">
        <v>517</v>
      </c>
      <c r="D210" s="251" t="s">
        <v>50</v>
      </c>
      <c r="E210" s="251">
        <v>0</v>
      </c>
      <c r="F210" s="251" t="s">
        <v>532</v>
      </c>
      <c r="U210" s="251">
        <v>4</v>
      </c>
      <c r="V210" s="251" t="s">
        <v>517</v>
      </c>
      <c r="W210" s="251" t="s">
        <v>50</v>
      </c>
      <c r="X210" s="251">
        <f>TripMode!V26</f>
        <v>0</v>
      </c>
      <c r="Y210" s="251" t="s">
        <v>532</v>
      </c>
    </row>
    <row r="211" spans="2:25" x14ac:dyDescent="0.25">
      <c r="B211" s="251">
        <v>2</v>
      </c>
      <c r="C211" s="251" t="s">
        <v>517</v>
      </c>
      <c r="D211" s="251" t="s">
        <v>50</v>
      </c>
      <c r="E211" s="251">
        <v>0</v>
      </c>
      <c r="F211" s="251" t="s">
        <v>532</v>
      </c>
      <c r="U211" s="251">
        <v>5</v>
      </c>
      <c r="V211" s="251" t="s">
        <v>517</v>
      </c>
      <c r="W211" s="251" t="s">
        <v>50</v>
      </c>
      <c r="X211" s="251">
        <f>TripMode!V27</f>
        <v>24964</v>
      </c>
      <c r="Y211" s="251" t="s">
        <v>532</v>
      </c>
    </row>
    <row r="212" spans="2:25" x14ac:dyDescent="0.25">
      <c r="B212" s="251">
        <v>3</v>
      </c>
      <c r="C212" s="251" t="s">
        <v>517</v>
      </c>
      <c r="D212" s="251" t="s">
        <v>50</v>
      </c>
      <c r="E212" s="251">
        <v>0</v>
      </c>
      <c r="F212" s="251" t="s">
        <v>532</v>
      </c>
      <c r="U212" s="251">
        <v>6</v>
      </c>
      <c r="V212" s="251" t="s">
        <v>517</v>
      </c>
      <c r="W212" s="251" t="s">
        <v>50</v>
      </c>
      <c r="X212" s="251">
        <f>TripMode!V28</f>
        <v>0</v>
      </c>
      <c r="Y212" s="251" t="s">
        <v>532</v>
      </c>
    </row>
    <row r="213" spans="2:25" x14ac:dyDescent="0.25">
      <c r="B213" s="251">
        <v>4</v>
      </c>
      <c r="C213" s="251" t="s">
        <v>517</v>
      </c>
      <c r="D213" s="251" t="s">
        <v>50</v>
      </c>
      <c r="E213" s="251">
        <v>0</v>
      </c>
      <c r="F213" s="251" t="s">
        <v>532</v>
      </c>
      <c r="U213" s="251">
        <v>7</v>
      </c>
      <c r="V213" s="251" t="s">
        <v>517</v>
      </c>
      <c r="W213" s="251" t="s">
        <v>50</v>
      </c>
      <c r="X213" s="251">
        <f>TripMode!V29</f>
        <v>0</v>
      </c>
      <c r="Y213" s="251" t="s">
        <v>532</v>
      </c>
    </row>
    <row r="214" spans="2:25" x14ac:dyDescent="0.25">
      <c r="B214" s="251">
        <v>5</v>
      </c>
      <c r="C214" s="251" t="s">
        <v>517</v>
      </c>
      <c r="D214" s="251" t="s">
        <v>50</v>
      </c>
      <c r="E214" s="251">
        <v>24964</v>
      </c>
      <c r="F214" s="251" t="s">
        <v>532</v>
      </c>
      <c r="U214" s="251">
        <v>8</v>
      </c>
      <c r="V214" s="251" t="s">
        <v>517</v>
      </c>
      <c r="W214" s="251" t="s">
        <v>50</v>
      </c>
      <c r="X214" s="251">
        <f>TripMode!V30</f>
        <v>0</v>
      </c>
      <c r="Y214" s="251" t="s">
        <v>532</v>
      </c>
    </row>
    <row r="215" spans="2:25" x14ac:dyDescent="0.25">
      <c r="B215" s="251">
        <v>6</v>
      </c>
      <c r="C215" s="251" t="s">
        <v>517</v>
      </c>
      <c r="D215" s="251" t="s">
        <v>50</v>
      </c>
      <c r="E215" s="251">
        <v>0</v>
      </c>
      <c r="F215" s="251" t="s">
        <v>532</v>
      </c>
      <c r="U215" s="251">
        <v>9</v>
      </c>
      <c r="V215" s="251" t="s">
        <v>517</v>
      </c>
      <c r="W215" s="251" t="s">
        <v>50</v>
      </c>
      <c r="X215" s="251">
        <f>TripMode!V31</f>
        <v>0</v>
      </c>
      <c r="Y215" s="251" t="s">
        <v>532</v>
      </c>
    </row>
    <row r="216" spans="2:25" x14ac:dyDescent="0.25">
      <c r="B216" s="251">
        <v>7</v>
      </c>
      <c r="C216" s="251" t="s">
        <v>517</v>
      </c>
      <c r="D216" s="251" t="s">
        <v>50</v>
      </c>
      <c r="E216" s="251">
        <v>0</v>
      </c>
      <c r="F216" s="251" t="s">
        <v>532</v>
      </c>
      <c r="U216" s="251">
        <v>10</v>
      </c>
      <c r="V216" s="251" t="s">
        <v>517</v>
      </c>
      <c r="W216" s="251" t="s">
        <v>50</v>
      </c>
      <c r="X216" s="251">
        <f>TripMode!V32</f>
        <v>0</v>
      </c>
      <c r="Y216" s="251" t="s">
        <v>532</v>
      </c>
    </row>
    <row r="217" spans="2:25" x14ac:dyDescent="0.25">
      <c r="B217" s="251">
        <v>8</v>
      </c>
      <c r="C217" s="251" t="s">
        <v>517</v>
      </c>
      <c r="D217" s="251" t="s">
        <v>50</v>
      </c>
      <c r="E217" s="251">
        <v>0</v>
      </c>
      <c r="F217" s="251" t="s">
        <v>532</v>
      </c>
      <c r="U217" s="251">
        <v>11</v>
      </c>
      <c r="V217" s="251" t="s">
        <v>517</v>
      </c>
      <c r="W217" s="251" t="s">
        <v>50</v>
      </c>
      <c r="X217" s="251">
        <f>TripMode!V33</f>
        <v>0</v>
      </c>
      <c r="Y217" s="251" t="s">
        <v>532</v>
      </c>
    </row>
    <row r="218" spans="2:25" x14ac:dyDescent="0.25">
      <c r="B218" s="251">
        <v>9</v>
      </c>
      <c r="C218" s="251" t="s">
        <v>517</v>
      </c>
      <c r="D218" s="251" t="s">
        <v>50</v>
      </c>
      <c r="E218" s="251">
        <v>0</v>
      </c>
      <c r="F218" s="251" t="s">
        <v>532</v>
      </c>
      <c r="U218" s="251">
        <v>12</v>
      </c>
      <c r="V218" s="251" t="s">
        <v>517</v>
      </c>
      <c r="W218" s="251" t="s">
        <v>50</v>
      </c>
      <c r="X218" s="251">
        <f>TripMode!V34</f>
        <v>0</v>
      </c>
      <c r="Y218" s="251" t="s">
        <v>532</v>
      </c>
    </row>
    <row r="219" spans="2:25" x14ac:dyDescent="0.25">
      <c r="B219" s="251">
        <v>1</v>
      </c>
      <c r="C219" s="251" t="s">
        <v>519</v>
      </c>
      <c r="D219" s="251" t="s">
        <v>50</v>
      </c>
      <c r="E219" s="251">
        <v>0</v>
      </c>
      <c r="F219" s="251" t="s">
        <v>533</v>
      </c>
      <c r="U219" s="251">
        <v>1</v>
      </c>
      <c r="V219" s="251" t="s">
        <v>519</v>
      </c>
      <c r="W219" s="251" t="s">
        <v>50</v>
      </c>
      <c r="X219" s="251">
        <f>TripMode!W23</f>
        <v>0</v>
      </c>
      <c r="Y219" s="251" t="s">
        <v>533</v>
      </c>
    </row>
    <row r="220" spans="2:25" x14ac:dyDescent="0.25">
      <c r="B220" s="251">
        <v>10</v>
      </c>
      <c r="C220" s="251" t="s">
        <v>519</v>
      </c>
      <c r="D220" s="251" t="s">
        <v>50</v>
      </c>
      <c r="E220" s="251">
        <v>0</v>
      </c>
      <c r="F220" s="251" t="s">
        <v>533</v>
      </c>
      <c r="U220" s="251">
        <v>2</v>
      </c>
      <c r="V220" s="251" t="s">
        <v>519</v>
      </c>
      <c r="W220" s="251" t="s">
        <v>50</v>
      </c>
      <c r="X220" s="251">
        <f>TripMode!W24</f>
        <v>15132.379816927343</v>
      </c>
      <c r="Y220" s="251" t="s">
        <v>533</v>
      </c>
    </row>
    <row r="221" spans="2:25" x14ac:dyDescent="0.25">
      <c r="B221" s="251">
        <v>11</v>
      </c>
      <c r="C221" s="251" t="s">
        <v>519</v>
      </c>
      <c r="D221" s="251" t="s">
        <v>50</v>
      </c>
      <c r="E221" s="251">
        <v>522</v>
      </c>
      <c r="F221" s="251" t="s">
        <v>533</v>
      </c>
      <c r="U221" s="251">
        <v>3</v>
      </c>
      <c r="V221" s="251" t="s">
        <v>519</v>
      </c>
      <c r="W221" s="251" t="s">
        <v>50</v>
      </c>
      <c r="X221" s="251">
        <f>TripMode!W25</f>
        <v>1595.5307185255467</v>
      </c>
      <c r="Y221" s="251" t="s">
        <v>533</v>
      </c>
    </row>
    <row r="222" spans="2:25" x14ac:dyDescent="0.25">
      <c r="B222" s="251">
        <v>12</v>
      </c>
      <c r="C222" s="251" t="s">
        <v>519</v>
      </c>
      <c r="D222" s="251" t="s">
        <v>50</v>
      </c>
      <c r="E222" s="251">
        <v>2488</v>
      </c>
      <c r="F222" s="251" t="s">
        <v>533</v>
      </c>
      <c r="U222" s="251">
        <v>4</v>
      </c>
      <c r="V222" s="251" t="s">
        <v>519</v>
      </c>
      <c r="W222" s="251" t="s">
        <v>50</v>
      </c>
      <c r="X222" s="251">
        <f>TripMode!W26</f>
        <v>17722.568945586136</v>
      </c>
      <c r="Y222" s="251" t="s">
        <v>533</v>
      </c>
    </row>
    <row r="223" spans="2:25" x14ac:dyDescent="0.25">
      <c r="B223" s="251">
        <v>2</v>
      </c>
      <c r="C223" s="251" t="s">
        <v>519</v>
      </c>
      <c r="D223" s="251" t="s">
        <v>50</v>
      </c>
      <c r="E223" s="251">
        <v>14820</v>
      </c>
      <c r="F223" s="251" t="s">
        <v>533</v>
      </c>
      <c r="U223" s="251">
        <v>5</v>
      </c>
      <c r="V223" s="251" t="s">
        <v>519</v>
      </c>
      <c r="W223" s="251" t="s">
        <v>50</v>
      </c>
      <c r="X223" s="251">
        <f>TripMode!W27</f>
        <v>0</v>
      </c>
      <c r="Y223" s="251" t="s">
        <v>533</v>
      </c>
    </row>
    <row r="224" spans="2:25" x14ac:dyDescent="0.25">
      <c r="B224" s="251">
        <v>3</v>
      </c>
      <c r="C224" s="251" t="s">
        <v>519</v>
      </c>
      <c r="D224" s="251" t="s">
        <v>50</v>
      </c>
      <c r="E224" s="251">
        <v>1648</v>
      </c>
      <c r="F224" s="251" t="s">
        <v>533</v>
      </c>
      <c r="U224" s="251">
        <v>6</v>
      </c>
      <c r="V224" s="251" t="s">
        <v>519</v>
      </c>
      <c r="W224" s="251" t="s">
        <v>50</v>
      </c>
      <c r="X224" s="251">
        <f>TripMode!W28</f>
        <v>89600.642658817524</v>
      </c>
      <c r="Y224" s="251" t="s">
        <v>533</v>
      </c>
    </row>
    <row r="225" spans="2:25" x14ac:dyDescent="0.25">
      <c r="B225" s="251">
        <v>4</v>
      </c>
      <c r="C225" s="251" t="s">
        <v>519</v>
      </c>
      <c r="D225" s="251" t="s">
        <v>50</v>
      </c>
      <c r="E225" s="251">
        <v>19100</v>
      </c>
      <c r="F225" s="251" t="s">
        <v>533</v>
      </c>
      <c r="U225" s="251">
        <v>7</v>
      </c>
      <c r="V225" s="251" t="s">
        <v>519</v>
      </c>
      <c r="W225" s="251" t="s">
        <v>50</v>
      </c>
      <c r="X225" s="251">
        <f>TripMode!W29</f>
        <v>0</v>
      </c>
      <c r="Y225" s="251" t="s">
        <v>533</v>
      </c>
    </row>
    <row r="226" spans="2:25" x14ac:dyDescent="0.25">
      <c r="B226" s="251">
        <v>5</v>
      </c>
      <c r="C226" s="251" t="s">
        <v>519</v>
      </c>
      <c r="D226" s="251" t="s">
        <v>50</v>
      </c>
      <c r="E226" s="251">
        <v>0</v>
      </c>
      <c r="F226" s="251" t="s">
        <v>533</v>
      </c>
      <c r="U226" s="251">
        <v>8</v>
      </c>
      <c r="V226" s="251" t="s">
        <v>519</v>
      </c>
      <c r="W226" s="251" t="s">
        <v>50</v>
      </c>
      <c r="X226" s="251">
        <f>TripMode!W30</f>
        <v>0</v>
      </c>
      <c r="Y226" s="251" t="s">
        <v>533</v>
      </c>
    </row>
    <row r="227" spans="2:25" x14ac:dyDescent="0.25">
      <c r="B227" s="251">
        <v>6</v>
      </c>
      <c r="C227" s="251" t="s">
        <v>519</v>
      </c>
      <c r="D227" s="251" t="s">
        <v>50</v>
      </c>
      <c r="E227" s="251">
        <v>88500</v>
      </c>
      <c r="F227" s="251" t="s">
        <v>533</v>
      </c>
      <c r="U227" s="251">
        <v>9</v>
      </c>
      <c r="V227" s="251" t="s">
        <v>519</v>
      </c>
      <c r="W227" s="251" t="s">
        <v>50</v>
      </c>
      <c r="X227" s="251">
        <f>TripMode!W31</f>
        <v>0</v>
      </c>
      <c r="Y227" s="251" t="s">
        <v>533</v>
      </c>
    </row>
    <row r="228" spans="2:25" x14ac:dyDescent="0.25">
      <c r="B228" s="251">
        <v>7</v>
      </c>
      <c r="C228" s="251" t="s">
        <v>519</v>
      </c>
      <c r="D228" s="251" t="s">
        <v>50</v>
      </c>
      <c r="E228" s="251">
        <v>0</v>
      </c>
      <c r="F228" s="251" t="s">
        <v>533</v>
      </c>
      <c r="U228" s="251">
        <v>10</v>
      </c>
      <c r="V228" s="251" t="s">
        <v>519</v>
      </c>
      <c r="W228" s="251" t="s">
        <v>50</v>
      </c>
      <c r="X228" s="251">
        <f>TripMode!W32</f>
        <v>0</v>
      </c>
      <c r="Y228" s="251" t="s">
        <v>533</v>
      </c>
    </row>
    <row r="229" spans="2:25" x14ac:dyDescent="0.25">
      <c r="B229" s="251">
        <v>8</v>
      </c>
      <c r="C229" s="251" t="s">
        <v>519</v>
      </c>
      <c r="D229" s="251" t="s">
        <v>50</v>
      </c>
      <c r="E229" s="251">
        <v>0</v>
      </c>
      <c r="F229" s="251" t="s">
        <v>533</v>
      </c>
      <c r="U229" s="251">
        <v>11</v>
      </c>
      <c r="V229" s="251" t="s">
        <v>519</v>
      </c>
      <c r="W229" s="251" t="s">
        <v>50</v>
      </c>
      <c r="X229" s="251">
        <f>TripMode!W33</f>
        <v>567.64284138092455</v>
      </c>
      <c r="Y229" s="251" t="s">
        <v>533</v>
      </c>
    </row>
    <row r="230" spans="2:25" x14ac:dyDescent="0.25">
      <c r="B230" s="251">
        <v>9</v>
      </c>
      <c r="C230" s="251" t="s">
        <v>519</v>
      </c>
      <c r="D230" s="251" t="s">
        <v>50</v>
      </c>
      <c r="E230" s="251">
        <v>0</v>
      </c>
      <c r="F230" s="251" t="s">
        <v>533</v>
      </c>
      <c r="U230" s="251">
        <v>12</v>
      </c>
      <c r="V230" s="251" t="s">
        <v>519</v>
      </c>
      <c r="W230" s="251" t="s">
        <v>50</v>
      </c>
      <c r="X230" s="251">
        <f>TripMode!W34</f>
        <v>2459.2350187625234</v>
      </c>
      <c r="Y230" s="251" t="s">
        <v>533</v>
      </c>
    </row>
    <row r="231" spans="2:25" x14ac:dyDescent="0.25">
      <c r="B231" s="251">
        <v>1</v>
      </c>
      <c r="C231" s="251" t="s">
        <v>521</v>
      </c>
      <c r="D231" s="251" t="s">
        <v>50</v>
      </c>
      <c r="E231" s="251">
        <v>152</v>
      </c>
      <c r="F231" s="251" t="s">
        <v>534</v>
      </c>
      <c r="U231" s="251">
        <v>1</v>
      </c>
      <c r="V231" s="251" t="s">
        <v>521</v>
      </c>
      <c r="W231" s="251" t="s">
        <v>50</v>
      </c>
      <c r="X231" s="251">
        <f>TripMode!X23</f>
        <v>85.168937467648846</v>
      </c>
      <c r="Y231" s="251" t="s">
        <v>534</v>
      </c>
    </row>
    <row r="232" spans="2:25" x14ac:dyDescent="0.25">
      <c r="B232" s="251">
        <v>10</v>
      </c>
      <c r="C232" s="251" t="s">
        <v>521</v>
      </c>
      <c r="D232" s="251" t="s">
        <v>50</v>
      </c>
      <c r="E232" s="251">
        <v>0</v>
      </c>
      <c r="F232" s="251" t="s">
        <v>534</v>
      </c>
      <c r="U232" s="251">
        <v>2</v>
      </c>
      <c r="V232" s="251" t="s">
        <v>521</v>
      </c>
      <c r="W232" s="251" t="s">
        <v>50</v>
      </c>
      <c r="X232" s="251">
        <f>TripMode!X24</f>
        <v>556.12056857500306</v>
      </c>
      <c r="Y232" s="251" t="s">
        <v>534</v>
      </c>
    </row>
    <row r="233" spans="2:25" x14ac:dyDescent="0.25">
      <c r="B233" s="251">
        <v>11</v>
      </c>
      <c r="C233" s="251" t="s">
        <v>521</v>
      </c>
      <c r="D233" s="251" t="s">
        <v>50</v>
      </c>
      <c r="E233" s="251">
        <v>0</v>
      </c>
      <c r="F233" s="251" t="s">
        <v>534</v>
      </c>
      <c r="U233" s="251">
        <v>3</v>
      </c>
      <c r="V233" s="251" t="s">
        <v>521</v>
      </c>
      <c r="W233" s="251" t="s">
        <v>50</v>
      </c>
      <c r="X233" s="251">
        <f>TripMode!X25</f>
        <v>691.81276113026388</v>
      </c>
      <c r="Y233" s="251" t="s">
        <v>534</v>
      </c>
    </row>
    <row r="234" spans="2:25" x14ac:dyDescent="0.25">
      <c r="B234" s="251">
        <v>12</v>
      </c>
      <c r="C234" s="251" t="s">
        <v>521</v>
      </c>
      <c r="D234" s="251" t="s">
        <v>50</v>
      </c>
      <c r="E234" s="251">
        <v>0</v>
      </c>
      <c r="F234" s="251" t="s">
        <v>534</v>
      </c>
      <c r="U234" s="251">
        <v>4</v>
      </c>
      <c r="V234" s="251" t="s">
        <v>521</v>
      </c>
      <c r="W234" s="251" t="s">
        <v>50</v>
      </c>
      <c r="X234" s="251">
        <f>TripMode!X26</f>
        <v>42.720074893521975</v>
      </c>
      <c r="Y234" s="251" t="s">
        <v>534</v>
      </c>
    </row>
    <row r="235" spans="2:25" x14ac:dyDescent="0.25">
      <c r="B235" s="251">
        <v>2</v>
      </c>
      <c r="C235" s="251" t="s">
        <v>521</v>
      </c>
      <c r="D235" s="251" t="s">
        <v>50</v>
      </c>
      <c r="E235" s="251">
        <v>1084</v>
      </c>
      <c r="F235" s="251" t="s">
        <v>534</v>
      </c>
      <c r="U235" s="251">
        <v>5</v>
      </c>
      <c r="V235" s="251" t="s">
        <v>521</v>
      </c>
      <c r="W235" s="251" t="s">
        <v>50</v>
      </c>
      <c r="X235" s="251">
        <f>TripMode!X27</f>
        <v>0</v>
      </c>
      <c r="Y235" s="251" t="s">
        <v>534</v>
      </c>
    </row>
    <row r="236" spans="2:25" x14ac:dyDescent="0.25">
      <c r="B236" s="251">
        <v>3</v>
      </c>
      <c r="C236" s="251" t="s">
        <v>521</v>
      </c>
      <c r="D236" s="251" t="s">
        <v>50</v>
      </c>
      <c r="E236" s="251">
        <v>1230</v>
      </c>
      <c r="F236" s="251" t="s">
        <v>534</v>
      </c>
      <c r="U236" s="251">
        <v>6</v>
      </c>
      <c r="V236" s="251" t="s">
        <v>521</v>
      </c>
      <c r="W236" s="251" t="s">
        <v>50</v>
      </c>
      <c r="X236" s="251">
        <f>TripMode!X28</f>
        <v>0</v>
      </c>
      <c r="Y236" s="251" t="s">
        <v>534</v>
      </c>
    </row>
    <row r="237" spans="2:25" x14ac:dyDescent="0.25">
      <c r="B237" s="251">
        <v>4</v>
      </c>
      <c r="C237" s="251" t="s">
        <v>521</v>
      </c>
      <c r="D237" s="251" t="s">
        <v>50</v>
      </c>
      <c r="E237" s="251">
        <v>0</v>
      </c>
      <c r="F237" s="251" t="s">
        <v>534</v>
      </c>
      <c r="U237" s="251">
        <v>7</v>
      </c>
      <c r="V237" s="251" t="s">
        <v>521</v>
      </c>
      <c r="W237" s="251" t="s">
        <v>50</v>
      </c>
      <c r="X237" s="251">
        <f>TripMode!X29</f>
        <v>7570.1776579335619</v>
      </c>
      <c r="Y237" s="251" t="s">
        <v>534</v>
      </c>
    </row>
    <row r="238" spans="2:25" x14ac:dyDescent="0.25">
      <c r="B238" s="251">
        <v>5</v>
      </c>
      <c r="C238" s="251" t="s">
        <v>521</v>
      </c>
      <c r="D238" s="251" t="s">
        <v>50</v>
      </c>
      <c r="E238" s="251">
        <v>0</v>
      </c>
      <c r="F238" s="251" t="s">
        <v>534</v>
      </c>
      <c r="U238" s="251">
        <v>8</v>
      </c>
      <c r="V238" s="251" t="s">
        <v>521</v>
      </c>
      <c r="W238" s="251" t="s">
        <v>50</v>
      </c>
      <c r="X238" s="251">
        <f>TripMode!X30</f>
        <v>0</v>
      </c>
      <c r="Y238" s="251" t="s">
        <v>534</v>
      </c>
    </row>
    <row r="239" spans="2:25" x14ac:dyDescent="0.25">
      <c r="B239" s="251">
        <v>6</v>
      </c>
      <c r="C239" s="251" t="s">
        <v>521</v>
      </c>
      <c r="D239" s="251" t="s">
        <v>50</v>
      </c>
      <c r="E239" s="251">
        <v>0</v>
      </c>
      <c r="F239" s="251" t="s">
        <v>534</v>
      </c>
      <c r="U239" s="251">
        <v>9</v>
      </c>
      <c r="V239" s="251" t="s">
        <v>521</v>
      </c>
      <c r="W239" s="251" t="s">
        <v>50</v>
      </c>
      <c r="X239" s="251">
        <f>TripMode!X31</f>
        <v>0</v>
      </c>
      <c r="Y239" s="251" t="s">
        <v>534</v>
      </c>
    </row>
    <row r="240" spans="2:25" x14ac:dyDescent="0.25">
      <c r="B240" s="251">
        <v>7</v>
      </c>
      <c r="C240" s="251" t="s">
        <v>521</v>
      </c>
      <c r="D240" s="251" t="s">
        <v>50</v>
      </c>
      <c r="E240" s="251">
        <v>6480</v>
      </c>
      <c r="F240" s="251" t="s">
        <v>534</v>
      </c>
      <c r="U240" s="251">
        <v>10</v>
      </c>
      <c r="V240" s="251" t="s">
        <v>521</v>
      </c>
      <c r="W240" s="251" t="s">
        <v>50</v>
      </c>
      <c r="X240" s="251">
        <f>TripMode!X32</f>
        <v>0</v>
      </c>
      <c r="Y240" s="251" t="s">
        <v>534</v>
      </c>
    </row>
    <row r="241" spans="2:25" x14ac:dyDescent="0.25">
      <c r="B241" s="251">
        <v>8</v>
      </c>
      <c r="C241" s="251" t="s">
        <v>521</v>
      </c>
      <c r="D241" s="251" t="s">
        <v>50</v>
      </c>
      <c r="E241" s="251">
        <v>0</v>
      </c>
      <c r="F241" s="251" t="s">
        <v>534</v>
      </c>
      <c r="U241" s="251">
        <v>11</v>
      </c>
      <c r="V241" s="251" t="s">
        <v>521</v>
      </c>
      <c r="W241" s="251" t="s">
        <v>50</v>
      </c>
      <c r="X241" s="251">
        <f>TripMode!X33</f>
        <v>0</v>
      </c>
      <c r="Y241" s="251" t="s">
        <v>534</v>
      </c>
    </row>
    <row r="242" spans="2:25" x14ac:dyDescent="0.25">
      <c r="B242" s="251">
        <v>9</v>
      </c>
      <c r="C242" s="251" t="s">
        <v>521</v>
      </c>
      <c r="D242" s="251" t="s">
        <v>50</v>
      </c>
      <c r="E242" s="251">
        <v>0</v>
      </c>
      <c r="F242" s="251" t="s">
        <v>534</v>
      </c>
      <c r="U242" s="251">
        <v>12</v>
      </c>
      <c r="V242" s="251" t="s">
        <v>521</v>
      </c>
      <c r="W242" s="251" t="s">
        <v>50</v>
      </c>
      <c r="X242" s="251">
        <f>TripMode!X34</f>
        <v>0</v>
      </c>
      <c r="Y242" s="251" t="s">
        <v>534</v>
      </c>
    </row>
    <row r="243" spans="2:25" x14ac:dyDescent="0.25">
      <c r="B243" s="251">
        <v>1</v>
      </c>
      <c r="C243" s="251" t="s">
        <v>523</v>
      </c>
      <c r="D243" s="251" t="s">
        <v>50</v>
      </c>
      <c r="E243" s="251">
        <v>0</v>
      </c>
      <c r="F243" s="251" t="s">
        <v>535</v>
      </c>
      <c r="U243" s="251">
        <v>1</v>
      </c>
      <c r="V243" s="251" t="s">
        <v>523</v>
      </c>
      <c r="W243" s="251" t="s">
        <v>50</v>
      </c>
      <c r="X243" s="251">
        <f>TripMode!Y23</f>
        <v>0</v>
      </c>
      <c r="Y243" s="251" t="s">
        <v>535</v>
      </c>
    </row>
    <row r="244" spans="2:25" x14ac:dyDescent="0.25">
      <c r="B244" s="251">
        <v>10</v>
      </c>
      <c r="C244" s="251" t="s">
        <v>523</v>
      </c>
      <c r="D244" s="251" t="s">
        <v>50</v>
      </c>
      <c r="E244" s="251">
        <v>0</v>
      </c>
      <c r="F244" s="251" t="s">
        <v>535</v>
      </c>
      <c r="U244" s="251">
        <v>2</v>
      </c>
      <c r="V244" s="251" t="s">
        <v>523</v>
      </c>
      <c r="W244" s="251" t="s">
        <v>50</v>
      </c>
      <c r="X244" s="251">
        <f>TripMode!Y24</f>
        <v>2305.0000017599291</v>
      </c>
      <c r="Y244" s="251" t="s">
        <v>535</v>
      </c>
    </row>
    <row r="245" spans="2:25" x14ac:dyDescent="0.25">
      <c r="B245" s="251">
        <v>11</v>
      </c>
      <c r="C245" s="251" t="s">
        <v>523</v>
      </c>
      <c r="D245" s="251" t="s">
        <v>50</v>
      </c>
      <c r="E245" s="251">
        <v>0</v>
      </c>
      <c r="F245" s="251" t="s">
        <v>535</v>
      </c>
      <c r="U245" s="251">
        <v>3</v>
      </c>
      <c r="V245" s="251" t="s">
        <v>523</v>
      </c>
      <c r="W245" s="251" t="s">
        <v>50</v>
      </c>
      <c r="X245" s="251">
        <f>TripMode!Y25</f>
        <v>2318.8266816590894</v>
      </c>
      <c r="Y245" s="251" t="s">
        <v>535</v>
      </c>
    </row>
    <row r="246" spans="2:25" x14ac:dyDescent="0.25">
      <c r="B246" s="251">
        <v>12</v>
      </c>
      <c r="C246" s="251" t="s">
        <v>523</v>
      </c>
      <c r="D246" s="251" t="s">
        <v>50</v>
      </c>
      <c r="E246" s="251">
        <v>0</v>
      </c>
      <c r="F246" s="251" t="s">
        <v>535</v>
      </c>
      <c r="U246" s="251">
        <v>4</v>
      </c>
      <c r="V246" s="251" t="s">
        <v>523</v>
      </c>
      <c r="W246" s="251" t="s">
        <v>50</v>
      </c>
      <c r="X246" s="251">
        <f>TripMode!Y26</f>
        <v>4637.6533633181789</v>
      </c>
      <c r="Y246" s="251" t="s">
        <v>535</v>
      </c>
    </row>
    <row r="247" spans="2:25" x14ac:dyDescent="0.25">
      <c r="B247" s="251">
        <v>2</v>
      </c>
      <c r="C247" s="251" t="s">
        <v>523</v>
      </c>
      <c r="D247" s="251" t="s">
        <v>50</v>
      </c>
      <c r="E247" s="251">
        <v>1690</v>
      </c>
      <c r="F247" s="251" t="s">
        <v>535</v>
      </c>
      <c r="U247" s="251">
        <v>5</v>
      </c>
      <c r="V247" s="251" t="s">
        <v>523</v>
      </c>
      <c r="W247" s="251" t="s">
        <v>50</v>
      </c>
      <c r="X247" s="251">
        <f>TripMode!Y27</f>
        <v>0</v>
      </c>
      <c r="Y247" s="251" t="s">
        <v>535</v>
      </c>
    </row>
    <row r="248" spans="2:25" x14ac:dyDescent="0.25">
      <c r="B248" s="251">
        <v>3</v>
      </c>
      <c r="C248" s="251" t="s">
        <v>523</v>
      </c>
      <c r="D248" s="251" t="s">
        <v>50</v>
      </c>
      <c r="E248" s="251">
        <v>1978</v>
      </c>
      <c r="F248" s="251" t="s">
        <v>535</v>
      </c>
      <c r="U248" s="251">
        <v>6</v>
      </c>
      <c r="V248" s="251" t="s">
        <v>523</v>
      </c>
      <c r="W248" s="251" t="s">
        <v>50</v>
      </c>
      <c r="X248" s="251">
        <f>TripMode!Y28</f>
        <v>0</v>
      </c>
      <c r="Y248" s="251" t="s">
        <v>535</v>
      </c>
    </row>
    <row r="249" spans="2:25" x14ac:dyDescent="0.25">
      <c r="B249" s="251">
        <v>4</v>
      </c>
      <c r="C249" s="251" t="s">
        <v>523</v>
      </c>
      <c r="D249" s="251" t="s">
        <v>50</v>
      </c>
      <c r="E249" s="251">
        <v>4576</v>
      </c>
      <c r="F249" s="251" t="s">
        <v>535</v>
      </c>
      <c r="U249" s="251">
        <v>7</v>
      </c>
      <c r="V249" s="251" t="s">
        <v>523</v>
      </c>
      <c r="W249" s="251" t="s">
        <v>50</v>
      </c>
      <c r="X249" s="251">
        <f>TripMode!Y29</f>
        <v>0</v>
      </c>
      <c r="Y249" s="251" t="s">
        <v>535</v>
      </c>
    </row>
    <row r="250" spans="2:25" x14ac:dyDescent="0.25">
      <c r="B250" s="251">
        <v>5</v>
      </c>
      <c r="C250" s="251" t="s">
        <v>523</v>
      </c>
      <c r="D250" s="251" t="s">
        <v>50</v>
      </c>
      <c r="E250" s="251">
        <v>0</v>
      </c>
      <c r="F250" s="251" t="s">
        <v>535</v>
      </c>
      <c r="U250" s="251">
        <v>8</v>
      </c>
      <c r="V250" s="251" t="s">
        <v>523</v>
      </c>
      <c r="W250" s="251" t="s">
        <v>50</v>
      </c>
      <c r="X250" s="251">
        <f>TripMode!Y30</f>
        <v>15220.519953262803</v>
      </c>
      <c r="Y250" s="251" t="s">
        <v>535</v>
      </c>
    </row>
    <row r="251" spans="2:25" x14ac:dyDescent="0.25">
      <c r="B251" s="251">
        <v>6</v>
      </c>
      <c r="C251" s="251" t="s">
        <v>523</v>
      </c>
      <c r="D251" s="251" t="s">
        <v>50</v>
      </c>
      <c r="E251" s="251">
        <v>0</v>
      </c>
      <c r="F251" s="251" t="s">
        <v>535</v>
      </c>
      <c r="U251" s="251">
        <v>9</v>
      </c>
      <c r="V251" s="251" t="s">
        <v>523</v>
      </c>
      <c r="W251" s="251" t="s">
        <v>50</v>
      </c>
      <c r="X251" s="251">
        <f>TripMode!Y31</f>
        <v>0</v>
      </c>
      <c r="Y251" s="251" t="s">
        <v>535</v>
      </c>
    </row>
    <row r="252" spans="2:25" x14ac:dyDescent="0.25">
      <c r="B252" s="251">
        <v>7</v>
      </c>
      <c r="C252" s="251" t="s">
        <v>523</v>
      </c>
      <c r="D252" s="251" t="s">
        <v>50</v>
      </c>
      <c r="E252" s="251">
        <v>0</v>
      </c>
      <c r="F252" s="251" t="s">
        <v>535</v>
      </c>
      <c r="U252" s="251">
        <v>10</v>
      </c>
      <c r="V252" s="251" t="s">
        <v>523</v>
      </c>
      <c r="W252" s="251" t="s">
        <v>50</v>
      </c>
      <c r="X252" s="251">
        <f>TripMode!Y32</f>
        <v>0</v>
      </c>
      <c r="Y252" s="251" t="s">
        <v>535</v>
      </c>
    </row>
    <row r="253" spans="2:25" x14ac:dyDescent="0.25">
      <c r="B253" s="251">
        <v>8</v>
      </c>
      <c r="C253" s="251" t="s">
        <v>523</v>
      </c>
      <c r="D253" s="251" t="s">
        <v>50</v>
      </c>
      <c r="E253" s="251">
        <v>16238</v>
      </c>
      <c r="F253" s="251" t="s">
        <v>535</v>
      </c>
      <c r="U253" s="251">
        <v>11</v>
      </c>
      <c r="V253" s="251" t="s">
        <v>523</v>
      </c>
      <c r="W253" s="251" t="s">
        <v>50</v>
      </c>
      <c r="X253" s="251">
        <f>TripMode!Y33</f>
        <v>0</v>
      </c>
      <c r="Y253" s="251" t="s">
        <v>535</v>
      </c>
    </row>
    <row r="254" spans="2:25" x14ac:dyDescent="0.25">
      <c r="B254" s="251">
        <v>9</v>
      </c>
      <c r="C254" s="251" t="s">
        <v>523</v>
      </c>
      <c r="D254" s="251" t="s">
        <v>50</v>
      </c>
      <c r="E254" s="251">
        <v>0</v>
      </c>
      <c r="F254" s="251" t="s">
        <v>535</v>
      </c>
      <c r="U254" s="251">
        <v>12</v>
      </c>
      <c r="V254" s="251" t="s">
        <v>523</v>
      </c>
      <c r="W254" s="251" t="s">
        <v>50</v>
      </c>
      <c r="X254" s="251">
        <f>TripMode!Y34</f>
        <v>0</v>
      </c>
      <c r="Y254" s="251" t="s">
        <v>535</v>
      </c>
    </row>
    <row r="255" spans="2:25" x14ac:dyDescent="0.25">
      <c r="B255" s="251">
        <v>1</v>
      </c>
      <c r="C255" s="251" t="s">
        <v>635</v>
      </c>
      <c r="D255" s="251" t="s">
        <v>50</v>
      </c>
      <c r="E255" s="251">
        <v>0</v>
      </c>
      <c r="F255" s="251" t="s">
        <v>536</v>
      </c>
      <c r="U255" s="251">
        <v>1</v>
      </c>
      <c r="V255" s="251" t="s">
        <v>635</v>
      </c>
      <c r="W255" s="251" t="s">
        <v>50</v>
      </c>
      <c r="X255" s="251">
        <f>TripMode!Z23</f>
        <v>0</v>
      </c>
      <c r="Y255" s="251" t="s">
        <v>536</v>
      </c>
    </row>
    <row r="256" spans="2:25" x14ac:dyDescent="0.25">
      <c r="B256" s="251">
        <v>10</v>
      </c>
      <c r="C256" s="251" t="s">
        <v>635</v>
      </c>
      <c r="D256" s="251" t="s">
        <v>50</v>
      </c>
      <c r="E256" s="251">
        <v>0</v>
      </c>
      <c r="F256" s="251" t="s">
        <v>536</v>
      </c>
      <c r="U256" s="251">
        <v>2</v>
      </c>
      <c r="V256" s="251" t="s">
        <v>635</v>
      </c>
      <c r="W256" s="251" t="s">
        <v>50</v>
      </c>
      <c r="X256" s="251">
        <f>TripMode!Z24</f>
        <v>98.263317463420634</v>
      </c>
      <c r="Y256" s="251" t="s">
        <v>536</v>
      </c>
    </row>
    <row r="257" spans="2:25" x14ac:dyDescent="0.25">
      <c r="B257" s="251">
        <v>11</v>
      </c>
      <c r="C257" s="251" t="s">
        <v>635</v>
      </c>
      <c r="D257" s="251" t="s">
        <v>50</v>
      </c>
      <c r="E257" s="251">
        <v>0</v>
      </c>
      <c r="F257" s="251" t="s">
        <v>536</v>
      </c>
      <c r="U257" s="251">
        <v>3</v>
      </c>
      <c r="V257" s="251" t="s">
        <v>635</v>
      </c>
      <c r="W257" s="251" t="s">
        <v>50</v>
      </c>
      <c r="X257" s="251">
        <f>TripMode!Z25</f>
        <v>98.852755830170707</v>
      </c>
      <c r="Y257" s="251" t="s">
        <v>536</v>
      </c>
    </row>
    <row r="258" spans="2:25" x14ac:dyDescent="0.25">
      <c r="B258" s="251">
        <v>12</v>
      </c>
      <c r="C258" s="251" t="s">
        <v>635</v>
      </c>
      <c r="D258" s="251" t="s">
        <v>50</v>
      </c>
      <c r="E258" s="251">
        <v>0</v>
      </c>
      <c r="F258" s="251" t="s">
        <v>536</v>
      </c>
      <c r="U258" s="251">
        <v>4</v>
      </c>
      <c r="V258" s="251" t="s">
        <v>635</v>
      </c>
      <c r="W258" s="251" t="s">
        <v>50</v>
      </c>
      <c r="X258" s="251">
        <f>TripMode!Z26</f>
        <v>197.70551166034141</v>
      </c>
      <c r="Y258" s="251" t="s">
        <v>536</v>
      </c>
    </row>
    <row r="259" spans="2:25" x14ac:dyDescent="0.25">
      <c r="B259" s="251">
        <v>2</v>
      </c>
      <c r="C259" s="251" t="s">
        <v>635</v>
      </c>
      <c r="D259" s="251" t="s">
        <v>50</v>
      </c>
      <c r="E259" s="251">
        <v>182</v>
      </c>
      <c r="F259" s="251" t="s">
        <v>536</v>
      </c>
      <c r="U259" s="251">
        <v>5</v>
      </c>
      <c r="V259" s="251" t="s">
        <v>635</v>
      </c>
      <c r="W259" s="251" t="s">
        <v>50</v>
      </c>
      <c r="X259" s="251">
        <f>TripMode!Z27</f>
        <v>0</v>
      </c>
      <c r="Y259" s="251" t="s">
        <v>536</v>
      </c>
    </row>
    <row r="260" spans="2:25" x14ac:dyDescent="0.25">
      <c r="B260" s="251">
        <v>3</v>
      </c>
      <c r="C260" s="251" t="s">
        <v>635</v>
      </c>
      <c r="D260" s="251" t="s">
        <v>50</v>
      </c>
      <c r="E260" s="251">
        <v>26</v>
      </c>
      <c r="F260" s="251" t="s">
        <v>536</v>
      </c>
      <c r="U260" s="251">
        <v>6</v>
      </c>
      <c r="V260" s="251" t="s">
        <v>635</v>
      </c>
      <c r="W260" s="251" t="s">
        <v>50</v>
      </c>
      <c r="X260" s="251">
        <f>TripMode!Z28</f>
        <v>0</v>
      </c>
      <c r="Y260" s="251" t="s">
        <v>536</v>
      </c>
    </row>
    <row r="261" spans="2:25" x14ac:dyDescent="0.25">
      <c r="B261" s="251">
        <v>4</v>
      </c>
      <c r="C261" s="251" t="s">
        <v>635</v>
      </c>
      <c r="D261" s="251" t="s">
        <v>50</v>
      </c>
      <c r="E261" s="251">
        <v>220</v>
      </c>
      <c r="F261" s="251" t="s">
        <v>536</v>
      </c>
      <c r="U261" s="251">
        <v>7</v>
      </c>
      <c r="V261" s="251" t="s">
        <v>635</v>
      </c>
      <c r="W261" s="251" t="s">
        <v>50</v>
      </c>
      <c r="X261" s="251">
        <f>TripMode!Z29</f>
        <v>0</v>
      </c>
      <c r="Y261" s="251" t="s">
        <v>536</v>
      </c>
    </row>
    <row r="262" spans="2:25" x14ac:dyDescent="0.25">
      <c r="B262" s="251">
        <v>5</v>
      </c>
      <c r="C262" s="251" t="s">
        <v>635</v>
      </c>
      <c r="D262" s="251" t="s">
        <v>50</v>
      </c>
      <c r="E262" s="251">
        <v>0</v>
      </c>
      <c r="F262" s="251" t="s">
        <v>536</v>
      </c>
      <c r="U262" s="251">
        <v>8</v>
      </c>
      <c r="V262" s="251" t="s">
        <v>635</v>
      </c>
      <c r="W262" s="251" t="s">
        <v>50</v>
      </c>
      <c r="X262" s="251">
        <f>TripMode!Z30</f>
        <v>0</v>
      </c>
      <c r="Y262" s="251" t="s">
        <v>536</v>
      </c>
    </row>
    <row r="263" spans="2:25" x14ac:dyDescent="0.25">
      <c r="B263" s="251">
        <v>6</v>
      </c>
      <c r="C263" s="251" t="s">
        <v>635</v>
      </c>
      <c r="D263" s="251" t="s">
        <v>50</v>
      </c>
      <c r="E263" s="251">
        <v>0</v>
      </c>
      <c r="F263" s="251" t="s">
        <v>536</v>
      </c>
      <c r="U263" s="251">
        <v>9</v>
      </c>
      <c r="V263" s="251" t="s">
        <v>635</v>
      </c>
      <c r="W263" s="251" t="s">
        <v>50</v>
      </c>
      <c r="X263" s="251">
        <f>TripMode!Z31</f>
        <v>797.17841504606747</v>
      </c>
      <c r="Y263" s="251" t="s">
        <v>536</v>
      </c>
    </row>
    <row r="264" spans="2:25" x14ac:dyDescent="0.25">
      <c r="B264" s="251">
        <v>7</v>
      </c>
      <c r="C264" s="251" t="s">
        <v>635</v>
      </c>
      <c r="D264" s="251" t="s">
        <v>50</v>
      </c>
      <c r="E264" s="251">
        <v>0</v>
      </c>
      <c r="F264" s="251" t="s">
        <v>536</v>
      </c>
      <c r="U264" s="251">
        <v>10</v>
      </c>
      <c r="V264" s="251" t="s">
        <v>635</v>
      </c>
      <c r="W264" s="251" t="s">
        <v>50</v>
      </c>
      <c r="X264" s="251">
        <f>TripMode!Z32</f>
        <v>0</v>
      </c>
      <c r="Y264" s="251" t="s">
        <v>536</v>
      </c>
    </row>
    <row r="265" spans="2:25" x14ac:dyDescent="0.25">
      <c r="B265" s="251">
        <v>8</v>
      </c>
      <c r="C265" s="251" t="s">
        <v>635</v>
      </c>
      <c r="D265" s="251" t="s">
        <v>50</v>
      </c>
      <c r="E265" s="251">
        <v>0</v>
      </c>
      <c r="F265" s="251" t="s">
        <v>536</v>
      </c>
      <c r="U265" s="251">
        <v>11</v>
      </c>
      <c r="V265" s="251" t="s">
        <v>635</v>
      </c>
      <c r="W265" s="251" t="s">
        <v>50</v>
      </c>
      <c r="X265" s="251">
        <f>TripMode!Z33</f>
        <v>0</v>
      </c>
      <c r="Y265" s="251" t="s">
        <v>536</v>
      </c>
    </row>
    <row r="266" spans="2:25" x14ac:dyDescent="0.25">
      <c r="B266" s="251">
        <v>9</v>
      </c>
      <c r="C266" s="251" t="s">
        <v>635</v>
      </c>
      <c r="D266" s="251" t="s">
        <v>50</v>
      </c>
      <c r="E266" s="251">
        <v>764</v>
      </c>
      <c r="F266" s="251" t="s">
        <v>536</v>
      </c>
      <c r="U266" s="251">
        <v>12</v>
      </c>
      <c r="V266" s="251" t="s">
        <v>635</v>
      </c>
      <c r="W266" s="251" t="s">
        <v>50</v>
      </c>
      <c r="X266" s="251">
        <f>TripMode!Z34</f>
        <v>0</v>
      </c>
      <c r="Y266" s="251" t="s">
        <v>536</v>
      </c>
    </row>
    <row r="267" spans="2:25" x14ac:dyDescent="0.25">
      <c r="B267" s="251">
        <v>1</v>
      </c>
      <c r="C267" s="251" t="s">
        <v>525</v>
      </c>
      <c r="D267" s="251" t="s">
        <v>50</v>
      </c>
      <c r="E267" s="251">
        <v>0</v>
      </c>
      <c r="F267" s="251" t="s">
        <v>641</v>
      </c>
      <c r="U267" s="251">
        <v>1</v>
      </c>
      <c r="V267" s="251" t="s">
        <v>525</v>
      </c>
      <c r="W267" s="251" t="s">
        <v>50</v>
      </c>
      <c r="X267" s="251">
        <f>TripMode!AA23</f>
        <v>0</v>
      </c>
      <c r="Y267" s="251" t="s">
        <v>641</v>
      </c>
    </row>
    <row r="268" spans="2:25" x14ac:dyDescent="0.25">
      <c r="B268" s="251">
        <v>10</v>
      </c>
      <c r="C268" s="251" t="s">
        <v>525</v>
      </c>
      <c r="D268" s="251" t="s">
        <v>50</v>
      </c>
      <c r="E268" s="251">
        <v>0</v>
      </c>
      <c r="F268" s="251" t="s">
        <v>641</v>
      </c>
      <c r="U268" s="251">
        <v>2</v>
      </c>
      <c r="V268" s="251" t="s">
        <v>525</v>
      </c>
      <c r="W268" s="251" t="s">
        <v>50</v>
      </c>
      <c r="X268" s="251">
        <f>TripMode!AA24</f>
        <v>0</v>
      </c>
      <c r="Y268" s="251" t="s">
        <v>641</v>
      </c>
    </row>
    <row r="269" spans="2:25" x14ac:dyDescent="0.25">
      <c r="B269" s="251">
        <v>11</v>
      </c>
      <c r="C269" s="251" t="s">
        <v>525</v>
      </c>
      <c r="D269" s="251" t="s">
        <v>50</v>
      </c>
      <c r="E269" s="251">
        <v>0</v>
      </c>
      <c r="F269" s="251" t="s">
        <v>641</v>
      </c>
      <c r="U269" s="251">
        <v>3</v>
      </c>
      <c r="V269" s="251" t="s">
        <v>525</v>
      </c>
      <c r="W269" s="251" t="s">
        <v>50</v>
      </c>
      <c r="X269" s="251">
        <f>TripMode!AA25</f>
        <v>0</v>
      </c>
      <c r="Y269" s="251" t="s">
        <v>641</v>
      </c>
    </row>
    <row r="270" spans="2:25" x14ac:dyDescent="0.25">
      <c r="B270" s="251">
        <v>12</v>
      </c>
      <c r="C270" s="251" t="s">
        <v>525</v>
      </c>
      <c r="D270" s="251" t="s">
        <v>50</v>
      </c>
      <c r="E270" s="251">
        <v>0</v>
      </c>
      <c r="F270" s="251" t="s">
        <v>641</v>
      </c>
      <c r="U270" s="251">
        <v>4</v>
      </c>
      <c r="V270" s="251" t="s">
        <v>525</v>
      </c>
      <c r="W270" s="251" t="s">
        <v>50</v>
      </c>
      <c r="X270" s="251">
        <f>TripMode!AA26</f>
        <v>0</v>
      </c>
      <c r="Y270" s="251" t="s">
        <v>641</v>
      </c>
    </row>
    <row r="271" spans="2:25" x14ac:dyDescent="0.25">
      <c r="B271" s="251">
        <v>2</v>
      </c>
      <c r="C271" s="251" t="s">
        <v>525</v>
      </c>
      <c r="D271" s="251" t="s">
        <v>50</v>
      </c>
      <c r="E271" s="251">
        <v>0</v>
      </c>
      <c r="F271" s="251" t="s">
        <v>641</v>
      </c>
      <c r="U271" s="251">
        <v>5</v>
      </c>
      <c r="V271" s="251" t="s">
        <v>525</v>
      </c>
      <c r="W271" s="251" t="s">
        <v>50</v>
      </c>
      <c r="X271" s="251">
        <f>TripMode!AA27</f>
        <v>0</v>
      </c>
      <c r="Y271" s="251" t="s">
        <v>641</v>
      </c>
    </row>
    <row r="272" spans="2:25" x14ac:dyDescent="0.25">
      <c r="B272" s="251">
        <v>3</v>
      </c>
      <c r="C272" s="251" t="s">
        <v>525</v>
      </c>
      <c r="D272" s="251" t="s">
        <v>50</v>
      </c>
      <c r="E272" s="251">
        <v>0</v>
      </c>
      <c r="F272" s="251" t="s">
        <v>641</v>
      </c>
      <c r="U272" s="251">
        <v>6</v>
      </c>
      <c r="V272" s="251" t="s">
        <v>525</v>
      </c>
      <c r="W272" s="251" t="s">
        <v>50</v>
      </c>
      <c r="X272" s="251">
        <f>TripMode!AA28</f>
        <v>0</v>
      </c>
      <c r="Y272" s="251" t="s">
        <v>641</v>
      </c>
    </row>
    <row r="273" spans="2:25" x14ac:dyDescent="0.25">
      <c r="B273" s="251">
        <v>4</v>
      </c>
      <c r="C273" s="251" t="s">
        <v>525</v>
      </c>
      <c r="D273" s="251" t="s">
        <v>50</v>
      </c>
      <c r="E273" s="251">
        <v>0</v>
      </c>
      <c r="F273" s="251" t="s">
        <v>641</v>
      </c>
      <c r="U273" s="251">
        <v>7</v>
      </c>
      <c r="V273" s="251" t="s">
        <v>525</v>
      </c>
      <c r="W273" s="251" t="s">
        <v>50</v>
      </c>
      <c r="X273" s="251">
        <f>TripMode!AA29</f>
        <v>0</v>
      </c>
      <c r="Y273" s="251" t="s">
        <v>641</v>
      </c>
    </row>
    <row r="274" spans="2:25" x14ac:dyDescent="0.25">
      <c r="B274" s="251">
        <v>5</v>
      </c>
      <c r="C274" s="251" t="s">
        <v>525</v>
      </c>
      <c r="D274" s="251" t="s">
        <v>50</v>
      </c>
      <c r="E274" s="251">
        <v>0</v>
      </c>
      <c r="F274" s="251" t="s">
        <v>641</v>
      </c>
      <c r="U274" s="251">
        <v>8</v>
      </c>
      <c r="V274" s="251" t="s">
        <v>525</v>
      </c>
      <c r="W274" s="251" t="s">
        <v>50</v>
      </c>
      <c r="X274" s="251">
        <f>TripMode!AA30</f>
        <v>0</v>
      </c>
      <c r="Y274" s="251" t="s">
        <v>641</v>
      </c>
    </row>
    <row r="275" spans="2:25" x14ac:dyDescent="0.25">
      <c r="B275" s="251">
        <v>6</v>
      </c>
      <c r="C275" s="251" t="s">
        <v>525</v>
      </c>
      <c r="D275" s="251" t="s">
        <v>50</v>
      </c>
      <c r="E275" s="251">
        <v>0</v>
      </c>
      <c r="F275" s="251" t="s">
        <v>641</v>
      </c>
      <c r="U275" s="251">
        <v>9</v>
      </c>
      <c r="V275" s="251" t="s">
        <v>525</v>
      </c>
      <c r="W275" s="251" t="s">
        <v>50</v>
      </c>
      <c r="X275" s="251">
        <f>TripMode!AA31</f>
        <v>0</v>
      </c>
      <c r="Y275" s="251" t="s">
        <v>641</v>
      </c>
    </row>
    <row r="276" spans="2:25" x14ac:dyDescent="0.25">
      <c r="B276" s="251">
        <v>7</v>
      </c>
      <c r="C276" s="251" t="s">
        <v>525</v>
      </c>
      <c r="D276" s="251" t="s">
        <v>50</v>
      </c>
      <c r="E276" s="251">
        <v>0</v>
      </c>
      <c r="F276" s="251" t="s">
        <v>641</v>
      </c>
      <c r="U276" s="251">
        <v>10</v>
      </c>
      <c r="V276" s="251" t="s">
        <v>525</v>
      </c>
      <c r="W276" s="251" t="s">
        <v>50</v>
      </c>
      <c r="X276" s="251">
        <f>TripMode!AA32</f>
        <v>0</v>
      </c>
      <c r="Y276" s="251" t="s">
        <v>641</v>
      </c>
    </row>
    <row r="277" spans="2:25" x14ac:dyDescent="0.25">
      <c r="B277" s="251">
        <v>8</v>
      </c>
      <c r="C277" s="251" t="s">
        <v>525</v>
      </c>
      <c r="D277" s="251" t="s">
        <v>50</v>
      </c>
      <c r="E277" s="251">
        <v>0</v>
      </c>
      <c r="F277" s="251" t="s">
        <v>641</v>
      </c>
      <c r="U277" s="251">
        <v>11</v>
      </c>
      <c r="V277" s="251" t="s">
        <v>525</v>
      </c>
      <c r="W277" s="251" t="s">
        <v>50</v>
      </c>
      <c r="X277" s="251">
        <f>TripMode!AA33</f>
        <v>0</v>
      </c>
      <c r="Y277" s="251" t="s">
        <v>641</v>
      </c>
    </row>
    <row r="278" spans="2:25" x14ac:dyDescent="0.25">
      <c r="B278" s="251">
        <v>9</v>
      </c>
      <c r="C278" s="251" t="s">
        <v>525</v>
      </c>
      <c r="D278" s="251" t="s">
        <v>50</v>
      </c>
      <c r="E278" s="251">
        <v>0</v>
      </c>
      <c r="F278" s="251" t="s">
        <v>641</v>
      </c>
      <c r="U278" s="251">
        <v>12</v>
      </c>
      <c r="V278" s="251" t="s">
        <v>525</v>
      </c>
      <c r="W278" s="251" t="s">
        <v>50</v>
      </c>
      <c r="X278" s="251">
        <f>TripMode!AA34</f>
        <v>0</v>
      </c>
      <c r="Y278" s="251" t="s">
        <v>641</v>
      </c>
    </row>
    <row r="279" spans="2:25" x14ac:dyDescent="0.25">
      <c r="B279" s="251">
        <v>1</v>
      </c>
      <c r="C279" s="251" t="s">
        <v>468</v>
      </c>
      <c r="D279" s="251" t="s">
        <v>50</v>
      </c>
      <c r="E279" s="251">
        <v>0</v>
      </c>
      <c r="F279" s="251" t="s">
        <v>642</v>
      </c>
      <c r="U279" s="251">
        <v>1</v>
      </c>
      <c r="V279" s="251" t="s">
        <v>468</v>
      </c>
      <c r="W279" s="251" t="s">
        <v>50</v>
      </c>
      <c r="X279" s="251">
        <f>TripMode!AB23</f>
        <v>0</v>
      </c>
      <c r="Y279" s="251" t="s">
        <v>642</v>
      </c>
    </row>
    <row r="280" spans="2:25" x14ac:dyDescent="0.25">
      <c r="B280" s="251">
        <v>10</v>
      </c>
      <c r="C280" s="251" t="s">
        <v>468</v>
      </c>
      <c r="D280" s="251" t="s">
        <v>50</v>
      </c>
      <c r="E280" s="251">
        <v>0</v>
      </c>
      <c r="F280" s="251" t="s">
        <v>642</v>
      </c>
      <c r="U280" s="251">
        <v>2</v>
      </c>
      <c r="V280" s="251" t="s">
        <v>468</v>
      </c>
      <c r="W280" s="251" t="s">
        <v>50</v>
      </c>
      <c r="X280" s="251">
        <f>TripMode!AB24</f>
        <v>4927.8401936549753</v>
      </c>
      <c r="Y280" s="251" t="s">
        <v>642</v>
      </c>
    </row>
    <row r="281" spans="2:25" x14ac:dyDescent="0.25">
      <c r="B281" s="251">
        <v>11</v>
      </c>
      <c r="C281" s="251" t="s">
        <v>468</v>
      </c>
      <c r="D281" s="251" t="s">
        <v>50</v>
      </c>
      <c r="E281" s="251">
        <v>8544</v>
      </c>
      <c r="F281" s="251" t="s">
        <v>642</v>
      </c>
      <c r="U281" s="251">
        <v>3</v>
      </c>
      <c r="V281" s="251" t="s">
        <v>468</v>
      </c>
      <c r="W281" s="251" t="s">
        <v>50</v>
      </c>
      <c r="X281" s="251">
        <f>TripMode!AB25</f>
        <v>2082.9564514670965</v>
      </c>
      <c r="Y281" s="251" t="s">
        <v>642</v>
      </c>
    </row>
    <row r="282" spans="2:25" x14ac:dyDescent="0.25">
      <c r="B282" s="251">
        <v>12</v>
      </c>
      <c r="C282" s="251" t="s">
        <v>468</v>
      </c>
      <c r="D282" s="251" t="s">
        <v>50</v>
      </c>
      <c r="E282" s="251">
        <v>312</v>
      </c>
      <c r="F282" s="251" t="s">
        <v>642</v>
      </c>
      <c r="U282" s="251">
        <v>4</v>
      </c>
      <c r="V282" s="251" t="s">
        <v>468</v>
      </c>
      <c r="W282" s="251" t="s">
        <v>50</v>
      </c>
      <c r="X282" s="251">
        <f>TripMode!AB26</f>
        <v>0</v>
      </c>
      <c r="Y282" s="251" t="s">
        <v>642</v>
      </c>
    </row>
    <row r="283" spans="2:25" x14ac:dyDescent="0.25">
      <c r="B283" s="251">
        <v>2</v>
      </c>
      <c r="C283" s="251" t="s">
        <v>468</v>
      </c>
      <c r="D283" s="251" t="s">
        <v>50</v>
      </c>
      <c r="E283" s="251">
        <v>4744</v>
      </c>
      <c r="F283" s="251" t="s">
        <v>642</v>
      </c>
      <c r="U283" s="251">
        <v>5</v>
      </c>
      <c r="V283" s="251" t="s">
        <v>468</v>
      </c>
      <c r="W283" s="251" t="s">
        <v>50</v>
      </c>
      <c r="X283" s="251">
        <f>TripMode!AB27</f>
        <v>0</v>
      </c>
      <c r="Y283" s="251" t="s">
        <v>642</v>
      </c>
    </row>
    <row r="284" spans="2:25" x14ac:dyDescent="0.25">
      <c r="B284" s="251">
        <v>3</v>
      </c>
      <c r="C284" s="251" t="s">
        <v>468</v>
      </c>
      <c r="D284" s="251" t="s">
        <v>50</v>
      </c>
      <c r="E284" s="251">
        <v>1976</v>
      </c>
      <c r="F284" s="251" t="s">
        <v>642</v>
      </c>
      <c r="U284" s="251">
        <v>6</v>
      </c>
      <c r="V284" s="251" t="s">
        <v>468</v>
      </c>
      <c r="W284" s="251" t="s">
        <v>50</v>
      </c>
      <c r="X284" s="251">
        <f>TripMode!AB28</f>
        <v>0</v>
      </c>
      <c r="Y284" s="251" t="s">
        <v>642</v>
      </c>
    </row>
    <row r="285" spans="2:25" x14ac:dyDescent="0.25">
      <c r="B285" s="251">
        <v>4</v>
      </c>
      <c r="C285" s="251" t="s">
        <v>468</v>
      </c>
      <c r="D285" s="251" t="s">
        <v>50</v>
      </c>
      <c r="E285" s="251">
        <v>960</v>
      </c>
      <c r="F285" s="251" t="s">
        <v>642</v>
      </c>
      <c r="U285" s="251">
        <v>7</v>
      </c>
      <c r="V285" s="251" t="s">
        <v>468</v>
      </c>
      <c r="W285" s="251" t="s">
        <v>50</v>
      </c>
      <c r="X285" s="251">
        <f>TripMode!AB29</f>
        <v>0</v>
      </c>
      <c r="Y285" s="251" t="s">
        <v>642</v>
      </c>
    </row>
    <row r="286" spans="2:25" x14ac:dyDescent="0.25">
      <c r="B286" s="251">
        <v>5</v>
      </c>
      <c r="C286" s="251" t="s">
        <v>468</v>
      </c>
      <c r="D286" s="251" t="s">
        <v>50</v>
      </c>
      <c r="E286" s="251">
        <v>0</v>
      </c>
      <c r="F286" s="251" t="s">
        <v>642</v>
      </c>
      <c r="U286" s="251">
        <v>8</v>
      </c>
      <c r="V286" s="251" t="s">
        <v>468</v>
      </c>
      <c r="W286" s="251" t="s">
        <v>50</v>
      </c>
      <c r="X286" s="251">
        <f>TripMode!AB30</f>
        <v>0</v>
      </c>
      <c r="Y286" s="251" t="s">
        <v>642</v>
      </c>
    </row>
    <row r="287" spans="2:25" x14ac:dyDescent="0.25">
      <c r="B287" s="251">
        <v>6</v>
      </c>
      <c r="C287" s="251" t="s">
        <v>468</v>
      </c>
      <c r="D287" s="251" t="s">
        <v>50</v>
      </c>
      <c r="E287" s="251">
        <v>0</v>
      </c>
      <c r="F287" s="251" t="s">
        <v>642</v>
      </c>
      <c r="U287" s="251">
        <v>9</v>
      </c>
      <c r="V287" s="251" t="s">
        <v>468</v>
      </c>
      <c r="W287" s="251" t="s">
        <v>50</v>
      </c>
      <c r="X287" s="251">
        <f>TripMode!AB31</f>
        <v>0</v>
      </c>
      <c r="Y287" s="251" t="s">
        <v>642</v>
      </c>
    </row>
    <row r="288" spans="2:25" x14ac:dyDescent="0.25">
      <c r="B288" s="251">
        <v>7</v>
      </c>
      <c r="C288" s="251" t="s">
        <v>468</v>
      </c>
      <c r="D288" s="251" t="s">
        <v>50</v>
      </c>
      <c r="E288" s="251">
        <v>0</v>
      </c>
      <c r="F288" s="251" t="s">
        <v>642</v>
      </c>
      <c r="U288" s="251">
        <v>10</v>
      </c>
      <c r="V288" s="251" t="s">
        <v>468</v>
      </c>
      <c r="W288" s="251" t="s">
        <v>50</v>
      </c>
      <c r="X288" s="251">
        <f>TripMode!AB32</f>
        <v>0</v>
      </c>
      <c r="Y288" s="251" t="s">
        <v>642</v>
      </c>
    </row>
    <row r="289" spans="2:25" x14ac:dyDescent="0.25">
      <c r="B289" s="251">
        <v>8</v>
      </c>
      <c r="C289" s="251" t="s">
        <v>468</v>
      </c>
      <c r="D289" s="251" t="s">
        <v>50</v>
      </c>
      <c r="E289" s="251">
        <v>0</v>
      </c>
      <c r="F289" s="251" t="s">
        <v>642</v>
      </c>
      <c r="U289" s="251">
        <v>11</v>
      </c>
      <c r="V289" s="251" t="s">
        <v>468</v>
      </c>
      <c r="W289" s="251" t="s">
        <v>50</v>
      </c>
      <c r="X289" s="251">
        <f>TripMode!AB33</f>
        <v>9128.3198817580142</v>
      </c>
      <c r="Y289" s="251" t="s">
        <v>642</v>
      </c>
    </row>
    <row r="290" spans="2:25" x14ac:dyDescent="0.25">
      <c r="B290" s="251">
        <v>9</v>
      </c>
      <c r="C290" s="251" t="s">
        <v>468</v>
      </c>
      <c r="D290" s="251" t="s">
        <v>50</v>
      </c>
      <c r="E290" s="251">
        <v>0</v>
      </c>
      <c r="F290" s="251" t="s">
        <v>642</v>
      </c>
      <c r="U290" s="251">
        <v>12</v>
      </c>
      <c r="V290" s="251" t="s">
        <v>468</v>
      </c>
      <c r="W290" s="251" t="s">
        <v>50</v>
      </c>
      <c r="X290" s="251">
        <f>TripMode!AB34</f>
        <v>396.88347311991362</v>
      </c>
      <c r="Y290" s="251" t="s">
        <v>642</v>
      </c>
    </row>
    <row r="291" spans="2:25" x14ac:dyDescent="0.25">
      <c r="B291" s="251">
        <v>1</v>
      </c>
      <c r="C291" s="251" t="s">
        <v>632</v>
      </c>
      <c r="D291" s="251" t="s">
        <v>50</v>
      </c>
      <c r="E291" s="251">
        <v>0</v>
      </c>
      <c r="F291" s="251" t="s">
        <v>643</v>
      </c>
      <c r="U291" s="251">
        <v>1</v>
      </c>
      <c r="V291" s="251" t="s">
        <v>632</v>
      </c>
      <c r="W291" s="251" t="s">
        <v>50</v>
      </c>
      <c r="X291" s="251">
        <f>TripMode!AC23</f>
        <v>0</v>
      </c>
      <c r="Y291" s="251" t="s">
        <v>643</v>
      </c>
    </row>
    <row r="292" spans="2:25" x14ac:dyDescent="0.25">
      <c r="B292" s="251">
        <v>10</v>
      </c>
      <c r="C292" s="251" t="s">
        <v>632</v>
      </c>
      <c r="D292" s="251" t="s">
        <v>50</v>
      </c>
      <c r="E292" s="251">
        <v>0</v>
      </c>
      <c r="F292" s="251" t="s">
        <v>643</v>
      </c>
      <c r="U292" s="251">
        <v>2</v>
      </c>
      <c r="V292" s="251" t="s">
        <v>632</v>
      </c>
      <c r="W292" s="251" t="s">
        <v>50</v>
      </c>
      <c r="X292" s="251">
        <f>TripMode!AC24</f>
        <v>27512.97625542881</v>
      </c>
      <c r="Y292" s="251" t="s">
        <v>643</v>
      </c>
    </row>
    <row r="293" spans="2:25" x14ac:dyDescent="0.25">
      <c r="B293" s="251">
        <v>11</v>
      </c>
      <c r="C293" s="251" t="s">
        <v>632</v>
      </c>
      <c r="D293" s="251" t="s">
        <v>50</v>
      </c>
      <c r="E293" s="251">
        <v>1444</v>
      </c>
      <c r="F293" s="251" t="s">
        <v>643</v>
      </c>
      <c r="U293" s="251">
        <v>3</v>
      </c>
      <c r="V293" s="251" t="s">
        <v>632</v>
      </c>
      <c r="W293" s="251" t="s">
        <v>50</v>
      </c>
      <c r="X293" s="251">
        <f>TripMode!AC25</f>
        <v>11629.502812225111</v>
      </c>
      <c r="Y293" s="251" t="s">
        <v>643</v>
      </c>
    </row>
    <row r="294" spans="2:25" x14ac:dyDescent="0.25">
      <c r="B294" s="251">
        <v>12</v>
      </c>
      <c r="C294" s="251" t="s">
        <v>632</v>
      </c>
      <c r="D294" s="251" t="s">
        <v>50</v>
      </c>
      <c r="E294" s="251">
        <v>44524</v>
      </c>
      <c r="F294" s="251" t="s">
        <v>643</v>
      </c>
      <c r="U294" s="251">
        <v>4</v>
      </c>
      <c r="V294" s="251" t="s">
        <v>632</v>
      </c>
      <c r="W294" s="251" t="s">
        <v>50</v>
      </c>
      <c r="X294" s="251">
        <f>TripMode!AC26</f>
        <v>0</v>
      </c>
      <c r="Y294" s="251" t="s">
        <v>643</v>
      </c>
    </row>
    <row r="295" spans="2:25" x14ac:dyDescent="0.25">
      <c r="B295" s="251">
        <v>2</v>
      </c>
      <c r="C295" s="251" t="s">
        <v>632</v>
      </c>
      <c r="D295" s="251" t="s">
        <v>50</v>
      </c>
      <c r="E295" s="251">
        <v>27412</v>
      </c>
      <c r="F295" s="251" t="s">
        <v>643</v>
      </c>
      <c r="U295" s="251">
        <v>5</v>
      </c>
      <c r="V295" s="251" t="s">
        <v>632</v>
      </c>
      <c r="W295" s="251" t="s">
        <v>50</v>
      </c>
      <c r="X295" s="251">
        <f>TripMode!AC27</f>
        <v>0</v>
      </c>
      <c r="Y295" s="251" t="s">
        <v>643</v>
      </c>
    </row>
    <row r="296" spans="2:25" x14ac:dyDescent="0.25">
      <c r="B296" s="251">
        <v>3</v>
      </c>
      <c r="C296" s="251" t="s">
        <v>632</v>
      </c>
      <c r="D296" s="251" t="s">
        <v>50</v>
      </c>
      <c r="E296" s="251">
        <v>11838</v>
      </c>
      <c r="F296" s="251" t="s">
        <v>643</v>
      </c>
      <c r="U296" s="251">
        <v>6</v>
      </c>
      <c r="V296" s="251" t="s">
        <v>632</v>
      </c>
      <c r="W296" s="251" t="s">
        <v>50</v>
      </c>
      <c r="X296" s="251">
        <f>TripMode!AC28</f>
        <v>0</v>
      </c>
      <c r="Y296" s="251" t="s">
        <v>643</v>
      </c>
    </row>
    <row r="297" spans="2:25" x14ac:dyDescent="0.25">
      <c r="B297" s="251">
        <v>4</v>
      </c>
      <c r="C297" s="251" t="s">
        <v>632</v>
      </c>
      <c r="D297" s="251" t="s">
        <v>50</v>
      </c>
      <c r="E297" s="251">
        <v>3166</v>
      </c>
      <c r="F297" s="251" t="s">
        <v>643</v>
      </c>
      <c r="U297" s="251">
        <v>7</v>
      </c>
      <c r="V297" s="251" t="s">
        <v>632</v>
      </c>
      <c r="W297" s="251" t="s">
        <v>50</v>
      </c>
      <c r="X297" s="251">
        <f>TripMode!AC29</f>
        <v>0</v>
      </c>
      <c r="Y297" s="251" t="s">
        <v>643</v>
      </c>
    </row>
    <row r="298" spans="2:25" x14ac:dyDescent="0.25">
      <c r="B298" s="251">
        <v>5</v>
      </c>
      <c r="C298" s="251" t="s">
        <v>632</v>
      </c>
      <c r="D298" s="251" t="s">
        <v>50</v>
      </c>
      <c r="E298" s="251">
        <v>0</v>
      </c>
      <c r="F298" s="251" t="s">
        <v>643</v>
      </c>
      <c r="U298" s="251">
        <v>8</v>
      </c>
      <c r="V298" s="251" t="s">
        <v>632</v>
      </c>
      <c r="W298" s="251" t="s">
        <v>50</v>
      </c>
      <c r="X298" s="251">
        <f>TripMode!AC30</f>
        <v>0</v>
      </c>
      <c r="Y298" s="251" t="s">
        <v>643</v>
      </c>
    </row>
    <row r="299" spans="2:25" x14ac:dyDescent="0.25">
      <c r="B299" s="251">
        <v>6</v>
      </c>
      <c r="C299" s="251" t="s">
        <v>632</v>
      </c>
      <c r="D299" s="251" t="s">
        <v>50</v>
      </c>
      <c r="E299" s="251">
        <v>0</v>
      </c>
      <c r="F299" s="251" t="s">
        <v>643</v>
      </c>
      <c r="U299" s="251">
        <v>9</v>
      </c>
      <c r="V299" s="251" t="s">
        <v>632</v>
      </c>
      <c r="W299" s="251" t="s">
        <v>50</v>
      </c>
      <c r="X299" s="251">
        <f>TripMode!AC31</f>
        <v>0</v>
      </c>
      <c r="Y299" s="251" t="s">
        <v>643</v>
      </c>
    </row>
    <row r="300" spans="2:25" x14ac:dyDescent="0.25">
      <c r="B300" s="251">
        <v>7</v>
      </c>
      <c r="C300" s="251" t="s">
        <v>632</v>
      </c>
      <c r="D300" s="251" t="s">
        <v>50</v>
      </c>
      <c r="E300" s="251">
        <v>0</v>
      </c>
      <c r="F300" s="251" t="s">
        <v>643</v>
      </c>
      <c r="U300" s="251">
        <v>10</v>
      </c>
      <c r="V300" s="251" t="s">
        <v>632</v>
      </c>
      <c r="W300" s="251" t="s">
        <v>50</v>
      </c>
      <c r="X300" s="251">
        <f>TripMode!AC32</f>
        <v>0</v>
      </c>
      <c r="Y300" s="251" t="s">
        <v>643</v>
      </c>
    </row>
    <row r="301" spans="2:25" x14ac:dyDescent="0.25">
      <c r="B301" s="251">
        <v>8</v>
      </c>
      <c r="C301" s="251" t="s">
        <v>632</v>
      </c>
      <c r="D301" s="251" t="s">
        <v>50</v>
      </c>
      <c r="E301" s="251">
        <v>0</v>
      </c>
      <c r="F301" s="251" t="s">
        <v>643</v>
      </c>
      <c r="U301" s="251">
        <v>11</v>
      </c>
      <c r="V301" s="251" t="s">
        <v>632</v>
      </c>
      <c r="W301" s="251" t="s">
        <v>50</v>
      </c>
      <c r="X301" s="251">
        <f>TripMode!AC33</f>
        <v>1477.2456279703822</v>
      </c>
      <c r="Y301" s="251" t="s">
        <v>643</v>
      </c>
    </row>
    <row r="302" spans="2:25" x14ac:dyDescent="0.25">
      <c r="B302" s="251">
        <v>9</v>
      </c>
      <c r="C302" s="251" t="s">
        <v>632</v>
      </c>
      <c r="D302" s="251" t="s">
        <v>50</v>
      </c>
      <c r="E302" s="251">
        <v>0</v>
      </c>
      <c r="F302" s="251" t="s">
        <v>643</v>
      </c>
      <c r="U302" s="251">
        <v>12</v>
      </c>
      <c r="V302" s="251" t="s">
        <v>632</v>
      </c>
      <c r="W302" s="251" t="s">
        <v>50</v>
      </c>
      <c r="X302" s="251">
        <f>TripMode!AC34</f>
        <v>47764.275304375689</v>
      </c>
      <c r="Y302" s="251" t="s">
        <v>643</v>
      </c>
    </row>
    <row r="303" spans="2:25" x14ac:dyDescent="0.25">
      <c r="B303" s="251">
        <v>1</v>
      </c>
      <c r="C303" s="251" t="s">
        <v>26</v>
      </c>
      <c r="D303" s="251" t="s">
        <v>50</v>
      </c>
      <c r="E303" s="251">
        <v>422760</v>
      </c>
      <c r="F303" s="251" t="s">
        <v>537</v>
      </c>
      <c r="U303" s="251">
        <v>1</v>
      </c>
      <c r="V303" s="251" t="s">
        <v>26</v>
      </c>
      <c r="W303" s="251" t="s">
        <v>50</v>
      </c>
      <c r="X303" s="226">
        <f>TripMode!AD23</f>
        <v>422255.42906961805</v>
      </c>
      <c r="Y303" s="251" t="s">
        <v>537</v>
      </c>
    </row>
    <row r="304" spans="2:25" x14ac:dyDescent="0.25">
      <c r="B304" s="251">
        <v>10</v>
      </c>
      <c r="C304" s="251" t="s">
        <v>26</v>
      </c>
      <c r="D304" s="251" t="s">
        <v>50</v>
      </c>
      <c r="E304" s="251">
        <v>0</v>
      </c>
      <c r="F304" s="251" t="s">
        <v>537</v>
      </c>
      <c r="U304" s="251">
        <v>2</v>
      </c>
      <c r="V304" s="251" t="s">
        <v>26</v>
      </c>
      <c r="W304" s="251" t="s">
        <v>50</v>
      </c>
      <c r="X304" s="226">
        <f>TripMode!AD24</f>
        <v>290946.33887871366</v>
      </c>
      <c r="Y304" s="251" t="s">
        <v>537</v>
      </c>
    </row>
    <row r="305" spans="2:25" x14ac:dyDescent="0.25">
      <c r="B305" s="251">
        <v>11</v>
      </c>
      <c r="C305" s="251" t="s">
        <v>26</v>
      </c>
      <c r="D305" s="251" t="s">
        <v>50</v>
      </c>
      <c r="E305" s="251">
        <v>10510</v>
      </c>
      <c r="F305" s="251" t="s">
        <v>537</v>
      </c>
      <c r="U305" s="251">
        <v>3</v>
      </c>
      <c r="V305" s="251" t="s">
        <v>26</v>
      </c>
      <c r="W305" s="251" t="s">
        <v>50</v>
      </c>
      <c r="X305" s="226">
        <f>TripMode!AD25</f>
        <v>55787.319870751715</v>
      </c>
      <c r="Y305" s="251" t="s">
        <v>537</v>
      </c>
    </row>
    <row r="306" spans="2:25" x14ac:dyDescent="0.25">
      <c r="B306" s="251">
        <v>12</v>
      </c>
      <c r="C306" s="251" t="s">
        <v>26</v>
      </c>
      <c r="D306" s="251" t="s">
        <v>50</v>
      </c>
      <c r="E306" s="251">
        <v>47324</v>
      </c>
      <c r="F306" s="251" t="s">
        <v>537</v>
      </c>
      <c r="U306" s="251">
        <v>4</v>
      </c>
      <c r="V306" s="251" t="s">
        <v>26</v>
      </c>
      <c r="W306" s="251" t="s">
        <v>50</v>
      </c>
      <c r="X306" s="226">
        <f>TripMode!AD26</f>
        <v>84494.791348489118</v>
      </c>
      <c r="Y306" s="251" t="s">
        <v>537</v>
      </c>
    </row>
    <row r="307" spans="2:25" x14ac:dyDescent="0.25">
      <c r="B307" s="251">
        <v>2</v>
      </c>
      <c r="C307" s="251" t="s">
        <v>26</v>
      </c>
      <c r="D307" s="251" t="s">
        <v>50</v>
      </c>
      <c r="E307" s="251">
        <v>289920</v>
      </c>
      <c r="F307" s="251" t="s">
        <v>537</v>
      </c>
      <c r="U307" s="251">
        <v>5</v>
      </c>
      <c r="V307" s="251" t="s">
        <v>26</v>
      </c>
      <c r="W307" s="251" t="s">
        <v>50</v>
      </c>
      <c r="X307" s="226">
        <f>TripMode!AD27</f>
        <v>24964</v>
      </c>
      <c r="Y307" s="251" t="s">
        <v>537</v>
      </c>
    </row>
    <row r="308" spans="2:25" x14ac:dyDescent="0.25">
      <c r="B308" s="251">
        <v>3</v>
      </c>
      <c r="C308" s="251" t="s">
        <v>26</v>
      </c>
      <c r="D308" s="251" t="s">
        <v>50</v>
      </c>
      <c r="E308" s="251">
        <v>56050</v>
      </c>
      <c r="F308" s="251" t="s">
        <v>537</v>
      </c>
      <c r="U308" s="251">
        <v>6</v>
      </c>
      <c r="V308" s="251" t="s">
        <v>26</v>
      </c>
      <c r="W308" s="251" t="s">
        <v>50</v>
      </c>
      <c r="X308" s="226">
        <f>TripMode!AD28</f>
        <v>89600.642658817524</v>
      </c>
      <c r="Y308" s="251" t="s">
        <v>537</v>
      </c>
    </row>
    <row r="309" spans="2:25" x14ac:dyDescent="0.25">
      <c r="B309" s="251">
        <v>4</v>
      </c>
      <c r="C309" s="251" t="s">
        <v>26</v>
      </c>
      <c r="D309" s="251" t="s">
        <v>50</v>
      </c>
      <c r="E309" s="251">
        <v>89920</v>
      </c>
      <c r="F309" s="251" t="s">
        <v>537</v>
      </c>
      <c r="U309" s="251">
        <v>7</v>
      </c>
      <c r="V309" s="251" t="s">
        <v>26</v>
      </c>
      <c r="W309" s="251" t="s">
        <v>50</v>
      </c>
      <c r="X309" s="226">
        <f>TripMode!AD29</f>
        <v>7570.1776579335619</v>
      </c>
      <c r="Y309" s="251" t="s">
        <v>537</v>
      </c>
    </row>
    <row r="310" spans="2:25" x14ac:dyDescent="0.25">
      <c r="B310" s="251">
        <v>5</v>
      </c>
      <c r="C310" s="251" t="s">
        <v>26</v>
      </c>
      <c r="D310" s="251" t="s">
        <v>50</v>
      </c>
      <c r="E310" s="251">
        <v>24964</v>
      </c>
      <c r="F310" s="251" t="s">
        <v>537</v>
      </c>
      <c r="U310" s="251">
        <v>8</v>
      </c>
      <c r="V310" s="251" t="s">
        <v>26</v>
      </c>
      <c r="W310" s="251" t="s">
        <v>50</v>
      </c>
      <c r="X310" s="226">
        <f>TripMode!AD30</f>
        <v>15220.519953262803</v>
      </c>
      <c r="Y310" s="251" t="s">
        <v>537</v>
      </c>
    </row>
    <row r="311" spans="2:25" x14ac:dyDescent="0.25">
      <c r="B311" s="251">
        <v>6</v>
      </c>
      <c r="C311" s="251" t="s">
        <v>26</v>
      </c>
      <c r="D311" s="251" t="s">
        <v>50</v>
      </c>
      <c r="E311" s="251">
        <v>88500</v>
      </c>
      <c r="F311" s="251" t="s">
        <v>537</v>
      </c>
      <c r="U311" s="251">
        <v>9</v>
      </c>
      <c r="V311" s="251" t="s">
        <v>26</v>
      </c>
      <c r="W311" s="251" t="s">
        <v>50</v>
      </c>
      <c r="X311" s="226">
        <f>TripMode!AD31</f>
        <v>797.17841504606747</v>
      </c>
      <c r="Y311" s="251" t="s">
        <v>537</v>
      </c>
    </row>
    <row r="312" spans="2:25" x14ac:dyDescent="0.25">
      <c r="B312" s="251">
        <v>7</v>
      </c>
      <c r="C312" s="251" t="s">
        <v>26</v>
      </c>
      <c r="D312" s="251" t="s">
        <v>50</v>
      </c>
      <c r="E312" s="251">
        <v>6480</v>
      </c>
      <c r="F312" s="251" t="s">
        <v>537</v>
      </c>
      <c r="U312" s="251">
        <v>10</v>
      </c>
      <c r="V312" s="251" t="s">
        <v>26</v>
      </c>
      <c r="W312" s="251" t="s">
        <v>50</v>
      </c>
      <c r="X312" s="226">
        <f>TripMode!AD32</f>
        <v>0</v>
      </c>
      <c r="Y312" s="251" t="s">
        <v>537</v>
      </c>
    </row>
    <row r="313" spans="2:25" x14ac:dyDescent="0.25">
      <c r="B313" s="251">
        <v>8</v>
      </c>
      <c r="C313" s="251" t="s">
        <v>26</v>
      </c>
      <c r="D313" s="251" t="s">
        <v>50</v>
      </c>
      <c r="E313" s="251">
        <v>16238</v>
      </c>
      <c r="F313" s="251" t="s">
        <v>537</v>
      </c>
      <c r="U313" s="251">
        <v>11</v>
      </c>
      <c r="V313" s="251" t="s">
        <v>26</v>
      </c>
      <c r="W313" s="251" t="s">
        <v>50</v>
      </c>
      <c r="X313" s="226">
        <f>TripMode!AD33</f>
        <v>11173.208351109321</v>
      </c>
      <c r="Y313" s="251" t="s">
        <v>537</v>
      </c>
    </row>
    <row r="314" spans="2:25" x14ac:dyDescent="0.25">
      <c r="B314" s="251">
        <v>9</v>
      </c>
      <c r="C314" s="251" t="s">
        <v>26</v>
      </c>
      <c r="D314" s="251" t="s">
        <v>50</v>
      </c>
      <c r="E314" s="251">
        <v>764</v>
      </c>
      <c r="F314" s="251" t="s">
        <v>537</v>
      </c>
      <c r="U314" s="251">
        <v>12</v>
      </c>
      <c r="V314" s="251" t="s">
        <v>26</v>
      </c>
      <c r="W314" s="251" t="s">
        <v>50</v>
      </c>
      <c r="X314" s="226">
        <f>TripMode!AD34</f>
        <v>50620.393796258126</v>
      </c>
      <c r="Y314" s="251" t="s">
        <v>537</v>
      </c>
    </row>
    <row r="315" spans="2:25" x14ac:dyDescent="0.25">
      <c r="B315" s="251">
        <v>1</v>
      </c>
      <c r="C315" s="251" t="s">
        <v>509</v>
      </c>
      <c r="D315" s="251" t="s">
        <v>51</v>
      </c>
      <c r="E315" s="251">
        <v>47370</v>
      </c>
      <c r="F315" s="251" t="s">
        <v>538</v>
      </c>
      <c r="U315" s="251">
        <v>1</v>
      </c>
      <c r="V315" s="251" t="s">
        <v>509</v>
      </c>
      <c r="W315" s="251" t="s">
        <v>51</v>
      </c>
      <c r="X315" s="251">
        <f>TripMode!R39</f>
        <v>47370</v>
      </c>
      <c r="Y315" s="251" t="s">
        <v>538</v>
      </c>
    </row>
    <row r="316" spans="2:25" x14ac:dyDescent="0.25">
      <c r="B316" s="251">
        <v>10</v>
      </c>
      <c r="C316" s="251" t="s">
        <v>509</v>
      </c>
      <c r="D316" s="251" t="s">
        <v>51</v>
      </c>
      <c r="E316" s="251">
        <v>0</v>
      </c>
      <c r="F316" s="251" t="s">
        <v>538</v>
      </c>
      <c r="U316" s="251">
        <v>2</v>
      </c>
      <c r="V316" s="251" t="s">
        <v>509</v>
      </c>
      <c r="W316" s="251" t="s">
        <v>51</v>
      </c>
      <c r="X316" s="251">
        <f>TripMode!R40</f>
        <v>0</v>
      </c>
      <c r="Y316" s="251" t="s">
        <v>538</v>
      </c>
    </row>
    <row r="317" spans="2:25" x14ac:dyDescent="0.25">
      <c r="B317" s="251">
        <v>11</v>
      </c>
      <c r="C317" s="251" t="s">
        <v>509</v>
      </c>
      <c r="D317" s="251" t="s">
        <v>51</v>
      </c>
      <c r="E317" s="251">
        <v>0</v>
      </c>
      <c r="F317" s="251" t="s">
        <v>538</v>
      </c>
      <c r="U317" s="251">
        <v>3</v>
      </c>
      <c r="V317" s="251" t="s">
        <v>509</v>
      </c>
      <c r="W317" s="251" t="s">
        <v>51</v>
      </c>
      <c r="X317" s="251">
        <f>TripMode!R41</f>
        <v>0</v>
      </c>
      <c r="Y317" s="251" t="s">
        <v>538</v>
      </c>
    </row>
    <row r="318" spans="2:25" x14ac:dyDescent="0.25">
      <c r="B318" s="251">
        <v>12</v>
      </c>
      <c r="C318" s="251" t="s">
        <v>509</v>
      </c>
      <c r="D318" s="251" t="s">
        <v>51</v>
      </c>
      <c r="E318" s="251">
        <v>0</v>
      </c>
      <c r="F318" s="251" t="s">
        <v>538</v>
      </c>
      <c r="U318" s="251">
        <v>4</v>
      </c>
      <c r="V318" s="251" t="s">
        <v>509</v>
      </c>
      <c r="W318" s="251" t="s">
        <v>51</v>
      </c>
      <c r="X318" s="251">
        <f>TripMode!R42</f>
        <v>0</v>
      </c>
      <c r="Y318" s="251" t="s">
        <v>538</v>
      </c>
    </row>
    <row r="319" spans="2:25" x14ac:dyDescent="0.25">
      <c r="B319" s="251">
        <v>2</v>
      </c>
      <c r="C319" s="251" t="s">
        <v>509</v>
      </c>
      <c r="D319" s="251" t="s">
        <v>51</v>
      </c>
      <c r="E319" s="251">
        <v>0</v>
      </c>
      <c r="F319" s="251" t="s">
        <v>538</v>
      </c>
      <c r="U319" s="251">
        <v>5</v>
      </c>
      <c r="V319" s="251" t="s">
        <v>509</v>
      </c>
      <c r="W319" s="251" t="s">
        <v>51</v>
      </c>
      <c r="X319" s="251">
        <f>TripMode!R43</f>
        <v>0</v>
      </c>
      <c r="Y319" s="251" t="s">
        <v>538</v>
      </c>
    </row>
    <row r="320" spans="2:25" x14ac:dyDescent="0.25">
      <c r="B320" s="251">
        <v>3</v>
      </c>
      <c r="C320" s="251" t="s">
        <v>509</v>
      </c>
      <c r="D320" s="251" t="s">
        <v>51</v>
      </c>
      <c r="E320" s="251">
        <v>0</v>
      </c>
      <c r="F320" s="251" t="s">
        <v>538</v>
      </c>
      <c r="U320" s="251">
        <v>6</v>
      </c>
      <c r="V320" s="251" t="s">
        <v>509</v>
      </c>
      <c r="W320" s="251" t="s">
        <v>51</v>
      </c>
      <c r="X320" s="251">
        <f>TripMode!R44</f>
        <v>0</v>
      </c>
      <c r="Y320" s="251" t="s">
        <v>538</v>
      </c>
    </row>
    <row r="321" spans="2:25" x14ac:dyDescent="0.25">
      <c r="B321" s="251">
        <v>4</v>
      </c>
      <c r="C321" s="251" t="s">
        <v>509</v>
      </c>
      <c r="D321" s="251" t="s">
        <v>51</v>
      </c>
      <c r="E321" s="251">
        <v>0</v>
      </c>
      <c r="F321" s="251" t="s">
        <v>538</v>
      </c>
      <c r="U321" s="251">
        <v>7</v>
      </c>
      <c r="V321" s="251" t="s">
        <v>509</v>
      </c>
      <c r="W321" s="251" t="s">
        <v>51</v>
      </c>
      <c r="X321" s="251">
        <f>TripMode!R45</f>
        <v>0</v>
      </c>
      <c r="Y321" s="251" t="s">
        <v>538</v>
      </c>
    </row>
    <row r="322" spans="2:25" x14ac:dyDescent="0.25">
      <c r="B322" s="251">
        <v>5</v>
      </c>
      <c r="C322" s="251" t="s">
        <v>509</v>
      </c>
      <c r="D322" s="251" t="s">
        <v>51</v>
      </c>
      <c r="E322" s="251">
        <v>0</v>
      </c>
      <c r="F322" s="251" t="s">
        <v>538</v>
      </c>
      <c r="U322" s="251">
        <v>8</v>
      </c>
      <c r="V322" s="251" t="s">
        <v>509</v>
      </c>
      <c r="W322" s="251" t="s">
        <v>51</v>
      </c>
      <c r="X322" s="251">
        <f>TripMode!R46</f>
        <v>0</v>
      </c>
      <c r="Y322" s="251" t="s">
        <v>538</v>
      </c>
    </row>
    <row r="323" spans="2:25" x14ac:dyDescent="0.25">
      <c r="B323" s="251">
        <v>6</v>
      </c>
      <c r="C323" s="251" t="s">
        <v>509</v>
      </c>
      <c r="D323" s="251" t="s">
        <v>51</v>
      </c>
      <c r="E323" s="251">
        <v>0</v>
      </c>
      <c r="F323" s="251" t="s">
        <v>538</v>
      </c>
      <c r="U323" s="251">
        <v>9</v>
      </c>
      <c r="V323" s="251" t="s">
        <v>509</v>
      </c>
      <c r="W323" s="251" t="s">
        <v>51</v>
      </c>
      <c r="X323" s="251">
        <f>TripMode!R47</f>
        <v>0</v>
      </c>
      <c r="Y323" s="251" t="s">
        <v>538</v>
      </c>
    </row>
    <row r="324" spans="2:25" x14ac:dyDescent="0.25">
      <c r="B324" s="251">
        <v>7</v>
      </c>
      <c r="C324" s="251" t="s">
        <v>509</v>
      </c>
      <c r="D324" s="251" t="s">
        <v>51</v>
      </c>
      <c r="E324" s="251">
        <v>0</v>
      </c>
      <c r="F324" s="251" t="s">
        <v>538</v>
      </c>
      <c r="U324" s="251">
        <v>10</v>
      </c>
      <c r="V324" s="251" t="s">
        <v>509</v>
      </c>
      <c r="W324" s="251" t="s">
        <v>51</v>
      </c>
      <c r="X324" s="251">
        <f>TripMode!R48</f>
        <v>0</v>
      </c>
      <c r="Y324" s="251" t="s">
        <v>538</v>
      </c>
    </row>
    <row r="325" spans="2:25" x14ac:dyDescent="0.25">
      <c r="B325" s="251">
        <v>8</v>
      </c>
      <c r="C325" s="251" t="s">
        <v>509</v>
      </c>
      <c r="D325" s="251" t="s">
        <v>51</v>
      </c>
      <c r="E325" s="251">
        <v>0</v>
      </c>
      <c r="F325" s="251" t="s">
        <v>538</v>
      </c>
      <c r="U325" s="251">
        <v>11</v>
      </c>
      <c r="V325" s="251" t="s">
        <v>509</v>
      </c>
      <c r="W325" s="251" t="s">
        <v>51</v>
      </c>
      <c r="X325" s="251">
        <f>TripMode!R49</f>
        <v>0</v>
      </c>
      <c r="Y325" s="251" t="s">
        <v>538</v>
      </c>
    </row>
    <row r="326" spans="2:25" x14ac:dyDescent="0.25">
      <c r="B326" s="251">
        <v>9</v>
      </c>
      <c r="C326" s="251" t="s">
        <v>509</v>
      </c>
      <c r="D326" s="251" t="s">
        <v>51</v>
      </c>
      <c r="E326" s="251">
        <v>0</v>
      </c>
      <c r="F326" s="251" t="s">
        <v>538</v>
      </c>
      <c r="U326" s="251">
        <v>12</v>
      </c>
      <c r="V326" s="251" t="s">
        <v>509</v>
      </c>
      <c r="W326" s="251" t="s">
        <v>51</v>
      </c>
      <c r="X326" s="251">
        <f>TripMode!R50</f>
        <v>0</v>
      </c>
      <c r="Y326" s="251" t="s">
        <v>538</v>
      </c>
    </row>
    <row r="327" spans="2:25" x14ac:dyDescent="0.25">
      <c r="B327" s="251">
        <v>1</v>
      </c>
      <c r="C327" s="251" t="s">
        <v>511</v>
      </c>
      <c r="D327" s="251" t="s">
        <v>51</v>
      </c>
      <c r="E327" s="251">
        <v>0</v>
      </c>
      <c r="F327" s="251" t="s">
        <v>539</v>
      </c>
      <c r="U327" s="251">
        <v>1</v>
      </c>
      <c r="V327" s="251" t="s">
        <v>511</v>
      </c>
      <c r="W327" s="251" t="s">
        <v>51</v>
      </c>
      <c r="X327" s="251">
        <f>TripMode!S39</f>
        <v>10265.289541780296</v>
      </c>
      <c r="Y327" s="251" t="s">
        <v>539</v>
      </c>
    </row>
    <row r="328" spans="2:25" x14ac:dyDescent="0.25">
      <c r="B328" s="251">
        <v>10</v>
      </c>
      <c r="C328" s="251" t="s">
        <v>511</v>
      </c>
      <c r="D328" s="251" t="s">
        <v>51</v>
      </c>
      <c r="E328" s="251">
        <v>0</v>
      </c>
      <c r="F328" s="251" t="s">
        <v>539</v>
      </c>
      <c r="U328" s="251">
        <v>2</v>
      </c>
      <c r="V328" s="251" t="s">
        <v>511</v>
      </c>
      <c r="W328" s="251" t="s">
        <v>51</v>
      </c>
      <c r="X328" s="251">
        <f>TripMode!S40</f>
        <v>669237.48692434188</v>
      </c>
      <c r="Y328" s="251" t="s">
        <v>539</v>
      </c>
    </row>
    <row r="329" spans="2:25" x14ac:dyDescent="0.25">
      <c r="B329" s="251">
        <v>11</v>
      </c>
      <c r="C329" s="251" t="s">
        <v>511</v>
      </c>
      <c r="D329" s="251" t="s">
        <v>51</v>
      </c>
      <c r="E329" s="251">
        <v>0</v>
      </c>
      <c r="F329" s="251" t="s">
        <v>539</v>
      </c>
      <c r="U329" s="251">
        <v>3</v>
      </c>
      <c r="V329" s="251" t="s">
        <v>511</v>
      </c>
      <c r="W329" s="251" t="s">
        <v>51</v>
      </c>
      <c r="X329" s="251">
        <f>TripMode!S41</f>
        <v>0</v>
      </c>
      <c r="Y329" s="251" t="s">
        <v>539</v>
      </c>
    </row>
    <row r="330" spans="2:25" x14ac:dyDescent="0.25">
      <c r="B330" s="251">
        <v>12</v>
      </c>
      <c r="C330" s="251" t="s">
        <v>511</v>
      </c>
      <c r="D330" s="251" t="s">
        <v>51</v>
      </c>
      <c r="E330" s="251">
        <v>0</v>
      </c>
      <c r="F330" s="251" t="s">
        <v>539</v>
      </c>
      <c r="U330" s="251">
        <v>4</v>
      </c>
      <c r="V330" s="251" t="s">
        <v>511</v>
      </c>
      <c r="W330" s="251" t="s">
        <v>51</v>
      </c>
      <c r="X330" s="251">
        <f>TripMode!S42</f>
        <v>33015.223533877797</v>
      </c>
      <c r="Y330" s="251" t="s">
        <v>539</v>
      </c>
    </row>
    <row r="331" spans="2:25" x14ac:dyDescent="0.25">
      <c r="B331" s="251">
        <v>2</v>
      </c>
      <c r="C331" s="251" t="s">
        <v>511</v>
      </c>
      <c r="D331" s="251" t="s">
        <v>51</v>
      </c>
      <c r="E331" s="251">
        <v>679170</v>
      </c>
      <c r="F331" s="251" t="s">
        <v>539</v>
      </c>
      <c r="U331" s="251">
        <v>5</v>
      </c>
      <c r="V331" s="251" t="s">
        <v>511</v>
      </c>
      <c r="W331" s="251" t="s">
        <v>51</v>
      </c>
      <c r="X331" s="251">
        <f>TripMode!S43</f>
        <v>0</v>
      </c>
      <c r="Y331" s="251" t="s">
        <v>539</v>
      </c>
    </row>
    <row r="332" spans="2:25" x14ac:dyDescent="0.25">
      <c r="B332" s="251">
        <v>3</v>
      </c>
      <c r="C332" s="251" t="s">
        <v>511</v>
      </c>
      <c r="D332" s="251" t="s">
        <v>51</v>
      </c>
      <c r="E332" s="251">
        <v>0</v>
      </c>
      <c r="F332" s="251" t="s">
        <v>539</v>
      </c>
      <c r="U332" s="251">
        <v>6</v>
      </c>
      <c r="V332" s="251" t="s">
        <v>511</v>
      </c>
      <c r="W332" s="251" t="s">
        <v>51</v>
      </c>
      <c r="X332" s="251">
        <f>TripMode!S44</f>
        <v>0</v>
      </c>
      <c r="Y332" s="251" t="s">
        <v>539</v>
      </c>
    </row>
    <row r="333" spans="2:25" x14ac:dyDescent="0.25">
      <c r="B333" s="251">
        <v>4</v>
      </c>
      <c r="C333" s="251" t="s">
        <v>511</v>
      </c>
      <c r="D333" s="251" t="s">
        <v>51</v>
      </c>
      <c r="E333" s="251">
        <v>33348</v>
      </c>
      <c r="F333" s="251" t="s">
        <v>539</v>
      </c>
      <c r="U333" s="251">
        <v>7</v>
      </c>
      <c r="V333" s="251" t="s">
        <v>511</v>
      </c>
      <c r="W333" s="251" t="s">
        <v>51</v>
      </c>
      <c r="X333" s="251">
        <f>TripMode!S45</f>
        <v>0</v>
      </c>
      <c r="Y333" s="251" t="s">
        <v>539</v>
      </c>
    </row>
    <row r="334" spans="2:25" x14ac:dyDescent="0.25">
      <c r="B334" s="251">
        <v>5</v>
      </c>
      <c r="C334" s="251" t="s">
        <v>511</v>
      </c>
      <c r="D334" s="251" t="s">
        <v>51</v>
      </c>
      <c r="E334" s="251">
        <v>0</v>
      </c>
      <c r="F334" s="251" t="s">
        <v>539</v>
      </c>
      <c r="U334" s="251">
        <v>8</v>
      </c>
      <c r="V334" s="251" t="s">
        <v>511</v>
      </c>
      <c r="W334" s="251" t="s">
        <v>51</v>
      </c>
      <c r="X334" s="251">
        <f>TripMode!S46</f>
        <v>0</v>
      </c>
      <c r="Y334" s="251" t="s">
        <v>539</v>
      </c>
    </row>
    <row r="335" spans="2:25" x14ac:dyDescent="0.25">
      <c r="B335" s="251">
        <v>6</v>
      </c>
      <c r="C335" s="251" t="s">
        <v>511</v>
      </c>
      <c r="D335" s="251" t="s">
        <v>51</v>
      </c>
      <c r="E335" s="251">
        <v>0</v>
      </c>
      <c r="F335" s="251" t="s">
        <v>539</v>
      </c>
      <c r="U335" s="251">
        <v>9</v>
      </c>
      <c r="V335" s="251" t="s">
        <v>511</v>
      </c>
      <c r="W335" s="251" t="s">
        <v>51</v>
      </c>
      <c r="X335" s="251">
        <f>TripMode!S47</f>
        <v>0</v>
      </c>
      <c r="Y335" s="251" t="s">
        <v>539</v>
      </c>
    </row>
    <row r="336" spans="2:25" x14ac:dyDescent="0.25">
      <c r="B336" s="251">
        <v>7</v>
      </c>
      <c r="C336" s="251" t="s">
        <v>511</v>
      </c>
      <c r="D336" s="251" t="s">
        <v>51</v>
      </c>
      <c r="E336" s="251">
        <v>0</v>
      </c>
      <c r="F336" s="251" t="s">
        <v>539</v>
      </c>
      <c r="U336" s="251">
        <v>10</v>
      </c>
      <c r="V336" s="251" t="s">
        <v>511</v>
      </c>
      <c r="W336" s="251" t="s">
        <v>51</v>
      </c>
      <c r="X336" s="251">
        <f>TripMode!S48</f>
        <v>0</v>
      </c>
      <c r="Y336" s="251" t="s">
        <v>539</v>
      </c>
    </row>
    <row r="337" spans="2:25" x14ac:dyDescent="0.25">
      <c r="B337" s="251">
        <v>8</v>
      </c>
      <c r="C337" s="251" t="s">
        <v>511</v>
      </c>
      <c r="D337" s="251" t="s">
        <v>51</v>
      </c>
      <c r="E337" s="251">
        <v>0</v>
      </c>
      <c r="F337" s="251" t="s">
        <v>539</v>
      </c>
      <c r="U337" s="251">
        <v>11</v>
      </c>
      <c r="V337" s="251" t="s">
        <v>511</v>
      </c>
      <c r="W337" s="251" t="s">
        <v>51</v>
      </c>
      <c r="X337" s="251">
        <f>TripMode!S49</f>
        <v>0</v>
      </c>
      <c r="Y337" s="251" t="s">
        <v>539</v>
      </c>
    </row>
    <row r="338" spans="2:25" x14ac:dyDescent="0.25">
      <c r="B338" s="251">
        <v>9</v>
      </c>
      <c r="C338" s="251" t="s">
        <v>511</v>
      </c>
      <c r="D338" s="251" t="s">
        <v>51</v>
      </c>
      <c r="E338" s="251">
        <v>0</v>
      </c>
      <c r="F338" s="251" t="s">
        <v>539</v>
      </c>
      <c r="U338" s="251">
        <v>12</v>
      </c>
      <c r="V338" s="251" t="s">
        <v>511</v>
      </c>
      <c r="W338" s="251" t="s">
        <v>51</v>
      </c>
      <c r="X338" s="251">
        <f>TripMode!S50</f>
        <v>0</v>
      </c>
      <c r="Y338" s="251" t="s">
        <v>539</v>
      </c>
    </row>
    <row r="339" spans="2:25" x14ac:dyDescent="0.25">
      <c r="B339" s="251">
        <v>1</v>
      </c>
      <c r="C339" s="251" t="s">
        <v>513</v>
      </c>
      <c r="D339" s="251" t="s">
        <v>51</v>
      </c>
      <c r="E339" s="251">
        <v>0</v>
      </c>
      <c r="F339" s="251" t="s">
        <v>540</v>
      </c>
      <c r="U339" s="251">
        <v>1</v>
      </c>
      <c r="V339" s="251" t="s">
        <v>513</v>
      </c>
      <c r="W339" s="251" t="s">
        <v>51</v>
      </c>
      <c r="X339" s="251">
        <f>TripMode!T39</f>
        <v>7856.2177444390827</v>
      </c>
      <c r="Y339" s="251" t="s">
        <v>540</v>
      </c>
    </row>
    <row r="340" spans="2:25" x14ac:dyDescent="0.25">
      <c r="B340" s="251">
        <v>10</v>
      </c>
      <c r="C340" s="251" t="s">
        <v>513</v>
      </c>
      <c r="D340" s="251" t="s">
        <v>51</v>
      </c>
      <c r="E340" s="251">
        <v>0</v>
      </c>
      <c r="F340" s="251" t="s">
        <v>540</v>
      </c>
      <c r="U340" s="251">
        <v>2</v>
      </c>
      <c r="V340" s="251" t="s">
        <v>513</v>
      </c>
      <c r="W340" s="251" t="s">
        <v>51</v>
      </c>
      <c r="X340" s="251">
        <f>TripMode!T40</f>
        <v>366451.66533578496</v>
      </c>
      <c r="Y340" s="251" t="s">
        <v>540</v>
      </c>
    </row>
    <row r="341" spans="2:25" x14ac:dyDescent="0.25">
      <c r="B341" s="251">
        <v>11</v>
      </c>
      <c r="C341" s="251" t="s">
        <v>513</v>
      </c>
      <c r="D341" s="251" t="s">
        <v>51</v>
      </c>
      <c r="E341" s="251">
        <v>0</v>
      </c>
      <c r="F341" s="251" t="s">
        <v>540</v>
      </c>
      <c r="U341" s="251">
        <v>3</v>
      </c>
      <c r="V341" s="251" t="s">
        <v>513</v>
      </c>
      <c r="W341" s="251" t="s">
        <v>51</v>
      </c>
      <c r="X341" s="251">
        <f>TripMode!T41</f>
        <v>1485356.4561874978</v>
      </c>
      <c r="Y341" s="251" t="s">
        <v>540</v>
      </c>
    </row>
    <row r="342" spans="2:25" x14ac:dyDescent="0.25">
      <c r="B342" s="251">
        <v>12</v>
      </c>
      <c r="C342" s="251" t="s">
        <v>513</v>
      </c>
      <c r="D342" s="251" t="s">
        <v>51</v>
      </c>
      <c r="E342" s="251">
        <v>0</v>
      </c>
      <c r="F342" s="251" t="s">
        <v>540</v>
      </c>
      <c r="U342" s="251">
        <v>4</v>
      </c>
      <c r="V342" s="251" t="s">
        <v>513</v>
      </c>
      <c r="W342" s="251" t="s">
        <v>51</v>
      </c>
      <c r="X342" s="251">
        <f>TripMode!T42</f>
        <v>121691.66073227805</v>
      </c>
      <c r="Y342" s="251" t="s">
        <v>540</v>
      </c>
    </row>
    <row r="343" spans="2:25" x14ac:dyDescent="0.25">
      <c r="B343" s="251">
        <v>2</v>
      </c>
      <c r="C343" s="251" t="s">
        <v>513</v>
      </c>
      <c r="D343" s="251" t="s">
        <v>51</v>
      </c>
      <c r="E343" s="251">
        <v>367352</v>
      </c>
      <c r="F343" s="251" t="s">
        <v>540</v>
      </c>
      <c r="U343" s="251">
        <v>5</v>
      </c>
      <c r="V343" s="251" t="s">
        <v>513</v>
      </c>
      <c r="W343" s="251" t="s">
        <v>51</v>
      </c>
      <c r="X343" s="251">
        <f>TripMode!T43</f>
        <v>0</v>
      </c>
      <c r="Y343" s="251" t="s">
        <v>540</v>
      </c>
    </row>
    <row r="344" spans="2:25" x14ac:dyDescent="0.25">
      <c r="B344" s="251">
        <v>3</v>
      </c>
      <c r="C344" s="251" t="s">
        <v>513</v>
      </c>
      <c r="D344" s="251" t="s">
        <v>51</v>
      </c>
      <c r="E344" s="251">
        <v>1490452</v>
      </c>
      <c r="F344" s="251" t="s">
        <v>540</v>
      </c>
      <c r="U344" s="251">
        <v>6</v>
      </c>
      <c r="V344" s="251" t="s">
        <v>513</v>
      </c>
      <c r="W344" s="251" t="s">
        <v>51</v>
      </c>
      <c r="X344" s="251">
        <f>TripMode!T44</f>
        <v>0</v>
      </c>
      <c r="Y344" s="251" t="s">
        <v>540</v>
      </c>
    </row>
    <row r="345" spans="2:25" x14ac:dyDescent="0.25">
      <c r="B345" s="251">
        <v>4</v>
      </c>
      <c r="C345" s="251" t="s">
        <v>513</v>
      </c>
      <c r="D345" s="251" t="s">
        <v>51</v>
      </c>
      <c r="E345" s="251">
        <v>123552</v>
      </c>
      <c r="F345" s="251" t="s">
        <v>540</v>
      </c>
      <c r="U345" s="251">
        <v>7</v>
      </c>
      <c r="V345" s="251" t="s">
        <v>513</v>
      </c>
      <c r="W345" s="251" t="s">
        <v>51</v>
      </c>
      <c r="X345" s="251">
        <f>TripMode!T45</f>
        <v>0</v>
      </c>
      <c r="Y345" s="251" t="s">
        <v>540</v>
      </c>
    </row>
    <row r="346" spans="2:25" x14ac:dyDescent="0.25">
      <c r="B346" s="251">
        <v>5</v>
      </c>
      <c r="C346" s="251" t="s">
        <v>513</v>
      </c>
      <c r="D346" s="251" t="s">
        <v>51</v>
      </c>
      <c r="E346" s="251">
        <v>0</v>
      </c>
      <c r="F346" s="251" t="s">
        <v>540</v>
      </c>
      <c r="U346" s="251">
        <v>8</v>
      </c>
      <c r="V346" s="251" t="s">
        <v>513</v>
      </c>
      <c r="W346" s="251" t="s">
        <v>51</v>
      </c>
      <c r="X346" s="251">
        <f>TripMode!T46</f>
        <v>0</v>
      </c>
      <c r="Y346" s="251" t="s">
        <v>540</v>
      </c>
    </row>
    <row r="347" spans="2:25" x14ac:dyDescent="0.25">
      <c r="B347" s="251">
        <v>6</v>
      </c>
      <c r="C347" s="251" t="s">
        <v>513</v>
      </c>
      <c r="D347" s="251" t="s">
        <v>51</v>
      </c>
      <c r="E347" s="251">
        <v>0</v>
      </c>
      <c r="F347" s="251" t="s">
        <v>540</v>
      </c>
      <c r="U347" s="251">
        <v>9</v>
      </c>
      <c r="V347" s="251" t="s">
        <v>513</v>
      </c>
      <c r="W347" s="251" t="s">
        <v>51</v>
      </c>
      <c r="X347" s="251">
        <f>TripMode!T47</f>
        <v>0</v>
      </c>
      <c r="Y347" s="251" t="s">
        <v>540</v>
      </c>
    </row>
    <row r="348" spans="2:25" x14ac:dyDescent="0.25">
      <c r="B348" s="251">
        <v>7</v>
      </c>
      <c r="C348" s="251" t="s">
        <v>513</v>
      </c>
      <c r="D348" s="251" t="s">
        <v>51</v>
      </c>
      <c r="E348" s="251">
        <v>0</v>
      </c>
      <c r="F348" s="251" t="s">
        <v>540</v>
      </c>
      <c r="U348" s="251">
        <v>10</v>
      </c>
      <c r="V348" s="251" t="s">
        <v>513</v>
      </c>
      <c r="W348" s="251" t="s">
        <v>51</v>
      </c>
      <c r="X348" s="251">
        <f>TripMode!T48</f>
        <v>0</v>
      </c>
      <c r="Y348" s="251" t="s">
        <v>540</v>
      </c>
    </row>
    <row r="349" spans="2:25" x14ac:dyDescent="0.25">
      <c r="B349" s="251">
        <v>8</v>
      </c>
      <c r="C349" s="251" t="s">
        <v>513</v>
      </c>
      <c r="D349" s="251" t="s">
        <v>51</v>
      </c>
      <c r="E349" s="251">
        <v>0</v>
      </c>
      <c r="F349" s="251" t="s">
        <v>540</v>
      </c>
      <c r="U349" s="251">
        <v>11</v>
      </c>
      <c r="V349" s="251" t="s">
        <v>513</v>
      </c>
      <c r="W349" s="251" t="s">
        <v>51</v>
      </c>
      <c r="X349" s="251">
        <f>TripMode!T49</f>
        <v>0</v>
      </c>
      <c r="Y349" s="251" t="s">
        <v>540</v>
      </c>
    </row>
    <row r="350" spans="2:25" x14ac:dyDescent="0.25">
      <c r="B350" s="251">
        <v>9</v>
      </c>
      <c r="C350" s="251" t="s">
        <v>513</v>
      </c>
      <c r="D350" s="251" t="s">
        <v>51</v>
      </c>
      <c r="E350" s="251">
        <v>0</v>
      </c>
      <c r="F350" s="251" t="s">
        <v>540</v>
      </c>
      <c r="U350" s="251">
        <v>12</v>
      </c>
      <c r="V350" s="251" t="s">
        <v>513</v>
      </c>
      <c r="W350" s="251" t="s">
        <v>51</v>
      </c>
      <c r="X350" s="251">
        <f>TripMode!T50</f>
        <v>0</v>
      </c>
      <c r="Y350" s="251" t="s">
        <v>540</v>
      </c>
    </row>
    <row r="351" spans="2:25" x14ac:dyDescent="0.25">
      <c r="B351" s="251">
        <v>1</v>
      </c>
      <c r="C351" s="251" t="s">
        <v>515</v>
      </c>
      <c r="D351" s="251" t="s">
        <v>51</v>
      </c>
      <c r="E351" s="251">
        <v>0</v>
      </c>
      <c r="F351" s="251" t="s">
        <v>541</v>
      </c>
      <c r="U351" s="251">
        <v>1</v>
      </c>
      <c r="V351" s="251" t="s">
        <v>515</v>
      </c>
      <c r="W351" s="251" t="s">
        <v>51</v>
      </c>
      <c r="X351" s="251">
        <f>TripMode!U39</f>
        <v>0</v>
      </c>
      <c r="Y351" s="251" t="s">
        <v>541</v>
      </c>
    </row>
    <row r="352" spans="2:25" x14ac:dyDescent="0.25">
      <c r="B352" s="251">
        <v>10</v>
      </c>
      <c r="C352" s="251" t="s">
        <v>515</v>
      </c>
      <c r="D352" s="251" t="s">
        <v>51</v>
      </c>
      <c r="E352" s="251">
        <v>0</v>
      </c>
      <c r="F352" s="251" t="s">
        <v>541</v>
      </c>
      <c r="U352" s="251">
        <v>2</v>
      </c>
      <c r="V352" s="251" t="s">
        <v>515</v>
      </c>
      <c r="W352" s="251" t="s">
        <v>51</v>
      </c>
      <c r="X352" s="251">
        <f>TripMode!U40</f>
        <v>0</v>
      </c>
      <c r="Y352" s="251" t="s">
        <v>541</v>
      </c>
    </row>
    <row r="353" spans="2:25" x14ac:dyDescent="0.25">
      <c r="B353" s="251">
        <v>11</v>
      </c>
      <c r="C353" s="251" t="s">
        <v>515</v>
      </c>
      <c r="D353" s="251" t="s">
        <v>51</v>
      </c>
      <c r="E353" s="251">
        <v>0</v>
      </c>
      <c r="F353" s="251" t="s">
        <v>541</v>
      </c>
      <c r="U353" s="251">
        <v>3</v>
      </c>
      <c r="V353" s="251" t="s">
        <v>515</v>
      </c>
      <c r="W353" s="251" t="s">
        <v>51</v>
      </c>
      <c r="X353" s="251">
        <f>TripMode!U41</f>
        <v>0</v>
      </c>
      <c r="Y353" s="251" t="s">
        <v>541</v>
      </c>
    </row>
    <row r="354" spans="2:25" x14ac:dyDescent="0.25">
      <c r="B354" s="251">
        <v>12</v>
      </c>
      <c r="C354" s="251" t="s">
        <v>515</v>
      </c>
      <c r="D354" s="251" t="s">
        <v>51</v>
      </c>
      <c r="E354" s="251">
        <v>0</v>
      </c>
      <c r="F354" s="251" t="s">
        <v>541</v>
      </c>
      <c r="U354" s="251">
        <v>4</v>
      </c>
      <c r="V354" s="251" t="s">
        <v>515</v>
      </c>
      <c r="W354" s="251" t="s">
        <v>51</v>
      </c>
      <c r="X354" s="251">
        <f>TripMode!U42</f>
        <v>401494</v>
      </c>
      <c r="Y354" s="251" t="s">
        <v>541</v>
      </c>
    </row>
    <row r="355" spans="2:25" x14ac:dyDescent="0.25">
      <c r="B355" s="251">
        <v>2</v>
      </c>
      <c r="C355" s="251" t="s">
        <v>515</v>
      </c>
      <c r="D355" s="251" t="s">
        <v>51</v>
      </c>
      <c r="E355" s="251">
        <v>0</v>
      </c>
      <c r="F355" s="251" t="s">
        <v>541</v>
      </c>
      <c r="U355" s="251">
        <v>5</v>
      </c>
      <c r="V355" s="251" t="s">
        <v>515</v>
      </c>
      <c r="W355" s="251" t="s">
        <v>51</v>
      </c>
      <c r="X355" s="251">
        <f>TripMode!U43</f>
        <v>0</v>
      </c>
      <c r="Y355" s="251" t="s">
        <v>541</v>
      </c>
    </row>
    <row r="356" spans="2:25" x14ac:dyDescent="0.25">
      <c r="B356" s="251">
        <v>3</v>
      </c>
      <c r="C356" s="251" t="s">
        <v>515</v>
      </c>
      <c r="D356" s="251" t="s">
        <v>51</v>
      </c>
      <c r="E356" s="251">
        <v>0</v>
      </c>
      <c r="F356" s="251" t="s">
        <v>541</v>
      </c>
      <c r="U356" s="251">
        <v>6</v>
      </c>
      <c r="V356" s="251" t="s">
        <v>515</v>
      </c>
      <c r="W356" s="251" t="s">
        <v>51</v>
      </c>
      <c r="X356" s="251">
        <f>TripMode!U44</f>
        <v>0</v>
      </c>
      <c r="Y356" s="251" t="s">
        <v>541</v>
      </c>
    </row>
    <row r="357" spans="2:25" x14ac:dyDescent="0.25">
      <c r="B357" s="251">
        <v>4</v>
      </c>
      <c r="C357" s="251" t="s">
        <v>515</v>
      </c>
      <c r="D357" s="251" t="s">
        <v>51</v>
      </c>
      <c r="E357" s="251">
        <v>401494</v>
      </c>
      <c r="F357" s="251" t="s">
        <v>541</v>
      </c>
      <c r="U357" s="251">
        <v>7</v>
      </c>
      <c r="V357" s="251" t="s">
        <v>515</v>
      </c>
      <c r="W357" s="251" t="s">
        <v>51</v>
      </c>
      <c r="X357" s="251">
        <f>TripMode!U45</f>
        <v>0</v>
      </c>
      <c r="Y357" s="251" t="s">
        <v>541</v>
      </c>
    </row>
    <row r="358" spans="2:25" x14ac:dyDescent="0.25">
      <c r="B358" s="251">
        <v>5</v>
      </c>
      <c r="C358" s="251" t="s">
        <v>515</v>
      </c>
      <c r="D358" s="251" t="s">
        <v>51</v>
      </c>
      <c r="E358" s="251">
        <v>0</v>
      </c>
      <c r="F358" s="251" t="s">
        <v>541</v>
      </c>
      <c r="U358" s="251">
        <v>8</v>
      </c>
      <c r="V358" s="251" t="s">
        <v>515</v>
      </c>
      <c r="W358" s="251" t="s">
        <v>51</v>
      </c>
      <c r="X358" s="251">
        <f>TripMode!U46</f>
        <v>0</v>
      </c>
      <c r="Y358" s="251" t="s">
        <v>541</v>
      </c>
    </row>
    <row r="359" spans="2:25" x14ac:dyDescent="0.25">
      <c r="B359" s="251">
        <v>6</v>
      </c>
      <c r="C359" s="251" t="s">
        <v>515</v>
      </c>
      <c r="D359" s="251" t="s">
        <v>51</v>
      </c>
      <c r="E359" s="251">
        <v>0</v>
      </c>
      <c r="F359" s="251" t="s">
        <v>541</v>
      </c>
      <c r="U359" s="251">
        <v>9</v>
      </c>
      <c r="V359" s="251" t="s">
        <v>515</v>
      </c>
      <c r="W359" s="251" t="s">
        <v>51</v>
      </c>
      <c r="X359" s="251">
        <f>TripMode!U47</f>
        <v>0</v>
      </c>
      <c r="Y359" s="251" t="s">
        <v>541</v>
      </c>
    </row>
    <row r="360" spans="2:25" x14ac:dyDescent="0.25">
      <c r="B360" s="251">
        <v>7</v>
      </c>
      <c r="C360" s="251" t="s">
        <v>515</v>
      </c>
      <c r="D360" s="251" t="s">
        <v>51</v>
      </c>
      <c r="E360" s="251">
        <v>0</v>
      </c>
      <c r="F360" s="251" t="s">
        <v>541</v>
      </c>
      <c r="U360" s="251">
        <v>10</v>
      </c>
      <c r="V360" s="251" t="s">
        <v>515</v>
      </c>
      <c r="W360" s="251" t="s">
        <v>51</v>
      </c>
      <c r="X360" s="251">
        <f>TripMode!U48</f>
        <v>0</v>
      </c>
      <c r="Y360" s="251" t="s">
        <v>541</v>
      </c>
    </row>
    <row r="361" spans="2:25" x14ac:dyDescent="0.25">
      <c r="B361" s="251">
        <v>8</v>
      </c>
      <c r="C361" s="251" t="s">
        <v>515</v>
      </c>
      <c r="D361" s="251" t="s">
        <v>51</v>
      </c>
      <c r="E361" s="251">
        <v>0</v>
      </c>
      <c r="F361" s="251" t="s">
        <v>541</v>
      </c>
      <c r="U361" s="251">
        <v>11</v>
      </c>
      <c r="V361" s="251" t="s">
        <v>515</v>
      </c>
      <c r="W361" s="251" t="s">
        <v>51</v>
      </c>
      <c r="X361" s="251">
        <f>TripMode!U49</f>
        <v>0</v>
      </c>
      <c r="Y361" s="251" t="s">
        <v>541</v>
      </c>
    </row>
    <row r="362" spans="2:25" x14ac:dyDescent="0.25">
      <c r="B362" s="251">
        <v>9</v>
      </c>
      <c r="C362" s="251" t="s">
        <v>515</v>
      </c>
      <c r="D362" s="251" t="s">
        <v>51</v>
      </c>
      <c r="E362" s="251">
        <v>0</v>
      </c>
      <c r="F362" s="251" t="s">
        <v>541</v>
      </c>
      <c r="U362" s="251">
        <v>12</v>
      </c>
      <c r="V362" s="251" t="s">
        <v>515</v>
      </c>
      <c r="W362" s="251" t="s">
        <v>51</v>
      </c>
      <c r="X362" s="251">
        <f>TripMode!U50</f>
        <v>0</v>
      </c>
      <c r="Y362" s="251" t="s">
        <v>541</v>
      </c>
    </row>
    <row r="363" spans="2:25" x14ac:dyDescent="0.25">
      <c r="B363" s="251">
        <v>1</v>
      </c>
      <c r="C363" s="251" t="s">
        <v>517</v>
      </c>
      <c r="D363" s="251" t="s">
        <v>51</v>
      </c>
      <c r="E363" s="251">
        <v>0</v>
      </c>
      <c r="F363" s="251" t="s">
        <v>542</v>
      </c>
      <c r="U363" s="251">
        <v>1</v>
      </c>
      <c r="V363" s="251" t="s">
        <v>517</v>
      </c>
      <c r="W363" s="251" t="s">
        <v>51</v>
      </c>
      <c r="X363" s="251">
        <f>TripMode!V39</f>
        <v>0</v>
      </c>
      <c r="Y363" s="251" t="s">
        <v>542</v>
      </c>
    </row>
    <row r="364" spans="2:25" x14ac:dyDescent="0.25">
      <c r="B364" s="251">
        <v>10</v>
      </c>
      <c r="C364" s="251" t="s">
        <v>517</v>
      </c>
      <c r="D364" s="251" t="s">
        <v>51</v>
      </c>
      <c r="E364" s="251">
        <v>0</v>
      </c>
      <c r="F364" s="251" t="s">
        <v>542</v>
      </c>
      <c r="U364" s="251">
        <v>2</v>
      </c>
      <c r="V364" s="251" t="s">
        <v>517</v>
      </c>
      <c r="W364" s="251" t="s">
        <v>51</v>
      </c>
      <c r="X364" s="251">
        <f>TripMode!V40</f>
        <v>0</v>
      </c>
      <c r="Y364" s="251" t="s">
        <v>542</v>
      </c>
    </row>
    <row r="365" spans="2:25" x14ac:dyDescent="0.25">
      <c r="B365" s="251">
        <v>11</v>
      </c>
      <c r="C365" s="251" t="s">
        <v>517</v>
      </c>
      <c r="D365" s="251" t="s">
        <v>51</v>
      </c>
      <c r="E365" s="251">
        <v>0</v>
      </c>
      <c r="F365" s="251" t="s">
        <v>542</v>
      </c>
      <c r="U365" s="251">
        <v>3</v>
      </c>
      <c r="V365" s="251" t="s">
        <v>517</v>
      </c>
      <c r="W365" s="251" t="s">
        <v>51</v>
      </c>
      <c r="X365" s="251">
        <f>TripMode!V41</f>
        <v>0</v>
      </c>
      <c r="Y365" s="251" t="s">
        <v>542</v>
      </c>
    </row>
    <row r="366" spans="2:25" x14ac:dyDescent="0.25">
      <c r="B366" s="251">
        <v>12</v>
      </c>
      <c r="C366" s="251" t="s">
        <v>517</v>
      </c>
      <c r="D366" s="251" t="s">
        <v>51</v>
      </c>
      <c r="E366" s="251">
        <v>0</v>
      </c>
      <c r="F366" s="251" t="s">
        <v>542</v>
      </c>
      <c r="U366" s="251">
        <v>4</v>
      </c>
      <c r="V366" s="251" t="s">
        <v>517</v>
      </c>
      <c r="W366" s="251" t="s">
        <v>51</v>
      </c>
      <c r="X366" s="251">
        <f>TripMode!V42</f>
        <v>0</v>
      </c>
      <c r="Y366" s="251" t="s">
        <v>542</v>
      </c>
    </row>
    <row r="367" spans="2:25" x14ac:dyDescent="0.25">
      <c r="B367" s="251">
        <v>2</v>
      </c>
      <c r="C367" s="251" t="s">
        <v>517</v>
      </c>
      <c r="D367" s="251" t="s">
        <v>51</v>
      </c>
      <c r="E367" s="251">
        <v>0</v>
      </c>
      <c r="F367" s="251" t="s">
        <v>542</v>
      </c>
      <c r="U367" s="251">
        <v>5</v>
      </c>
      <c r="V367" s="251" t="s">
        <v>517</v>
      </c>
      <c r="W367" s="251" t="s">
        <v>51</v>
      </c>
      <c r="X367" s="251">
        <f>TripMode!V43</f>
        <v>87560</v>
      </c>
      <c r="Y367" s="251" t="s">
        <v>542</v>
      </c>
    </row>
    <row r="368" spans="2:25" x14ac:dyDescent="0.25">
      <c r="B368" s="251">
        <v>3</v>
      </c>
      <c r="C368" s="251" t="s">
        <v>517</v>
      </c>
      <c r="D368" s="251" t="s">
        <v>51</v>
      </c>
      <c r="E368" s="251">
        <v>0</v>
      </c>
      <c r="F368" s="251" t="s">
        <v>542</v>
      </c>
      <c r="U368" s="251">
        <v>6</v>
      </c>
      <c r="V368" s="251" t="s">
        <v>517</v>
      </c>
      <c r="W368" s="251" t="s">
        <v>51</v>
      </c>
      <c r="X368" s="251">
        <f>TripMode!V44</f>
        <v>0</v>
      </c>
      <c r="Y368" s="251" t="s">
        <v>542</v>
      </c>
    </row>
    <row r="369" spans="2:25" x14ac:dyDescent="0.25">
      <c r="B369" s="251">
        <v>4</v>
      </c>
      <c r="C369" s="251" t="s">
        <v>517</v>
      </c>
      <c r="D369" s="251" t="s">
        <v>51</v>
      </c>
      <c r="E369" s="251">
        <v>0</v>
      </c>
      <c r="F369" s="251" t="s">
        <v>542</v>
      </c>
      <c r="U369" s="251">
        <v>7</v>
      </c>
      <c r="V369" s="251" t="s">
        <v>517</v>
      </c>
      <c r="W369" s="251" t="s">
        <v>51</v>
      </c>
      <c r="X369" s="251">
        <f>TripMode!V45</f>
        <v>0</v>
      </c>
      <c r="Y369" s="251" t="s">
        <v>542</v>
      </c>
    </row>
    <row r="370" spans="2:25" x14ac:dyDescent="0.25">
      <c r="B370" s="251">
        <v>5</v>
      </c>
      <c r="C370" s="251" t="s">
        <v>517</v>
      </c>
      <c r="D370" s="251" t="s">
        <v>51</v>
      </c>
      <c r="E370" s="251">
        <v>87560</v>
      </c>
      <c r="F370" s="251" t="s">
        <v>542</v>
      </c>
      <c r="U370" s="251">
        <v>8</v>
      </c>
      <c r="V370" s="251" t="s">
        <v>517</v>
      </c>
      <c r="W370" s="251" t="s">
        <v>51</v>
      </c>
      <c r="X370" s="251">
        <f>TripMode!V46</f>
        <v>0</v>
      </c>
      <c r="Y370" s="251" t="s">
        <v>542</v>
      </c>
    </row>
    <row r="371" spans="2:25" x14ac:dyDescent="0.25">
      <c r="B371" s="251">
        <v>6</v>
      </c>
      <c r="C371" s="251" t="s">
        <v>517</v>
      </c>
      <c r="D371" s="251" t="s">
        <v>51</v>
      </c>
      <c r="E371" s="251">
        <v>0</v>
      </c>
      <c r="F371" s="251" t="s">
        <v>542</v>
      </c>
      <c r="U371" s="251">
        <v>9</v>
      </c>
      <c r="V371" s="251" t="s">
        <v>517</v>
      </c>
      <c r="W371" s="251" t="s">
        <v>51</v>
      </c>
      <c r="X371" s="251">
        <f>TripMode!V47</f>
        <v>0</v>
      </c>
      <c r="Y371" s="251" t="s">
        <v>542</v>
      </c>
    </row>
    <row r="372" spans="2:25" x14ac:dyDescent="0.25">
      <c r="B372" s="251">
        <v>7</v>
      </c>
      <c r="C372" s="251" t="s">
        <v>517</v>
      </c>
      <c r="D372" s="251" t="s">
        <v>51</v>
      </c>
      <c r="E372" s="251">
        <v>0</v>
      </c>
      <c r="F372" s="251" t="s">
        <v>542</v>
      </c>
      <c r="U372" s="251">
        <v>10</v>
      </c>
      <c r="V372" s="251" t="s">
        <v>517</v>
      </c>
      <c r="W372" s="251" t="s">
        <v>51</v>
      </c>
      <c r="X372" s="251">
        <f>TripMode!V48</f>
        <v>0</v>
      </c>
      <c r="Y372" s="251" t="s">
        <v>542</v>
      </c>
    </row>
    <row r="373" spans="2:25" x14ac:dyDescent="0.25">
      <c r="B373" s="251">
        <v>8</v>
      </c>
      <c r="C373" s="251" t="s">
        <v>517</v>
      </c>
      <c r="D373" s="251" t="s">
        <v>51</v>
      </c>
      <c r="E373" s="251">
        <v>0</v>
      </c>
      <c r="F373" s="251" t="s">
        <v>542</v>
      </c>
      <c r="U373" s="251">
        <v>11</v>
      </c>
      <c r="V373" s="251" t="s">
        <v>517</v>
      </c>
      <c r="W373" s="251" t="s">
        <v>51</v>
      </c>
      <c r="X373" s="251">
        <f>TripMode!V49</f>
        <v>0</v>
      </c>
      <c r="Y373" s="251" t="s">
        <v>542</v>
      </c>
    </row>
    <row r="374" spans="2:25" x14ac:dyDescent="0.25">
      <c r="B374" s="251">
        <v>9</v>
      </c>
      <c r="C374" s="251" t="s">
        <v>517</v>
      </c>
      <c r="D374" s="251" t="s">
        <v>51</v>
      </c>
      <c r="E374" s="251">
        <v>0</v>
      </c>
      <c r="F374" s="251" t="s">
        <v>542</v>
      </c>
      <c r="U374" s="251">
        <v>12</v>
      </c>
      <c r="V374" s="251" t="s">
        <v>517</v>
      </c>
      <c r="W374" s="251" t="s">
        <v>51</v>
      </c>
      <c r="X374" s="251">
        <f>TripMode!V50</f>
        <v>0</v>
      </c>
      <c r="Y374" s="251" t="s">
        <v>542</v>
      </c>
    </row>
    <row r="375" spans="2:25" x14ac:dyDescent="0.25">
      <c r="B375" s="251">
        <v>1</v>
      </c>
      <c r="C375" s="251" t="s">
        <v>519</v>
      </c>
      <c r="D375" s="251" t="s">
        <v>51</v>
      </c>
      <c r="E375" s="251">
        <v>0</v>
      </c>
      <c r="F375" s="251" t="s">
        <v>543</v>
      </c>
      <c r="U375" s="251">
        <v>1</v>
      </c>
      <c r="V375" s="251" t="s">
        <v>519</v>
      </c>
      <c r="W375" s="251" t="s">
        <v>51</v>
      </c>
      <c r="X375" s="251">
        <f>TripMode!W39</f>
        <v>0</v>
      </c>
      <c r="Y375" s="251" t="s">
        <v>543</v>
      </c>
    </row>
    <row r="376" spans="2:25" x14ac:dyDescent="0.25">
      <c r="B376" s="251">
        <v>10</v>
      </c>
      <c r="C376" s="251" t="s">
        <v>519</v>
      </c>
      <c r="D376" s="251" t="s">
        <v>51</v>
      </c>
      <c r="E376" s="251">
        <v>0</v>
      </c>
      <c r="F376" s="251" t="s">
        <v>543</v>
      </c>
      <c r="U376" s="251">
        <v>2</v>
      </c>
      <c r="V376" s="251" t="s">
        <v>519</v>
      </c>
      <c r="W376" s="251" t="s">
        <v>51</v>
      </c>
      <c r="X376" s="251">
        <f>TripMode!W40</f>
        <v>9013.0107256277133</v>
      </c>
      <c r="Y376" s="251" t="s">
        <v>543</v>
      </c>
    </row>
    <row r="377" spans="2:25" x14ac:dyDescent="0.25">
      <c r="B377" s="251">
        <v>11</v>
      </c>
      <c r="C377" s="251" t="s">
        <v>519</v>
      </c>
      <c r="D377" s="251" t="s">
        <v>51</v>
      </c>
      <c r="E377" s="251">
        <v>13202</v>
      </c>
      <c r="F377" s="251" t="s">
        <v>543</v>
      </c>
      <c r="U377" s="251">
        <v>3</v>
      </c>
      <c r="V377" s="251" t="s">
        <v>519</v>
      </c>
      <c r="W377" s="251" t="s">
        <v>51</v>
      </c>
      <c r="X377" s="251">
        <f>TripMode!W41</f>
        <v>7616.299926793482</v>
      </c>
      <c r="Y377" s="251" t="s">
        <v>543</v>
      </c>
    </row>
    <row r="378" spans="2:25" x14ac:dyDescent="0.25">
      <c r="B378" s="251">
        <v>12</v>
      </c>
      <c r="C378" s="251" t="s">
        <v>519</v>
      </c>
      <c r="D378" s="251" t="s">
        <v>51</v>
      </c>
      <c r="E378" s="251">
        <v>2634</v>
      </c>
      <c r="F378" s="251" t="s">
        <v>543</v>
      </c>
      <c r="U378" s="251">
        <v>4</v>
      </c>
      <c r="V378" s="251" t="s">
        <v>519</v>
      </c>
      <c r="W378" s="251" t="s">
        <v>51</v>
      </c>
      <c r="X378" s="251">
        <f>TripMode!W42</f>
        <v>6787.1538149277067</v>
      </c>
      <c r="Y378" s="251" t="s">
        <v>543</v>
      </c>
    </row>
    <row r="379" spans="2:25" x14ac:dyDescent="0.25">
      <c r="B379" s="251">
        <v>2</v>
      </c>
      <c r="C379" s="251" t="s">
        <v>519</v>
      </c>
      <c r="D379" s="251" t="s">
        <v>51</v>
      </c>
      <c r="E379" s="251">
        <v>9430</v>
      </c>
      <c r="F379" s="251" t="s">
        <v>543</v>
      </c>
      <c r="U379" s="251">
        <v>5</v>
      </c>
      <c r="V379" s="251" t="s">
        <v>519</v>
      </c>
      <c r="W379" s="251" t="s">
        <v>51</v>
      </c>
      <c r="X379" s="251">
        <f>TripMode!W43</f>
        <v>0</v>
      </c>
      <c r="Y379" s="251" t="s">
        <v>543</v>
      </c>
    </row>
    <row r="380" spans="2:25" x14ac:dyDescent="0.25">
      <c r="B380" s="251">
        <v>3</v>
      </c>
      <c r="C380" s="251" t="s">
        <v>519</v>
      </c>
      <c r="D380" s="251" t="s">
        <v>51</v>
      </c>
      <c r="E380" s="251">
        <v>7394</v>
      </c>
      <c r="F380" s="251" t="s">
        <v>543</v>
      </c>
      <c r="U380" s="251">
        <v>6</v>
      </c>
      <c r="V380" s="251" t="s">
        <v>519</v>
      </c>
      <c r="W380" s="251" t="s">
        <v>51</v>
      </c>
      <c r="X380" s="251">
        <f>TripMode!W44</f>
        <v>36043.535532651098</v>
      </c>
      <c r="Y380" s="251" t="s">
        <v>543</v>
      </c>
    </row>
    <row r="381" spans="2:25" x14ac:dyDescent="0.25">
      <c r="B381" s="251">
        <v>4</v>
      </c>
      <c r="C381" s="251" t="s">
        <v>519</v>
      </c>
      <c r="D381" s="251" t="s">
        <v>51</v>
      </c>
      <c r="E381" s="251">
        <v>6572</v>
      </c>
      <c r="F381" s="251" t="s">
        <v>543</v>
      </c>
      <c r="U381" s="251">
        <v>7</v>
      </c>
      <c r="V381" s="251" t="s">
        <v>519</v>
      </c>
      <c r="W381" s="251" t="s">
        <v>51</v>
      </c>
      <c r="X381" s="251">
        <f>TripMode!W45</f>
        <v>0</v>
      </c>
      <c r="Y381" s="251" t="s">
        <v>543</v>
      </c>
    </row>
    <row r="382" spans="2:25" x14ac:dyDescent="0.25">
      <c r="B382" s="251">
        <v>5</v>
      </c>
      <c r="C382" s="251" t="s">
        <v>519</v>
      </c>
      <c r="D382" s="251" t="s">
        <v>51</v>
      </c>
      <c r="E382" s="251">
        <v>0</v>
      </c>
      <c r="F382" s="251" t="s">
        <v>543</v>
      </c>
      <c r="U382" s="251">
        <v>8</v>
      </c>
      <c r="V382" s="251" t="s">
        <v>519</v>
      </c>
      <c r="W382" s="251" t="s">
        <v>51</v>
      </c>
      <c r="X382" s="251">
        <f>TripMode!W46</f>
        <v>0</v>
      </c>
      <c r="Y382" s="251" t="s">
        <v>543</v>
      </c>
    </row>
    <row r="383" spans="2:25" x14ac:dyDescent="0.25">
      <c r="B383" s="251">
        <v>6</v>
      </c>
      <c r="C383" s="251" t="s">
        <v>519</v>
      </c>
      <c r="D383" s="251" t="s">
        <v>51</v>
      </c>
      <c r="E383" s="251">
        <v>20228</v>
      </c>
      <c r="F383" s="251" t="s">
        <v>543</v>
      </c>
      <c r="U383" s="251">
        <v>9</v>
      </c>
      <c r="V383" s="251" t="s">
        <v>519</v>
      </c>
      <c r="W383" s="251" t="s">
        <v>51</v>
      </c>
      <c r="X383" s="251">
        <f>TripMode!W47</f>
        <v>0</v>
      </c>
      <c r="Y383" s="251" t="s">
        <v>543</v>
      </c>
    </row>
    <row r="384" spans="2:25" x14ac:dyDescent="0.25">
      <c r="B384" s="251">
        <v>7</v>
      </c>
      <c r="C384" s="251" t="s">
        <v>519</v>
      </c>
      <c r="D384" s="251" t="s">
        <v>51</v>
      </c>
      <c r="E384" s="251">
        <v>0</v>
      </c>
      <c r="F384" s="251" t="s">
        <v>543</v>
      </c>
      <c r="U384" s="251">
        <v>10</v>
      </c>
      <c r="V384" s="251" t="s">
        <v>519</v>
      </c>
      <c r="W384" s="251" t="s">
        <v>51</v>
      </c>
      <c r="X384" s="251">
        <f>TripMode!W48</f>
        <v>0</v>
      </c>
      <c r="Y384" s="251" t="s">
        <v>543</v>
      </c>
    </row>
    <row r="385" spans="2:25" x14ac:dyDescent="0.25">
      <c r="B385" s="251">
        <v>8</v>
      </c>
      <c r="C385" s="251" t="s">
        <v>519</v>
      </c>
      <c r="D385" s="251" t="s">
        <v>51</v>
      </c>
      <c r="E385" s="251">
        <v>0</v>
      </c>
      <c r="F385" s="251" t="s">
        <v>543</v>
      </c>
      <c r="U385" s="251">
        <v>11</v>
      </c>
      <c r="V385" s="251" t="s">
        <v>519</v>
      </c>
      <c r="W385" s="251" t="s">
        <v>51</v>
      </c>
      <c r="X385" s="251">
        <f>TripMode!W49</f>
        <v>0</v>
      </c>
      <c r="Y385" s="251" t="s">
        <v>543</v>
      </c>
    </row>
    <row r="386" spans="2:25" x14ac:dyDescent="0.25">
      <c r="B386" s="251">
        <v>9</v>
      </c>
      <c r="C386" s="251" t="s">
        <v>519</v>
      </c>
      <c r="D386" s="251" t="s">
        <v>51</v>
      </c>
      <c r="E386" s="251">
        <v>0</v>
      </c>
      <c r="F386" s="251" t="s">
        <v>543</v>
      </c>
      <c r="U386" s="251">
        <v>12</v>
      </c>
      <c r="V386" s="251" t="s">
        <v>519</v>
      </c>
      <c r="W386" s="251" t="s">
        <v>51</v>
      </c>
      <c r="X386" s="251">
        <f>TripMode!W50</f>
        <v>0</v>
      </c>
      <c r="Y386" s="251" t="s">
        <v>543</v>
      </c>
    </row>
    <row r="387" spans="2:25" x14ac:dyDescent="0.25">
      <c r="B387" s="251">
        <v>1</v>
      </c>
      <c r="C387" s="251" t="s">
        <v>521</v>
      </c>
      <c r="D387" s="251" t="s">
        <v>51</v>
      </c>
      <c r="E387" s="251">
        <v>0</v>
      </c>
      <c r="F387" s="251" t="s">
        <v>544</v>
      </c>
      <c r="U387" s="251">
        <v>1</v>
      </c>
      <c r="V387" s="251" t="s">
        <v>521</v>
      </c>
      <c r="W387" s="251" t="s">
        <v>51</v>
      </c>
      <c r="X387" s="251">
        <f>TripMode!X39</f>
        <v>0</v>
      </c>
      <c r="Y387" s="251" t="s">
        <v>544</v>
      </c>
    </row>
    <row r="388" spans="2:25" x14ac:dyDescent="0.25">
      <c r="B388" s="251">
        <v>10</v>
      </c>
      <c r="C388" s="251" t="s">
        <v>521</v>
      </c>
      <c r="D388" s="251" t="s">
        <v>51</v>
      </c>
      <c r="E388" s="251">
        <v>0</v>
      </c>
      <c r="F388" s="251" t="s">
        <v>544</v>
      </c>
      <c r="U388" s="251">
        <v>2</v>
      </c>
      <c r="V388" s="251" t="s">
        <v>521</v>
      </c>
      <c r="W388" s="251" t="s">
        <v>51</v>
      </c>
      <c r="X388" s="251">
        <f>TripMode!X40</f>
        <v>0</v>
      </c>
      <c r="Y388" s="251" t="s">
        <v>544</v>
      </c>
    </row>
    <row r="389" spans="2:25" x14ac:dyDescent="0.25">
      <c r="B389" s="251">
        <v>11</v>
      </c>
      <c r="C389" s="251" t="s">
        <v>521</v>
      </c>
      <c r="D389" s="251" t="s">
        <v>51</v>
      </c>
      <c r="E389" s="251">
        <v>0</v>
      </c>
      <c r="F389" s="251" t="s">
        <v>544</v>
      </c>
      <c r="U389" s="251">
        <v>3</v>
      </c>
      <c r="V389" s="251" t="s">
        <v>521</v>
      </c>
      <c r="W389" s="251" t="s">
        <v>51</v>
      </c>
      <c r="X389" s="251">
        <f>TripMode!X41</f>
        <v>777.69286776608556</v>
      </c>
      <c r="Y389" s="251" t="s">
        <v>544</v>
      </c>
    </row>
    <row r="390" spans="2:25" x14ac:dyDescent="0.25">
      <c r="B390" s="251">
        <v>12</v>
      </c>
      <c r="C390" s="251" t="s">
        <v>521</v>
      </c>
      <c r="D390" s="251" t="s">
        <v>51</v>
      </c>
      <c r="E390" s="251">
        <v>0</v>
      </c>
      <c r="F390" s="251" t="s">
        <v>544</v>
      </c>
      <c r="U390" s="251">
        <v>4</v>
      </c>
      <c r="V390" s="251" t="s">
        <v>521</v>
      </c>
      <c r="W390" s="251" t="s">
        <v>51</v>
      </c>
      <c r="X390" s="251">
        <f>TripMode!X42</f>
        <v>0</v>
      </c>
      <c r="Y390" s="251" t="s">
        <v>544</v>
      </c>
    </row>
    <row r="391" spans="2:25" x14ac:dyDescent="0.25">
      <c r="B391" s="251">
        <v>2</v>
      </c>
      <c r="C391" s="251" t="s">
        <v>521</v>
      </c>
      <c r="D391" s="251" t="s">
        <v>51</v>
      </c>
      <c r="E391" s="251">
        <v>0</v>
      </c>
      <c r="F391" s="251" t="s">
        <v>544</v>
      </c>
      <c r="U391" s="251">
        <v>5</v>
      </c>
      <c r="V391" s="251" t="s">
        <v>521</v>
      </c>
      <c r="W391" s="251" t="s">
        <v>51</v>
      </c>
      <c r="X391" s="251">
        <f>TripMode!X43</f>
        <v>0</v>
      </c>
      <c r="Y391" s="251" t="s">
        <v>544</v>
      </c>
    </row>
    <row r="392" spans="2:25" x14ac:dyDescent="0.25">
      <c r="B392" s="251">
        <v>3</v>
      </c>
      <c r="C392" s="251" t="s">
        <v>521</v>
      </c>
      <c r="D392" s="251" t="s">
        <v>51</v>
      </c>
      <c r="E392" s="251">
        <v>862</v>
      </c>
      <c r="F392" s="251" t="s">
        <v>544</v>
      </c>
      <c r="U392" s="251">
        <v>6</v>
      </c>
      <c r="V392" s="251" t="s">
        <v>521</v>
      </c>
      <c r="W392" s="251" t="s">
        <v>51</v>
      </c>
      <c r="X392" s="251">
        <f>TripMode!X44</f>
        <v>0</v>
      </c>
      <c r="Y392" s="251" t="s">
        <v>544</v>
      </c>
    </row>
    <row r="393" spans="2:25" x14ac:dyDescent="0.25">
      <c r="B393" s="251">
        <v>4</v>
      </c>
      <c r="C393" s="251" t="s">
        <v>521</v>
      </c>
      <c r="D393" s="251" t="s">
        <v>51</v>
      </c>
      <c r="E393" s="251">
        <v>0</v>
      </c>
      <c r="F393" s="251" t="s">
        <v>544</v>
      </c>
      <c r="U393" s="251">
        <v>7</v>
      </c>
      <c r="V393" s="251" t="s">
        <v>521</v>
      </c>
      <c r="W393" s="251" t="s">
        <v>51</v>
      </c>
      <c r="X393" s="251">
        <f>TripMode!X45</f>
        <v>356.3071322339145</v>
      </c>
      <c r="Y393" s="251" t="s">
        <v>544</v>
      </c>
    </row>
    <row r="394" spans="2:25" x14ac:dyDescent="0.25">
      <c r="B394" s="251">
        <v>5</v>
      </c>
      <c r="C394" s="251" t="s">
        <v>521</v>
      </c>
      <c r="D394" s="251" t="s">
        <v>51</v>
      </c>
      <c r="E394" s="251">
        <v>0</v>
      </c>
      <c r="F394" s="251" t="s">
        <v>544</v>
      </c>
      <c r="U394" s="251">
        <v>8</v>
      </c>
      <c r="V394" s="251" t="s">
        <v>521</v>
      </c>
      <c r="W394" s="251" t="s">
        <v>51</v>
      </c>
      <c r="X394" s="251">
        <f>TripMode!X46</f>
        <v>0</v>
      </c>
      <c r="Y394" s="251" t="s">
        <v>544</v>
      </c>
    </row>
    <row r="395" spans="2:25" x14ac:dyDescent="0.25">
      <c r="B395" s="251">
        <v>6</v>
      </c>
      <c r="C395" s="251" t="s">
        <v>521</v>
      </c>
      <c r="D395" s="251" t="s">
        <v>51</v>
      </c>
      <c r="E395" s="251">
        <v>0</v>
      </c>
      <c r="F395" s="251" t="s">
        <v>544</v>
      </c>
      <c r="U395" s="251">
        <v>9</v>
      </c>
      <c r="V395" s="251" t="s">
        <v>521</v>
      </c>
      <c r="W395" s="251" t="s">
        <v>51</v>
      </c>
      <c r="X395" s="251">
        <f>TripMode!X47</f>
        <v>0</v>
      </c>
      <c r="Y395" s="251" t="s">
        <v>544</v>
      </c>
    </row>
    <row r="396" spans="2:25" x14ac:dyDescent="0.25">
      <c r="B396" s="251">
        <v>7</v>
      </c>
      <c r="C396" s="251" t="s">
        <v>521</v>
      </c>
      <c r="D396" s="251" t="s">
        <v>51</v>
      </c>
      <c r="E396" s="251">
        <v>272</v>
      </c>
      <c r="F396" s="251" t="s">
        <v>544</v>
      </c>
      <c r="U396" s="251">
        <v>10</v>
      </c>
      <c r="V396" s="251" t="s">
        <v>521</v>
      </c>
      <c r="W396" s="251" t="s">
        <v>51</v>
      </c>
      <c r="X396" s="251">
        <f>TripMode!X48</f>
        <v>0</v>
      </c>
      <c r="Y396" s="251" t="s">
        <v>544</v>
      </c>
    </row>
    <row r="397" spans="2:25" x14ac:dyDescent="0.25">
      <c r="B397" s="251">
        <v>8</v>
      </c>
      <c r="C397" s="251" t="s">
        <v>521</v>
      </c>
      <c r="D397" s="251" t="s">
        <v>51</v>
      </c>
      <c r="E397" s="251">
        <v>0</v>
      </c>
      <c r="F397" s="251" t="s">
        <v>544</v>
      </c>
      <c r="U397" s="251">
        <v>11</v>
      </c>
      <c r="V397" s="251" t="s">
        <v>521</v>
      </c>
      <c r="W397" s="251" t="s">
        <v>51</v>
      </c>
      <c r="X397" s="251">
        <f>TripMode!X49</f>
        <v>0</v>
      </c>
      <c r="Y397" s="251" t="s">
        <v>544</v>
      </c>
    </row>
    <row r="398" spans="2:25" x14ac:dyDescent="0.25">
      <c r="B398" s="251">
        <v>9</v>
      </c>
      <c r="C398" s="251" t="s">
        <v>521</v>
      </c>
      <c r="D398" s="251" t="s">
        <v>51</v>
      </c>
      <c r="E398" s="251">
        <v>0</v>
      </c>
      <c r="F398" s="251" t="s">
        <v>544</v>
      </c>
      <c r="U398" s="251">
        <v>12</v>
      </c>
      <c r="V398" s="251" t="s">
        <v>521</v>
      </c>
      <c r="W398" s="251" t="s">
        <v>51</v>
      </c>
      <c r="X398" s="251">
        <f>TripMode!X50</f>
        <v>0</v>
      </c>
      <c r="Y398" s="251" t="s">
        <v>544</v>
      </c>
    </row>
    <row r="399" spans="2:25" x14ac:dyDescent="0.25">
      <c r="B399" s="251">
        <v>1</v>
      </c>
      <c r="C399" s="251" t="s">
        <v>523</v>
      </c>
      <c r="D399" s="251" t="s">
        <v>51</v>
      </c>
      <c r="E399" s="251">
        <v>0</v>
      </c>
      <c r="F399" s="251" t="s">
        <v>545</v>
      </c>
      <c r="U399" s="251">
        <v>1</v>
      </c>
      <c r="V399" s="251" t="s">
        <v>523</v>
      </c>
      <c r="W399" s="251" t="s">
        <v>51</v>
      </c>
      <c r="X399" s="251">
        <f>TripMode!Y39</f>
        <v>0</v>
      </c>
      <c r="Y399" s="251" t="s">
        <v>545</v>
      </c>
    </row>
    <row r="400" spans="2:25" x14ac:dyDescent="0.25">
      <c r="B400" s="251">
        <v>10</v>
      </c>
      <c r="C400" s="251" t="s">
        <v>523</v>
      </c>
      <c r="D400" s="251" t="s">
        <v>51</v>
      </c>
      <c r="E400" s="251">
        <v>0</v>
      </c>
      <c r="F400" s="251" t="s">
        <v>545</v>
      </c>
      <c r="U400" s="251">
        <v>2</v>
      </c>
      <c r="V400" s="251" t="s">
        <v>523</v>
      </c>
      <c r="W400" s="251" t="s">
        <v>51</v>
      </c>
      <c r="X400" s="251">
        <f>TripMode!Y40</f>
        <v>1021.3771447185112</v>
      </c>
      <c r="Y400" s="251" t="s">
        <v>545</v>
      </c>
    </row>
    <row r="401" spans="2:25" x14ac:dyDescent="0.25">
      <c r="B401" s="251">
        <v>11</v>
      </c>
      <c r="C401" s="251" t="s">
        <v>523</v>
      </c>
      <c r="D401" s="251" t="s">
        <v>51</v>
      </c>
      <c r="E401" s="251">
        <v>0</v>
      </c>
      <c r="F401" s="251" t="s">
        <v>545</v>
      </c>
      <c r="U401" s="251">
        <v>3</v>
      </c>
      <c r="V401" s="251" t="s">
        <v>523</v>
      </c>
      <c r="W401" s="251" t="s">
        <v>51</v>
      </c>
      <c r="X401" s="251">
        <f>TripMode!Y41</f>
        <v>1109.6932669156802</v>
      </c>
      <c r="Y401" s="251" t="s">
        <v>545</v>
      </c>
    </row>
    <row r="402" spans="2:25" x14ac:dyDescent="0.25">
      <c r="B402" s="251">
        <v>12</v>
      </c>
      <c r="C402" s="251" t="s">
        <v>523</v>
      </c>
      <c r="D402" s="251" t="s">
        <v>51</v>
      </c>
      <c r="E402" s="251">
        <v>0</v>
      </c>
      <c r="F402" s="251" t="s">
        <v>545</v>
      </c>
      <c r="U402" s="251">
        <v>4</v>
      </c>
      <c r="V402" s="251" t="s">
        <v>523</v>
      </c>
      <c r="W402" s="251" t="s">
        <v>51</v>
      </c>
      <c r="X402" s="251">
        <f>TripMode!Y42</f>
        <v>324.0551139687488</v>
      </c>
      <c r="Y402" s="251" t="s">
        <v>545</v>
      </c>
    </row>
    <row r="403" spans="2:25" x14ac:dyDescent="0.25">
      <c r="B403" s="251">
        <v>2</v>
      </c>
      <c r="C403" s="251" t="s">
        <v>523</v>
      </c>
      <c r="D403" s="251" t="s">
        <v>51</v>
      </c>
      <c r="E403" s="251">
        <v>1500</v>
      </c>
      <c r="F403" s="251" t="s">
        <v>545</v>
      </c>
      <c r="U403" s="251">
        <v>5</v>
      </c>
      <c r="V403" s="251" t="s">
        <v>523</v>
      </c>
      <c r="W403" s="251" t="s">
        <v>51</v>
      </c>
      <c r="X403" s="251">
        <f>TripMode!Y43</f>
        <v>0</v>
      </c>
      <c r="Y403" s="251" t="s">
        <v>545</v>
      </c>
    </row>
    <row r="404" spans="2:25" x14ac:dyDescent="0.25">
      <c r="B404" s="251">
        <v>3</v>
      </c>
      <c r="C404" s="251" t="s">
        <v>523</v>
      </c>
      <c r="D404" s="251" t="s">
        <v>51</v>
      </c>
      <c r="E404" s="251">
        <v>1364</v>
      </c>
      <c r="F404" s="251" t="s">
        <v>545</v>
      </c>
      <c r="U404" s="251">
        <v>6</v>
      </c>
      <c r="V404" s="251" t="s">
        <v>523</v>
      </c>
      <c r="W404" s="251" t="s">
        <v>51</v>
      </c>
      <c r="X404" s="251">
        <f>TripMode!Y44</f>
        <v>0</v>
      </c>
      <c r="Y404" s="251" t="s">
        <v>545</v>
      </c>
    </row>
    <row r="405" spans="2:25" x14ac:dyDescent="0.25">
      <c r="B405" s="251">
        <v>4</v>
      </c>
      <c r="C405" s="251" t="s">
        <v>523</v>
      </c>
      <c r="D405" s="251" t="s">
        <v>51</v>
      </c>
      <c r="E405" s="251">
        <v>330</v>
      </c>
      <c r="F405" s="251" t="s">
        <v>545</v>
      </c>
      <c r="U405" s="251">
        <v>7</v>
      </c>
      <c r="V405" s="251" t="s">
        <v>523</v>
      </c>
      <c r="W405" s="251" t="s">
        <v>51</v>
      </c>
      <c r="X405" s="251">
        <f>TripMode!Y45</f>
        <v>0</v>
      </c>
      <c r="Y405" s="251" t="s">
        <v>545</v>
      </c>
    </row>
    <row r="406" spans="2:25" x14ac:dyDescent="0.25">
      <c r="B406" s="251">
        <v>5</v>
      </c>
      <c r="C406" s="251" t="s">
        <v>523</v>
      </c>
      <c r="D406" s="251" t="s">
        <v>51</v>
      </c>
      <c r="E406" s="251">
        <v>0</v>
      </c>
      <c r="F406" s="251" t="s">
        <v>545</v>
      </c>
      <c r="U406" s="251">
        <v>8</v>
      </c>
      <c r="V406" s="251" t="s">
        <v>523</v>
      </c>
      <c r="W406" s="251" t="s">
        <v>51</v>
      </c>
      <c r="X406" s="251">
        <f>TripMode!Y46</f>
        <v>3158.8744743970597</v>
      </c>
      <c r="Y406" s="251" t="s">
        <v>545</v>
      </c>
    </row>
    <row r="407" spans="2:25" x14ac:dyDescent="0.25">
      <c r="B407" s="251">
        <v>6</v>
      </c>
      <c r="C407" s="251" t="s">
        <v>523</v>
      </c>
      <c r="D407" s="251" t="s">
        <v>51</v>
      </c>
      <c r="E407" s="251">
        <v>0</v>
      </c>
      <c r="F407" s="251" t="s">
        <v>545</v>
      </c>
      <c r="U407" s="251">
        <v>9</v>
      </c>
      <c r="V407" s="251" t="s">
        <v>523</v>
      </c>
      <c r="W407" s="251" t="s">
        <v>51</v>
      </c>
      <c r="X407" s="251">
        <f>TripMode!Y47</f>
        <v>0</v>
      </c>
      <c r="Y407" s="251" t="s">
        <v>545</v>
      </c>
    </row>
    <row r="408" spans="2:25" x14ac:dyDescent="0.25">
      <c r="B408" s="251">
        <v>7</v>
      </c>
      <c r="C408" s="251" t="s">
        <v>523</v>
      </c>
      <c r="D408" s="251" t="s">
        <v>51</v>
      </c>
      <c r="E408" s="251">
        <v>0</v>
      </c>
      <c r="F408" s="251" t="s">
        <v>545</v>
      </c>
      <c r="U408" s="251">
        <v>10</v>
      </c>
      <c r="V408" s="251" t="s">
        <v>523</v>
      </c>
      <c r="W408" s="251" t="s">
        <v>51</v>
      </c>
      <c r="X408" s="251">
        <f>TripMode!Y48</f>
        <v>0</v>
      </c>
      <c r="Y408" s="251" t="s">
        <v>545</v>
      </c>
    </row>
    <row r="409" spans="2:25" x14ac:dyDescent="0.25">
      <c r="B409" s="251">
        <v>8</v>
      </c>
      <c r="C409" s="251" t="s">
        <v>523</v>
      </c>
      <c r="D409" s="251" t="s">
        <v>51</v>
      </c>
      <c r="E409" s="251">
        <v>2420</v>
      </c>
      <c r="F409" s="251" t="s">
        <v>545</v>
      </c>
      <c r="U409" s="251">
        <v>11</v>
      </c>
      <c r="V409" s="251" t="s">
        <v>523</v>
      </c>
      <c r="W409" s="251" t="s">
        <v>51</v>
      </c>
      <c r="X409" s="251">
        <f>TripMode!Y49</f>
        <v>0</v>
      </c>
      <c r="Y409" s="251" t="s">
        <v>545</v>
      </c>
    </row>
    <row r="410" spans="2:25" x14ac:dyDescent="0.25">
      <c r="B410" s="251">
        <v>9</v>
      </c>
      <c r="C410" s="251" t="s">
        <v>523</v>
      </c>
      <c r="D410" s="251" t="s">
        <v>51</v>
      </c>
      <c r="E410" s="251">
        <v>0</v>
      </c>
      <c r="F410" s="251" t="s">
        <v>545</v>
      </c>
      <c r="U410" s="251">
        <v>12</v>
      </c>
      <c r="V410" s="251" t="s">
        <v>523</v>
      </c>
      <c r="W410" s="251" t="s">
        <v>51</v>
      </c>
      <c r="X410" s="251">
        <f>TripMode!Y50</f>
        <v>0</v>
      </c>
      <c r="Y410" s="251" t="s">
        <v>545</v>
      </c>
    </row>
    <row r="411" spans="2:25" x14ac:dyDescent="0.25">
      <c r="B411" s="251">
        <v>1</v>
      </c>
      <c r="C411" s="251" t="s">
        <v>635</v>
      </c>
      <c r="D411" s="251" t="s">
        <v>51</v>
      </c>
      <c r="E411" s="251">
        <v>0</v>
      </c>
      <c r="F411" s="251" t="s">
        <v>546</v>
      </c>
      <c r="U411" s="251">
        <v>1</v>
      </c>
      <c r="V411" s="251" t="s">
        <v>635</v>
      </c>
      <c r="W411" s="251" t="s">
        <v>51</v>
      </c>
      <c r="X411" s="251">
        <f>TripMode!Z39</f>
        <v>0</v>
      </c>
      <c r="Y411" s="251" t="s">
        <v>546</v>
      </c>
    </row>
    <row r="412" spans="2:25" x14ac:dyDescent="0.25">
      <c r="B412" s="251">
        <v>10</v>
      </c>
      <c r="C412" s="251" t="s">
        <v>635</v>
      </c>
      <c r="D412" s="251" t="s">
        <v>51</v>
      </c>
      <c r="E412" s="251">
        <v>490</v>
      </c>
      <c r="F412" s="251" t="s">
        <v>546</v>
      </c>
      <c r="U412" s="251">
        <v>2</v>
      </c>
      <c r="V412" s="251" t="s">
        <v>635</v>
      </c>
      <c r="W412" s="251" t="s">
        <v>51</v>
      </c>
      <c r="X412" s="251">
        <f>TripMode!Z40</f>
        <v>1738.8494650203224</v>
      </c>
      <c r="Y412" s="251" t="s">
        <v>546</v>
      </c>
    </row>
    <row r="413" spans="2:25" x14ac:dyDescent="0.25">
      <c r="B413" s="251">
        <v>11</v>
      </c>
      <c r="C413" s="251" t="s">
        <v>635</v>
      </c>
      <c r="D413" s="251" t="s">
        <v>51</v>
      </c>
      <c r="E413" s="251">
        <v>0</v>
      </c>
      <c r="F413" s="251" t="s">
        <v>546</v>
      </c>
      <c r="U413" s="251">
        <v>3</v>
      </c>
      <c r="V413" s="251" t="s">
        <v>635</v>
      </c>
      <c r="W413" s="251" t="s">
        <v>51</v>
      </c>
      <c r="X413" s="251">
        <f>TripMode!Z41</f>
        <v>1889.2037613048162</v>
      </c>
      <c r="Y413" s="251" t="s">
        <v>546</v>
      </c>
    </row>
    <row r="414" spans="2:25" x14ac:dyDescent="0.25">
      <c r="B414" s="251">
        <v>12</v>
      </c>
      <c r="C414" s="251" t="s">
        <v>635</v>
      </c>
      <c r="D414" s="251" t="s">
        <v>51</v>
      </c>
      <c r="E414" s="251">
        <v>0</v>
      </c>
      <c r="F414" s="251" t="s">
        <v>546</v>
      </c>
      <c r="U414" s="251">
        <v>4</v>
      </c>
      <c r="V414" s="251" t="s">
        <v>635</v>
      </c>
      <c r="W414" s="251" t="s">
        <v>51</v>
      </c>
      <c r="X414" s="251">
        <f>TripMode!Z42</f>
        <v>551.68951496065927</v>
      </c>
      <c r="Y414" s="251" t="s">
        <v>546</v>
      </c>
    </row>
    <row r="415" spans="2:25" x14ac:dyDescent="0.25">
      <c r="B415" s="251">
        <v>2</v>
      </c>
      <c r="C415" s="251" t="s">
        <v>635</v>
      </c>
      <c r="D415" s="251" t="s">
        <v>51</v>
      </c>
      <c r="E415" s="251">
        <v>826</v>
      </c>
      <c r="F415" s="251" t="s">
        <v>546</v>
      </c>
      <c r="U415" s="251">
        <v>5</v>
      </c>
      <c r="V415" s="251" t="s">
        <v>635</v>
      </c>
      <c r="W415" s="251" t="s">
        <v>51</v>
      </c>
      <c r="X415" s="251">
        <f>TripMode!Z43</f>
        <v>0</v>
      </c>
      <c r="Y415" s="251" t="s">
        <v>546</v>
      </c>
    </row>
    <row r="416" spans="2:25" x14ac:dyDescent="0.25">
      <c r="B416" s="251">
        <v>3</v>
      </c>
      <c r="C416" s="251" t="s">
        <v>635</v>
      </c>
      <c r="D416" s="251" t="s">
        <v>51</v>
      </c>
      <c r="E416" s="251">
        <v>1484</v>
      </c>
      <c r="F416" s="251" t="s">
        <v>546</v>
      </c>
      <c r="U416" s="251">
        <v>6</v>
      </c>
      <c r="V416" s="251" t="s">
        <v>635</v>
      </c>
      <c r="W416" s="251" t="s">
        <v>51</v>
      </c>
      <c r="X416" s="251">
        <f>TripMode!Z44</f>
        <v>0</v>
      </c>
      <c r="Y416" s="251" t="s">
        <v>546</v>
      </c>
    </row>
    <row r="417" spans="2:25" x14ac:dyDescent="0.25">
      <c r="B417" s="251">
        <v>4</v>
      </c>
      <c r="C417" s="251" t="s">
        <v>635</v>
      </c>
      <c r="D417" s="251" t="s">
        <v>51</v>
      </c>
      <c r="E417" s="251">
        <v>450</v>
      </c>
      <c r="F417" s="251" t="s">
        <v>546</v>
      </c>
      <c r="U417" s="251">
        <v>7</v>
      </c>
      <c r="V417" s="251" t="s">
        <v>635</v>
      </c>
      <c r="W417" s="251" t="s">
        <v>51</v>
      </c>
      <c r="X417" s="251">
        <f>TripMode!Z45</f>
        <v>0</v>
      </c>
      <c r="Y417" s="251" t="s">
        <v>546</v>
      </c>
    </row>
    <row r="418" spans="2:25" x14ac:dyDescent="0.25">
      <c r="B418" s="251">
        <v>5</v>
      </c>
      <c r="C418" s="251" t="s">
        <v>635</v>
      </c>
      <c r="D418" s="251" t="s">
        <v>51</v>
      </c>
      <c r="E418" s="251">
        <v>0</v>
      </c>
      <c r="F418" s="251" t="s">
        <v>546</v>
      </c>
      <c r="U418" s="251">
        <v>8</v>
      </c>
      <c r="V418" s="251" t="s">
        <v>635</v>
      </c>
      <c r="W418" s="251" t="s">
        <v>51</v>
      </c>
      <c r="X418" s="251">
        <f>TripMode!Z46</f>
        <v>0</v>
      </c>
      <c r="Y418" s="251" t="s">
        <v>546</v>
      </c>
    </row>
    <row r="419" spans="2:25" x14ac:dyDescent="0.25">
      <c r="B419" s="251">
        <v>6</v>
      </c>
      <c r="C419" s="251" t="s">
        <v>635</v>
      </c>
      <c r="D419" s="251" t="s">
        <v>51</v>
      </c>
      <c r="E419" s="251">
        <v>0</v>
      </c>
      <c r="F419" s="251" t="s">
        <v>546</v>
      </c>
      <c r="U419" s="251">
        <v>9</v>
      </c>
      <c r="V419" s="251" t="s">
        <v>635</v>
      </c>
      <c r="W419" s="251" t="s">
        <v>51</v>
      </c>
      <c r="X419" s="251">
        <f>TripMode!Z47</f>
        <v>90.257258714203104</v>
      </c>
      <c r="Y419" s="251" t="s">
        <v>546</v>
      </c>
    </row>
    <row r="420" spans="2:25" x14ac:dyDescent="0.25">
      <c r="B420" s="251">
        <v>7</v>
      </c>
      <c r="C420" s="251" t="s">
        <v>635</v>
      </c>
      <c r="D420" s="251" t="s">
        <v>51</v>
      </c>
      <c r="E420" s="251">
        <v>0</v>
      </c>
      <c r="F420" s="251" t="s">
        <v>546</v>
      </c>
      <c r="U420" s="251">
        <v>10</v>
      </c>
      <c r="V420" s="251" t="s">
        <v>635</v>
      </c>
      <c r="W420" s="251" t="s">
        <v>51</v>
      </c>
      <c r="X420" s="251">
        <f>TripMode!Z48</f>
        <v>0</v>
      </c>
      <c r="Y420" s="251" t="s">
        <v>546</v>
      </c>
    </row>
    <row r="421" spans="2:25" x14ac:dyDescent="0.25">
      <c r="B421" s="251">
        <v>8</v>
      </c>
      <c r="C421" s="251" t="s">
        <v>635</v>
      </c>
      <c r="D421" s="251" t="s">
        <v>51</v>
      </c>
      <c r="E421" s="251">
        <v>0</v>
      </c>
      <c r="F421" s="251" t="s">
        <v>546</v>
      </c>
      <c r="U421" s="251">
        <v>11</v>
      </c>
      <c r="V421" s="251" t="s">
        <v>635</v>
      </c>
      <c r="W421" s="251" t="s">
        <v>51</v>
      </c>
      <c r="X421" s="251">
        <f>TripMode!Z49</f>
        <v>0</v>
      </c>
      <c r="Y421" s="251" t="s">
        <v>546</v>
      </c>
    </row>
    <row r="422" spans="2:25" x14ac:dyDescent="0.25">
      <c r="B422" s="251">
        <v>9</v>
      </c>
      <c r="C422" s="251" t="s">
        <v>635</v>
      </c>
      <c r="D422" s="251" t="s">
        <v>51</v>
      </c>
      <c r="E422" s="251">
        <v>1020</v>
      </c>
      <c r="F422" s="251" t="s">
        <v>546</v>
      </c>
      <c r="U422" s="251">
        <v>12</v>
      </c>
      <c r="V422" s="251" t="s">
        <v>635</v>
      </c>
      <c r="W422" s="251" t="s">
        <v>51</v>
      </c>
      <c r="X422" s="251">
        <f>TripMode!Z50</f>
        <v>0</v>
      </c>
      <c r="Y422" s="251" t="s">
        <v>546</v>
      </c>
    </row>
    <row r="423" spans="2:25" x14ac:dyDescent="0.25">
      <c r="B423" s="251">
        <v>1</v>
      </c>
      <c r="C423" s="251" t="s">
        <v>525</v>
      </c>
      <c r="D423" s="251" t="s">
        <v>51</v>
      </c>
      <c r="E423" s="251">
        <v>0</v>
      </c>
      <c r="F423" s="251" t="s">
        <v>644</v>
      </c>
      <c r="U423" s="251">
        <v>1</v>
      </c>
      <c r="V423" s="251" t="s">
        <v>525</v>
      </c>
      <c r="W423" s="251" t="s">
        <v>51</v>
      </c>
      <c r="X423" s="251">
        <f>TripMode!AA39</f>
        <v>0</v>
      </c>
      <c r="Y423" s="251" t="s">
        <v>644</v>
      </c>
    </row>
    <row r="424" spans="2:25" x14ac:dyDescent="0.25">
      <c r="B424" s="251">
        <v>10</v>
      </c>
      <c r="C424" s="251" t="s">
        <v>525</v>
      </c>
      <c r="D424" s="251" t="s">
        <v>51</v>
      </c>
      <c r="E424" s="251">
        <v>169088</v>
      </c>
      <c r="F424" s="251" t="s">
        <v>644</v>
      </c>
      <c r="U424" s="251">
        <v>2</v>
      </c>
      <c r="V424" s="251" t="s">
        <v>525</v>
      </c>
      <c r="W424" s="251" t="s">
        <v>51</v>
      </c>
      <c r="X424" s="251">
        <f>TripMode!AA40</f>
        <v>0</v>
      </c>
      <c r="Y424" s="251" t="s">
        <v>644</v>
      </c>
    </row>
    <row r="425" spans="2:25" x14ac:dyDescent="0.25">
      <c r="B425" s="251">
        <v>11</v>
      </c>
      <c r="C425" s="251" t="s">
        <v>525</v>
      </c>
      <c r="D425" s="251" t="s">
        <v>51</v>
      </c>
      <c r="E425" s="251">
        <v>0</v>
      </c>
      <c r="F425" s="251" t="s">
        <v>644</v>
      </c>
      <c r="U425" s="251">
        <v>3</v>
      </c>
      <c r="V425" s="251" t="s">
        <v>525</v>
      </c>
      <c r="W425" s="251" t="s">
        <v>51</v>
      </c>
      <c r="X425" s="251">
        <f>TripMode!AA41</f>
        <v>0</v>
      </c>
      <c r="Y425" s="251" t="s">
        <v>644</v>
      </c>
    </row>
    <row r="426" spans="2:25" x14ac:dyDescent="0.25">
      <c r="B426" s="251">
        <v>12</v>
      </c>
      <c r="C426" s="251" t="s">
        <v>525</v>
      </c>
      <c r="D426" s="251" t="s">
        <v>51</v>
      </c>
      <c r="E426" s="251">
        <v>0</v>
      </c>
      <c r="F426" s="251" t="s">
        <v>644</v>
      </c>
      <c r="U426" s="251">
        <v>4</v>
      </c>
      <c r="V426" s="251" t="s">
        <v>525</v>
      </c>
      <c r="W426" s="251" t="s">
        <v>51</v>
      </c>
      <c r="X426" s="251">
        <f>TripMode!AA42</f>
        <v>0</v>
      </c>
      <c r="Y426" s="251" t="s">
        <v>644</v>
      </c>
    </row>
    <row r="427" spans="2:25" x14ac:dyDescent="0.25">
      <c r="B427" s="251">
        <v>2</v>
      </c>
      <c r="C427" s="251" t="s">
        <v>525</v>
      </c>
      <c r="D427" s="251" t="s">
        <v>51</v>
      </c>
      <c r="E427" s="251">
        <v>0</v>
      </c>
      <c r="F427" s="251" t="s">
        <v>644</v>
      </c>
      <c r="U427" s="251">
        <v>5</v>
      </c>
      <c r="V427" s="251" t="s">
        <v>525</v>
      </c>
      <c r="W427" s="251" t="s">
        <v>51</v>
      </c>
      <c r="X427" s="251">
        <f>TripMode!AA43</f>
        <v>0</v>
      </c>
      <c r="Y427" s="251" t="s">
        <v>644</v>
      </c>
    </row>
    <row r="428" spans="2:25" x14ac:dyDescent="0.25">
      <c r="B428" s="251">
        <v>3</v>
      </c>
      <c r="C428" s="251" t="s">
        <v>525</v>
      </c>
      <c r="D428" s="251" t="s">
        <v>51</v>
      </c>
      <c r="E428" s="251">
        <v>0</v>
      </c>
      <c r="F428" s="251" t="s">
        <v>644</v>
      </c>
      <c r="U428" s="251">
        <v>6</v>
      </c>
      <c r="V428" s="251" t="s">
        <v>525</v>
      </c>
      <c r="W428" s="251" t="s">
        <v>51</v>
      </c>
      <c r="X428" s="251">
        <f>TripMode!AA44</f>
        <v>0</v>
      </c>
      <c r="Y428" s="251" t="s">
        <v>644</v>
      </c>
    </row>
    <row r="429" spans="2:25" x14ac:dyDescent="0.25">
      <c r="B429" s="251">
        <v>4</v>
      </c>
      <c r="C429" s="251" t="s">
        <v>525</v>
      </c>
      <c r="D429" s="251" t="s">
        <v>51</v>
      </c>
      <c r="E429" s="251">
        <v>0</v>
      </c>
      <c r="F429" s="251" t="s">
        <v>644</v>
      </c>
      <c r="U429" s="251">
        <v>7</v>
      </c>
      <c r="V429" s="251" t="s">
        <v>525</v>
      </c>
      <c r="W429" s="251" t="s">
        <v>51</v>
      </c>
      <c r="X429" s="251">
        <f>TripMode!AA45</f>
        <v>0</v>
      </c>
      <c r="Y429" s="251" t="s">
        <v>644</v>
      </c>
    </row>
    <row r="430" spans="2:25" x14ac:dyDescent="0.25">
      <c r="B430" s="251">
        <v>5</v>
      </c>
      <c r="C430" s="251" t="s">
        <v>525</v>
      </c>
      <c r="D430" s="251" t="s">
        <v>51</v>
      </c>
      <c r="E430" s="251">
        <v>0</v>
      </c>
      <c r="F430" s="251" t="s">
        <v>644</v>
      </c>
      <c r="U430" s="251">
        <v>8</v>
      </c>
      <c r="V430" s="251" t="s">
        <v>525</v>
      </c>
      <c r="W430" s="251" t="s">
        <v>51</v>
      </c>
      <c r="X430" s="251">
        <f>TripMode!AA46</f>
        <v>0</v>
      </c>
      <c r="Y430" s="251" t="s">
        <v>644</v>
      </c>
    </row>
    <row r="431" spans="2:25" x14ac:dyDescent="0.25">
      <c r="B431" s="251">
        <v>6</v>
      </c>
      <c r="C431" s="251" t="s">
        <v>525</v>
      </c>
      <c r="D431" s="251" t="s">
        <v>51</v>
      </c>
      <c r="E431" s="251">
        <v>0</v>
      </c>
      <c r="F431" s="251" t="s">
        <v>644</v>
      </c>
      <c r="U431" s="251">
        <v>9</v>
      </c>
      <c r="V431" s="251" t="s">
        <v>525</v>
      </c>
      <c r="W431" s="251" t="s">
        <v>51</v>
      </c>
      <c r="X431" s="251">
        <f>TripMode!AA47</f>
        <v>0</v>
      </c>
      <c r="Y431" s="251" t="s">
        <v>644</v>
      </c>
    </row>
    <row r="432" spans="2:25" x14ac:dyDescent="0.25">
      <c r="B432" s="251">
        <v>7</v>
      </c>
      <c r="C432" s="251" t="s">
        <v>525</v>
      </c>
      <c r="D432" s="251" t="s">
        <v>51</v>
      </c>
      <c r="E432" s="251">
        <v>0</v>
      </c>
      <c r="F432" s="251" t="s">
        <v>644</v>
      </c>
      <c r="U432" s="251">
        <v>10</v>
      </c>
      <c r="V432" s="251" t="s">
        <v>525</v>
      </c>
      <c r="W432" s="251" t="s">
        <v>51</v>
      </c>
      <c r="X432" s="251">
        <f>TripMode!AA48</f>
        <v>169088</v>
      </c>
      <c r="Y432" s="251" t="s">
        <v>644</v>
      </c>
    </row>
    <row r="433" spans="2:25" x14ac:dyDescent="0.25">
      <c r="B433" s="251">
        <v>8</v>
      </c>
      <c r="C433" s="251" t="s">
        <v>525</v>
      </c>
      <c r="D433" s="251" t="s">
        <v>51</v>
      </c>
      <c r="E433" s="251">
        <v>0</v>
      </c>
      <c r="F433" s="251" t="s">
        <v>644</v>
      </c>
      <c r="U433" s="251">
        <v>11</v>
      </c>
      <c r="V433" s="251" t="s">
        <v>525</v>
      </c>
      <c r="W433" s="251" t="s">
        <v>51</v>
      </c>
      <c r="X433" s="251">
        <f>TripMode!AA49</f>
        <v>0</v>
      </c>
      <c r="Y433" s="251" t="s">
        <v>644</v>
      </c>
    </row>
    <row r="434" spans="2:25" x14ac:dyDescent="0.25">
      <c r="B434" s="251">
        <v>9</v>
      </c>
      <c r="C434" s="251" t="s">
        <v>525</v>
      </c>
      <c r="D434" s="251" t="s">
        <v>51</v>
      </c>
      <c r="E434" s="251">
        <v>0</v>
      </c>
      <c r="F434" s="251" t="s">
        <v>644</v>
      </c>
      <c r="U434" s="251">
        <v>12</v>
      </c>
      <c r="V434" s="251" t="s">
        <v>525</v>
      </c>
      <c r="W434" s="251" t="s">
        <v>51</v>
      </c>
      <c r="X434" s="251">
        <f>TripMode!AA50</f>
        <v>0</v>
      </c>
      <c r="Y434" s="251" t="s">
        <v>644</v>
      </c>
    </row>
    <row r="435" spans="2:25" x14ac:dyDescent="0.25">
      <c r="B435" s="251">
        <v>1</v>
      </c>
      <c r="C435" s="251" t="s">
        <v>468</v>
      </c>
      <c r="D435" s="251" t="s">
        <v>51</v>
      </c>
      <c r="E435" s="251">
        <v>0</v>
      </c>
      <c r="F435" s="251" t="s">
        <v>645</v>
      </c>
      <c r="U435" s="251">
        <v>1</v>
      </c>
      <c r="V435" s="251" t="s">
        <v>468</v>
      </c>
      <c r="W435" s="251" t="s">
        <v>51</v>
      </c>
      <c r="X435" s="251">
        <f>TripMode!AB39</f>
        <v>0</v>
      </c>
      <c r="Y435" s="251" t="s">
        <v>645</v>
      </c>
    </row>
    <row r="436" spans="2:25" x14ac:dyDescent="0.25">
      <c r="B436" s="251">
        <v>10</v>
      </c>
      <c r="C436" s="251" t="s">
        <v>468</v>
      </c>
      <c r="D436" s="251" t="s">
        <v>51</v>
      </c>
      <c r="E436" s="251">
        <v>0</v>
      </c>
      <c r="F436" s="251" t="s">
        <v>645</v>
      </c>
      <c r="U436" s="251">
        <v>2</v>
      </c>
      <c r="V436" s="251" t="s">
        <v>468</v>
      </c>
      <c r="W436" s="251" t="s">
        <v>51</v>
      </c>
      <c r="X436" s="251">
        <f>TripMode!AB40</f>
        <v>2726.0761429352992</v>
      </c>
      <c r="Y436" s="251" t="s">
        <v>645</v>
      </c>
    </row>
    <row r="437" spans="2:25" x14ac:dyDescent="0.25">
      <c r="B437" s="251">
        <v>11</v>
      </c>
      <c r="C437" s="251" t="s">
        <v>468</v>
      </c>
      <c r="D437" s="251" t="s">
        <v>51</v>
      </c>
      <c r="E437" s="251">
        <v>3234</v>
      </c>
      <c r="F437" s="251" t="s">
        <v>645</v>
      </c>
      <c r="U437" s="251">
        <v>3</v>
      </c>
      <c r="V437" s="251" t="s">
        <v>468</v>
      </c>
      <c r="W437" s="251" t="s">
        <v>51</v>
      </c>
      <c r="X437" s="251">
        <f>TripMode!AB41</f>
        <v>602.41550982316755</v>
      </c>
      <c r="Y437" s="251" t="s">
        <v>645</v>
      </c>
    </row>
    <row r="438" spans="2:25" x14ac:dyDescent="0.25">
      <c r="B438" s="251">
        <v>12</v>
      </c>
      <c r="C438" s="251" t="s">
        <v>468</v>
      </c>
      <c r="D438" s="251" t="s">
        <v>51</v>
      </c>
      <c r="E438" s="251">
        <v>2</v>
      </c>
      <c r="F438" s="251" t="s">
        <v>645</v>
      </c>
      <c r="U438" s="251">
        <v>4</v>
      </c>
      <c r="V438" s="251" t="s">
        <v>468</v>
      </c>
      <c r="W438" s="251" t="s">
        <v>51</v>
      </c>
      <c r="X438" s="251">
        <f>TripMode!AB42</f>
        <v>2275.3374869649374</v>
      </c>
      <c r="Y438" s="251" t="s">
        <v>645</v>
      </c>
    </row>
    <row r="439" spans="2:25" x14ac:dyDescent="0.25">
      <c r="B439" s="251">
        <v>2</v>
      </c>
      <c r="C439" s="251" t="s">
        <v>468</v>
      </c>
      <c r="D439" s="251" t="s">
        <v>51</v>
      </c>
      <c r="E439" s="251">
        <v>2666</v>
      </c>
      <c r="F439" s="251" t="s">
        <v>645</v>
      </c>
      <c r="U439" s="251">
        <v>5</v>
      </c>
      <c r="V439" s="251" t="s">
        <v>468</v>
      </c>
      <c r="W439" s="251" t="s">
        <v>51</v>
      </c>
      <c r="X439" s="251">
        <f>TripMode!AB43</f>
        <v>0</v>
      </c>
      <c r="Y439" s="251" t="s">
        <v>645</v>
      </c>
    </row>
    <row r="440" spans="2:25" x14ac:dyDescent="0.25">
      <c r="B440" s="251">
        <v>3</v>
      </c>
      <c r="C440" s="251" t="s">
        <v>468</v>
      </c>
      <c r="D440" s="251" t="s">
        <v>51</v>
      </c>
      <c r="E440" s="251">
        <v>596</v>
      </c>
      <c r="F440" s="251" t="s">
        <v>645</v>
      </c>
      <c r="U440" s="251">
        <v>6</v>
      </c>
      <c r="V440" s="251" t="s">
        <v>468</v>
      </c>
      <c r="W440" s="251" t="s">
        <v>51</v>
      </c>
      <c r="X440" s="251">
        <f>TripMode!AB44</f>
        <v>0</v>
      </c>
      <c r="Y440" s="251" t="s">
        <v>645</v>
      </c>
    </row>
    <row r="441" spans="2:25" x14ac:dyDescent="0.25">
      <c r="B441" s="251">
        <v>4</v>
      </c>
      <c r="C441" s="251" t="s">
        <v>468</v>
      </c>
      <c r="D441" s="251" t="s">
        <v>51</v>
      </c>
      <c r="E441" s="251">
        <v>2326</v>
      </c>
      <c r="F441" s="251" t="s">
        <v>645</v>
      </c>
      <c r="U441" s="251">
        <v>7</v>
      </c>
      <c r="V441" s="251" t="s">
        <v>468</v>
      </c>
      <c r="W441" s="251" t="s">
        <v>51</v>
      </c>
      <c r="X441" s="251">
        <f>TripMode!AB45</f>
        <v>0</v>
      </c>
      <c r="Y441" s="251" t="s">
        <v>645</v>
      </c>
    </row>
    <row r="442" spans="2:25" x14ac:dyDescent="0.25">
      <c r="B442" s="251">
        <v>5</v>
      </c>
      <c r="C442" s="251" t="s">
        <v>468</v>
      </c>
      <c r="D442" s="251" t="s">
        <v>51</v>
      </c>
      <c r="E442" s="251">
        <v>0</v>
      </c>
      <c r="F442" s="251" t="s">
        <v>645</v>
      </c>
      <c r="U442" s="251">
        <v>8</v>
      </c>
      <c r="V442" s="251" t="s">
        <v>468</v>
      </c>
      <c r="W442" s="251" t="s">
        <v>51</v>
      </c>
      <c r="X442" s="251">
        <f>TripMode!AB46</f>
        <v>0</v>
      </c>
      <c r="Y442" s="251" t="s">
        <v>645</v>
      </c>
    </row>
    <row r="443" spans="2:25" x14ac:dyDescent="0.25">
      <c r="B443" s="251">
        <v>6</v>
      </c>
      <c r="C443" s="251" t="s">
        <v>468</v>
      </c>
      <c r="D443" s="251" t="s">
        <v>51</v>
      </c>
      <c r="E443" s="251">
        <v>0</v>
      </c>
      <c r="F443" s="251" t="s">
        <v>645</v>
      </c>
      <c r="U443" s="251">
        <v>9</v>
      </c>
      <c r="V443" s="251" t="s">
        <v>468</v>
      </c>
      <c r="W443" s="251" t="s">
        <v>51</v>
      </c>
      <c r="X443" s="251">
        <f>TripMode!AB47</f>
        <v>0</v>
      </c>
      <c r="Y443" s="251" t="s">
        <v>645</v>
      </c>
    </row>
    <row r="444" spans="2:25" x14ac:dyDescent="0.25">
      <c r="B444" s="251">
        <v>7</v>
      </c>
      <c r="C444" s="251" t="s">
        <v>468</v>
      </c>
      <c r="D444" s="251" t="s">
        <v>51</v>
      </c>
      <c r="E444" s="251">
        <v>0</v>
      </c>
      <c r="F444" s="251" t="s">
        <v>645</v>
      </c>
      <c r="U444" s="251">
        <v>10</v>
      </c>
      <c r="V444" s="251" t="s">
        <v>468</v>
      </c>
      <c r="W444" s="251" t="s">
        <v>51</v>
      </c>
      <c r="X444" s="251">
        <f>TripMode!AB48</f>
        <v>0</v>
      </c>
      <c r="Y444" s="251" t="s">
        <v>645</v>
      </c>
    </row>
    <row r="445" spans="2:25" x14ac:dyDescent="0.25">
      <c r="B445" s="251">
        <v>8</v>
      </c>
      <c r="C445" s="251" t="s">
        <v>468</v>
      </c>
      <c r="D445" s="251" t="s">
        <v>51</v>
      </c>
      <c r="E445" s="251">
        <v>0</v>
      </c>
      <c r="F445" s="251" t="s">
        <v>645</v>
      </c>
      <c r="U445" s="251">
        <v>11</v>
      </c>
      <c r="V445" s="251" t="s">
        <v>468</v>
      </c>
      <c r="W445" s="251" t="s">
        <v>51</v>
      </c>
      <c r="X445" s="251">
        <f>TripMode!AB49</f>
        <v>3085.9970744317388</v>
      </c>
      <c r="Y445" s="251" t="s">
        <v>645</v>
      </c>
    </row>
    <row r="446" spans="2:25" x14ac:dyDescent="0.25">
      <c r="B446" s="251">
        <v>9</v>
      </c>
      <c r="C446" s="251" t="s">
        <v>468</v>
      </c>
      <c r="D446" s="251" t="s">
        <v>51</v>
      </c>
      <c r="E446" s="251">
        <v>0</v>
      </c>
      <c r="F446" s="251" t="s">
        <v>645</v>
      </c>
      <c r="U446" s="251">
        <v>12</v>
      </c>
      <c r="V446" s="251" t="s">
        <v>468</v>
      </c>
      <c r="W446" s="251" t="s">
        <v>51</v>
      </c>
      <c r="X446" s="251">
        <f>TripMode!AB50</f>
        <v>134.17378584485823</v>
      </c>
      <c r="Y446" s="251" t="s">
        <v>645</v>
      </c>
    </row>
    <row r="447" spans="2:25" x14ac:dyDescent="0.25">
      <c r="B447" s="251">
        <v>1</v>
      </c>
      <c r="C447" s="251" t="s">
        <v>632</v>
      </c>
      <c r="D447" s="251" t="s">
        <v>51</v>
      </c>
      <c r="E447" s="251">
        <v>0</v>
      </c>
      <c r="F447" s="251" t="s">
        <v>646</v>
      </c>
      <c r="U447" s="251">
        <v>1</v>
      </c>
      <c r="V447" s="251" t="s">
        <v>632</v>
      </c>
      <c r="W447" s="251" t="s">
        <v>51</v>
      </c>
      <c r="X447" s="251">
        <f>TripMode!AC39</f>
        <v>0</v>
      </c>
      <c r="Y447" s="251" t="s">
        <v>646</v>
      </c>
    </row>
    <row r="448" spans="2:25" x14ac:dyDescent="0.25">
      <c r="B448" s="251">
        <v>10</v>
      </c>
      <c r="C448" s="251" t="s">
        <v>632</v>
      </c>
      <c r="D448" s="251" t="s">
        <v>51</v>
      </c>
      <c r="E448" s="251">
        <v>0</v>
      </c>
      <c r="F448" s="251" t="s">
        <v>646</v>
      </c>
      <c r="U448" s="251">
        <v>2</v>
      </c>
      <c r="V448" s="251" t="s">
        <v>632</v>
      </c>
      <c r="W448" s="251" t="s">
        <v>51</v>
      </c>
      <c r="X448" s="251">
        <f>TripMode!AC40</f>
        <v>16036.771488998913</v>
      </c>
      <c r="Y448" s="251" t="s">
        <v>646</v>
      </c>
    </row>
    <row r="449" spans="2:25" x14ac:dyDescent="0.25">
      <c r="B449" s="251">
        <v>11</v>
      </c>
      <c r="C449" s="251" t="s">
        <v>632</v>
      </c>
      <c r="D449" s="251" t="s">
        <v>51</v>
      </c>
      <c r="E449" s="251">
        <v>468</v>
      </c>
      <c r="F449" s="251" t="s">
        <v>646</v>
      </c>
      <c r="U449" s="251">
        <v>3</v>
      </c>
      <c r="V449" s="251" t="s">
        <v>632</v>
      </c>
      <c r="W449" s="251" t="s">
        <v>51</v>
      </c>
      <c r="X449" s="251">
        <f>TripMode!AC41</f>
        <v>3543.8481414024859</v>
      </c>
      <c r="Y449" s="251" t="s">
        <v>646</v>
      </c>
    </row>
    <row r="450" spans="2:25" x14ac:dyDescent="0.25">
      <c r="B450" s="251">
        <v>12</v>
      </c>
      <c r="C450" s="251" t="s">
        <v>632</v>
      </c>
      <c r="D450" s="251" t="s">
        <v>51</v>
      </c>
      <c r="E450" s="251">
        <v>17090</v>
      </c>
      <c r="F450" s="251" t="s">
        <v>646</v>
      </c>
      <c r="U450" s="251">
        <v>4</v>
      </c>
      <c r="V450" s="251" t="s">
        <v>632</v>
      </c>
      <c r="W450" s="251" t="s">
        <v>51</v>
      </c>
      <c r="X450" s="251">
        <f>TripMode!AC42</f>
        <v>13385.197414009201</v>
      </c>
      <c r="Y450" s="251" t="s">
        <v>646</v>
      </c>
    </row>
    <row r="451" spans="2:25" x14ac:dyDescent="0.25">
      <c r="B451" s="251">
        <v>2</v>
      </c>
      <c r="C451" s="251" t="s">
        <v>632</v>
      </c>
      <c r="D451" s="251" t="s">
        <v>51</v>
      </c>
      <c r="E451" s="251">
        <v>15996</v>
      </c>
      <c r="F451" s="251" t="s">
        <v>646</v>
      </c>
      <c r="U451" s="251">
        <v>5</v>
      </c>
      <c r="V451" s="251" t="s">
        <v>632</v>
      </c>
      <c r="W451" s="251" t="s">
        <v>51</v>
      </c>
      <c r="X451" s="251">
        <f>TripMode!AC43</f>
        <v>0</v>
      </c>
      <c r="Y451" s="251" t="s">
        <v>646</v>
      </c>
    </row>
    <row r="452" spans="2:25" x14ac:dyDescent="0.25">
      <c r="B452" s="251">
        <v>3</v>
      </c>
      <c r="C452" s="251" t="s">
        <v>632</v>
      </c>
      <c r="D452" s="251" t="s">
        <v>51</v>
      </c>
      <c r="E452" s="251">
        <v>3762</v>
      </c>
      <c r="F452" s="251" t="s">
        <v>646</v>
      </c>
      <c r="U452" s="251">
        <v>6</v>
      </c>
      <c r="V452" s="251" t="s">
        <v>632</v>
      </c>
      <c r="W452" s="251" t="s">
        <v>51</v>
      </c>
      <c r="X452" s="251">
        <f>TripMode!AC44</f>
        <v>0</v>
      </c>
      <c r="Y452" s="251" t="s">
        <v>646</v>
      </c>
    </row>
    <row r="453" spans="2:25" x14ac:dyDescent="0.25">
      <c r="B453" s="251">
        <v>4</v>
      </c>
      <c r="C453" s="251" t="s">
        <v>632</v>
      </c>
      <c r="D453" s="251" t="s">
        <v>51</v>
      </c>
      <c r="E453" s="251">
        <v>13190</v>
      </c>
      <c r="F453" s="251" t="s">
        <v>646</v>
      </c>
      <c r="U453" s="251">
        <v>7</v>
      </c>
      <c r="V453" s="251" t="s">
        <v>632</v>
      </c>
      <c r="W453" s="251" t="s">
        <v>51</v>
      </c>
      <c r="X453" s="251">
        <f>TripMode!AC45</f>
        <v>0</v>
      </c>
      <c r="Y453" s="251" t="s">
        <v>646</v>
      </c>
    </row>
    <row r="454" spans="2:25" x14ac:dyDescent="0.25">
      <c r="B454" s="251">
        <v>5</v>
      </c>
      <c r="C454" s="251" t="s">
        <v>632</v>
      </c>
      <c r="D454" s="251" t="s">
        <v>51</v>
      </c>
      <c r="E454" s="251">
        <v>0</v>
      </c>
      <c r="F454" s="251" t="s">
        <v>646</v>
      </c>
      <c r="U454" s="251">
        <v>8</v>
      </c>
      <c r="V454" s="251" t="s">
        <v>632</v>
      </c>
      <c r="W454" s="251" t="s">
        <v>51</v>
      </c>
      <c r="X454" s="251">
        <f>TripMode!AC46</f>
        <v>0</v>
      </c>
      <c r="Y454" s="251" t="s">
        <v>646</v>
      </c>
    </row>
    <row r="455" spans="2:25" x14ac:dyDescent="0.25">
      <c r="B455" s="251">
        <v>6</v>
      </c>
      <c r="C455" s="251" t="s">
        <v>632</v>
      </c>
      <c r="D455" s="251" t="s">
        <v>51</v>
      </c>
      <c r="E455" s="251">
        <v>0</v>
      </c>
      <c r="F455" s="251" t="s">
        <v>646</v>
      </c>
      <c r="U455" s="251">
        <v>9</v>
      </c>
      <c r="V455" s="251" t="s">
        <v>632</v>
      </c>
      <c r="W455" s="251" t="s">
        <v>51</v>
      </c>
      <c r="X455" s="251">
        <f>TripMode!AC47</f>
        <v>0</v>
      </c>
      <c r="Y455" s="251" t="s">
        <v>646</v>
      </c>
    </row>
    <row r="456" spans="2:25" x14ac:dyDescent="0.25">
      <c r="B456" s="251">
        <v>7</v>
      </c>
      <c r="C456" s="251" t="s">
        <v>632</v>
      </c>
      <c r="D456" s="251" t="s">
        <v>51</v>
      </c>
      <c r="E456" s="251">
        <v>0</v>
      </c>
      <c r="F456" s="251" t="s">
        <v>646</v>
      </c>
      <c r="U456" s="251">
        <v>10</v>
      </c>
      <c r="V456" s="251" t="s">
        <v>632</v>
      </c>
      <c r="W456" s="251" t="s">
        <v>51</v>
      </c>
      <c r="X456" s="251">
        <f>TripMode!AC48</f>
        <v>0</v>
      </c>
      <c r="Y456" s="251" t="s">
        <v>646</v>
      </c>
    </row>
    <row r="457" spans="2:25" x14ac:dyDescent="0.25">
      <c r="B457" s="251">
        <v>8</v>
      </c>
      <c r="C457" s="251" t="s">
        <v>632</v>
      </c>
      <c r="D457" s="251" t="s">
        <v>51</v>
      </c>
      <c r="E457" s="251">
        <v>0</v>
      </c>
      <c r="F457" s="251" t="s">
        <v>646</v>
      </c>
      <c r="U457" s="251">
        <v>11</v>
      </c>
      <c r="V457" s="251" t="s">
        <v>632</v>
      </c>
      <c r="W457" s="251" t="s">
        <v>51</v>
      </c>
      <c r="X457" s="251">
        <f>TripMode!AC49</f>
        <v>526.20548866768183</v>
      </c>
      <c r="Y457" s="251" t="s">
        <v>646</v>
      </c>
    </row>
    <row r="458" spans="2:25" x14ac:dyDescent="0.25">
      <c r="B458" s="251">
        <v>9</v>
      </c>
      <c r="C458" s="251" t="s">
        <v>632</v>
      </c>
      <c r="D458" s="251" t="s">
        <v>51</v>
      </c>
      <c r="E458" s="251">
        <v>0</v>
      </c>
      <c r="F458" s="251" t="s">
        <v>646</v>
      </c>
      <c r="U458" s="251">
        <v>12</v>
      </c>
      <c r="V458" s="251" t="s">
        <v>632</v>
      </c>
      <c r="W458" s="251" t="s">
        <v>51</v>
      </c>
      <c r="X458" s="251">
        <f>TripMode!AC50</f>
        <v>17013.977466921719</v>
      </c>
      <c r="Y458" s="251" t="s">
        <v>646</v>
      </c>
    </row>
    <row r="459" spans="2:25" x14ac:dyDescent="0.25">
      <c r="B459" s="251">
        <v>1</v>
      </c>
      <c r="C459" s="251" t="s">
        <v>26</v>
      </c>
      <c r="D459" s="251" t="s">
        <v>51</v>
      </c>
      <c r="E459" s="251">
        <v>47370</v>
      </c>
      <c r="F459" s="251" t="s">
        <v>547</v>
      </c>
      <c r="U459" s="251">
        <v>1</v>
      </c>
      <c r="V459" s="251" t="s">
        <v>26</v>
      </c>
      <c r="W459" s="251" t="s">
        <v>51</v>
      </c>
      <c r="X459" s="226">
        <f>TripMode!AD39</f>
        <v>65491.507286219377</v>
      </c>
      <c r="Y459" s="251" t="s">
        <v>547</v>
      </c>
    </row>
    <row r="460" spans="2:25" x14ac:dyDescent="0.25">
      <c r="B460" s="251">
        <v>10</v>
      </c>
      <c r="C460" s="251" t="s">
        <v>26</v>
      </c>
      <c r="D460" s="251" t="s">
        <v>51</v>
      </c>
      <c r="E460" s="251">
        <v>169578</v>
      </c>
      <c r="F460" s="251" t="s">
        <v>547</v>
      </c>
      <c r="U460" s="251">
        <v>2</v>
      </c>
      <c r="V460" s="251" t="s">
        <v>26</v>
      </c>
      <c r="W460" s="251" t="s">
        <v>51</v>
      </c>
      <c r="X460" s="226">
        <f>TripMode!AD40</f>
        <v>1066225.2372274278</v>
      </c>
      <c r="Y460" s="251" t="s">
        <v>547</v>
      </c>
    </row>
    <row r="461" spans="2:25" x14ac:dyDescent="0.25">
      <c r="B461" s="251">
        <v>11</v>
      </c>
      <c r="C461" s="251" t="s">
        <v>26</v>
      </c>
      <c r="D461" s="251" t="s">
        <v>51</v>
      </c>
      <c r="E461" s="251">
        <v>16904</v>
      </c>
      <c r="F461" s="251" t="s">
        <v>547</v>
      </c>
      <c r="U461" s="251">
        <v>3</v>
      </c>
      <c r="V461" s="251" t="s">
        <v>26</v>
      </c>
      <c r="W461" s="251" t="s">
        <v>51</v>
      </c>
      <c r="X461" s="226">
        <f>TripMode!AD41</f>
        <v>1500895.6096615035</v>
      </c>
      <c r="Y461" s="251" t="s">
        <v>547</v>
      </c>
    </row>
    <row r="462" spans="2:25" x14ac:dyDescent="0.25">
      <c r="B462" s="251">
        <v>12</v>
      </c>
      <c r="C462" s="251" t="s">
        <v>26</v>
      </c>
      <c r="D462" s="251" t="s">
        <v>51</v>
      </c>
      <c r="E462" s="251">
        <v>19726</v>
      </c>
      <c r="F462" s="251" t="s">
        <v>547</v>
      </c>
      <c r="U462" s="251">
        <v>4</v>
      </c>
      <c r="V462" s="251" t="s">
        <v>26</v>
      </c>
      <c r="W462" s="251" t="s">
        <v>51</v>
      </c>
      <c r="X462" s="226">
        <f>TripMode!AD42</f>
        <v>579524.317610987</v>
      </c>
      <c r="Y462" s="251" t="s">
        <v>547</v>
      </c>
    </row>
    <row r="463" spans="2:25" x14ac:dyDescent="0.25">
      <c r="B463" s="251">
        <v>2</v>
      </c>
      <c r="C463" s="251" t="s">
        <v>26</v>
      </c>
      <c r="D463" s="251" t="s">
        <v>51</v>
      </c>
      <c r="E463" s="251">
        <v>1076940</v>
      </c>
      <c r="F463" s="251" t="s">
        <v>547</v>
      </c>
      <c r="U463" s="251">
        <v>5</v>
      </c>
      <c r="V463" s="251" t="s">
        <v>26</v>
      </c>
      <c r="W463" s="251" t="s">
        <v>51</v>
      </c>
      <c r="X463" s="226">
        <f>TripMode!AD43</f>
        <v>87560</v>
      </c>
      <c r="Y463" s="251" t="s">
        <v>547</v>
      </c>
    </row>
    <row r="464" spans="2:25" x14ac:dyDescent="0.25">
      <c r="B464" s="251">
        <v>3</v>
      </c>
      <c r="C464" s="251" t="s">
        <v>26</v>
      </c>
      <c r="D464" s="251" t="s">
        <v>51</v>
      </c>
      <c r="E464" s="251">
        <v>1505914</v>
      </c>
      <c r="F464" s="251" t="s">
        <v>547</v>
      </c>
      <c r="U464" s="251">
        <v>6</v>
      </c>
      <c r="V464" s="251" t="s">
        <v>26</v>
      </c>
      <c r="W464" s="251" t="s">
        <v>51</v>
      </c>
      <c r="X464" s="226">
        <f>TripMode!AD44</f>
        <v>36043.535532651098</v>
      </c>
      <c r="Y464" s="251" t="s">
        <v>547</v>
      </c>
    </row>
    <row r="465" spans="2:25" x14ac:dyDescent="0.25">
      <c r="B465" s="251">
        <v>4</v>
      </c>
      <c r="C465" s="251" t="s">
        <v>26</v>
      </c>
      <c r="D465" s="251" t="s">
        <v>51</v>
      </c>
      <c r="E465" s="251">
        <v>581262</v>
      </c>
      <c r="F465" s="251" t="s">
        <v>547</v>
      </c>
      <c r="U465" s="251">
        <v>7</v>
      </c>
      <c r="V465" s="251" t="s">
        <v>26</v>
      </c>
      <c r="W465" s="251" t="s">
        <v>51</v>
      </c>
      <c r="X465" s="226">
        <f>TripMode!AD45</f>
        <v>356.3071322339145</v>
      </c>
      <c r="Y465" s="251" t="s">
        <v>547</v>
      </c>
    </row>
    <row r="466" spans="2:25" x14ac:dyDescent="0.25">
      <c r="B466" s="251">
        <v>5</v>
      </c>
      <c r="C466" s="251" t="s">
        <v>26</v>
      </c>
      <c r="D466" s="251" t="s">
        <v>51</v>
      </c>
      <c r="E466" s="251">
        <v>87560</v>
      </c>
      <c r="F466" s="251" t="s">
        <v>547</v>
      </c>
      <c r="U466" s="251">
        <v>8</v>
      </c>
      <c r="V466" s="251" t="s">
        <v>26</v>
      </c>
      <c r="W466" s="251" t="s">
        <v>51</v>
      </c>
      <c r="X466" s="226">
        <f>TripMode!AD46</f>
        <v>3158.8744743970597</v>
      </c>
      <c r="Y466" s="251" t="s">
        <v>547</v>
      </c>
    </row>
    <row r="467" spans="2:25" x14ac:dyDescent="0.25">
      <c r="B467" s="251">
        <v>6</v>
      </c>
      <c r="C467" s="251" t="s">
        <v>26</v>
      </c>
      <c r="D467" s="251" t="s">
        <v>51</v>
      </c>
      <c r="E467" s="251">
        <v>20228</v>
      </c>
      <c r="F467" s="251" t="s">
        <v>547</v>
      </c>
      <c r="U467" s="251">
        <v>9</v>
      </c>
      <c r="V467" s="251" t="s">
        <v>26</v>
      </c>
      <c r="W467" s="251" t="s">
        <v>51</v>
      </c>
      <c r="X467" s="226">
        <f>TripMode!AD47</f>
        <v>90.257258714203104</v>
      </c>
      <c r="Y467" s="251" t="s">
        <v>547</v>
      </c>
    </row>
    <row r="468" spans="2:25" x14ac:dyDescent="0.25">
      <c r="B468" s="251">
        <v>7</v>
      </c>
      <c r="C468" s="251" t="s">
        <v>26</v>
      </c>
      <c r="D468" s="251" t="s">
        <v>51</v>
      </c>
      <c r="E468" s="251">
        <v>272</v>
      </c>
      <c r="F468" s="251" t="s">
        <v>547</v>
      </c>
      <c r="U468" s="251">
        <v>10</v>
      </c>
      <c r="V468" s="251" t="s">
        <v>26</v>
      </c>
      <c r="W468" s="251" t="s">
        <v>51</v>
      </c>
      <c r="X468" s="226">
        <f>TripMode!AD48</f>
        <v>169088</v>
      </c>
      <c r="Y468" s="251" t="s">
        <v>547</v>
      </c>
    </row>
    <row r="469" spans="2:25" x14ac:dyDescent="0.25">
      <c r="B469" s="251">
        <v>8</v>
      </c>
      <c r="C469" s="251" t="s">
        <v>26</v>
      </c>
      <c r="D469" s="251" t="s">
        <v>51</v>
      </c>
      <c r="E469" s="251">
        <v>2420</v>
      </c>
      <c r="F469" s="251" t="s">
        <v>547</v>
      </c>
      <c r="U469" s="251">
        <v>11</v>
      </c>
      <c r="V469" s="251" t="s">
        <v>26</v>
      </c>
      <c r="W469" s="251" t="s">
        <v>51</v>
      </c>
      <c r="X469" s="226">
        <f>TripMode!AD49</f>
        <v>3612.2025630994208</v>
      </c>
      <c r="Y469" s="251" t="s">
        <v>547</v>
      </c>
    </row>
    <row r="470" spans="2:25" x14ac:dyDescent="0.25">
      <c r="B470" s="251">
        <v>9</v>
      </c>
      <c r="C470" s="251" t="s">
        <v>26</v>
      </c>
      <c r="D470" s="251" t="s">
        <v>51</v>
      </c>
      <c r="E470" s="251">
        <v>1020</v>
      </c>
      <c r="F470" s="251" t="s">
        <v>547</v>
      </c>
      <c r="U470" s="251">
        <v>12</v>
      </c>
      <c r="V470" s="251" t="s">
        <v>26</v>
      </c>
      <c r="W470" s="251" t="s">
        <v>51</v>
      </c>
      <c r="X470" s="226">
        <f>TripMode!AD50</f>
        <v>17148.151252766576</v>
      </c>
      <c r="Y470" s="251" t="s">
        <v>547</v>
      </c>
    </row>
    <row r="471" spans="2:25" x14ac:dyDescent="0.25">
      <c r="B471" s="251">
        <v>1</v>
      </c>
      <c r="C471" s="251" t="s">
        <v>509</v>
      </c>
      <c r="D471" s="251" t="s">
        <v>99</v>
      </c>
      <c r="E471" s="251">
        <v>1901346</v>
      </c>
      <c r="F471" s="251" t="s">
        <v>548</v>
      </c>
      <c r="U471" s="251">
        <v>1</v>
      </c>
      <c r="V471" s="251" t="s">
        <v>509</v>
      </c>
      <c r="W471" s="251" t="s">
        <v>99</v>
      </c>
      <c r="X471" s="251">
        <f>TripMode!R71</f>
        <v>1901346</v>
      </c>
      <c r="Y471" s="251" t="s">
        <v>548</v>
      </c>
    </row>
    <row r="472" spans="2:25" x14ac:dyDescent="0.25">
      <c r="B472" s="251">
        <v>10</v>
      </c>
      <c r="C472" s="251" t="s">
        <v>509</v>
      </c>
      <c r="D472" s="251" t="s">
        <v>99</v>
      </c>
      <c r="E472" s="251">
        <v>0</v>
      </c>
      <c r="F472" s="251" t="s">
        <v>548</v>
      </c>
      <c r="U472" s="251">
        <v>2</v>
      </c>
      <c r="V472" s="251" t="s">
        <v>509</v>
      </c>
      <c r="W472" s="251" t="s">
        <v>99</v>
      </c>
      <c r="X472" s="251">
        <f>TripMode!R72</f>
        <v>0</v>
      </c>
      <c r="Y472" s="251" t="s">
        <v>548</v>
      </c>
    </row>
    <row r="473" spans="2:25" x14ac:dyDescent="0.25">
      <c r="B473" s="251">
        <v>11</v>
      </c>
      <c r="C473" s="251" t="s">
        <v>509</v>
      </c>
      <c r="D473" s="251" t="s">
        <v>99</v>
      </c>
      <c r="E473" s="251">
        <v>0</v>
      </c>
      <c r="F473" s="251" t="s">
        <v>548</v>
      </c>
      <c r="U473" s="251">
        <v>3</v>
      </c>
      <c r="V473" s="251" t="s">
        <v>509</v>
      </c>
      <c r="W473" s="251" t="s">
        <v>99</v>
      </c>
      <c r="X473" s="251">
        <f>TripMode!R73</f>
        <v>0</v>
      </c>
      <c r="Y473" s="251" t="s">
        <v>548</v>
      </c>
    </row>
    <row r="474" spans="2:25" x14ac:dyDescent="0.25">
      <c r="B474" s="251">
        <v>12</v>
      </c>
      <c r="C474" s="251" t="s">
        <v>509</v>
      </c>
      <c r="D474" s="251" t="s">
        <v>99</v>
      </c>
      <c r="E474" s="251">
        <v>0</v>
      </c>
      <c r="F474" s="251" t="s">
        <v>548</v>
      </c>
      <c r="U474" s="251">
        <v>4</v>
      </c>
      <c r="V474" s="251" t="s">
        <v>509</v>
      </c>
      <c r="W474" s="251" t="s">
        <v>99</v>
      </c>
      <c r="X474" s="251">
        <f>TripMode!R74</f>
        <v>0</v>
      </c>
      <c r="Y474" s="251" t="s">
        <v>548</v>
      </c>
    </row>
    <row r="475" spans="2:25" x14ac:dyDescent="0.25">
      <c r="B475" s="251">
        <v>2</v>
      </c>
      <c r="C475" s="251" t="s">
        <v>509</v>
      </c>
      <c r="D475" s="251" t="s">
        <v>99</v>
      </c>
      <c r="E475" s="251">
        <v>0</v>
      </c>
      <c r="F475" s="251" t="s">
        <v>548</v>
      </c>
      <c r="U475" s="251">
        <v>5</v>
      </c>
      <c r="V475" s="251" t="s">
        <v>509</v>
      </c>
      <c r="W475" s="251" t="s">
        <v>99</v>
      </c>
      <c r="X475" s="251">
        <f>TripMode!R75</f>
        <v>0</v>
      </c>
      <c r="Y475" s="251" t="s">
        <v>548</v>
      </c>
    </row>
    <row r="476" spans="2:25" x14ac:dyDescent="0.25">
      <c r="B476" s="251">
        <v>3</v>
      </c>
      <c r="C476" s="251" t="s">
        <v>509</v>
      </c>
      <c r="D476" s="251" t="s">
        <v>99</v>
      </c>
      <c r="E476" s="251">
        <v>0</v>
      </c>
      <c r="F476" s="251" t="s">
        <v>548</v>
      </c>
      <c r="U476" s="251">
        <v>6</v>
      </c>
      <c r="V476" s="251" t="s">
        <v>509</v>
      </c>
      <c r="W476" s="251" t="s">
        <v>99</v>
      </c>
      <c r="X476" s="251">
        <f>TripMode!R76</f>
        <v>0</v>
      </c>
      <c r="Y476" s="251" t="s">
        <v>548</v>
      </c>
    </row>
    <row r="477" spans="2:25" x14ac:dyDescent="0.25">
      <c r="B477" s="251">
        <v>4</v>
      </c>
      <c r="C477" s="251" t="s">
        <v>509</v>
      </c>
      <c r="D477" s="251" t="s">
        <v>99</v>
      </c>
      <c r="E477" s="251">
        <v>0</v>
      </c>
      <c r="F477" s="251" t="s">
        <v>548</v>
      </c>
      <c r="U477" s="251">
        <v>7</v>
      </c>
      <c r="V477" s="251" t="s">
        <v>509</v>
      </c>
      <c r="W477" s="251" t="s">
        <v>99</v>
      </c>
      <c r="X477" s="251">
        <f>TripMode!R77</f>
        <v>0</v>
      </c>
      <c r="Y477" s="251" t="s">
        <v>548</v>
      </c>
    </row>
    <row r="478" spans="2:25" x14ac:dyDescent="0.25">
      <c r="B478" s="251">
        <v>5</v>
      </c>
      <c r="C478" s="251" t="s">
        <v>509</v>
      </c>
      <c r="D478" s="251" t="s">
        <v>99</v>
      </c>
      <c r="E478" s="251">
        <v>0</v>
      </c>
      <c r="F478" s="251" t="s">
        <v>548</v>
      </c>
      <c r="U478" s="251">
        <v>8</v>
      </c>
      <c r="V478" s="251" t="s">
        <v>509</v>
      </c>
      <c r="W478" s="251" t="s">
        <v>99</v>
      </c>
      <c r="X478" s="251">
        <f>TripMode!R78</f>
        <v>0</v>
      </c>
      <c r="Y478" s="251" t="s">
        <v>548</v>
      </c>
    </row>
    <row r="479" spans="2:25" x14ac:dyDescent="0.25">
      <c r="B479" s="251">
        <v>6</v>
      </c>
      <c r="C479" s="251" t="s">
        <v>509</v>
      </c>
      <c r="D479" s="251" t="s">
        <v>99</v>
      </c>
      <c r="E479" s="251">
        <v>0</v>
      </c>
      <c r="F479" s="251" t="s">
        <v>548</v>
      </c>
      <c r="U479" s="251">
        <v>9</v>
      </c>
      <c r="V479" s="251" t="s">
        <v>509</v>
      </c>
      <c r="W479" s="251" t="s">
        <v>99</v>
      </c>
      <c r="X479" s="251">
        <f>TripMode!R79</f>
        <v>0</v>
      </c>
      <c r="Y479" s="251" t="s">
        <v>548</v>
      </c>
    </row>
    <row r="480" spans="2:25" x14ac:dyDescent="0.25">
      <c r="B480" s="251">
        <v>7</v>
      </c>
      <c r="C480" s="251" t="s">
        <v>509</v>
      </c>
      <c r="D480" s="251" t="s">
        <v>99</v>
      </c>
      <c r="E480" s="251">
        <v>0</v>
      </c>
      <c r="F480" s="251" t="s">
        <v>548</v>
      </c>
      <c r="U480" s="251">
        <v>10</v>
      </c>
      <c r="V480" s="251" t="s">
        <v>509</v>
      </c>
      <c r="W480" s="251" t="s">
        <v>99</v>
      </c>
      <c r="X480" s="251">
        <f>TripMode!R80</f>
        <v>0</v>
      </c>
      <c r="Y480" s="251" t="s">
        <v>548</v>
      </c>
    </row>
    <row r="481" spans="2:25" x14ac:dyDescent="0.25">
      <c r="B481" s="251">
        <v>8</v>
      </c>
      <c r="C481" s="251" t="s">
        <v>509</v>
      </c>
      <c r="D481" s="251" t="s">
        <v>99</v>
      </c>
      <c r="E481" s="251">
        <v>0</v>
      </c>
      <c r="F481" s="251" t="s">
        <v>548</v>
      </c>
      <c r="U481" s="251">
        <v>11</v>
      </c>
      <c r="V481" s="251" t="s">
        <v>509</v>
      </c>
      <c r="W481" s="251" t="s">
        <v>99</v>
      </c>
      <c r="X481" s="251">
        <f>TripMode!R81</f>
        <v>0</v>
      </c>
      <c r="Y481" s="251" t="s">
        <v>548</v>
      </c>
    </row>
    <row r="482" spans="2:25" x14ac:dyDescent="0.25">
      <c r="B482" s="251">
        <v>9</v>
      </c>
      <c r="C482" s="251" t="s">
        <v>509</v>
      </c>
      <c r="D482" s="251" t="s">
        <v>99</v>
      </c>
      <c r="E482" s="251">
        <v>0</v>
      </c>
      <c r="F482" s="251" t="s">
        <v>548</v>
      </c>
      <c r="U482" s="251">
        <v>12</v>
      </c>
      <c r="V482" s="251" t="s">
        <v>509</v>
      </c>
      <c r="W482" s="251" t="s">
        <v>99</v>
      </c>
      <c r="X482" s="251">
        <f>TripMode!R82</f>
        <v>0</v>
      </c>
      <c r="Y482" s="251" t="s">
        <v>548</v>
      </c>
    </row>
    <row r="483" spans="2:25" x14ac:dyDescent="0.25">
      <c r="B483" s="251">
        <v>1</v>
      </c>
      <c r="C483" s="251" t="s">
        <v>511</v>
      </c>
      <c r="D483" s="251" t="s">
        <v>99</v>
      </c>
      <c r="E483" s="251">
        <v>774142</v>
      </c>
      <c r="F483" s="251" t="s">
        <v>549</v>
      </c>
      <c r="U483" s="251">
        <v>1</v>
      </c>
      <c r="V483" s="251" t="s">
        <v>511</v>
      </c>
      <c r="W483" s="251" t="s">
        <v>99</v>
      </c>
      <c r="X483" s="251">
        <f>TripMode!S71</f>
        <v>773326.71658373042</v>
      </c>
      <c r="Y483" s="251" t="s">
        <v>549</v>
      </c>
    </row>
    <row r="484" spans="2:25" x14ac:dyDescent="0.25">
      <c r="B484" s="251">
        <v>10</v>
      </c>
      <c r="C484" s="251" t="s">
        <v>511</v>
      </c>
      <c r="D484" s="251" t="s">
        <v>99</v>
      </c>
      <c r="E484" s="251">
        <v>0</v>
      </c>
      <c r="F484" s="251" t="s">
        <v>549</v>
      </c>
      <c r="U484" s="251">
        <v>2</v>
      </c>
      <c r="V484" s="251" t="s">
        <v>511</v>
      </c>
      <c r="W484" s="251" t="s">
        <v>99</v>
      </c>
      <c r="X484" s="251">
        <f>TripMode!S72</f>
        <v>1036607.6088408475</v>
      </c>
      <c r="Y484" s="251" t="s">
        <v>549</v>
      </c>
    </row>
    <row r="485" spans="2:25" x14ac:dyDescent="0.25">
      <c r="B485" s="251">
        <v>11</v>
      </c>
      <c r="C485" s="251" t="s">
        <v>511</v>
      </c>
      <c r="D485" s="251" t="s">
        <v>99</v>
      </c>
      <c r="E485" s="251">
        <v>0</v>
      </c>
      <c r="F485" s="251" t="s">
        <v>549</v>
      </c>
      <c r="U485" s="251">
        <v>3</v>
      </c>
      <c r="V485" s="251" t="s">
        <v>511</v>
      </c>
      <c r="W485" s="251" t="s">
        <v>99</v>
      </c>
      <c r="X485" s="251">
        <f>TripMode!S73</f>
        <v>0</v>
      </c>
      <c r="Y485" s="251" t="s">
        <v>549</v>
      </c>
    </row>
    <row r="486" spans="2:25" x14ac:dyDescent="0.25">
      <c r="B486" s="251">
        <v>12</v>
      </c>
      <c r="C486" s="251" t="s">
        <v>511</v>
      </c>
      <c r="D486" s="251" t="s">
        <v>99</v>
      </c>
      <c r="E486" s="251">
        <v>0</v>
      </c>
      <c r="F486" s="251" t="s">
        <v>549</v>
      </c>
      <c r="U486" s="251">
        <v>4</v>
      </c>
      <c r="V486" s="251" t="s">
        <v>511</v>
      </c>
      <c r="W486" s="251" t="s">
        <v>99</v>
      </c>
      <c r="X486" s="251">
        <f>TripMode!S74</f>
        <v>26947.67457542169</v>
      </c>
      <c r="Y486" s="251" t="s">
        <v>549</v>
      </c>
    </row>
    <row r="487" spans="2:25" x14ac:dyDescent="0.25">
      <c r="B487" s="251">
        <v>2</v>
      </c>
      <c r="C487" s="251" t="s">
        <v>511</v>
      </c>
      <c r="D487" s="251" t="s">
        <v>99</v>
      </c>
      <c r="E487" s="251">
        <v>1042220</v>
      </c>
      <c r="F487" s="251" t="s">
        <v>549</v>
      </c>
      <c r="U487" s="251">
        <v>5</v>
      </c>
      <c r="V487" s="251" t="s">
        <v>511</v>
      </c>
      <c r="W487" s="251" t="s">
        <v>99</v>
      </c>
      <c r="X487" s="251">
        <f>TripMode!S75</f>
        <v>0</v>
      </c>
      <c r="Y487" s="251" t="s">
        <v>549</v>
      </c>
    </row>
    <row r="488" spans="2:25" x14ac:dyDescent="0.25">
      <c r="B488" s="251">
        <v>3</v>
      </c>
      <c r="C488" s="251" t="s">
        <v>511</v>
      </c>
      <c r="D488" s="251" t="s">
        <v>99</v>
      </c>
      <c r="E488" s="251">
        <v>0</v>
      </c>
      <c r="F488" s="251" t="s">
        <v>549</v>
      </c>
      <c r="U488" s="251">
        <v>6</v>
      </c>
      <c r="V488" s="251" t="s">
        <v>511</v>
      </c>
      <c r="W488" s="251" t="s">
        <v>99</v>
      </c>
      <c r="X488" s="251">
        <f>TripMode!S76</f>
        <v>0</v>
      </c>
      <c r="Y488" s="251" t="s">
        <v>549</v>
      </c>
    </row>
    <row r="489" spans="2:25" x14ac:dyDescent="0.25">
      <c r="B489" s="251">
        <v>4</v>
      </c>
      <c r="C489" s="251" t="s">
        <v>511</v>
      </c>
      <c r="D489" s="251" t="s">
        <v>99</v>
      </c>
      <c r="E489" s="251">
        <v>20520</v>
      </c>
      <c r="F489" s="251" t="s">
        <v>549</v>
      </c>
      <c r="U489" s="251">
        <v>7</v>
      </c>
      <c r="V489" s="251" t="s">
        <v>511</v>
      </c>
      <c r="W489" s="251" t="s">
        <v>99</v>
      </c>
      <c r="X489" s="251">
        <f>TripMode!S77</f>
        <v>0</v>
      </c>
      <c r="Y489" s="251" t="s">
        <v>549</v>
      </c>
    </row>
    <row r="490" spans="2:25" x14ac:dyDescent="0.25">
      <c r="B490" s="251">
        <v>5</v>
      </c>
      <c r="C490" s="251" t="s">
        <v>511</v>
      </c>
      <c r="D490" s="251" t="s">
        <v>99</v>
      </c>
      <c r="E490" s="251">
        <v>0</v>
      </c>
      <c r="F490" s="251" t="s">
        <v>549</v>
      </c>
      <c r="U490" s="251">
        <v>8</v>
      </c>
      <c r="V490" s="251" t="s">
        <v>511</v>
      </c>
      <c r="W490" s="251" t="s">
        <v>99</v>
      </c>
      <c r="X490" s="251">
        <f>TripMode!S78</f>
        <v>0</v>
      </c>
      <c r="Y490" s="251" t="s">
        <v>549</v>
      </c>
    </row>
    <row r="491" spans="2:25" x14ac:dyDescent="0.25">
      <c r="B491" s="251">
        <v>6</v>
      </c>
      <c r="C491" s="251" t="s">
        <v>511</v>
      </c>
      <c r="D491" s="251" t="s">
        <v>99</v>
      </c>
      <c r="E491" s="251">
        <v>0</v>
      </c>
      <c r="F491" s="251" t="s">
        <v>549</v>
      </c>
      <c r="U491" s="251">
        <v>9</v>
      </c>
      <c r="V491" s="251" t="s">
        <v>511</v>
      </c>
      <c r="W491" s="251" t="s">
        <v>99</v>
      </c>
      <c r="X491" s="251">
        <f>TripMode!S79</f>
        <v>0</v>
      </c>
      <c r="Y491" s="251" t="s">
        <v>549</v>
      </c>
    </row>
    <row r="492" spans="2:25" x14ac:dyDescent="0.25">
      <c r="B492" s="251">
        <v>7</v>
      </c>
      <c r="C492" s="251" t="s">
        <v>511</v>
      </c>
      <c r="D492" s="251" t="s">
        <v>99</v>
      </c>
      <c r="E492" s="251">
        <v>0</v>
      </c>
      <c r="F492" s="251" t="s">
        <v>549</v>
      </c>
      <c r="U492" s="251">
        <v>10</v>
      </c>
      <c r="V492" s="251" t="s">
        <v>511</v>
      </c>
      <c r="W492" s="251" t="s">
        <v>99</v>
      </c>
      <c r="X492" s="251">
        <f>TripMode!S80</f>
        <v>0</v>
      </c>
      <c r="Y492" s="251" t="s">
        <v>549</v>
      </c>
    </row>
    <row r="493" spans="2:25" x14ac:dyDescent="0.25">
      <c r="B493" s="251">
        <v>8</v>
      </c>
      <c r="C493" s="251" t="s">
        <v>511</v>
      </c>
      <c r="D493" s="251" t="s">
        <v>99</v>
      </c>
      <c r="E493" s="251">
        <v>0</v>
      </c>
      <c r="F493" s="251" t="s">
        <v>549</v>
      </c>
      <c r="U493" s="251">
        <v>11</v>
      </c>
      <c r="V493" s="251" t="s">
        <v>511</v>
      </c>
      <c r="W493" s="251" t="s">
        <v>99</v>
      </c>
      <c r="X493" s="251">
        <f>TripMode!S81</f>
        <v>0</v>
      </c>
      <c r="Y493" s="251" t="s">
        <v>549</v>
      </c>
    </row>
    <row r="494" spans="2:25" x14ac:dyDescent="0.25">
      <c r="B494" s="251">
        <v>9</v>
      </c>
      <c r="C494" s="251" t="s">
        <v>511</v>
      </c>
      <c r="D494" s="251" t="s">
        <v>99</v>
      </c>
      <c r="E494" s="251">
        <v>0</v>
      </c>
      <c r="F494" s="251" t="s">
        <v>549</v>
      </c>
      <c r="U494" s="251">
        <v>12</v>
      </c>
      <c r="V494" s="251" t="s">
        <v>511</v>
      </c>
      <c r="W494" s="251" t="s">
        <v>99</v>
      </c>
      <c r="X494" s="251">
        <f>TripMode!S82</f>
        <v>0</v>
      </c>
      <c r="Y494" s="251" t="s">
        <v>549</v>
      </c>
    </row>
    <row r="495" spans="2:25" x14ac:dyDescent="0.25">
      <c r="B495" s="251">
        <v>1</v>
      </c>
      <c r="C495" s="251" t="s">
        <v>513</v>
      </c>
      <c r="D495" s="251" t="s">
        <v>99</v>
      </c>
      <c r="E495" s="251">
        <v>256236</v>
      </c>
      <c r="F495" s="251" t="s">
        <v>550</v>
      </c>
      <c r="U495" s="251">
        <v>1</v>
      </c>
      <c r="V495" s="251" t="s">
        <v>513</v>
      </c>
      <c r="W495" s="251" t="s">
        <v>99</v>
      </c>
      <c r="X495" s="251">
        <f>TripMode!T71</f>
        <v>256599.20991571879</v>
      </c>
      <c r="Y495" s="251" t="s">
        <v>550</v>
      </c>
    </row>
    <row r="496" spans="2:25" x14ac:dyDescent="0.25">
      <c r="B496" s="251">
        <v>10</v>
      </c>
      <c r="C496" s="251" t="s">
        <v>513</v>
      </c>
      <c r="D496" s="251" t="s">
        <v>99</v>
      </c>
      <c r="E496" s="251">
        <v>0</v>
      </c>
      <c r="F496" s="251" t="s">
        <v>550</v>
      </c>
      <c r="U496" s="251">
        <v>2</v>
      </c>
      <c r="V496" s="251" t="s">
        <v>513</v>
      </c>
      <c r="W496" s="251" t="s">
        <v>99</v>
      </c>
      <c r="X496" s="251">
        <f>TripMode!T72</f>
        <v>419647.77081597236</v>
      </c>
      <c r="Y496" s="251" t="s">
        <v>550</v>
      </c>
    </row>
    <row r="497" spans="2:25" x14ac:dyDescent="0.25">
      <c r="B497" s="251">
        <v>11</v>
      </c>
      <c r="C497" s="251" t="s">
        <v>513</v>
      </c>
      <c r="D497" s="251" t="s">
        <v>99</v>
      </c>
      <c r="E497" s="251">
        <v>0</v>
      </c>
      <c r="F497" s="251" t="s">
        <v>550</v>
      </c>
      <c r="U497" s="251">
        <v>3</v>
      </c>
      <c r="V497" s="251" t="s">
        <v>513</v>
      </c>
      <c r="W497" s="251" t="s">
        <v>99</v>
      </c>
      <c r="X497" s="251">
        <f>TripMode!T73</f>
        <v>834694.02698125551</v>
      </c>
      <c r="Y497" s="251" t="s">
        <v>550</v>
      </c>
    </row>
    <row r="498" spans="2:25" x14ac:dyDescent="0.25">
      <c r="B498" s="251">
        <v>12</v>
      </c>
      <c r="C498" s="251" t="s">
        <v>513</v>
      </c>
      <c r="D498" s="251" t="s">
        <v>99</v>
      </c>
      <c r="E498" s="251">
        <v>0</v>
      </c>
      <c r="F498" s="251" t="s">
        <v>550</v>
      </c>
      <c r="U498" s="251">
        <v>4</v>
      </c>
      <c r="V498" s="251" t="s">
        <v>513</v>
      </c>
      <c r="W498" s="251" t="s">
        <v>99</v>
      </c>
      <c r="X498" s="251">
        <f>TripMode!T74</f>
        <v>25098.992287053643</v>
      </c>
      <c r="Y498" s="251" t="s">
        <v>550</v>
      </c>
    </row>
    <row r="499" spans="2:25" x14ac:dyDescent="0.25">
      <c r="B499" s="251">
        <v>2</v>
      </c>
      <c r="C499" s="251" t="s">
        <v>513</v>
      </c>
      <c r="D499" s="251" t="s">
        <v>99</v>
      </c>
      <c r="E499" s="251">
        <v>420148</v>
      </c>
      <c r="F499" s="251" t="s">
        <v>550</v>
      </c>
      <c r="U499" s="251">
        <v>5</v>
      </c>
      <c r="V499" s="251" t="s">
        <v>513</v>
      </c>
      <c r="W499" s="251" t="s">
        <v>99</v>
      </c>
      <c r="X499" s="251">
        <f>TripMode!T75</f>
        <v>0</v>
      </c>
      <c r="Y499" s="251" t="s">
        <v>550</v>
      </c>
    </row>
    <row r="500" spans="2:25" x14ac:dyDescent="0.25">
      <c r="B500" s="251">
        <v>3</v>
      </c>
      <c r="C500" s="251" t="s">
        <v>513</v>
      </c>
      <c r="D500" s="251" t="s">
        <v>99</v>
      </c>
      <c r="E500" s="251">
        <v>836528</v>
      </c>
      <c r="F500" s="251" t="s">
        <v>550</v>
      </c>
      <c r="U500" s="251">
        <v>6</v>
      </c>
      <c r="V500" s="251" t="s">
        <v>513</v>
      </c>
      <c r="W500" s="251" t="s">
        <v>99</v>
      </c>
      <c r="X500" s="251">
        <f>TripMode!T76</f>
        <v>0</v>
      </c>
      <c r="Y500" s="251" t="s">
        <v>550</v>
      </c>
    </row>
    <row r="501" spans="2:25" x14ac:dyDescent="0.25">
      <c r="B501" s="251">
        <v>4</v>
      </c>
      <c r="C501" s="251" t="s">
        <v>513</v>
      </c>
      <c r="D501" s="251" t="s">
        <v>99</v>
      </c>
      <c r="E501" s="251">
        <v>23128</v>
      </c>
      <c r="F501" s="251" t="s">
        <v>550</v>
      </c>
      <c r="U501" s="251">
        <v>7</v>
      </c>
      <c r="V501" s="251" t="s">
        <v>513</v>
      </c>
      <c r="W501" s="251" t="s">
        <v>99</v>
      </c>
      <c r="X501" s="251">
        <f>TripMode!T77</f>
        <v>0</v>
      </c>
      <c r="Y501" s="251" t="s">
        <v>550</v>
      </c>
    </row>
    <row r="502" spans="2:25" x14ac:dyDescent="0.25">
      <c r="B502" s="251">
        <v>5</v>
      </c>
      <c r="C502" s="251" t="s">
        <v>513</v>
      </c>
      <c r="D502" s="251" t="s">
        <v>99</v>
      </c>
      <c r="E502" s="251">
        <v>0</v>
      </c>
      <c r="F502" s="251" t="s">
        <v>550</v>
      </c>
      <c r="U502" s="251">
        <v>8</v>
      </c>
      <c r="V502" s="251" t="s">
        <v>513</v>
      </c>
      <c r="W502" s="251" t="s">
        <v>99</v>
      </c>
      <c r="X502" s="251">
        <f>TripMode!T78</f>
        <v>0</v>
      </c>
      <c r="Y502" s="251" t="s">
        <v>550</v>
      </c>
    </row>
    <row r="503" spans="2:25" x14ac:dyDescent="0.25">
      <c r="B503" s="251">
        <v>6</v>
      </c>
      <c r="C503" s="251" t="s">
        <v>513</v>
      </c>
      <c r="D503" s="251" t="s">
        <v>99</v>
      </c>
      <c r="E503" s="251">
        <v>0</v>
      </c>
      <c r="F503" s="251" t="s">
        <v>550</v>
      </c>
      <c r="U503" s="251">
        <v>9</v>
      </c>
      <c r="V503" s="251" t="s">
        <v>513</v>
      </c>
      <c r="W503" s="251" t="s">
        <v>99</v>
      </c>
      <c r="X503" s="251">
        <f>TripMode!T79</f>
        <v>0</v>
      </c>
      <c r="Y503" s="251" t="s">
        <v>550</v>
      </c>
    </row>
    <row r="504" spans="2:25" x14ac:dyDescent="0.25">
      <c r="B504" s="251">
        <v>7</v>
      </c>
      <c r="C504" s="251" t="s">
        <v>513</v>
      </c>
      <c r="D504" s="251" t="s">
        <v>99</v>
      </c>
      <c r="E504" s="251">
        <v>0</v>
      </c>
      <c r="F504" s="251" t="s">
        <v>550</v>
      </c>
      <c r="U504" s="251">
        <v>10</v>
      </c>
      <c r="V504" s="251" t="s">
        <v>513</v>
      </c>
      <c r="W504" s="251" t="s">
        <v>99</v>
      </c>
      <c r="X504" s="251">
        <f>TripMode!T80</f>
        <v>0</v>
      </c>
      <c r="Y504" s="251" t="s">
        <v>550</v>
      </c>
    </row>
    <row r="505" spans="2:25" x14ac:dyDescent="0.25">
      <c r="B505" s="251">
        <v>8</v>
      </c>
      <c r="C505" s="251" t="s">
        <v>513</v>
      </c>
      <c r="D505" s="251" t="s">
        <v>99</v>
      </c>
      <c r="E505" s="251">
        <v>0</v>
      </c>
      <c r="F505" s="251" t="s">
        <v>550</v>
      </c>
      <c r="U505" s="251">
        <v>11</v>
      </c>
      <c r="V505" s="251" t="s">
        <v>513</v>
      </c>
      <c r="W505" s="251" t="s">
        <v>99</v>
      </c>
      <c r="X505" s="251">
        <f>TripMode!T81</f>
        <v>0</v>
      </c>
      <c r="Y505" s="251" t="s">
        <v>550</v>
      </c>
    </row>
    <row r="506" spans="2:25" x14ac:dyDescent="0.25">
      <c r="B506" s="251">
        <v>9</v>
      </c>
      <c r="C506" s="251" t="s">
        <v>513</v>
      </c>
      <c r="D506" s="251" t="s">
        <v>99</v>
      </c>
      <c r="E506" s="251">
        <v>0</v>
      </c>
      <c r="F506" s="251" t="s">
        <v>550</v>
      </c>
      <c r="U506" s="251">
        <v>12</v>
      </c>
      <c r="V506" s="251" t="s">
        <v>513</v>
      </c>
      <c r="W506" s="251" t="s">
        <v>99</v>
      </c>
      <c r="X506" s="251">
        <f>TripMode!T82</f>
        <v>0</v>
      </c>
      <c r="Y506" s="251" t="s">
        <v>550</v>
      </c>
    </row>
    <row r="507" spans="2:25" x14ac:dyDescent="0.25">
      <c r="B507" s="251">
        <v>1</v>
      </c>
      <c r="C507" s="251" t="s">
        <v>515</v>
      </c>
      <c r="D507" s="251" t="s">
        <v>99</v>
      </c>
      <c r="E507" s="251">
        <v>0</v>
      </c>
      <c r="F507" s="251" t="s">
        <v>551</v>
      </c>
      <c r="U507" s="251">
        <v>1</v>
      </c>
      <c r="V507" s="251" t="s">
        <v>515</v>
      </c>
      <c r="W507" s="251" t="s">
        <v>99</v>
      </c>
      <c r="X507" s="251">
        <f>TripMode!U71</f>
        <v>0</v>
      </c>
      <c r="Y507" s="251" t="s">
        <v>551</v>
      </c>
    </row>
    <row r="508" spans="2:25" x14ac:dyDescent="0.25">
      <c r="B508" s="251">
        <v>10</v>
      </c>
      <c r="C508" s="251" t="s">
        <v>515</v>
      </c>
      <c r="D508" s="251" t="s">
        <v>99</v>
      </c>
      <c r="E508" s="251">
        <v>0</v>
      </c>
      <c r="F508" s="251" t="s">
        <v>551</v>
      </c>
      <c r="U508" s="251">
        <v>2</v>
      </c>
      <c r="V508" s="251" t="s">
        <v>515</v>
      </c>
      <c r="W508" s="251" t="s">
        <v>99</v>
      </c>
      <c r="X508" s="251">
        <f>TripMode!U72</f>
        <v>0</v>
      </c>
      <c r="Y508" s="251" t="s">
        <v>551</v>
      </c>
    </row>
    <row r="509" spans="2:25" x14ac:dyDescent="0.25">
      <c r="B509" s="251">
        <v>11</v>
      </c>
      <c r="C509" s="251" t="s">
        <v>515</v>
      </c>
      <c r="D509" s="251" t="s">
        <v>99</v>
      </c>
      <c r="E509" s="251">
        <v>0</v>
      </c>
      <c r="F509" s="251" t="s">
        <v>551</v>
      </c>
      <c r="U509" s="251">
        <v>3</v>
      </c>
      <c r="V509" s="251" t="s">
        <v>515</v>
      </c>
      <c r="W509" s="251" t="s">
        <v>99</v>
      </c>
      <c r="X509" s="251">
        <f>TripMode!U73</f>
        <v>0</v>
      </c>
      <c r="Y509" s="251" t="s">
        <v>551</v>
      </c>
    </row>
    <row r="510" spans="2:25" x14ac:dyDescent="0.25">
      <c r="B510" s="251">
        <v>12</v>
      </c>
      <c r="C510" s="251" t="s">
        <v>515</v>
      </c>
      <c r="D510" s="251" t="s">
        <v>99</v>
      </c>
      <c r="E510" s="251">
        <v>0</v>
      </c>
      <c r="F510" s="251" t="s">
        <v>551</v>
      </c>
      <c r="U510" s="251">
        <v>4</v>
      </c>
      <c r="V510" s="251" t="s">
        <v>515</v>
      </c>
      <c r="W510" s="251" t="s">
        <v>99</v>
      </c>
      <c r="X510" s="251">
        <f>TripMode!U74</f>
        <v>812632</v>
      </c>
      <c r="Y510" s="251" t="s">
        <v>551</v>
      </c>
    </row>
    <row r="511" spans="2:25" x14ac:dyDescent="0.25">
      <c r="B511" s="251">
        <v>2</v>
      </c>
      <c r="C511" s="251" t="s">
        <v>515</v>
      </c>
      <c r="D511" s="251" t="s">
        <v>99</v>
      </c>
      <c r="E511" s="251">
        <v>0</v>
      </c>
      <c r="F511" s="251" t="s">
        <v>551</v>
      </c>
      <c r="U511" s="251">
        <v>5</v>
      </c>
      <c r="V511" s="251" t="s">
        <v>515</v>
      </c>
      <c r="W511" s="251" t="s">
        <v>99</v>
      </c>
      <c r="X511" s="251">
        <f>TripMode!U75</f>
        <v>0</v>
      </c>
      <c r="Y511" s="251" t="s">
        <v>551</v>
      </c>
    </row>
    <row r="512" spans="2:25" x14ac:dyDescent="0.25">
      <c r="B512" s="251">
        <v>3</v>
      </c>
      <c r="C512" s="251" t="s">
        <v>515</v>
      </c>
      <c r="D512" s="251" t="s">
        <v>99</v>
      </c>
      <c r="E512" s="251">
        <v>0</v>
      </c>
      <c r="F512" s="251" t="s">
        <v>551</v>
      </c>
      <c r="U512" s="251">
        <v>6</v>
      </c>
      <c r="V512" s="251" t="s">
        <v>515</v>
      </c>
      <c r="W512" s="251" t="s">
        <v>99</v>
      </c>
      <c r="X512" s="251">
        <f>TripMode!U76</f>
        <v>0</v>
      </c>
      <c r="Y512" s="251" t="s">
        <v>551</v>
      </c>
    </row>
    <row r="513" spans="2:25" x14ac:dyDescent="0.25">
      <c r="B513" s="251">
        <v>4</v>
      </c>
      <c r="C513" s="251" t="s">
        <v>515</v>
      </c>
      <c r="D513" s="251" t="s">
        <v>99</v>
      </c>
      <c r="E513" s="251">
        <v>812632</v>
      </c>
      <c r="F513" s="251" t="s">
        <v>551</v>
      </c>
      <c r="U513" s="251">
        <v>7</v>
      </c>
      <c r="V513" s="251" t="s">
        <v>515</v>
      </c>
      <c r="W513" s="251" t="s">
        <v>99</v>
      </c>
      <c r="X513" s="251">
        <f>TripMode!U77</f>
        <v>0</v>
      </c>
      <c r="Y513" s="251" t="s">
        <v>551</v>
      </c>
    </row>
    <row r="514" spans="2:25" x14ac:dyDescent="0.25">
      <c r="B514" s="251">
        <v>5</v>
      </c>
      <c r="C514" s="251" t="s">
        <v>515</v>
      </c>
      <c r="D514" s="251" t="s">
        <v>99</v>
      </c>
      <c r="E514" s="251">
        <v>0</v>
      </c>
      <c r="F514" s="251" t="s">
        <v>551</v>
      </c>
      <c r="U514" s="251">
        <v>8</v>
      </c>
      <c r="V514" s="251" t="s">
        <v>515</v>
      </c>
      <c r="W514" s="251" t="s">
        <v>99</v>
      </c>
      <c r="X514" s="251">
        <f>TripMode!U78</f>
        <v>0</v>
      </c>
      <c r="Y514" s="251" t="s">
        <v>551</v>
      </c>
    </row>
    <row r="515" spans="2:25" x14ac:dyDescent="0.25">
      <c r="B515" s="251">
        <v>6</v>
      </c>
      <c r="C515" s="251" t="s">
        <v>515</v>
      </c>
      <c r="D515" s="251" t="s">
        <v>99</v>
      </c>
      <c r="E515" s="251">
        <v>0</v>
      </c>
      <c r="F515" s="251" t="s">
        <v>551</v>
      </c>
      <c r="U515" s="251">
        <v>9</v>
      </c>
      <c r="V515" s="251" t="s">
        <v>515</v>
      </c>
      <c r="W515" s="251" t="s">
        <v>99</v>
      </c>
      <c r="X515" s="251">
        <f>TripMode!U79</f>
        <v>0</v>
      </c>
      <c r="Y515" s="251" t="s">
        <v>551</v>
      </c>
    </row>
    <row r="516" spans="2:25" x14ac:dyDescent="0.25">
      <c r="B516" s="251">
        <v>7</v>
      </c>
      <c r="C516" s="251" t="s">
        <v>515</v>
      </c>
      <c r="D516" s="251" t="s">
        <v>99</v>
      </c>
      <c r="E516" s="251">
        <v>0</v>
      </c>
      <c r="F516" s="251" t="s">
        <v>551</v>
      </c>
      <c r="U516" s="251">
        <v>10</v>
      </c>
      <c r="V516" s="251" t="s">
        <v>515</v>
      </c>
      <c r="W516" s="251" t="s">
        <v>99</v>
      </c>
      <c r="X516" s="251">
        <f>TripMode!U80</f>
        <v>0</v>
      </c>
      <c r="Y516" s="251" t="s">
        <v>551</v>
      </c>
    </row>
    <row r="517" spans="2:25" x14ac:dyDescent="0.25">
      <c r="B517" s="251">
        <v>8</v>
      </c>
      <c r="C517" s="251" t="s">
        <v>515</v>
      </c>
      <c r="D517" s="251" t="s">
        <v>99</v>
      </c>
      <c r="E517" s="251">
        <v>0</v>
      </c>
      <c r="F517" s="251" t="s">
        <v>551</v>
      </c>
      <c r="U517" s="251">
        <v>11</v>
      </c>
      <c r="V517" s="251" t="s">
        <v>515</v>
      </c>
      <c r="W517" s="251" t="s">
        <v>99</v>
      </c>
      <c r="X517" s="251">
        <f>TripMode!U81</f>
        <v>0</v>
      </c>
      <c r="Y517" s="251" t="s">
        <v>551</v>
      </c>
    </row>
    <row r="518" spans="2:25" x14ac:dyDescent="0.25">
      <c r="B518" s="251">
        <v>9</v>
      </c>
      <c r="C518" s="251" t="s">
        <v>515</v>
      </c>
      <c r="D518" s="251" t="s">
        <v>99</v>
      </c>
      <c r="E518" s="251">
        <v>0</v>
      </c>
      <c r="F518" s="251" t="s">
        <v>551</v>
      </c>
      <c r="U518" s="251">
        <v>12</v>
      </c>
      <c r="V518" s="251" t="s">
        <v>515</v>
      </c>
      <c r="W518" s="251" t="s">
        <v>99</v>
      </c>
      <c r="X518" s="251">
        <f>TripMode!U82</f>
        <v>0</v>
      </c>
      <c r="Y518" s="251" t="s">
        <v>551</v>
      </c>
    </row>
    <row r="519" spans="2:25" x14ac:dyDescent="0.25">
      <c r="B519" s="251">
        <v>1</v>
      </c>
      <c r="C519" s="251" t="s">
        <v>517</v>
      </c>
      <c r="D519" s="251" t="s">
        <v>99</v>
      </c>
      <c r="E519" s="251">
        <v>0</v>
      </c>
      <c r="F519" s="251" t="s">
        <v>552</v>
      </c>
      <c r="U519" s="251">
        <v>1</v>
      </c>
      <c r="V519" s="251" t="s">
        <v>517</v>
      </c>
      <c r="W519" s="251" t="s">
        <v>99</v>
      </c>
      <c r="X519" s="251">
        <f>TripMode!V71</f>
        <v>0</v>
      </c>
      <c r="Y519" s="251" t="s">
        <v>552</v>
      </c>
    </row>
    <row r="520" spans="2:25" x14ac:dyDescent="0.25">
      <c r="B520" s="251">
        <v>10</v>
      </c>
      <c r="C520" s="251" t="s">
        <v>517</v>
      </c>
      <c r="D520" s="251" t="s">
        <v>99</v>
      </c>
      <c r="E520" s="251">
        <v>0</v>
      </c>
      <c r="F520" s="251" t="s">
        <v>552</v>
      </c>
      <c r="U520" s="251">
        <v>2</v>
      </c>
      <c r="V520" s="251" t="s">
        <v>517</v>
      </c>
      <c r="W520" s="251" t="s">
        <v>99</v>
      </c>
      <c r="X520" s="251">
        <f>TripMode!V72</f>
        <v>0</v>
      </c>
      <c r="Y520" s="251" t="s">
        <v>552</v>
      </c>
    </row>
    <row r="521" spans="2:25" x14ac:dyDescent="0.25">
      <c r="B521" s="251">
        <v>11</v>
      </c>
      <c r="C521" s="251" t="s">
        <v>517</v>
      </c>
      <c r="D521" s="251" t="s">
        <v>99</v>
      </c>
      <c r="E521" s="251">
        <v>0</v>
      </c>
      <c r="F521" s="251" t="s">
        <v>552</v>
      </c>
      <c r="U521" s="251">
        <v>3</v>
      </c>
      <c r="V521" s="251" t="s">
        <v>517</v>
      </c>
      <c r="W521" s="251" t="s">
        <v>99</v>
      </c>
      <c r="X521" s="251">
        <f>TripMode!V73</f>
        <v>0</v>
      </c>
      <c r="Y521" s="251" t="s">
        <v>552</v>
      </c>
    </row>
    <row r="522" spans="2:25" x14ac:dyDescent="0.25">
      <c r="B522" s="251">
        <v>12</v>
      </c>
      <c r="C522" s="251" t="s">
        <v>517</v>
      </c>
      <c r="D522" s="251" t="s">
        <v>99</v>
      </c>
      <c r="E522" s="251">
        <v>0</v>
      </c>
      <c r="F522" s="251" t="s">
        <v>552</v>
      </c>
      <c r="U522" s="251">
        <v>4</v>
      </c>
      <c r="V522" s="251" t="s">
        <v>517</v>
      </c>
      <c r="W522" s="251" t="s">
        <v>99</v>
      </c>
      <c r="X522" s="251">
        <f>TripMode!V74</f>
        <v>0</v>
      </c>
      <c r="Y522" s="251" t="s">
        <v>552</v>
      </c>
    </row>
    <row r="523" spans="2:25" x14ac:dyDescent="0.25">
      <c r="B523" s="251">
        <v>2</v>
      </c>
      <c r="C523" s="251" t="s">
        <v>517</v>
      </c>
      <c r="D523" s="251" t="s">
        <v>99</v>
      </c>
      <c r="E523" s="251">
        <v>0</v>
      </c>
      <c r="F523" s="251" t="s">
        <v>552</v>
      </c>
      <c r="U523" s="251">
        <v>5</v>
      </c>
      <c r="V523" s="251" t="s">
        <v>517</v>
      </c>
      <c r="W523" s="251" t="s">
        <v>99</v>
      </c>
      <c r="X523" s="251">
        <f>TripMode!V75</f>
        <v>93534</v>
      </c>
      <c r="Y523" s="251" t="s">
        <v>552</v>
      </c>
    </row>
    <row r="524" spans="2:25" x14ac:dyDescent="0.25">
      <c r="B524" s="251">
        <v>3</v>
      </c>
      <c r="C524" s="251" t="s">
        <v>517</v>
      </c>
      <c r="D524" s="251" t="s">
        <v>99</v>
      </c>
      <c r="E524" s="251">
        <v>0</v>
      </c>
      <c r="F524" s="251" t="s">
        <v>552</v>
      </c>
      <c r="U524" s="251">
        <v>6</v>
      </c>
      <c r="V524" s="251" t="s">
        <v>517</v>
      </c>
      <c r="W524" s="251" t="s">
        <v>99</v>
      </c>
      <c r="X524" s="251">
        <f>TripMode!V76</f>
        <v>0</v>
      </c>
      <c r="Y524" s="251" t="s">
        <v>552</v>
      </c>
    </row>
    <row r="525" spans="2:25" x14ac:dyDescent="0.25">
      <c r="B525" s="251">
        <v>4</v>
      </c>
      <c r="C525" s="251" t="s">
        <v>517</v>
      </c>
      <c r="D525" s="251" t="s">
        <v>99</v>
      </c>
      <c r="E525" s="251">
        <v>0</v>
      </c>
      <c r="F525" s="251" t="s">
        <v>552</v>
      </c>
      <c r="U525" s="251">
        <v>7</v>
      </c>
      <c r="V525" s="251" t="s">
        <v>517</v>
      </c>
      <c r="W525" s="251" t="s">
        <v>99</v>
      </c>
      <c r="X525" s="251">
        <f>TripMode!V77</f>
        <v>0</v>
      </c>
      <c r="Y525" s="251" t="s">
        <v>552</v>
      </c>
    </row>
    <row r="526" spans="2:25" x14ac:dyDescent="0.25">
      <c r="B526" s="251">
        <v>5</v>
      </c>
      <c r="C526" s="251" t="s">
        <v>517</v>
      </c>
      <c r="D526" s="251" t="s">
        <v>99</v>
      </c>
      <c r="E526" s="251">
        <v>93534</v>
      </c>
      <c r="F526" s="251" t="s">
        <v>552</v>
      </c>
      <c r="U526" s="251">
        <v>8</v>
      </c>
      <c r="V526" s="251" t="s">
        <v>517</v>
      </c>
      <c r="W526" s="251" t="s">
        <v>99</v>
      </c>
      <c r="X526" s="251">
        <f>TripMode!V78</f>
        <v>0</v>
      </c>
      <c r="Y526" s="251" t="s">
        <v>552</v>
      </c>
    </row>
    <row r="527" spans="2:25" x14ac:dyDescent="0.25">
      <c r="B527" s="251">
        <v>6</v>
      </c>
      <c r="C527" s="251" t="s">
        <v>517</v>
      </c>
      <c r="D527" s="251" t="s">
        <v>99</v>
      </c>
      <c r="E527" s="251">
        <v>0</v>
      </c>
      <c r="F527" s="251" t="s">
        <v>552</v>
      </c>
      <c r="U527" s="251">
        <v>9</v>
      </c>
      <c r="V527" s="251" t="s">
        <v>517</v>
      </c>
      <c r="W527" s="251" t="s">
        <v>99</v>
      </c>
      <c r="X527" s="251">
        <f>TripMode!V79</f>
        <v>0</v>
      </c>
      <c r="Y527" s="251" t="s">
        <v>552</v>
      </c>
    </row>
    <row r="528" spans="2:25" x14ac:dyDescent="0.25">
      <c r="B528" s="251">
        <v>7</v>
      </c>
      <c r="C528" s="251" t="s">
        <v>517</v>
      </c>
      <c r="D528" s="251" t="s">
        <v>99</v>
      </c>
      <c r="E528" s="251">
        <v>0</v>
      </c>
      <c r="F528" s="251" t="s">
        <v>552</v>
      </c>
      <c r="U528" s="251">
        <v>10</v>
      </c>
      <c r="V528" s="251" t="s">
        <v>517</v>
      </c>
      <c r="W528" s="251" t="s">
        <v>99</v>
      </c>
      <c r="X528" s="251">
        <f>TripMode!V80</f>
        <v>0</v>
      </c>
      <c r="Y528" s="251" t="s">
        <v>552</v>
      </c>
    </row>
    <row r="529" spans="2:25" x14ac:dyDescent="0.25">
      <c r="B529" s="251">
        <v>8</v>
      </c>
      <c r="C529" s="251" t="s">
        <v>517</v>
      </c>
      <c r="D529" s="251" t="s">
        <v>99</v>
      </c>
      <c r="E529" s="251">
        <v>0</v>
      </c>
      <c r="F529" s="251" t="s">
        <v>552</v>
      </c>
      <c r="U529" s="251">
        <v>11</v>
      </c>
      <c r="V529" s="251" t="s">
        <v>517</v>
      </c>
      <c r="W529" s="251" t="s">
        <v>99</v>
      </c>
      <c r="X529" s="251">
        <f>TripMode!V81</f>
        <v>0</v>
      </c>
      <c r="Y529" s="251" t="s">
        <v>552</v>
      </c>
    </row>
    <row r="530" spans="2:25" x14ac:dyDescent="0.25">
      <c r="B530" s="251">
        <v>9</v>
      </c>
      <c r="C530" s="251" t="s">
        <v>517</v>
      </c>
      <c r="D530" s="251" t="s">
        <v>99</v>
      </c>
      <c r="E530" s="251">
        <v>0</v>
      </c>
      <c r="F530" s="251" t="s">
        <v>552</v>
      </c>
      <c r="U530" s="251">
        <v>12</v>
      </c>
      <c r="V530" s="251" t="s">
        <v>517</v>
      </c>
      <c r="W530" s="251" t="s">
        <v>99</v>
      </c>
      <c r="X530" s="251">
        <f>TripMode!V82</f>
        <v>0</v>
      </c>
      <c r="Y530" s="251" t="s">
        <v>552</v>
      </c>
    </row>
    <row r="531" spans="2:25" x14ac:dyDescent="0.25">
      <c r="B531" s="251">
        <v>1</v>
      </c>
      <c r="C531" s="251" t="s">
        <v>519</v>
      </c>
      <c r="D531" s="251" t="s">
        <v>99</v>
      </c>
      <c r="E531" s="251">
        <v>0</v>
      </c>
      <c r="F531" s="251" t="s">
        <v>553</v>
      </c>
      <c r="U531" s="251">
        <v>1</v>
      </c>
      <c r="V531" s="251" t="s">
        <v>519</v>
      </c>
      <c r="W531" s="251" t="s">
        <v>99</v>
      </c>
      <c r="X531" s="251">
        <f>TripMode!W71</f>
        <v>0</v>
      </c>
      <c r="Y531" s="251" t="s">
        <v>553</v>
      </c>
    </row>
    <row r="532" spans="2:25" x14ac:dyDescent="0.25">
      <c r="B532" s="251">
        <v>10</v>
      </c>
      <c r="C532" s="251" t="s">
        <v>519</v>
      </c>
      <c r="D532" s="251" t="s">
        <v>99</v>
      </c>
      <c r="E532" s="251">
        <v>0</v>
      </c>
      <c r="F532" s="251" t="s">
        <v>553</v>
      </c>
      <c r="U532" s="251">
        <v>2</v>
      </c>
      <c r="V532" s="251" t="s">
        <v>519</v>
      </c>
      <c r="W532" s="251" t="s">
        <v>99</v>
      </c>
      <c r="X532" s="251">
        <f>TripMode!W72</f>
        <v>4180.4048858208416</v>
      </c>
      <c r="Y532" s="251" t="s">
        <v>553</v>
      </c>
    </row>
    <row r="533" spans="2:25" x14ac:dyDescent="0.25">
      <c r="B533" s="251">
        <v>11</v>
      </c>
      <c r="C533" s="251" t="s">
        <v>519</v>
      </c>
      <c r="D533" s="251" t="s">
        <v>99</v>
      </c>
      <c r="E533" s="251">
        <v>1256</v>
      </c>
      <c r="F533" s="251" t="s">
        <v>553</v>
      </c>
      <c r="U533" s="251">
        <v>3</v>
      </c>
      <c r="V533" s="251" t="s">
        <v>519</v>
      </c>
      <c r="W533" s="251" t="s">
        <v>99</v>
      </c>
      <c r="X533" s="251">
        <f>TripMode!W73</f>
        <v>2615.9283272343732</v>
      </c>
      <c r="Y533" s="251" t="s">
        <v>553</v>
      </c>
    </row>
    <row r="534" spans="2:25" x14ac:dyDescent="0.25">
      <c r="B534" s="251">
        <v>12</v>
      </c>
      <c r="C534" s="251" t="s">
        <v>519</v>
      </c>
      <c r="D534" s="251" t="s">
        <v>99</v>
      </c>
      <c r="E534" s="251">
        <v>7516</v>
      </c>
      <c r="F534" s="251" t="s">
        <v>553</v>
      </c>
      <c r="U534" s="251">
        <v>4</v>
      </c>
      <c r="V534" s="251" t="s">
        <v>519</v>
      </c>
      <c r="W534" s="251" t="s">
        <v>99</v>
      </c>
      <c r="X534" s="251">
        <f>TripMode!W74</f>
        <v>31675.450117950506</v>
      </c>
      <c r="Y534" s="251" t="s">
        <v>553</v>
      </c>
    </row>
    <row r="535" spans="2:25" x14ac:dyDescent="0.25">
      <c r="B535" s="251">
        <v>2</v>
      </c>
      <c r="C535" s="251" t="s">
        <v>519</v>
      </c>
      <c r="D535" s="251" t="s">
        <v>99</v>
      </c>
      <c r="E535" s="251">
        <v>5212</v>
      </c>
      <c r="F535" s="251" t="s">
        <v>553</v>
      </c>
      <c r="U535" s="251">
        <v>5</v>
      </c>
      <c r="V535" s="251" t="s">
        <v>519</v>
      </c>
      <c r="W535" s="251" t="s">
        <v>99</v>
      </c>
      <c r="X535" s="251">
        <f>TripMode!W75</f>
        <v>0</v>
      </c>
      <c r="Y535" s="251" t="s">
        <v>553</v>
      </c>
    </row>
    <row r="536" spans="2:25" x14ac:dyDescent="0.25">
      <c r="B536" s="251">
        <v>3</v>
      </c>
      <c r="C536" s="251" t="s">
        <v>519</v>
      </c>
      <c r="D536" s="251" t="s">
        <v>99</v>
      </c>
      <c r="E536" s="251">
        <v>3252</v>
      </c>
      <c r="F536" s="251" t="s">
        <v>553</v>
      </c>
      <c r="U536" s="251">
        <v>6</v>
      </c>
      <c r="V536" s="251" t="s">
        <v>519</v>
      </c>
      <c r="W536" s="251" t="s">
        <v>99</v>
      </c>
      <c r="X536" s="251">
        <f>TripMode!W76</f>
        <v>195166.52505836415</v>
      </c>
      <c r="Y536" s="251" t="s">
        <v>553</v>
      </c>
    </row>
    <row r="537" spans="2:25" x14ac:dyDescent="0.25">
      <c r="B537" s="251">
        <v>4</v>
      </c>
      <c r="C537" s="251" t="s">
        <v>519</v>
      </c>
      <c r="D537" s="251" t="s">
        <v>99</v>
      </c>
      <c r="E537" s="251">
        <v>47994</v>
      </c>
      <c r="F537" s="251" t="s">
        <v>553</v>
      </c>
      <c r="U537" s="251">
        <v>7</v>
      </c>
      <c r="V537" s="251" t="s">
        <v>519</v>
      </c>
      <c r="W537" s="251" t="s">
        <v>99</v>
      </c>
      <c r="X537" s="251">
        <f>TripMode!W77</f>
        <v>0</v>
      </c>
      <c r="Y537" s="251" t="s">
        <v>553</v>
      </c>
    </row>
    <row r="538" spans="2:25" x14ac:dyDescent="0.25">
      <c r="B538" s="251">
        <v>5</v>
      </c>
      <c r="C538" s="251" t="s">
        <v>519</v>
      </c>
      <c r="D538" s="251" t="s">
        <v>99</v>
      </c>
      <c r="E538" s="251">
        <v>0</v>
      </c>
      <c r="F538" s="251" t="s">
        <v>553</v>
      </c>
      <c r="U538" s="251">
        <v>8</v>
      </c>
      <c r="V538" s="251" t="s">
        <v>519</v>
      </c>
      <c r="W538" s="251" t="s">
        <v>99</v>
      </c>
      <c r="X538" s="251">
        <f>TripMode!W78</f>
        <v>0</v>
      </c>
      <c r="Y538" s="251" t="s">
        <v>553</v>
      </c>
    </row>
    <row r="539" spans="2:25" x14ac:dyDescent="0.25">
      <c r="B539" s="251">
        <v>6</v>
      </c>
      <c r="C539" s="251" t="s">
        <v>519</v>
      </c>
      <c r="D539" s="251" t="s">
        <v>99</v>
      </c>
      <c r="E539" s="251">
        <v>175244</v>
      </c>
      <c r="F539" s="251" t="s">
        <v>553</v>
      </c>
      <c r="U539" s="251">
        <v>9</v>
      </c>
      <c r="V539" s="251" t="s">
        <v>519</v>
      </c>
      <c r="W539" s="251" t="s">
        <v>99</v>
      </c>
      <c r="X539" s="251">
        <f>TripMode!W79</f>
        <v>0</v>
      </c>
      <c r="Y539" s="251" t="s">
        <v>553</v>
      </c>
    </row>
    <row r="540" spans="2:25" x14ac:dyDescent="0.25">
      <c r="B540" s="251">
        <v>7</v>
      </c>
      <c r="C540" s="251" t="s">
        <v>519</v>
      </c>
      <c r="D540" s="251" t="s">
        <v>99</v>
      </c>
      <c r="E540" s="251">
        <v>0</v>
      </c>
      <c r="F540" s="251" t="s">
        <v>553</v>
      </c>
      <c r="U540" s="251">
        <v>10</v>
      </c>
      <c r="V540" s="251" t="s">
        <v>519</v>
      </c>
      <c r="W540" s="251" t="s">
        <v>99</v>
      </c>
      <c r="X540" s="251">
        <f>TripMode!W80</f>
        <v>0</v>
      </c>
      <c r="Y540" s="251" t="s">
        <v>553</v>
      </c>
    </row>
    <row r="541" spans="2:25" x14ac:dyDescent="0.25">
      <c r="B541" s="251">
        <v>8</v>
      </c>
      <c r="C541" s="251" t="s">
        <v>519</v>
      </c>
      <c r="D541" s="251" t="s">
        <v>99</v>
      </c>
      <c r="E541" s="251">
        <v>0</v>
      </c>
      <c r="F541" s="251" t="s">
        <v>553</v>
      </c>
      <c r="U541" s="251">
        <v>11</v>
      </c>
      <c r="V541" s="251" t="s">
        <v>519</v>
      </c>
      <c r="W541" s="251" t="s">
        <v>99</v>
      </c>
      <c r="X541" s="251">
        <f>TripMode!W81</f>
        <v>1027.2029239360884</v>
      </c>
      <c r="Y541" s="251" t="s">
        <v>553</v>
      </c>
    </row>
    <row r="542" spans="2:25" x14ac:dyDescent="0.25">
      <c r="B542" s="251">
        <v>9</v>
      </c>
      <c r="C542" s="251" t="s">
        <v>519</v>
      </c>
      <c r="D542" s="251" t="s">
        <v>99</v>
      </c>
      <c r="E542" s="251">
        <v>0</v>
      </c>
      <c r="F542" s="251" t="s">
        <v>553</v>
      </c>
      <c r="U542" s="251">
        <v>12</v>
      </c>
      <c r="V542" s="251" t="s">
        <v>519</v>
      </c>
      <c r="W542" s="251" t="s">
        <v>99</v>
      </c>
      <c r="X542" s="251">
        <f>TripMode!W82</f>
        <v>5808.4886866940606</v>
      </c>
      <c r="Y542" s="251" t="s">
        <v>553</v>
      </c>
    </row>
    <row r="543" spans="2:25" x14ac:dyDescent="0.25">
      <c r="B543" s="251">
        <v>1</v>
      </c>
      <c r="C543" s="251" t="s">
        <v>521</v>
      </c>
      <c r="D543" s="251" t="s">
        <v>99</v>
      </c>
      <c r="E543" s="251">
        <v>10268</v>
      </c>
      <c r="F543" s="251" t="s">
        <v>554</v>
      </c>
      <c r="U543" s="251">
        <v>1</v>
      </c>
      <c r="V543" s="251" t="s">
        <v>521</v>
      </c>
      <c r="W543" s="251" t="s">
        <v>99</v>
      </c>
      <c r="X543" s="251">
        <f>TripMode!X71</f>
        <v>8911.8662335646113</v>
      </c>
      <c r="Y543" s="251" t="s">
        <v>554</v>
      </c>
    </row>
    <row r="544" spans="2:25" x14ac:dyDescent="0.25">
      <c r="B544" s="251">
        <v>10</v>
      </c>
      <c r="C544" s="251" t="s">
        <v>521</v>
      </c>
      <c r="D544" s="251" t="s">
        <v>99</v>
      </c>
      <c r="E544" s="251">
        <v>0</v>
      </c>
      <c r="F544" s="251" t="s">
        <v>554</v>
      </c>
      <c r="U544" s="251">
        <v>2</v>
      </c>
      <c r="V544" s="251" t="s">
        <v>521</v>
      </c>
      <c r="W544" s="251" t="s">
        <v>99</v>
      </c>
      <c r="X544" s="251">
        <f>TripMode!X72</f>
        <v>2877.7634222511651</v>
      </c>
      <c r="Y544" s="251" t="s">
        <v>554</v>
      </c>
    </row>
    <row r="545" spans="2:25" x14ac:dyDescent="0.25">
      <c r="B545" s="251">
        <v>11</v>
      </c>
      <c r="C545" s="251" t="s">
        <v>521</v>
      </c>
      <c r="D545" s="251" t="s">
        <v>99</v>
      </c>
      <c r="E545" s="251">
        <v>0</v>
      </c>
      <c r="F545" s="251" t="s">
        <v>554</v>
      </c>
      <c r="U545" s="251">
        <v>3</v>
      </c>
      <c r="V545" s="251" t="s">
        <v>521</v>
      </c>
      <c r="W545" s="251" t="s">
        <v>99</v>
      </c>
      <c r="X545" s="251">
        <f>TripMode!X73</f>
        <v>6159.5461507754044</v>
      </c>
      <c r="Y545" s="251" t="s">
        <v>554</v>
      </c>
    </row>
    <row r="546" spans="2:25" x14ac:dyDescent="0.25">
      <c r="B546" s="251">
        <v>12</v>
      </c>
      <c r="C546" s="251" t="s">
        <v>521</v>
      </c>
      <c r="D546" s="251" t="s">
        <v>99</v>
      </c>
      <c r="E546" s="251">
        <v>0</v>
      </c>
      <c r="F546" s="251" t="s">
        <v>554</v>
      </c>
      <c r="U546" s="251">
        <v>4</v>
      </c>
      <c r="V546" s="251" t="s">
        <v>521</v>
      </c>
      <c r="W546" s="251" t="s">
        <v>99</v>
      </c>
      <c r="X546" s="251">
        <f>TripMode!X74</f>
        <v>3316.9652538437795</v>
      </c>
      <c r="Y546" s="251" t="s">
        <v>554</v>
      </c>
    </row>
    <row r="547" spans="2:25" x14ac:dyDescent="0.25">
      <c r="B547" s="251">
        <v>2</v>
      </c>
      <c r="C547" s="251" t="s">
        <v>521</v>
      </c>
      <c r="D547" s="251" t="s">
        <v>99</v>
      </c>
      <c r="E547" s="251">
        <v>3260</v>
      </c>
      <c r="F547" s="251" t="s">
        <v>554</v>
      </c>
      <c r="U547" s="251">
        <v>5</v>
      </c>
      <c r="V547" s="251" t="s">
        <v>521</v>
      </c>
      <c r="W547" s="251" t="s">
        <v>99</v>
      </c>
      <c r="X547" s="251">
        <f>TripMode!X75</f>
        <v>0</v>
      </c>
      <c r="Y547" s="251" t="s">
        <v>554</v>
      </c>
    </row>
    <row r="548" spans="2:25" x14ac:dyDescent="0.25">
      <c r="B548" s="251">
        <v>3</v>
      </c>
      <c r="C548" s="251" t="s">
        <v>521</v>
      </c>
      <c r="D548" s="251" t="s">
        <v>99</v>
      </c>
      <c r="E548" s="251">
        <v>7626</v>
      </c>
      <c r="F548" s="251" t="s">
        <v>554</v>
      </c>
      <c r="U548" s="251">
        <v>6</v>
      </c>
      <c r="V548" s="251" t="s">
        <v>521</v>
      </c>
      <c r="W548" s="251" t="s">
        <v>99</v>
      </c>
      <c r="X548" s="251">
        <f>TripMode!X76</f>
        <v>0</v>
      </c>
      <c r="Y548" s="251" t="s">
        <v>554</v>
      </c>
    </row>
    <row r="549" spans="2:25" x14ac:dyDescent="0.25">
      <c r="B549" s="251">
        <v>4</v>
      </c>
      <c r="C549" s="251" t="s">
        <v>521</v>
      </c>
      <c r="D549" s="251" t="s">
        <v>99</v>
      </c>
      <c r="E549" s="251">
        <v>4794</v>
      </c>
      <c r="F549" s="251" t="s">
        <v>554</v>
      </c>
      <c r="U549" s="251">
        <v>7</v>
      </c>
      <c r="V549" s="251" t="s">
        <v>521</v>
      </c>
      <c r="W549" s="251" t="s">
        <v>99</v>
      </c>
      <c r="X549" s="251">
        <f>TripMode!X77</f>
        <v>9039.8589395650324</v>
      </c>
      <c r="Y549" s="251" t="s">
        <v>554</v>
      </c>
    </row>
    <row r="550" spans="2:25" x14ac:dyDescent="0.25">
      <c r="B550" s="251">
        <v>5</v>
      </c>
      <c r="C550" s="251" t="s">
        <v>521</v>
      </c>
      <c r="D550" s="251" t="s">
        <v>99</v>
      </c>
      <c r="E550" s="251">
        <v>0</v>
      </c>
      <c r="F550" s="251" t="s">
        <v>554</v>
      </c>
      <c r="U550" s="251">
        <v>8</v>
      </c>
      <c r="V550" s="251" t="s">
        <v>521</v>
      </c>
      <c r="W550" s="251" t="s">
        <v>99</v>
      </c>
      <c r="X550" s="251">
        <f>TripMode!X78</f>
        <v>0</v>
      </c>
      <c r="Y550" s="251" t="s">
        <v>554</v>
      </c>
    </row>
    <row r="551" spans="2:25" x14ac:dyDescent="0.25">
      <c r="B551" s="251">
        <v>6</v>
      </c>
      <c r="C551" s="251" t="s">
        <v>521</v>
      </c>
      <c r="D551" s="251" t="s">
        <v>99</v>
      </c>
      <c r="E551" s="251">
        <v>0</v>
      </c>
      <c r="F551" s="251" t="s">
        <v>554</v>
      </c>
      <c r="U551" s="251">
        <v>9</v>
      </c>
      <c r="V551" s="251" t="s">
        <v>521</v>
      </c>
      <c r="W551" s="251" t="s">
        <v>99</v>
      </c>
      <c r="X551" s="251">
        <f>TripMode!X79</f>
        <v>0</v>
      </c>
      <c r="Y551" s="251" t="s">
        <v>554</v>
      </c>
    </row>
    <row r="552" spans="2:25" x14ac:dyDescent="0.25">
      <c r="B552" s="251">
        <v>7</v>
      </c>
      <c r="C552" s="251" t="s">
        <v>521</v>
      </c>
      <c r="D552" s="251" t="s">
        <v>99</v>
      </c>
      <c r="E552" s="251">
        <v>4358</v>
      </c>
      <c r="F552" s="251" t="s">
        <v>554</v>
      </c>
      <c r="U552" s="251">
        <v>10</v>
      </c>
      <c r="V552" s="251" t="s">
        <v>521</v>
      </c>
      <c r="W552" s="251" t="s">
        <v>99</v>
      </c>
      <c r="X552" s="251">
        <f>TripMode!X80</f>
        <v>0</v>
      </c>
      <c r="Y552" s="251" t="s">
        <v>554</v>
      </c>
    </row>
    <row r="553" spans="2:25" x14ac:dyDescent="0.25">
      <c r="B553" s="251">
        <v>8</v>
      </c>
      <c r="C553" s="251" t="s">
        <v>521</v>
      </c>
      <c r="D553" s="251" t="s">
        <v>99</v>
      </c>
      <c r="E553" s="251">
        <v>0</v>
      </c>
      <c r="F553" s="251" t="s">
        <v>554</v>
      </c>
      <c r="U553" s="251">
        <v>11</v>
      </c>
      <c r="V553" s="251" t="s">
        <v>521</v>
      </c>
      <c r="W553" s="251" t="s">
        <v>99</v>
      </c>
      <c r="X553" s="251">
        <f>TripMode!X81</f>
        <v>0</v>
      </c>
      <c r="Y553" s="251" t="s">
        <v>554</v>
      </c>
    </row>
    <row r="554" spans="2:25" x14ac:dyDescent="0.25">
      <c r="B554" s="251">
        <v>9</v>
      </c>
      <c r="C554" s="251" t="s">
        <v>521</v>
      </c>
      <c r="D554" s="251" t="s">
        <v>99</v>
      </c>
      <c r="E554" s="251">
        <v>0</v>
      </c>
      <c r="F554" s="251" t="s">
        <v>554</v>
      </c>
      <c r="U554" s="251">
        <v>12</v>
      </c>
      <c r="V554" s="251" t="s">
        <v>521</v>
      </c>
      <c r="W554" s="251" t="s">
        <v>99</v>
      </c>
      <c r="X554" s="251">
        <f>TripMode!X82</f>
        <v>0</v>
      </c>
      <c r="Y554" s="251" t="s">
        <v>554</v>
      </c>
    </row>
    <row r="555" spans="2:25" x14ac:dyDescent="0.25">
      <c r="B555" s="251">
        <v>1</v>
      </c>
      <c r="C555" s="251" t="s">
        <v>523</v>
      </c>
      <c r="D555" s="251" t="s">
        <v>99</v>
      </c>
      <c r="E555" s="251">
        <v>0</v>
      </c>
      <c r="F555" s="251" t="s">
        <v>555</v>
      </c>
      <c r="U555" s="251">
        <v>1</v>
      </c>
      <c r="V555" s="251" t="s">
        <v>523</v>
      </c>
      <c r="W555" s="251" t="s">
        <v>99</v>
      </c>
      <c r="X555" s="251">
        <f>TripMode!Y71</f>
        <v>0</v>
      </c>
      <c r="Y555" s="251" t="s">
        <v>555</v>
      </c>
    </row>
    <row r="556" spans="2:25" x14ac:dyDescent="0.25">
      <c r="B556" s="251">
        <v>10</v>
      </c>
      <c r="C556" s="251" t="s">
        <v>523</v>
      </c>
      <c r="D556" s="251" t="s">
        <v>99</v>
      </c>
      <c r="E556" s="251">
        <v>0</v>
      </c>
      <c r="F556" s="251" t="s">
        <v>555</v>
      </c>
      <c r="U556" s="251">
        <v>2</v>
      </c>
      <c r="V556" s="251" t="s">
        <v>523</v>
      </c>
      <c r="W556" s="251" t="s">
        <v>99</v>
      </c>
      <c r="X556" s="251">
        <f>TripMode!Y72</f>
        <v>9467.0850748055909</v>
      </c>
      <c r="Y556" s="251" t="s">
        <v>555</v>
      </c>
    </row>
    <row r="557" spans="2:25" x14ac:dyDescent="0.25">
      <c r="B557" s="251">
        <v>11</v>
      </c>
      <c r="C557" s="251" t="s">
        <v>523</v>
      </c>
      <c r="D557" s="251" t="s">
        <v>99</v>
      </c>
      <c r="E557" s="251">
        <v>0</v>
      </c>
      <c r="F557" s="251" t="s">
        <v>555</v>
      </c>
      <c r="U557" s="251">
        <v>3</v>
      </c>
      <c r="V557" s="251" t="s">
        <v>523</v>
      </c>
      <c r="W557" s="251" t="s">
        <v>99</v>
      </c>
      <c r="X557" s="251">
        <f>TripMode!Y73</f>
        <v>1763.77767499989</v>
      </c>
      <c r="Y557" s="251" t="s">
        <v>555</v>
      </c>
    </row>
    <row r="558" spans="2:25" x14ac:dyDescent="0.25">
      <c r="B558" s="251">
        <v>12</v>
      </c>
      <c r="C558" s="251" t="s">
        <v>523</v>
      </c>
      <c r="D558" s="251" t="s">
        <v>99</v>
      </c>
      <c r="E558" s="251">
        <v>0</v>
      </c>
      <c r="F558" s="251" t="s">
        <v>555</v>
      </c>
      <c r="U558" s="251">
        <v>4</v>
      </c>
      <c r="V558" s="251" t="s">
        <v>523</v>
      </c>
      <c r="W558" s="251" t="s">
        <v>99</v>
      </c>
      <c r="X558" s="251">
        <f>TripMode!Y74</f>
        <v>10673.114879119044</v>
      </c>
      <c r="Y558" s="251" t="s">
        <v>555</v>
      </c>
    </row>
    <row r="559" spans="2:25" x14ac:dyDescent="0.25">
      <c r="B559" s="251">
        <v>2</v>
      </c>
      <c r="C559" s="251" t="s">
        <v>523</v>
      </c>
      <c r="D559" s="251" t="s">
        <v>99</v>
      </c>
      <c r="E559" s="251">
        <v>8460</v>
      </c>
      <c r="F559" s="251" t="s">
        <v>555</v>
      </c>
      <c r="U559" s="251">
        <v>5</v>
      </c>
      <c r="V559" s="251" t="s">
        <v>523</v>
      </c>
      <c r="W559" s="251" t="s">
        <v>99</v>
      </c>
      <c r="X559" s="251">
        <f>TripMode!Y75</f>
        <v>0</v>
      </c>
      <c r="Y559" s="251" t="s">
        <v>555</v>
      </c>
    </row>
    <row r="560" spans="2:25" x14ac:dyDescent="0.25">
      <c r="B560" s="251">
        <v>3</v>
      </c>
      <c r="C560" s="251" t="s">
        <v>523</v>
      </c>
      <c r="D560" s="251" t="s">
        <v>99</v>
      </c>
      <c r="E560" s="251">
        <v>1658</v>
      </c>
      <c r="F560" s="251" t="s">
        <v>555</v>
      </c>
      <c r="U560" s="251">
        <v>6</v>
      </c>
      <c r="V560" s="251" t="s">
        <v>523</v>
      </c>
      <c r="W560" s="251" t="s">
        <v>99</v>
      </c>
      <c r="X560" s="251">
        <f>TripMode!Y76</f>
        <v>0</v>
      </c>
      <c r="Y560" s="251" t="s">
        <v>555</v>
      </c>
    </row>
    <row r="561" spans="2:25" x14ac:dyDescent="0.25">
      <c r="B561" s="251">
        <v>4</v>
      </c>
      <c r="C561" s="251" t="s">
        <v>523</v>
      </c>
      <c r="D561" s="251" t="s">
        <v>99</v>
      </c>
      <c r="E561" s="251">
        <v>8772</v>
      </c>
      <c r="F561" s="251" t="s">
        <v>555</v>
      </c>
      <c r="U561" s="251">
        <v>7</v>
      </c>
      <c r="V561" s="251" t="s">
        <v>523</v>
      </c>
      <c r="W561" s="251" t="s">
        <v>99</v>
      </c>
      <c r="X561" s="251">
        <f>TripMode!Y77</f>
        <v>0</v>
      </c>
      <c r="Y561" s="251" t="s">
        <v>555</v>
      </c>
    </row>
    <row r="562" spans="2:25" x14ac:dyDescent="0.25">
      <c r="B562" s="251">
        <v>5</v>
      </c>
      <c r="C562" s="251" t="s">
        <v>523</v>
      </c>
      <c r="D562" s="251" t="s">
        <v>99</v>
      </c>
      <c r="E562" s="251">
        <v>0</v>
      </c>
      <c r="F562" s="251" t="s">
        <v>555</v>
      </c>
      <c r="U562" s="251">
        <v>8</v>
      </c>
      <c r="V562" s="251" t="s">
        <v>523</v>
      </c>
      <c r="W562" s="251" t="s">
        <v>99</v>
      </c>
      <c r="X562" s="251">
        <f>TripMode!Y78</f>
        <v>15846.022371075473</v>
      </c>
      <c r="Y562" s="251" t="s">
        <v>555</v>
      </c>
    </row>
    <row r="563" spans="2:25" x14ac:dyDescent="0.25">
      <c r="B563" s="251">
        <v>6</v>
      </c>
      <c r="C563" s="251" t="s">
        <v>523</v>
      </c>
      <c r="D563" s="251" t="s">
        <v>99</v>
      </c>
      <c r="E563" s="251">
        <v>0</v>
      </c>
      <c r="F563" s="251" t="s">
        <v>555</v>
      </c>
      <c r="U563" s="251">
        <v>9</v>
      </c>
      <c r="V563" s="251" t="s">
        <v>523</v>
      </c>
      <c r="W563" s="251" t="s">
        <v>99</v>
      </c>
      <c r="X563" s="251">
        <f>TripMode!Y79</f>
        <v>0</v>
      </c>
      <c r="Y563" s="251" t="s">
        <v>555</v>
      </c>
    </row>
    <row r="564" spans="2:25" x14ac:dyDescent="0.25">
      <c r="B564" s="251">
        <v>7</v>
      </c>
      <c r="C564" s="251" t="s">
        <v>523</v>
      </c>
      <c r="D564" s="251" t="s">
        <v>99</v>
      </c>
      <c r="E564" s="251">
        <v>0</v>
      </c>
      <c r="F564" s="251" t="s">
        <v>555</v>
      </c>
      <c r="U564" s="251">
        <v>10</v>
      </c>
      <c r="V564" s="251" t="s">
        <v>523</v>
      </c>
      <c r="W564" s="251" t="s">
        <v>99</v>
      </c>
      <c r="X564" s="251">
        <f>TripMode!Y80</f>
        <v>0</v>
      </c>
      <c r="Y564" s="251" t="s">
        <v>555</v>
      </c>
    </row>
    <row r="565" spans="2:25" x14ac:dyDescent="0.25">
      <c r="B565" s="251">
        <v>8</v>
      </c>
      <c r="C565" s="251" t="s">
        <v>523</v>
      </c>
      <c r="D565" s="251" t="s">
        <v>99</v>
      </c>
      <c r="E565" s="251">
        <v>18860</v>
      </c>
      <c r="F565" s="251" t="s">
        <v>555</v>
      </c>
      <c r="U565" s="251">
        <v>11</v>
      </c>
      <c r="V565" s="251" t="s">
        <v>523</v>
      </c>
      <c r="W565" s="251" t="s">
        <v>99</v>
      </c>
      <c r="X565" s="251">
        <f>TripMode!Y81</f>
        <v>0</v>
      </c>
      <c r="Y565" s="251" t="s">
        <v>555</v>
      </c>
    </row>
    <row r="566" spans="2:25" x14ac:dyDescent="0.25">
      <c r="B566" s="251">
        <v>9</v>
      </c>
      <c r="C566" s="251" t="s">
        <v>523</v>
      </c>
      <c r="D566" s="251" t="s">
        <v>99</v>
      </c>
      <c r="E566" s="251">
        <v>0</v>
      </c>
      <c r="F566" s="251" t="s">
        <v>555</v>
      </c>
      <c r="U566" s="251">
        <v>12</v>
      </c>
      <c r="V566" s="251" t="s">
        <v>523</v>
      </c>
      <c r="W566" s="251" t="s">
        <v>99</v>
      </c>
      <c r="X566" s="251">
        <f>TripMode!Y82</f>
        <v>0</v>
      </c>
      <c r="Y566" s="251" t="s">
        <v>555</v>
      </c>
    </row>
    <row r="567" spans="2:25" x14ac:dyDescent="0.25">
      <c r="B567" s="251">
        <v>1</v>
      </c>
      <c r="C567" s="251" t="s">
        <v>635</v>
      </c>
      <c r="D567" s="251" t="s">
        <v>99</v>
      </c>
      <c r="E567" s="251">
        <v>0</v>
      </c>
      <c r="F567" s="251" t="s">
        <v>556</v>
      </c>
      <c r="U567" s="251">
        <v>1</v>
      </c>
      <c r="V567" s="251" t="s">
        <v>635</v>
      </c>
      <c r="W567" s="251" t="s">
        <v>99</v>
      </c>
      <c r="X567" s="251">
        <f>TripMode!Z71</f>
        <v>0</v>
      </c>
      <c r="Y567" s="251" t="s">
        <v>556</v>
      </c>
    </row>
    <row r="568" spans="2:25" x14ac:dyDescent="0.25">
      <c r="B568" s="251">
        <v>10</v>
      </c>
      <c r="C568" s="251" t="s">
        <v>635</v>
      </c>
      <c r="D568" s="251" t="s">
        <v>99</v>
      </c>
      <c r="E568" s="251">
        <v>0</v>
      </c>
      <c r="F568" s="251" t="s">
        <v>556</v>
      </c>
      <c r="U568" s="251">
        <v>2</v>
      </c>
      <c r="V568" s="251" t="s">
        <v>635</v>
      </c>
      <c r="W568" s="251" t="s">
        <v>99</v>
      </c>
      <c r="X568" s="251">
        <f>TripMode!Z72</f>
        <v>1343.933259594419</v>
      </c>
      <c r="Y568" s="251" t="s">
        <v>556</v>
      </c>
    </row>
    <row r="569" spans="2:25" x14ac:dyDescent="0.25">
      <c r="B569" s="251">
        <v>11</v>
      </c>
      <c r="C569" s="251" t="s">
        <v>635</v>
      </c>
      <c r="D569" s="251" t="s">
        <v>99</v>
      </c>
      <c r="E569" s="251">
        <v>0</v>
      </c>
      <c r="F569" s="251" t="s">
        <v>556</v>
      </c>
      <c r="U569" s="251">
        <v>3</v>
      </c>
      <c r="V569" s="251" t="s">
        <v>635</v>
      </c>
      <c r="W569" s="251" t="s">
        <v>99</v>
      </c>
      <c r="X569" s="251">
        <f>TripMode!Z73</f>
        <v>250.3832448142592</v>
      </c>
      <c r="Y569" s="251" t="s">
        <v>556</v>
      </c>
    </row>
    <row r="570" spans="2:25" x14ac:dyDescent="0.25">
      <c r="B570" s="251">
        <v>12</v>
      </c>
      <c r="C570" s="251" t="s">
        <v>635</v>
      </c>
      <c r="D570" s="251" t="s">
        <v>99</v>
      </c>
      <c r="E570" s="251">
        <v>0</v>
      </c>
      <c r="F570" s="251" t="s">
        <v>556</v>
      </c>
      <c r="U570" s="251">
        <v>4</v>
      </c>
      <c r="V570" s="251" t="s">
        <v>635</v>
      </c>
      <c r="W570" s="251" t="s">
        <v>99</v>
      </c>
      <c r="X570" s="251">
        <f>TripMode!Z74</f>
        <v>1515.1394495960742</v>
      </c>
      <c r="Y570" s="251" t="s">
        <v>556</v>
      </c>
    </row>
    <row r="571" spans="2:25" x14ac:dyDescent="0.25">
      <c r="B571" s="251">
        <v>2</v>
      </c>
      <c r="C571" s="251" t="s">
        <v>635</v>
      </c>
      <c r="D571" s="251" t="s">
        <v>99</v>
      </c>
      <c r="E571" s="251">
        <v>2420</v>
      </c>
      <c r="F571" s="251" t="s">
        <v>556</v>
      </c>
      <c r="U571" s="251">
        <v>5</v>
      </c>
      <c r="V571" s="251" t="s">
        <v>635</v>
      </c>
      <c r="W571" s="251" t="s">
        <v>99</v>
      </c>
      <c r="X571" s="251">
        <f>TripMode!Z75</f>
        <v>0</v>
      </c>
      <c r="Y571" s="251" t="s">
        <v>556</v>
      </c>
    </row>
    <row r="572" spans="2:25" x14ac:dyDescent="0.25">
      <c r="B572" s="251">
        <v>3</v>
      </c>
      <c r="C572" s="251" t="s">
        <v>635</v>
      </c>
      <c r="D572" s="251" t="s">
        <v>99</v>
      </c>
      <c r="E572" s="251">
        <v>440</v>
      </c>
      <c r="F572" s="251" t="s">
        <v>556</v>
      </c>
      <c r="U572" s="251">
        <v>6</v>
      </c>
      <c r="V572" s="251" t="s">
        <v>635</v>
      </c>
      <c r="W572" s="251" t="s">
        <v>99</v>
      </c>
      <c r="X572" s="251">
        <f>TripMode!Z76</f>
        <v>0</v>
      </c>
      <c r="Y572" s="251" t="s">
        <v>556</v>
      </c>
    </row>
    <row r="573" spans="2:25" x14ac:dyDescent="0.25">
      <c r="B573" s="251">
        <v>4</v>
      </c>
      <c r="C573" s="251" t="s">
        <v>635</v>
      </c>
      <c r="D573" s="251" t="s">
        <v>99</v>
      </c>
      <c r="E573" s="251">
        <v>1786</v>
      </c>
      <c r="F573" s="251" t="s">
        <v>556</v>
      </c>
      <c r="U573" s="251">
        <v>7</v>
      </c>
      <c r="V573" s="251" t="s">
        <v>635</v>
      </c>
      <c r="W573" s="251" t="s">
        <v>99</v>
      </c>
      <c r="X573" s="251">
        <f>TripMode!Z77</f>
        <v>0</v>
      </c>
      <c r="Y573" s="251" t="s">
        <v>556</v>
      </c>
    </row>
    <row r="574" spans="2:25" x14ac:dyDescent="0.25">
      <c r="B574" s="251">
        <v>5</v>
      </c>
      <c r="C574" s="251" t="s">
        <v>635</v>
      </c>
      <c r="D574" s="251" t="s">
        <v>99</v>
      </c>
      <c r="E574" s="251">
        <v>0</v>
      </c>
      <c r="F574" s="251" t="s">
        <v>556</v>
      </c>
      <c r="U574" s="251">
        <v>8</v>
      </c>
      <c r="V574" s="251" t="s">
        <v>635</v>
      </c>
      <c r="W574" s="251" t="s">
        <v>99</v>
      </c>
      <c r="X574" s="251">
        <f>TripMode!Z78</f>
        <v>0</v>
      </c>
      <c r="Y574" s="251" t="s">
        <v>556</v>
      </c>
    </row>
    <row r="575" spans="2:25" x14ac:dyDescent="0.25">
      <c r="B575" s="251">
        <v>6</v>
      </c>
      <c r="C575" s="251" t="s">
        <v>635</v>
      </c>
      <c r="D575" s="251" t="s">
        <v>99</v>
      </c>
      <c r="E575" s="251">
        <v>0</v>
      </c>
      <c r="F575" s="251" t="s">
        <v>556</v>
      </c>
      <c r="U575" s="251">
        <v>9</v>
      </c>
      <c r="V575" s="251" t="s">
        <v>635</v>
      </c>
      <c r="W575" s="251" t="s">
        <v>99</v>
      </c>
      <c r="X575" s="251">
        <f>TripMode!Z79</f>
        <v>2180.5440459952479</v>
      </c>
      <c r="Y575" s="251" t="s">
        <v>556</v>
      </c>
    </row>
    <row r="576" spans="2:25" x14ac:dyDescent="0.25">
      <c r="B576" s="251">
        <v>7</v>
      </c>
      <c r="C576" s="251" t="s">
        <v>635</v>
      </c>
      <c r="D576" s="251" t="s">
        <v>99</v>
      </c>
      <c r="E576" s="251">
        <v>0</v>
      </c>
      <c r="F576" s="251" t="s">
        <v>556</v>
      </c>
      <c r="U576" s="251">
        <v>10</v>
      </c>
      <c r="V576" s="251" t="s">
        <v>635</v>
      </c>
      <c r="W576" s="251" t="s">
        <v>99</v>
      </c>
      <c r="X576" s="251">
        <f>TripMode!Z80</f>
        <v>0</v>
      </c>
      <c r="Y576" s="251" t="s">
        <v>556</v>
      </c>
    </row>
    <row r="577" spans="2:25" x14ac:dyDescent="0.25">
      <c r="B577" s="251">
        <v>8</v>
      </c>
      <c r="C577" s="251" t="s">
        <v>635</v>
      </c>
      <c r="D577" s="251" t="s">
        <v>99</v>
      </c>
      <c r="E577" s="251">
        <v>0</v>
      </c>
      <c r="F577" s="251" t="s">
        <v>556</v>
      </c>
      <c r="U577" s="251">
        <v>11</v>
      </c>
      <c r="V577" s="251" t="s">
        <v>635</v>
      </c>
      <c r="W577" s="251" t="s">
        <v>99</v>
      </c>
      <c r="X577" s="251">
        <f>TripMode!Z81</f>
        <v>0</v>
      </c>
      <c r="Y577" s="251" t="s">
        <v>556</v>
      </c>
    </row>
    <row r="578" spans="2:25" x14ac:dyDescent="0.25">
      <c r="B578" s="251">
        <v>9</v>
      </c>
      <c r="C578" s="251" t="s">
        <v>635</v>
      </c>
      <c r="D578" s="251" t="s">
        <v>99</v>
      </c>
      <c r="E578" s="251">
        <v>644</v>
      </c>
      <c r="F578" s="251" t="s">
        <v>556</v>
      </c>
      <c r="U578" s="251">
        <v>12</v>
      </c>
      <c r="V578" s="251" t="s">
        <v>635</v>
      </c>
      <c r="W578" s="251" t="s">
        <v>99</v>
      </c>
      <c r="X578" s="251">
        <f>TripMode!Z82</f>
        <v>0</v>
      </c>
      <c r="Y578" s="251" t="s">
        <v>556</v>
      </c>
    </row>
    <row r="579" spans="2:25" x14ac:dyDescent="0.25">
      <c r="B579" s="251">
        <v>1</v>
      </c>
      <c r="C579" s="251" t="s">
        <v>525</v>
      </c>
      <c r="D579" s="251" t="s">
        <v>99</v>
      </c>
      <c r="E579" s="251">
        <v>0</v>
      </c>
      <c r="F579" s="251" t="s">
        <v>647</v>
      </c>
      <c r="U579" s="251">
        <v>1</v>
      </c>
      <c r="V579" s="251" t="s">
        <v>525</v>
      </c>
      <c r="W579" s="251" t="s">
        <v>99</v>
      </c>
      <c r="X579" s="251">
        <f>TripMode!AA71</f>
        <v>0</v>
      </c>
      <c r="Y579" s="251" t="s">
        <v>647</v>
      </c>
    </row>
    <row r="580" spans="2:25" x14ac:dyDescent="0.25">
      <c r="B580" s="251">
        <v>10</v>
      </c>
      <c r="C580" s="251" t="s">
        <v>525</v>
      </c>
      <c r="D580" s="251" t="s">
        <v>99</v>
      </c>
      <c r="E580" s="251">
        <v>0</v>
      </c>
      <c r="F580" s="251" t="s">
        <v>647</v>
      </c>
      <c r="U580" s="251">
        <v>2</v>
      </c>
      <c r="V580" s="251" t="s">
        <v>525</v>
      </c>
      <c r="W580" s="251" t="s">
        <v>99</v>
      </c>
      <c r="X580" s="251">
        <f>TripMode!AA72</f>
        <v>0</v>
      </c>
      <c r="Y580" s="251" t="s">
        <v>647</v>
      </c>
    </row>
    <row r="581" spans="2:25" x14ac:dyDescent="0.25">
      <c r="B581" s="251">
        <v>11</v>
      </c>
      <c r="C581" s="251" t="s">
        <v>525</v>
      </c>
      <c r="D581" s="251" t="s">
        <v>99</v>
      </c>
      <c r="E581" s="251">
        <v>0</v>
      </c>
      <c r="F581" s="251" t="s">
        <v>647</v>
      </c>
      <c r="U581" s="251">
        <v>3</v>
      </c>
      <c r="V581" s="251" t="s">
        <v>525</v>
      </c>
      <c r="W581" s="251" t="s">
        <v>99</v>
      </c>
      <c r="X581" s="251">
        <f>TripMode!AA73</f>
        <v>0</v>
      </c>
      <c r="Y581" s="251" t="s">
        <v>647</v>
      </c>
    </row>
    <row r="582" spans="2:25" x14ac:dyDescent="0.25">
      <c r="B582" s="251">
        <v>12</v>
      </c>
      <c r="C582" s="251" t="s">
        <v>525</v>
      </c>
      <c r="D582" s="251" t="s">
        <v>99</v>
      </c>
      <c r="E582" s="251">
        <v>0</v>
      </c>
      <c r="F582" s="251" t="s">
        <v>647</v>
      </c>
      <c r="U582" s="251">
        <v>4</v>
      </c>
      <c r="V582" s="251" t="s">
        <v>525</v>
      </c>
      <c r="W582" s="251" t="s">
        <v>99</v>
      </c>
      <c r="X582" s="251">
        <f>TripMode!AA74</f>
        <v>0</v>
      </c>
      <c r="Y582" s="251" t="s">
        <v>647</v>
      </c>
    </row>
    <row r="583" spans="2:25" x14ac:dyDescent="0.25">
      <c r="B583" s="251">
        <v>2</v>
      </c>
      <c r="C583" s="251" t="s">
        <v>525</v>
      </c>
      <c r="D583" s="251" t="s">
        <v>99</v>
      </c>
      <c r="E583" s="251">
        <v>0</v>
      </c>
      <c r="F583" s="251" t="s">
        <v>647</v>
      </c>
      <c r="U583" s="251">
        <v>5</v>
      </c>
      <c r="V583" s="251" t="s">
        <v>525</v>
      </c>
      <c r="W583" s="251" t="s">
        <v>99</v>
      </c>
      <c r="X583" s="251">
        <f>TripMode!AA75</f>
        <v>0</v>
      </c>
      <c r="Y583" s="251" t="s">
        <v>647</v>
      </c>
    </row>
    <row r="584" spans="2:25" x14ac:dyDescent="0.25">
      <c r="B584" s="251">
        <v>3</v>
      </c>
      <c r="C584" s="251" t="s">
        <v>525</v>
      </c>
      <c r="D584" s="251" t="s">
        <v>99</v>
      </c>
      <c r="E584" s="251">
        <v>0</v>
      </c>
      <c r="F584" s="251" t="s">
        <v>647</v>
      </c>
      <c r="U584" s="251">
        <v>6</v>
      </c>
      <c r="V584" s="251" t="s">
        <v>525</v>
      </c>
      <c r="W584" s="251" t="s">
        <v>99</v>
      </c>
      <c r="X584" s="251">
        <f>TripMode!AA76</f>
        <v>0</v>
      </c>
      <c r="Y584" s="251" t="s">
        <v>647</v>
      </c>
    </row>
    <row r="585" spans="2:25" x14ac:dyDescent="0.25">
      <c r="B585" s="251">
        <v>4</v>
      </c>
      <c r="C585" s="251" t="s">
        <v>525</v>
      </c>
      <c r="D585" s="251" t="s">
        <v>99</v>
      </c>
      <c r="E585" s="251">
        <v>0</v>
      </c>
      <c r="F585" s="251" t="s">
        <v>647</v>
      </c>
      <c r="U585" s="251">
        <v>7</v>
      </c>
      <c r="V585" s="251" t="s">
        <v>525</v>
      </c>
      <c r="W585" s="251" t="s">
        <v>99</v>
      </c>
      <c r="X585" s="251">
        <f>TripMode!AA77</f>
        <v>0</v>
      </c>
      <c r="Y585" s="251" t="s">
        <v>647</v>
      </c>
    </row>
    <row r="586" spans="2:25" x14ac:dyDescent="0.25">
      <c r="B586" s="251">
        <v>5</v>
      </c>
      <c r="C586" s="251" t="s">
        <v>525</v>
      </c>
      <c r="D586" s="251" t="s">
        <v>99</v>
      </c>
      <c r="E586" s="251">
        <v>0</v>
      </c>
      <c r="F586" s="251" t="s">
        <v>647</v>
      </c>
      <c r="U586" s="251">
        <v>8</v>
      </c>
      <c r="V586" s="251" t="s">
        <v>525</v>
      </c>
      <c r="W586" s="251" t="s">
        <v>99</v>
      </c>
      <c r="X586" s="251">
        <f>TripMode!AA78</f>
        <v>0</v>
      </c>
      <c r="Y586" s="251" t="s">
        <v>647</v>
      </c>
    </row>
    <row r="587" spans="2:25" x14ac:dyDescent="0.25">
      <c r="B587" s="251">
        <v>6</v>
      </c>
      <c r="C587" s="251" t="s">
        <v>525</v>
      </c>
      <c r="D587" s="251" t="s">
        <v>99</v>
      </c>
      <c r="E587" s="251">
        <v>0</v>
      </c>
      <c r="F587" s="251" t="s">
        <v>647</v>
      </c>
      <c r="U587" s="251">
        <v>9</v>
      </c>
      <c r="V587" s="251" t="s">
        <v>525</v>
      </c>
      <c r="W587" s="251" t="s">
        <v>99</v>
      </c>
      <c r="X587" s="251">
        <f>TripMode!AA79</f>
        <v>0</v>
      </c>
      <c r="Y587" s="251" t="s">
        <v>647</v>
      </c>
    </row>
    <row r="588" spans="2:25" x14ac:dyDescent="0.25">
      <c r="B588" s="251">
        <v>7</v>
      </c>
      <c r="C588" s="251" t="s">
        <v>525</v>
      </c>
      <c r="D588" s="251" t="s">
        <v>99</v>
      </c>
      <c r="E588" s="251">
        <v>0</v>
      </c>
      <c r="F588" s="251" t="s">
        <v>647</v>
      </c>
      <c r="U588" s="251">
        <v>10</v>
      </c>
      <c r="V588" s="251" t="s">
        <v>525</v>
      </c>
      <c r="W588" s="251" t="s">
        <v>99</v>
      </c>
      <c r="X588" s="251">
        <f>TripMode!AA80</f>
        <v>0</v>
      </c>
      <c r="Y588" s="251" t="s">
        <v>647</v>
      </c>
    </row>
    <row r="589" spans="2:25" x14ac:dyDescent="0.25">
      <c r="B589" s="251">
        <v>8</v>
      </c>
      <c r="C589" s="251" t="s">
        <v>525</v>
      </c>
      <c r="D589" s="251" t="s">
        <v>99</v>
      </c>
      <c r="E589" s="251">
        <v>0</v>
      </c>
      <c r="F589" s="251" t="s">
        <v>647</v>
      </c>
      <c r="U589" s="251">
        <v>11</v>
      </c>
      <c r="V589" s="251" t="s">
        <v>525</v>
      </c>
      <c r="W589" s="251" t="s">
        <v>99</v>
      </c>
      <c r="X589" s="251">
        <f>TripMode!AA81</f>
        <v>0</v>
      </c>
      <c r="Y589" s="251" t="s">
        <v>647</v>
      </c>
    </row>
    <row r="590" spans="2:25" x14ac:dyDescent="0.25">
      <c r="B590" s="251">
        <v>9</v>
      </c>
      <c r="C590" s="251" t="s">
        <v>525</v>
      </c>
      <c r="D590" s="251" t="s">
        <v>99</v>
      </c>
      <c r="E590" s="251">
        <v>0</v>
      </c>
      <c r="F590" s="251" t="s">
        <v>647</v>
      </c>
      <c r="U590" s="251">
        <v>12</v>
      </c>
      <c r="V590" s="251" t="s">
        <v>525</v>
      </c>
      <c r="W590" s="251" t="s">
        <v>99</v>
      </c>
      <c r="X590" s="251">
        <f>TripMode!AA82</f>
        <v>0</v>
      </c>
      <c r="Y590" s="251" t="s">
        <v>647</v>
      </c>
    </row>
    <row r="591" spans="2:25" x14ac:dyDescent="0.25">
      <c r="B591" s="251">
        <v>1</v>
      </c>
      <c r="C591" s="251" t="s">
        <v>468</v>
      </c>
      <c r="D591" s="251" t="s">
        <v>99</v>
      </c>
      <c r="E591" s="251">
        <v>0</v>
      </c>
      <c r="F591" s="251" t="s">
        <v>648</v>
      </c>
      <c r="U591" s="251">
        <v>1</v>
      </c>
      <c r="V591" s="251" t="s">
        <v>468</v>
      </c>
      <c r="W591" s="251" t="s">
        <v>99</v>
      </c>
      <c r="X591" s="251">
        <f>TripMode!AB71</f>
        <v>0</v>
      </c>
      <c r="Y591" s="251" t="s">
        <v>648</v>
      </c>
    </row>
    <row r="592" spans="2:25" x14ac:dyDescent="0.25">
      <c r="B592" s="251">
        <v>10</v>
      </c>
      <c r="C592" s="251" t="s">
        <v>468</v>
      </c>
      <c r="D592" s="251" t="s">
        <v>99</v>
      </c>
      <c r="E592" s="251">
        <v>0</v>
      </c>
      <c r="F592" s="251" t="s">
        <v>648</v>
      </c>
      <c r="U592" s="251">
        <v>2</v>
      </c>
      <c r="V592" s="251" t="s">
        <v>468</v>
      </c>
      <c r="W592" s="251" t="s">
        <v>99</v>
      </c>
      <c r="X592" s="251">
        <f>TripMode!AB72</f>
        <v>1030.5630711591084</v>
      </c>
      <c r="Y592" s="251" t="s">
        <v>648</v>
      </c>
    </row>
    <row r="593" spans="2:25" x14ac:dyDescent="0.25">
      <c r="B593" s="251">
        <v>11</v>
      </c>
      <c r="C593" s="251" t="s">
        <v>468</v>
      </c>
      <c r="D593" s="251" t="s">
        <v>99</v>
      </c>
      <c r="E593" s="251">
        <v>25626</v>
      </c>
      <c r="F593" s="251" t="s">
        <v>648</v>
      </c>
      <c r="U593" s="251">
        <v>3</v>
      </c>
      <c r="V593" s="251" t="s">
        <v>468</v>
      </c>
      <c r="W593" s="251" t="s">
        <v>99</v>
      </c>
      <c r="X593" s="251">
        <f>TripMode!AB73</f>
        <v>0</v>
      </c>
      <c r="Y593" s="251" t="s">
        <v>648</v>
      </c>
    </row>
    <row r="594" spans="2:25" x14ac:dyDescent="0.25">
      <c r="B594" s="251">
        <v>12</v>
      </c>
      <c r="C594" s="251" t="s">
        <v>468</v>
      </c>
      <c r="D594" s="251" t="s">
        <v>99</v>
      </c>
      <c r="E594" s="251">
        <v>1094</v>
      </c>
      <c r="F594" s="251" t="s">
        <v>648</v>
      </c>
      <c r="U594" s="251">
        <v>4</v>
      </c>
      <c r="V594" s="251" t="s">
        <v>468</v>
      </c>
      <c r="W594" s="251" t="s">
        <v>99</v>
      </c>
      <c r="X594" s="251">
        <f>TripMode!AB74</f>
        <v>0</v>
      </c>
      <c r="Y594" s="251" t="s">
        <v>648</v>
      </c>
    </row>
    <row r="595" spans="2:25" x14ac:dyDescent="0.25">
      <c r="B595" s="251">
        <v>2</v>
      </c>
      <c r="C595" s="251" t="s">
        <v>468</v>
      </c>
      <c r="D595" s="251" t="s">
        <v>99</v>
      </c>
      <c r="E595" s="251">
        <v>922</v>
      </c>
      <c r="F595" s="251" t="s">
        <v>648</v>
      </c>
      <c r="U595" s="251">
        <v>5</v>
      </c>
      <c r="V595" s="251" t="s">
        <v>468</v>
      </c>
      <c r="W595" s="251" t="s">
        <v>99</v>
      </c>
      <c r="X595" s="251">
        <f>TripMode!AB75</f>
        <v>0</v>
      </c>
      <c r="Y595" s="251" t="s">
        <v>648</v>
      </c>
    </row>
    <row r="596" spans="2:25" x14ac:dyDescent="0.25">
      <c r="B596" s="251">
        <v>3</v>
      </c>
      <c r="C596" s="251" t="s">
        <v>468</v>
      </c>
      <c r="D596" s="251" t="s">
        <v>99</v>
      </c>
      <c r="E596" s="251">
        <v>2</v>
      </c>
      <c r="F596" s="251" t="s">
        <v>648</v>
      </c>
      <c r="U596" s="251">
        <v>6</v>
      </c>
      <c r="V596" s="251" t="s">
        <v>468</v>
      </c>
      <c r="W596" s="251" t="s">
        <v>99</v>
      </c>
      <c r="X596" s="251">
        <f>TripMode!AB76</f>
        <v>0</v>
      </c>
      <c r="Y596" s="251" t="s">
        <v>648</v>
      </c>
    </row>
    <row r="597" spans="2:25" x14ac:dyDescent="0.25">
      <c r="B597" s="251">
        <v>4</v>
      </c>
      <c r="C597" s="251" t="s">
        <v>468</v>
      </c>
      <c r="D597" s="251" t="s">
        <v>99</v>
      </c>
      <c r="E597" s="251">
        <v>634</v>
      </c>
      <c r="F597" s="251" t="s">
        <v>648</v>
      </c>
      <c r="U597" s="251">
        <v>7</v>
      </c>
      <c r="V597" s="251" t="s">
        <v>468</v>
      </c>
      <c r="W597" s="251" t="s">
        <v>99</v>
      </c>
      <c r="X597" s="251">
        <f>TripMode!AB77</f>
        <v>0</v>
      </c>
      <c r="Y597" s="251" t="s">
        <v>648</v>
      </c>
    </row>
    <row r="598" spans="2:25" x14ac:dyDescent="0.25">
      <c r="B598" s="251">
        <v>5</v>
      </c>
      <c r="C598" s="251" t="s">
        <v>468</v>
      </c>
      <c r="D598" s="251" t="s">
        <v>99</v>
      </c>
      <c r="E598" s="251">
        <v>0</v>
      </c>
      <c r="F598" s="251" t="s">
        <v>648</v>
      </c>
      <c r="U598" s="251">
        <v>8</v>
      </c>
      <c r="V598" s="251" t="s">
        <v>468</v>
      </c>
      <c r="W598" s="251" t="s">
        <v>99</v>
      </c>
      <c r="X598" s="251">
        <f>TripMode!AB78</f>
        <v>0</v>
      </c>
      <c r="Y598" s="251" t="s">
        <v>648</v>
      </c>
    </row>
    <row r="599" spans="2:25" x14ac:dyDescent="0.25">
      <c r="B599" s="251">
        <v>6</v>
      </c>
      <c r="C599" s="251" t="s">
        <v>468</v>
      </c>
      <c r="D599" s="251" t="s">
        <v>99</v>
      </c>
      <c r="E599" s="251">
        <v>0</v>
      </c>
      <c r="F599" s="251" t="s">
        <v>648</v>
      </c>
      <c r="U599" s="251">
        <v>9</v>
      </c>
      <c r="V599" s="251" t="s">
        <v>468</v>
      </c>
      <c r="W599" s="251" t="s">
        <v>99</v>
      </c>
      <c r="X599" s="251">
        <f>TripMode!AB79</f>
        <v>0</v>
      </c>
      <c r="Y599" s="251" t="s">
        <v>648</v>
      </c>
    </row>
    <row r="600" spans="2:25" x14ac:dyDescent="0.25">
      <c r="B600" s="251">
        <v>7</v>
      </c>
      <c r="C600" s="251" t="s">
        <v>468</v>
      </c>
      <c r="D600" s="251" t="s">
        <v>99</v>
      </c>
      <c r="E600" s="251">
        <v>0</v>
      </c>
      <c r="F600" s="251" t="s">
        <v>648</v>
      </c>
      <c r="U600" s="251">
        <v>10</v>
      </c>
      <c r="V600" s="251" t="s">
        <v>468</v>
      </c>
      <c r="W600" s="251" t="s">
        <v>99</v>
      </c>
      <c r="X600" s="251">
        <f>TripMode!AB80</f>
        <v>0</v>
      </c>
      <c r="Y600" s="251" t="s">
        <v>648</v>
      </c>
    </row>
    <row r="601" spans="2:25" x14ac:dyDescent="0.25">
      <c r="B601" s="251">
        <v>8</v>
      </c>
      <c r="C601" s="251" t="s">
        <v>468</v>
      </c>
      <c r="D601" s="251" t="s">
        <v>99</v>
      </c>
      <c r="E601" s="251">
        <v>0</v>
      </c>
      <c r="F601" s="251" t="s">
        <v>648</v>
      </c>
      <c r="U601" s="251">
        <v>11</v>
      </c>
      <c r="V601" s="251" t="s">
        <v>468</v>
      </c>
      <c r="W601" s="251" t="s">
        <v>99</v>
      </c>
      <c r="X601" s="251">
        <f>TripMode!AB81</f>
        <v>26112.12705680585</v>
      </c>
      <c r="Y601" s="251" t="s">
        <v>648</v>
      </c>
    </row>
    <row r="602" spans="2:25" x14ac:dyDescent="0.25">
      <c r="B602" s="251">
        <v>9</v>
      </c>
      <c r="C602" s="251" t="s">
        <v>468</v>
      </c>
      <c r="D602" s="251" t="s">
        <v>99</v>
      </c>
      <c r="E602" s="251">
        <v>0</v>
      </c>
      <c r="F602" s="251" t="s">
        <v>648</v>
      </c>
      <c r="U602" s="251">
        <v>12</v>
      </c>
      <c r="V602" s="251" t="s">
        <v>468</v>
      </c>
      <c r="W602" s="251" t="s">
        <v>99</v>
      </c>
      <c r="X602" s="251">
        <f>TripMode!AB82</f>
        <v>1135.309872035037</v>
      </c>
      <c r="Y602" s="251" t="s">
        <v>648</v>
      </c>
    </row>
    <row r="603" spans="2:25" x14ac:dyDescent="0.25">
      <c r="B603" s="251">
        <v>1</v>
      </c>
      <c r="C603" s="251" t="s">
        <v>632</v>
      </c>
      <c r="D603" s="251" t="s">
        <v>99</v>
      </c>
      <c r="E603" s="251">
        <v>0</v>
      </c>
      <c r="F603" s="251" t="s">
        <v>649</v>
      </c>
      <c r="U603" s="251">
        <v>1</v>
      </c>
      <c r="V603" s="251" t="s">
        <v>632</v>
      </c>
      <c r="W603" s="251" t="s">
        <v>99</v>
      </c>
      <c r="X603" s="251">
        <f>TripMode!AC71</f>
        <v>0</v>
      </c>
      <c r="Y603" s="251" t="s">
        <v>649</v>
      </c>
    </row>
    <row r="604" spans="2:25" x14ac:dyDescent="0.25">
      <c r="B604" s="251">
        <v>10</v>
      </c>
      <c r="C604" s="251" t="s">
        <v>632</v>
      </c>
      <c r="D604" s="251" t="s">
        <v>99</v>
      </c>
      <c r="E604" s="251">
        <v>0</v>
      </c>
      <c r="F604" s="251" t="s">
        <v>649</v>
      </c>
      <c r="U604" s="251">
        <v>2</v>
      </c>
      <c r="V604" s="251" t="s">
        <v>632</v>
      </c>
      <c r="W604" s="251" t="s">
        <v>99</v>
      </c>
      <c r="X604" s="251">
        <f>TripMode!AC72</f>
        <v>19587.181634021978</v>
      </c>
      <c r="Y604" s="251" t="s">
        <v>649</v>
      </c>
    </row>
    <row r="605" spans="2:25" x14ac:dyDescent="0.25">
      <c r="B605" s="251">
        <v>11</v>
      </c>
      <c r="C605" s="251" t="s">
        <v>632</v>
      </c>
      <c r="D605" s="251" t="s">
        <v>99</v>
      </c>
      <c r="E605" s="251">
        <v>2654</v>
      </c>
      <c r="F605" s="251" t="s">
        <v>649</v>
      </c>
      <c r="U605" s="251">
        <v>3</v>
      </c>
      <c r="V605" s="251" t="s">
        <v>632</v>
      </c>
      <c r="W605" s="251" t="s">
        <v>99</v>
      </c>
      <c r="X605" s="251">
        <f>TripMode!AC73</f>
        <v>0</v>
      </c>
      <c r="Y605" s="251" t="s">
        <v>649</v>
      </c>
    </row>
    <row r="606" spans="2:25" x14ac:dyDescent="0.25">
      <c r="B606" s="251">
        <v>12</v>
      </c>
      <c r="C606" s="251" t="s">
        <v>632</v>
      </c>
      <c r="D606" s="251" t="s">
        <v>99</v>
      </c>
      <c r="E606" s="251">
        <v>84972</v>
      </c>
      <c r="F606" s="251" t="s">
        <v>649</v>
      </c>
      <c r="U606" s="251">
        <v>4</v>
      </c>
      <c r="V606" s="251" t="s">
        <v>632</v>
      </c>
      <c r="W606" s="251" t="s">
        <v>99</v>
      </c>
      <c r="X606" s="251">
        <f>TripMode!AC74</f>
        <v>0</v>
      </c>
      <c r="Y606" s="251" t="s">
        <v>649</v>
      </c>
    </row>
    <row r="607" spans="2:25" x14ac:dyDescent="0.25">
      <c r="B607" s="251">
        <v>2</v>
      </c>
      <c r="C607" s="251" t="s">
        <v>632</v>
      </c>
      <c r="D607" s="251" t="s">
        <v>99</v>
      </c>
      <c r="E607" s="251">
        <v>19596</v>
      </c>
      <c r="F607" s="251" t="s">
        <v>649</v>
      </c>
      <c r="U607" s="251">
        <v>5</v>
      </c>
      <c r="V607" s="251" t="s">
        <v>632</v>
      </c>
      <c r="W607" s="251" t="s">
        <v>99</v>
      </c>
      <c r="X607" s="251">
        <f>TripMode!AC75</f>
        <v>0</v>
      </c>
      <c r="Y607" s="251" t="s">
        <v>649</v>
      </c>
    </row>
    <row r="608" spans="2:25" x14ac:dyDescent="0.25">
      <c r="B608" s="251">
        <v>3</v>
      </c>
      <c r="C608" s="251" t="s">
        <v>632</v>
      </c>
      <c r="D608" s="251" t="s">
        <v>99</v>
      </c>
      <c r="E608" s="251">
        <v>0</v>
      </c>
      <c r="F608" s="251" t="s">
        <v>649</v>
      </c>
      <c r="U608" s="251">
        <v>6</v>
      </c>
      <c r="V608" s="251" t="s">
        <v>632</v>
      </c>
      <c r="W608" s="251" t="s">
        <v>99</v>
      </c>
      <c r="X608" s="251">
        <f>TripMode!AC76</f>
        <v>0</v>
      </c>
      <c r="Y608" s="251" t="s">
        <v>649</v>
      </c>
    </row>
    <row r="609" spans="2:25" x14ac:dyDescent="0.25">
      <c r="B609" s="251">
        <v>4</v>
      </c>
      <c r="C609" s="251" t="s">
        <v>632</v>
      </c>
      <c r="D609" s="251" t="s">
        <v>99</v>
      </c>
      <c r="E609" s="251">
        <v>2702</v>
      </c>
      <c r="F609" s="251" t="s">
        <v>649</v>
      </c>
      <c r="U609" s="251">
        <v>7</v>
      </c>
      <c r="V609" s="251" t="s">
        <v>632</v>
      </c>
      <c r="W609" s="251" t="s">
        <v>99</v>
      </c>
      <c r="X609" s="251">
        <f>TripMode!AC77</f>
        <v>0</v>
      </c>
      <c r="Y609" s="251" t="s">
        <v>649</v>
      </c>
    </row>
    <row r="610" spans="2:25" x14ac:dyDescent="0.25">
      <c r="B610" s="251">
        <v>5</v>
      </c>
      <c r="C610" s="251" t="s">
        <v>632</v>
      </c>
      <c r="D610" s="251" t="s">
        <v>99</v>
      </c>
      <c r="E610" s="251">
        <v>0</v>
      </c>
      <c r="F610" s="251" t="s">
        <v>649</v>
      </c>
      <c r="U610" s="251">
        <v>8</v>
      </c>
      <c r="V610" s="251" t="s">
        <v>632</v>
      </c>
      <c r="W610" s="251" t="s">
        <v>99</v>
      </c>
      <c r="X610" s="251">
        <f>TripMode!AC78</f>
        <v>0</v>
      </c>
      <c r="Y610" s="251" t="s">
        <v>649</v>
      </c>
    </row>
    <row r="611" spans="2:25" x14ac:dyDescent="0.25">
      <c r="B611" s="251">
        <v>6</v>
      </c>
      <c r="C611" s="251" t="s">
        <v>632</v>
      </c>
      <c r="D611" s="251" t="s">
        <v>99</v>
      </c>
      <c r="E611" s="251">
        <v>0</v>
      </c>
      <c r="F611" s="251" t="s">
        <v>649</v>
      </c>
      <c r="U611" s="251">
        <v>9</v>
      </c>
      <c r="V611" s="251" t="s">
        <v>632</v>
      </c>
      <c r="W611" s="251" t="s">
        <v>99</v>
      </c>
      <c r="X611" s="251">
        <f>TripMode!AC79</f>
        <v>0</v>
      </c>
      <c r="Y611" s="251" t="s">
        <v>649</v>
      </c>
    </row>
    <row r="612" spans="2:25" x14ac:dyDescent="0.25">
      <c r="B612" s="251">
        <v>7</v>
      </c>
      <c r="C612" s="251" t="s">
        <v>632</v>
      </c>
      <c r="D612" s="251" t="s">
        <v>99</v>
      </c>
      <c r="E612" s="251">
        <v>0</v>
      </c>
      <c r="F612" s="251" t="s">
        <v>649</v>
      </c>
      <c r="U612" s="251">
        <v>10</v>
      </c>
      <c r="V612" s="251" t="s">
        <v>632</v>
      </c>
      <c r="W612" s="251" t="s">
        <v>99</v>
      </c>
      <c r="X612" s="251">
        <f>TripMode!AC80</f>
        <v>0</v>
      </c>
      <c r="Y612" s="251" t="s">
        <v>649</v>
      </c>
    </row>
    <row r="613" spans="2:25" x14ac:dyDescent="0.25">
      <c r="B613" s="251">
        <v>8</v>
      </c>
      <c r="C613" s="251" t="s">
        <v>632</v>
      </c>
      <c r="D613" s="251" t="s">
        <v>99</v>
      </c>
      <c r="E613" s="251">
        <v>0</v>
      </c>
      <c r="F613" s="251" t="s">
        <v>649</v>
      </c>
      <c r="U613" s="251">
        <v>11</v>
      </c>
      <c r="V613" s="251" t="s">
        <v>632</v>
      </c>
      <c r="W613" s="251" t="s">
        <v>99</v>
      </c>
      <c r="X613" s="251">
        <f>TripMode!AC81</f>
        <v>2710.1045509793403</v>
      </c>
      <c r="Y613" s="251" t="s">
        <v>649</v>
      </c>
    </row>
    <row r="614" spans="2:25" x14ac:dyDescent="0.25">
      <c r="B614" s="251">
        <v>9</v>
      </c>
      <c r="C614" s="251" t="s">
        <v>632</v>
      </c>
      <c r="D614" s="251" t="s">
        <v>99</v>
      </c>
      <c r="E614" s="251">
        <v>0</v>
      </c>
      <c r="F614" s="251" t="s">
        <v>649</v>
      </c>
      <c r="U614" s="251">
        <v>12</v>
      </c>
      <c r="V614" s="251" t="s">
        <v>632</v>
      </c>
      <c r="W614" s="251" t="s">
        <v>99</v>
      </c>
      <c r="X614" s="251">
        <f>TripMode!AC82</f>
        <v>87626.713814998686</v>
      </c>
      <c r="Y614" s="251" t="s">
        <v>649</v>
      </c>
    </row>
    <row r="615" spans="2:25" x14ac:dyDescent="0.25">
      <c r="B615" s="251">
        <v>1</v>
      </c>
      <c r="C615" s="251" t="s">
        <v>26</v>
      </c>
      <c r="D615" s="251" t="s">
        <v>99</v>
      </c>
      <c r="E615" s="251">
        <v>2941992</v>
      </c>
      <c r="F615" s="251" t="s">
        <v>557</v>
      </c>
      <c r="U615" s="251">
        <v>1</v>
      </c>
      <c r="V615" s="251" t="s">
        <v>26</v>
      </c>
      <c r="W615" s="251" t="s">
        <v>99</v>
      </c>
      <c r="X615" s="226">
        <f>TripMode!AD71</f>
        <v>2940183.7927330141</v>
      </c>
      <c r="Y615" s="251" t="s">
        <v>557</v>
      </c>
    </row>
    <row r="616" spans="2:25" x14ac:dyDescent="0.25">
      <c r="B616" s="251">
        <v>10</v>
      </c>
      <c r="C616" s="251" t="s">
        <v>26</v>
      </c>
      <c r="D616" s="251" t="s">
        <v>99</v>
      </c>
      <c r="E616" s="251">
        <v>0</v>
      </c>
      <c r="F616" s="251" t="s">
        <v>557</v>
      </c>
      <c r="U616" s="251">
        <v>2</v>
      </c>
      <c r="V616" s="251" t="s">
        <v>26</v>
      </c>
      <c r="W616" s="251" t="s">
        <v>99</v>
      </c>
      <c r="X616" s="226">
        <f>TripMode!AD72</f>
        <v>1494742.3110044731</v>
      </c>
      <c r="Y616" s="251" t="s">
        <v>557</v>
      </c>
    </row>
    <row r="617" spans="2:25" x14ac:dyDescent="0.25">
      <c r="B617" s="251">
        <v>11</v>
      </c>
      <c r="C617" s="251" t="s">
        <v>26</v>
      </c>
      <c r="D617" s="251" t="s">
        <v>99</v>
      </c>
      <c r="E617" s="251">
        <v>29536</v>
      </c>
      <c r="F617" s="251" t="s">
        <v>557</v>
      </c>
      <c r="U617" s="251">
        <v>3</v>
      </c>
      <c r="V617" s="251" t="s">
        <v>26</v>
      </c>
      <c r="W617" s="251" t="s">
        <v>99</v>
      </c>
      <c r="X617" s="226">
        <f>TripMode!AD73</f>
        <v>845483.66237907938</v>
      </c>
      <c r="Y617" s="251" t="s">
        <v>557</v>
      </c>
    </row>
    <row r="618" spans="2:25" x14ac:dyDescent="0.25">
      <c r="B618" s="251">
        <v>12</v>
      </c>
      <c r="C618" s="251" t="s">
        <v>26</v>
      </c>
      <c r="D618" s="251" t="s">
        <v>99</v>
      </c>
      <c r="E618" s="251">
        <v>93582</v>
      </c>
      <c r="F618" s="251" t="s">
        <v>557</v>
      </c>
      <c r="U618" s="251">
        <v>4</v>
      </c>
      <c r="V618" s="251" t="s">
        <v>26</v>
      </c>
      <c r="W618" s="251" t="s">
        <v>99</v>
      </c>
      <c r="X618" s="226">
        <f>TripMode!AD74</f>
        <v>911859.33656298486</v>
      </c>
      <c r="Y618" s="251" t="s">
        <v>557</v>
      </c>
    </row>
    <row r="619" spans="2:25" x14ac:dyDescent="0.25">
      <c r="B619" s="251">
        <v>2</v>
      </c>
      <c r="C619" s="251" t="s">
        <v>26</v>
      </c>
      <c r="D619" s="251" t="s">
        <v>99</v>
      </c>
      <c r="E619" s="251">
        <v>1502238</v>
      </c>
      <c r="F619" s="251" t="s">
        <v>557</v>
      </c>
      <c r="U619" s="251">
        <v>5</v>
      </c>
      <c r="V619" s="251" t="s">
        <v>26</v>
      </c>
      <c r="W619" s="251" t="s">
        <v>99</v>
      </c>
      <c r="X619" s="226">
        <f>TripMode!AD75</f>
        <v>93534</v>
      </c>
      <c r="Y619" s="251" t="s">
        <v>557</v>
      </c>
    </row>
    <row r="620" spans="2:25" x14ac:dyDescent="0.25">
      <c r="B620" s="251">
        <v>3</v>
      </c>
      <c r="C620" s="251" t="s">
        <v>26</v>
      </c>
      <c r="D620" s="251" t="s">
        <v>99</v>
      </c>
      <c r="E620" s="251">
        <v>849506</v>
      </c>
      <c r="F620" s="251" t="s">
        <v>557</v>
      </c>
      <c r="U620" s="251">
        <v>6</v>
      </c>
      <c r="V620" s="251" t="s">
        <v>26</v>
      </c>
      <c r="W620" s="251" t="s">
        <v>99</v>
      </c>
      <c r="X620" s="226">
        <f>TripMode!AD76</f>
        <v>195166.52505836415</v>
      </c>
      <c r="Y620" s="251" t="s">
        <v>557</v>
      </c>
    </row>
    <row r="621" spans="2:25" x14ac:dyDescent="0.25">
      <c r="B621" s="251">
        <v>4</v>
      </c>
      <c r="C621" s="251" t="s">
        <v>26</v>
      </c>
      <c r="D621" s="251" t="s">
        <v>99</v>
      </c>
      <c r="E621" s="251">
        <v>922962</v>
      </c>
      <c r="F621" s="251" t="s">
        <v>557</v>
      </c>
      <c r="U621" s="251">
        <v>7</v>
      </c>
      <c r="V621" s="251" t="s">
        <v>26</v>
      </c>
      <c r="W621" s="251" t="s">
        <v>99</v>
      </c>
      <c r="X621" s="226">
        <f>TripMode!AD77</f>
        <v>9039.8589395650324</v>
      </c>
      <c r="Y621" s="251" t="s">
        <v>557</v>
      </c>
    </row>
    <row r="622" spans="2:25" x14ac:dyDescent="0.25">
      <c r="B622" s="251">
        <v>5</v>
      </c>
      <c r="C622" s="251" t="s">
        <v>26</v>
      </c>
      <c r="D622" s="251" t="s">
        <v>99</v>
      </c>
      <c r="E622" s="251">
        <v>93534</v>
      </c>
      <c r="F622" s="251" t="s">
        <v>557</v>
      </c>
      <c r="U622" s="251">
        <v>8</v>
      </c>
      <c r="V622" s="251" t="s">
        <v>26</v>
      </c>
      <c r="W622" s="251" t="s">
        <v>99</v>
      </c>
      <c r="X622" s="226">
        <f>TripMode!AD78</f>
        <v>15846.022371075473</v>
      </c>
      <c r="Y622" s="251" t="s">
        <v>557</v>
      </c>
    </row>
    <row r="623" spans="2:25" x14ac:dyDescent="0.25">
      <c r="B623" s="251">
        <v>6</v>
      </c>
      <c r="C623" s="251" t="s">
        <v>26</v>
      </c>
      <c r="D623" s="251" t="s">
        <v>99</v>
      </c>
      <c r="E623" s="251">
        <v>175244</v>
      </c>
      <c r="F623" s="251" t="s">
        <v>557</v>
      </c>
      <c r="U623" s="251">
        <v>9</v>
      </c>
      <c r="V623" s="251" t="s">
        <v>26</v>
      </c>
      <c r="W623" s="251" t="s">
        <v>99</v>
      </c>
      <c r="X623" s="226">
        <f>TripMode!AD79</f>
        <v>2180.5440459952479</v>
      </c>
      <c r="Y623" s="251" t="s">
        <v>557</v>
      </c>
    </row>
    <row r="624" spans="2:25" x14ac:dyDescent="0.25">
      <c r="B624" s="251">
        <v>7</v>
      </c>
      <c r="C624" s="251" t="s">
        <v>26</v>
      </c>
      <c r="D624" s="251" t="s">
        <v>99</v>
      </c>
      <c r="E624" s="251">
        <v>4358</v>
      </c>
      <c r="F624" s="251" t="s">
        <v>557</v>
      </c>
      <c r="U624" s="251">
        <v>10</v>
      </c>
      <c r="V624" s="251" t="s">
        <v>26</v>
      </c>
      <c r="W624" s="251" t="s">
        <v>99</v>
      </c>
      <c r="X624" s="226">
        <f>TripMode!AD80</f>
        <v>0</v>
      </c>
      <c r="Y624" s="251" t="s">
        <v>557</v>
      </c>
    </row>
    <row r="625" spans="2:25" x14ac:dyDescent="0.25">
      <c r="B625" s="251">
        <v>8</v>
      </c>
      <c r="C625" s="251" t="s">
        <v>26</v>
      </c>
      <c r="D625" s="251" t="s">
        <v>99</v>
      </c>
      <c r="E625" s="251">
        <v>18860</v>
      </c>
      <c r="F625" s="251" t="s">
        <v>557</v>
      </c>
      <c r="U625" s="251">
        <v>11</v>
      </c>
      <c r="V625" s="251" t="s">
        <v>26</v>
      </c>
      <c r="W625" s="251" t="s">
        <v>99</v>
      </c>
      <c r="X625" s="226">
        <f>TripMode!AD81</f>
        <v>29849.434531721279</v>
      </c>
      <c r="Y625" s="251" t="s">
        <v>557</v>
      </c>
    </row>
    <row r="626" spans="2:25" x14ac:dyDescent="0.25">
      <c r="B626" s="251">
        <v>9</v>
      </c>
      <c r="C626" s="251" t="s">
        <v>26</v>
      </c>
      <c r="D626" s="251" t="s">
        <v>99</v>
      </c>
      <c r="E626" s="251">
        <v>644</v>
      </c>
      <c r="F626" s="251" t="s">
        <v>557</v>
      </c>
      <c r="U626" s="251">
        <v>12</v>
      </c>
      <c r="V626" s="251" t="s">
        <v>26</v>
      </c>
      <c r="W626" s="251" t="s">
        <v>99</v>
      </c>
      <c r="X626" s="226">
        <f>TripMode!AD82</f>
        <v>94570.51237372779</v>
      </c>
      <c r="Y626" s="251" t="s">
        <v>557</v>
      </c>
    </row>
    <row r="627" spans="2:25" x14ac:dyDescent="0.25">
      <c r="B627" s="251">
        <v>1</v>
      </c>
      <c r="C627" s="251" t="s">
        <v>509</v>
      </c>
      <c r="D627" s="251" t="s">
        <v>100</v>
      </c>
      <c r="E627" s="251">
        <v>1339588</v>
      </c>
      <c r="F627" s="251" t="s">
        <v>558</v>
      </c>
      <c r="U627" s="251">
        <v>1</v>
      </c>
      <c r="V627" s="251" t="s">
        <v>509</v>
      </c>
      <c r="W627" s="251" t="s">
        <v>100</v>
      </c>
      <c r="X627" s="251">
        <f>TripMode!R87</f>
        <v>1339588.0000000002</v>
      </c>
      <c r="Y627" s="251" t="s">
        <v>558</v>
      </c>
    </row>
    <row r="628" spans="2:25" x14ac:dyDescent="0.25">
      <c r="B628" s="251">
        <v>10</v>
      </c>
      <c r="C628" s="251" t="s">
        <v>509</v>
      </c>
      <c r="D628" s="251" t="s">
        <v>100</v>
      </c>
      <c r="E628" s="251">
        <v>0</v>
      </c>
      <c r="F628" s="251" t="s">
        <v>558</v>
      </c>
      <c r="U628" s="251">
        <v>2</v>
      </c>
      <c r="V628" s="251" t="s">
        <v>509</v>
      </c>
      <c r="W628" s="251" t="s">
        <v>100</v>
      </c>
      <c r="X628" s="251">
        <f>TripMode!R88</f>
        <v>0</v>
      </c>
      <c r="Y628" s="251" t="s">
        <v>558</v>
      </c>
    </row>
    <row r="629" spans="2:25" x14ac:dyDescent="0.25">
      <c r="B629" s="251">
        <v>11</v>
      </c>
      <c r="C629" s="251" t="s">
        <v>509</v>
      </c>
      <c r="D629" s="251" t="s">
        <v>100</v>
      </c>
      <c r="E629" s="251">
        <v>0</v>
      </c>
      <c r="F629" s="251" t="s">
        <v>558</v>
      </c>
      <c r="U629" s="251">
        <v>3</v>
      </c>
      <c r="V629" s="251" t="s">
        <v>509</v>
      </c>
      <c r="W629" s="251" t="s">
        <v>100</v>
      </c>
      <c r="X629" s="251">
        <f>TripMode!R89</f>
        <v>0</v>
      </c>
      <c r="Y629" s="251" t="s">
        <v>558</v>
      </c>
    </row>
    <row r="630" spans="2:25" x14ac:dyDescent="0.25">
      <c r="B630" s="251">
        <v>12</v>
      </c>
      <c r="C630" s="251" t="s">
        <v>509</v>
      </c>
      <c r="D630" s="251" t="s">
        <v>100</v>
      </c>
      <c r="E630" s="251">
        <v>0</v>
      </c>
      <c r="F630" s="251" t="s">
        <v>558</v>
      </c>
      <c r="U630" s="251">
        <v>4</v>
      </c>
      <c r="V630" s="251" t="s">
        <v>509</v>
      </c>
      <c r="W630" s="251" t="s">
        <v>100</v>
      </c>
      <c r="X630" s="251">
        <f>TripMode!R90</f>
        <v>0</v>
      </c>
      <c r="Y630" s="251" t="s">
        <v>558</v>
      </c>
    </row>
    <row r="631" spans="2:25" x14ac:dyDescent="0.25">
      <c r="B631" s="251">
        <v>2</v>
      </c>
      <c r="C631" s="251" t="s">
        <v>509</v>
      </c>
      <c r="D631" s="251" t="s">
        <v>100</v>
      </c>
      <c r="E631" s="251">
        <v>0</v>
      </c>
      <c r="F631" s="251" t="s">
        <v>558</v>
      </c>
      <c r="U631" s="251">
        <v>5</v>
      </c>
      <c r="V631" s="251" t="s">
        <v>509</v>
      </c>
      <c r="W631" s="251" t="s">
        <v>100</v>
      </c>
      <c r="X631" s="251">
        <f>TripMode!R91</f>
        <v>0</v>
      </c>
      <c r="Y631" s="251" t="s">
        <v>558</v>
      </c>
    </row>
    <row r="632" spans="2:25" x14ac:dyDescent="0.25">
      <c r="B632" s="251">
        <v>3</v>
      </c>
      <c r="C632" s="251" t="s">
        <v>509</v>
      </c>
      <c r="D632" s="251" t="s">
        <v>100</v>
      </c>
      <c r="E632" s="251">
        <v>0</v>
      </c>
      <c r="F632" s="251" t="s">
        <v>558</v>
      </c>
      <c r="U632" s="251">
        <v>6</v>
      </c>
      <c r="V632" s="251" t="s">
        <v>509</v>
      </c>
      <c r="W632" s="251" t="s">
        <v>100</v>
      </c>
      <c r="X632" s="251">
        <f>TripMode!R92</f>
        <v>0</v>
      </c>
      <c r="Y632" s="251" t="s">
        <v>558</v>
      </c>
    </row>
    <row r="633" spans="2:25" x14ac:dyDescent="0.25">
      <c r="B633" s="251">
        <v>4</v>
      </c>
      <c r="C633" s="251" t="s">
        <v>509</v>
      </c>
      <c r="D633" s="251" t="s">
        <v>100</v>
      </c>
      <c r="E633" s="251">
        <v>0</v>
      </c>
      <c r="F633" s="251" t="s">
        <v>558</v>
      </c>
      <c r="U633" s="251">
        <v>7</v>
      </c>
      <c r="V633" s="251" t="s">
        <v>509</v>
      </c>
      <c r="W633" s="251" t="s">
        <v>100</v>
      </c>
      <c r="X633" s="251">
        <f>TripMode!R93</f>
        <v>0</v>
      </c>
      <c r="Y633" s="251" t="s">
        <v>558</v>
      </c>
    </row>
    <row r="634" spans="2:25" x14ac:dyDescent="0.25">
      <c r="B634" s="251">
        <v>5</v>
      </c>
      <c r="C634" s="251" t="s">
        <v>509</v>
      </c>
      <c r="D634" s="251" t="s">
        <v>100</v>
      </c>
      <c r="E634" s="251">
        <v>0</v>
      </c>
      <c r="F634" s="251" t="s">
        <v>558</v>
      </c>
      <c r="U634" s="251">
        <v>8</v>
      </c>
      <c r="V634" s="251" t="s">
        <v>509</v>
      </c>
      <c r="W634" s="251" t="s">
        <v>100</v>
      </c>
      <c r="X634" s="251">
        <f>TripMode!R94</f>
        <v>0</v>
      </c>
      <c r="Y634" s="251" t="s">
        <v>558</v>
      </c>
    </row>
    <row r="635" spans="2:25" x14ac:dyDescent="0.25">
      <c r="B635" s="251">
        <v>6</v>
      </c>
      <c r="C635" s="251" t="s">
        <v>509</v>
      </c>
      <c r="D635" s="251" t="s">
        <v>100</v>
      </c>
      <c r="E635" s="251">
        <v>0</v>
      </c>
      <c r="F635" s="251" t="s">
        <v>558</v>
      </c>
      <c r="U635" s="251">
        <v>9</v>
      </c>
      <c r="V635" s="251" t="s">
        <v>509</v>
      </c>
      <c r="W635" s="251" t="s">
        <v>100</v>
      </c>
      <c r="X635" s="251">
        <f>TripMode!R95</f>
        <v>0</v>
      </c>
      <c r="Y635" s="251" t="s">
        <v>558</v>
      </c>
    </row>
    <row r="636" spans="2:25" x14ac:dyDescent="0.25">
      <c r="B636" s="251">
        <v>7</v>
      </c>
      <c r="C636" s="251" t="s">
        <v>509</v>
      </c>
      <c r="D636" s="251" t="s">
        <v>100</v>
      </c>
      <c r="E636" s="251">
        <v>0</v>
      </c>
      <c r="F636" s="251" t="s">
        <v>558</v>
      </c>
      <c r="U636" s="251">
        <v>10</v>
      </c>
      <c r="V636" s="251" t="s">
        <v>509</v>
      </c>
      <c r="W636" s="251" t="s">
        <v>100</v>
      </c>
      <c r="X636" s="251">
        <f>TripMode!R96</f>
        <v>0</v>
      </c>
      <c r="Y636" s="251" t="s">
        <v>558</v>
      </c>
    </row>
    <row r="637" spans="2:25" x14ac:dyDescent="0.25">
      <c r="B637" s="251">
        <v>8</v>
      </c>
      <c r="C637" s="251" t="s">
        <v>509</v>
      </c>
      <c r="D637" s="251" t="s">
        <v>100</v>
      </c>
      <c r="E637" s="251">
        <v>0</v>
      </c>
      <c r="F637" s="251" t="s">
        <v>558</v>
      </c>
      <c r="U637" s="251">
        <v>11</v>
      </c>
      <c r="V637" s="251" t="s">
        <v>509</v>
      </c>
      <c r="W637" s="251" t="s">
        <v>100</v>
      </c>
      <c r="X637" s="251">
        <f>TripMode!R97</f>
        <v>0</v>
      </c>
      <c r="Y637" s="251" t="s">
        <v>558</v>
      </c>
    </row>
    <row r="638" spans="2:25" x14ac:dyDescent="0.25">
      <c r="B638" s="251">
        <v>9</v>
      </c>
      <c r="C638" s="251" t="s">
        <v>509</v>
      </c>
      <c r="D638" s="251" t="s">
        <v>100</v>
      </c>
      <c r="E638" s="251">
        <v>0</v>
      </c>
      <c r="F638" s="251" t="s">
        <v>558</v>
      </c>
      <c r="U638" s="251">
        <v>12</v>
      </c>
      <c r="V638" s="251" t="s">
        <v>509</v>
      </c>
      <c r="W638" s="251" t="s">
        <v>100</v>
      </c>
      <c r="X638" s="251">
        <f>TripMode!R98</f>
        <v>0</v>
      </c>
      <c r="Y638" s="251" t="s">
        <v>558</v>
      </c>
    </row>
    <row r="639" spans="2:25" x14ac:dyDescent="0.25">
      <c r="B639" s="251">
        <v>1</v>
      </c>
      <c r="C639" s="251" t="s">
        <v>511</v>
      </c>
      <c r="D639" s="251" t="s">
        <v>100</v>
      </c>
      <c r="E639" s="251">
        <v>180294</v>
      </c>
      <c r="F639" s="251" t="s">
        <v>559</v>
      </c>
      <c r="U639" s="251">
        <v>1</v>
      </c>
      <c r="V639" s="251" t="s">
        <v>511</v>
      </c>
      <c r="W639" s="251" t="s">
        <v>100</v>
      </c>
      <c r="X639" s="251">
        <f>TripMode!S87</f>
        <v>178680.5088350286</v>
      </c>
      <c r="Y639" s="251" t="s">
        <v>559</v>
      </c>
    </row>
    <row r="640" spans="2:25" x14ac:dyDescent="0.25">
      <c r="B640" s="251">
        <v>10</v>
      </c>
      <c r="C640" s="251" t="s">
        <v>511</v>
      </c>
      <c r="D640" s="251" t="s">
        <v>100</v>
      </c>
      <c r="E640" s="251">
        <v>0</v>
      </c>
      <c r="F640" s="251" t="s">
        <v>559</v>
      </c>
      <c r="U640" s="251">
        <v>2</v>
      </c>
      <c r="V640" s="251" t="s">
        <v>511</v>
      </c>
      <c r="W640" s="251" t="s">
        <v>100</v>
      </c>
      <c r="X640" s="251">
        <f>TripMode!S88</f>
        <v>444618.89194956946</v>
      </c>
      <c r="Y640" s="251" t="s">
        <v>559</v>
      </c>
    </row>
    <row r="641" spans="2:25" x14ac:dyDescent="0.25">
      <c r="B641" s="251">
        <v>11</v>
      </c>
      <c r="C641" s="251" t="s">
        <v>511</v>
      </c>
      <c r="D641" s="251" t="s">
        <v>100</v>
      </c>
      <c r="E641" s="251">
        <v>0</v>
      </c>
      <c r="F641" s="251" t="s">
        <v>559</v>
      </c>
      <c r="U641" s="251">
        <v>3</v>
      </c>
      <c r="V641" s="251" t="s">
        <v>511</v>
      </c>
      <c r="W641" s="251" t="s">
        <v>100</v>
      </c>
      <c r="X641" s="251">
        <f>TripMode!S89</f>
        <v>0</v>
      </c>
      <c r="Y641" s="251" t="s">
        <v>559</v>
      </c>
    </row>
    <row r="642" spans="2:25" x14ac:dyDescent="0.25">
      <c r="B642" s="251">
        <v>12</v>
      </c>
      <c r="C642" s="251" t="s">
        <v>511</v>
      </c>
      <c r="D642" s="251" t="s">
        <v>100</v>
      </c>
      <c r="E642" s="251">
        <v>0</v>
      </c>
      <c r="F642" s="251" t="s">
        <v>559</v>
      </c>
      <c r="U642" s="251">
        <v>4</v>
      </c>
      <c r="V642" s="251" t="s">
        <v>511</v>
      </c>
      <c r="W642" s="251" t="s">
        <v>100</v>
      </c>
      <c r="X642" s="251">
        <f>TripMode!S90</f>
        <v>24198.599215401904</v>
      </c>
      <c r="Y642" s="251" t="s">
        <v>559</v>
      </c>
    </row>
    <row r="643" spans="2:25" x14ac:dyDescent="0.25">
      <c r="B643" s="251">
        <v>2</v>
      </c>
      <c r="C643" s="251" t="s">
        <v>511</v>
      </c>
      <c r="D643" s="251" t="s">
        <v>100</v>
      </c>
      <c r="E643" s="251">
        <v>441764</v>
      </c>
      <c r="F643" s="251" t="s">
        <v>559</v>
      </c>
      <c r="U643" s="251">
        <v>5</v>
      </c>
      <c r="V643" s="251" t="s">
        <v>511</v>
      </c>
      <c r="W643" s="251" t="s">
        <v>100</v>
      </c>
      <c r="X643" s="251">
        <f>TripMode!S91</f>
        <v>0</v>
      </c>
      <c r="Y643" s="251" t="s">
        <v>559</v>
      </c>
    </row>
    <row r="644" spans="2:25" x14ac:dyDescent="0.25">
      <c r="B644" s="251">
        <v>3</v>
      </c>
      <c r="C644" s="251" t="s">
        <v>511</v>
      </c>
      <c r="D644" s="251" t="s">
        <v>100</v>
      </c>
      <c r="E644" s="251">
        <v>0</v>
      </c>
      <c r="F644" s="251" t="s">
        <v>559</v>
      </c>
      <c r="U644" s="251">
        <v>6</v>
      </c>
      <c r="V644" s="251" t="s">
        <v>511</v>
      </c>
      <c r="W644" s="251" t="s">
        <v>100</v>
      </c>
      <c r="X644" s="251">
        <f>TripMode!S92</f>
        <v>0</v>
      </c>
      <c r="Y644" s="251" t="s">
        <v>559</v>
      </c>
    </row>
    <row r="645" spans="2:25" x14ac:dyDescent="0.25">
      <c r="B645" s="251">
        <v>4</v>
      </c>
      <c r="C645" s="251" t="s">
        <v>511</v>
      </c>
      <c r="D645" s="251" t="s">
        <v>100</v>
      </c>
      <c r="E645" s="251">
        <v>25440</v>
      </c>
      <c r="F645" s="251" t="s">
        <v>559</v>
      </c>
      <c r="U645" s="251">
        <v>7</v>
      </c>
      <c r="V645" s="251" t="s">
        <v>511</v>
      </c>
      <c r="W645" s="251" t="s">
        <v>100</v>
      </c>
      <c r="X645" s="251">
        <f>TripMode!S93</f>
        <v>0</v>
      </c>
      <c r="Y645" s="251" t="s">
        <v>559</v>
      </c>
    </row>
    <row r="646" spans="2:25" x14ac:dyDescent="0.25">
      <c r="B646" s="251">
        <v>5</v>
      </c>
      <c r="C646" s="251" t="s">
        <v>511</v>
      </c>
      <c r="D646" s="251" t="s">
        <v>100</v>
      </c>
      <c r="E646" s="251">
        <v>0</v>
      </c>
      <c r="F646" s="251" t="s">
        <v>559</v>
      </c>
      <c r="U646" s="251">
        <v>8</v>
      </c>
      <c r="V646" s="251" t="s">
        <v>511</v>
      </c>
      <c r="W646" s="251" t="s">
        <v>100</v>
      </c>
      <c r="X646" s="251">
        <f>TripMode!S94</f>
        <v>0</v>
      </c>
      <c r="Y646" s="251" t="s">
        <v>559</v>
      </c>
    </row>
    <row r="647" spans="2:25" x14ac:dyDescent="0.25">
      <c r="B647" s="251">
        <v>6</v>
      </c>
      <c r="C647" s="251" t="s">
        <v>511</v>
      </c>
      <c r="D647" s="251" t="s">
        <v>100</v>
      </c>
      <c r="E647" s="251">
        <v>0</v>
      </c>
      <c r="F647" s="251" t="s">
        <v>559</v>
      </c>
      <c r="U647" s="251">
        <v>9</v>
      </c>
      <c r="V647" s="251" t="s">
        <v>511</v>
      </c>
      <c r="W647" s="251" t="s">
        <v>100</v>
      </c>
      <c r="X647" s="251">
        <f>TripMode!S95</f>
        <v>0</v>
      </c>
      <c r="Y647" s="251" t="s">
        <v>559</v>
      </c>
    </row>
    <row r="648" spans="2:25" x14ac:dyDescent="0.25">
      <c r="B648" s="251">
        <v>7</v>
      </c>
      <c r="C648" s="251" t="s">
        <v>511</v>
      </c>
      <c r="D648" s="251" t="s">
        <v>100</v>
      </c>
      <c r="E648" s="251">
        <v>0</v>
      </c>
      <c r="F648" s="251" t="s">
        <v>559</v>
      </c>
      <c r="U648" s="251">
        <v>10</v>
      </c>
      <c r="V648" s="251" t="s">
        <v>511</v>
      </c>
      <c r="W648" s="251" t="s">
        <v>100</v>
      </c>
      <c r="X648" s="251">
        <f>TripMode!S96</f>
        <v>0</v>
      </c>
      <c r="Y648" s="251" t="s">
        <v>559</v>
      </c>
    </row>
    <row r="649" spans="2:25" x14ac:dyDescent="0.25">
      <c r="B649" s="251">
        <v>8</v>
      </c>
      <c r="C649" s="251" t="s">
        <v>511</v>
      </c>
      <c r="D649" s="251" t="s">
        <v>100</v>
      </c>
      <c r="E649" s="251">
        <v>0</v>
      </c>
      <c r="F649" s="251" t="s">
        <v>559</v>
      </c>
      <c r="U649" s="251">
        <v>11</v>
      </c>
      <c r="V649" s="251" t="s">
        <v>511</v>
      </c>
      <c r="W649" s="251" t="s">
        <v>100</v>
      </c>
      <c r="X649" s="251">
        <f>TripMode!S97</f>
        <v>0</v>
      </c>
      <c r="Y649" s="251" t="s">
        <v>559</v>
      </c>
    </row>
    <row r="650" spans="2:25" x14ac:dyDescent="0.25">
      <c r="B650" s="251">
        <v>9</v>
      </c>
      <c r="C650" s="251" t="s">
        <v>511</v>
      </c>
      <c r="D650" s="251" t="s">
        <v>100</v>
      </c>
      <c r="E650" s="251">
        <v>0</v>
      </c>
      <c r="F650" s="251" t="s">
        <v>559</v>
      </c>
      <c r="U650" s="251">
        <v>12</v>
      </c>
      <c r="V650" s="251" t="s">
        <v>511</v>
      </c>
      <c r="W650" s="251" t="s">
        <v>100</v>
      </c>
      <c r="X650" s="251">
        <f>TripMode!S98</f>
        <v>0</v>
      </c>
      <c r="Y650" s="251" t="s">
        <v>559</v>
      </c>
    </row>
    <row r="651" spans="2:25" x14ac:dyDescent="0.25">
      <c r="B651" s="251">
        <v>1</v>
      </c>
      <c r="C651" s="251" t="s">
        <v>513</v>
      </c>
      <c r="D651" s="251" t="s">
        <v>100</v>
      </c>
      <c r="E651" s="251">
        <v>82984</v>
      </c>
      <c r="F651" s="251" t="s">
        <v>560</v>
      </c>
      <c r="U651" s="251">
        <v>1</v>
      </c>
      <c r="V651" s="251" t="s">
        <v>513</v>
      </c>
      <c r="W651" s="251" t="s">
        <v>100</v>
      </c>
      <c r="X651" s="251">
        <f>TripMode!T87</f>
        <v>82571.896799778187</v>
      </c>
      <c r="Y651" s="251" t="s">
        <v>560</v>
      </c>
    </row>
    <row r="652" spans="2:25" x14ac:dyDescent="0.25">
      <c r="B652" s="251">
        <v>10</v>
      </c>
      <c r="C652" s="251" t="s">
        <v>513</v>
      </c>
      <c r="D652" s="251" t="s">
        <v>100</v>
      </c>
      <c r="E652" s="251">
        <v>0</v>
      </c>
      <c r="F652" s="251" t="s">
        <v>560</v>
      </c>
      <c r="U652" s="251">
        <v>2</v>
      </c>
      <c r="V652" s="251" t="s">
        <v>513</v>
      </c>
      <c r="W652" s="251" t="s">
        <v>100</v>
      </c>
      <c r="X652" s="251">
        <f>TripMode!T88</f>
        <v>104446.04722550767</v>
      </c>
      <c r="Y652" s="251" t="s">
        <v>560</v>
      </c>
    </row>
    <row r="653" spans="2:25" x14ac:dyDescent="0.25">
      <c r="B653" s="251">
        <v>11</v>
      </c>
      <c r="C653" s="251" t="s">
        <v>513</v>
      </c>
      <c r="D653" s="251" t="s">
        <v>100</v>
      </c>
      <c r="E653" s="251">
        <v>0</v>
      </c>
      <c r="F653" s="251" t="s">
        <v>560</v>
      </c>
      <c r="U653" s="251">
        <v>3</v>
      </c>
      <c r="V653" s="251" t="s">
        <v>513</v>
      </c>
      <c r="W653" s="251" t="s">
        <v>100</v>
      </c>
      <c r="X653" s="251">
        <f>TripMode!T89</f>
        <v>313603.39456218685</v>
      </c>
      <c r="Y653" s="251" t="s">
        <v>560</v>
      </c>
    </row>
    <row r="654" spans="2:25" x14ac:dyDescent="0.25">
      <c r="B654" s="251">
        <v>12</v>
      </c>
      <c r="C654" s="251" t="s">
        <v>513</v>
      </c>
      <c r="D654" s="251" t="s">
        <v>100</v>
      </c>
      <c r="E654" s="251">
        <v>0</v>
      </c>
      <c r="F654" s="251" t="s">
        <v>560</v>
      </c>
      <c r="U654" s="251">
        <v>4</v>
      </c>
      <c r="V654" s="251" t="s">
        <v>513</v>
      </c>
      <c r="W654" s="251" t="s">
        <v>100</v>
      </c>
      <c r="X654" s="251">
        <f>TripMode!T90</f>
        <v>14548.661412527288</v>
      </c>
      <c r="Y654" s="251" t="s">
        <v>560</v>
      </c>
    </row>
    <row r="655" spans="2:25" x14ac:dyDescent="0.25">
      <c r="B655" s="251">
        <v>2</v>
      </c>
      <c r="C655" s="251" t="s">
        <v>513</v>
      </c>
      <c r="D655" s="251" t="s">
        <v>100</v>
      </c>
      <c r="E655" s="251">
        <v>104922</v>
      </c>
      <c r="F655" s="251" t="s">
        <v>560</v>
      </c>
      <c r="U655" s="251">
        <v>5</v>
      </c>
      <c r="V655" s="251" t="s">
        <v>513</v>
      </c>
      <c r="W655" s="251" t="s">
        <v>100</v>
      </c>
      <c r="X655" s="251">
        <f>TripMode!T91</f>
        <v>0</v>
      </c>
      <c r="Y655" s="251" t="s">
        <v>560</v>
      </c>
    </row>
    <row r="656" spans="2:25" x14ac:dyDescent="0.25">
      <c r="B656" s="251">
        <v>3</v>
      </c>
      <c r="C656" s="251" t="s">
        <v>513</v>
      </c>
      <c r="D656" s="251" t="s">
        <v>100</v>
      </c>
      <c r="E656" s="251">
        <v>311848</v>
      </c>
      <c r="F656" s="251" t="s">
        <v>560</v>
      </c>
      <c r="U656" s="251">
        <v>6</v>
      </c>
      <c r="V656" s="251" t="s">
        <v>513</v>
      </c>
      <c r="W656" s="251" t="s">
        <v>100</v>
      </c>
      <c r="X656" s="251">
        <f>TripMode!T92</f>
        <v>0</v>
      </c>
      <c r="Y656" s="251" t="s">
        <v>560</v>
      </c>
    </row>
    <row r="657" spans="2:25" x14ac:dyDescent="0.25">
      <c r="B657" s="251">
        <v>4</v>
      </c>
      <c r="C657" s="251" t="s">
        <v>513</v>
      </c>
      <c r="D657" s="251" t="s">
        <v>100</v>
      </c>
      <c r="E657" s="251">
        <v>15416</v>
      </c>
      <c r="F657" s="251" t="s">
        <v>560</v>
      </c>
      <c r="U657" s="251">
        <v>7</v>
      </c>
      <c r="V657" s="251" t="s">
        <v>513</v>
      </c>
      <c r="W657" s="251" t="s">
        <v>100</v>
      </c>
      <c r="X657" s="251">
        <f>TripMode!T93</f>
        <v>0</v>
      </c>
      <c r="Y657" s="251" t="s">
        <v>560</v>
      </c>
    </row>
    <row r="658" spans="2:25" x14ac:dyDescent="0.25">
      <c r="B658" s="251">
        <v>5</v>
      </c>
      <c r="C658" s="251" t="s">
        <v>513</v>
      </c>
      <c r="D658" s="251" t="s">
        <v>100</v>
      </c>
      <c r="E658" s="251">
        <v>0</v>
      </c>
      <c r="F658" s="251" t="s">
        <v>560</v>
      </c>
      <c r="U658" s="251">
        <v>8</v>
      </c>
      <c r="V658" s="251" t="s">
        <v>513</v>
      </c>
      <c r="W658" s="251" t="s">
        <v>100</v>
      </c>
      <c r="X658" s="251">
        <f>TripMode!T94</f>
        <v>0</v>
      </c>
      <c r="Y658" s="251" t="s">
        <v>560</v>
      </c>
    </row>
    <row r="659" spans="2:25" x14ac:dyDescent="0.25">
      <c r="B659" s="251">
        <v>6</v>
      </c>
      <c r="C659" s="251" t="s">
        <v>513</v>
      </c>
      <c r="D659" s="251" t="s">
        <v>100</v>
      </c>
      <c r="E659" s="251">
        <v>0</v>
      </c>
      <c r="F659" s="251" t="s">
        <v>560</v>
      </c>
      <c r="U659" s="251">
        <v>9</v>
      </c>
      <c r="V659" s="251" t="s">
        <v>513</v>
      </c>
      <c r="W659" s="251" t="s">
        <v>100</v>
      </c>
      <c r="X659" s="251">
        <f>TripMode!T95</f>
        <v>0</v>
      </c>
      <c r="Y659" s="251" t="s">
        <v>560</v>
      </c>
    </row>
    <row r="660" spans="2:25" x14ac:dyDescent="0.25">
      <c r="B660" s="251">
        <v>7</v>
      </c>
      <c r="C660" s="251" t="s">
        <v>513</v>
      </c>
      <c r="D660" s="251" t="s">
        <v>100</v>
      </c>
      <c r="E660" s="251">
        <v>0</v>
      </c>
      <c r="F660" s="251" t="s">
        <v>560</v>
      </c>
      <c r="U660" s="251">
        <v>10</v>
      </c>
      <c r="V660" s="251" t="s">
        <v>513</v>
      </c>
      <c r="W660" s="251" t="s">
        <v>100</v>
      </c>
      <c r="X660" s="251">
        <f>TripMode!T96</f>
        <v>0</v>
      </c>
      <c r="Y660" s="251" t="s">
        <v>560</v>
      </c>
    </row>
    <row r="661" spans="2:25" x14ac:dyDescent="0.25">
      <c r="B661" s="251">
        <v>8</v>
      </c>
      <c r="C661" s="251" t="s">
        <v>513</v>
      </c>
      <c r="D661" s="251" t="s">
        <v>100</v>
      </c>
      <c r="E661" s="251">
        <v>0</v>
      </c>
      <c r="F661" s="251" t="s">
        <v>560</v>
      </c>
      <c r="U661" s="251">
        <v>11</v>
      </c>
      <c r="V661" s="251" t="s">
        <v>513</v>
      </c>
      <c r="W661" s="251" t="s">
        <v>100</v>
      </c>
      <c r="X661" s="251">
        <f>TripMode!T97</f>
        <v>0</v>
      </c>
      <c r="Y661" s="251" t="s">
        <v>560</v>
      </c>
    </row>
    <row r="662" spans="2:25" x14ac:dyDescent="0.25">
      <c r="B662" s="251">
        <v>9</v>
      </c>
      <c r="C662" s="251" t="s">
        <v>513</v>
      </c>
      <c r="D662" s="251" t="s">
        <v>100</v>
      </c>
      <c r="E662" s="251">
        <v>0</v>
      </c>
      <c r="F662" s="251" t="s">
        <v>560</v>
      </c>
      <c r="U662" s="251">
        <v>12</v>
      </c>
      <c r="V662" s="251" t="s">
        <v>513</v>
      </c>
      <c r="W662" s="251" t="s">
        <v>100</v>
      </c>
      <c r="X662" s="251">
        <f>TripMode!T98</f>
        <v>0</v>
      </c>
      <c r="Y662" s="251" t="s">
        <v>560</v>
      </c>
    </row>
    <row r="663" spans="2:25" x14ac:dyDescent="0.25">
      <c r="B663" s="251">
        <v>1</v>
      </c>
      <c r="C663" s="251" t="s">
        <v>515</v>
      </c>
      <c r="D663" s="251" t="s">
        <v>100</v>
      </c>
      <c r="E663" s="251">
        <v>0</v>
      </c>
      <c r="F663" s="251" t="s">
        <v>561</v>
      </c>
      <c r="U663" s="251">
        <v>1</v>
      </c>
      <c r="V663" s="251" t="s">
        <v>515</v>
      </c>
      <c r="W663" s="251" t="s">
        <v>100</v>
      </c>
      <c r="X663" s="251">
        <f>TripMode!U87</f>
        <v>0</v>
      </c>
      <c r="Y663" s="251" t="s">
        <v>561</v>
      </c>
    </row>
    <row r="664" spans="2:25" x14ac:dyDescent="0.25">
      <c r="B664" s="251">
        <v>10</v>
      </c>
      <c r="C664" s="251" t="s">
        <v>515</v>
      </c>
      <c r="D664" s="251" t="s">
        <v>100</v>
      </c>
      <c r="E664" s="251">
        <v>0</v>
      </c>
      <c r="F664" s="251" t="s">
        <v>561</v>
      </c>
      <c r="U664" s="251">
        <v>2</v>
      </c>
      <c r="V664" s="251" t="s">
        <v>515</v>
      </c>
      <c r="W664" s="251" t="s">
        <v>100</v>
      </c>
      <c r="X664" s="251">
        <f>TripMode!U88</f>
        <v>0</v>
      </c>
      <c r="Y664" s="251" t="s">
        <v>561</v>
      </c>
    </row>
    <row r="665" spans="2:25" x14ac:dyDescent="0.25">
      <c r="B665" s="251">
        <v>11</v>
      </c>
      <c r="C665" s="251" t="s">
        <v>515</v>
      </c>
      <c r="D665" s="251" t="s">
        <v>100</v>
      </c>
      <c r="E665" s="251">
        <v>0</v>
      </c>
      <c r="F665" s="251" t="s">
        <v>561</v>
      </c>
      <c r="U665" s="251">
        <v>3</v>
      </c>
      <c r="V665" s="251" t="s">
        <v>515</v>
      </c>
      <c r="W665" s="251" t="s">
        <v>100</v>
      </c>
      <c r="X665" s="251">
        <f>TripMode!U89</f>
        <v>0</v>
      </c>
      <c r="Y665" s="251" t="s">
        <v>561</v>
      </c>
    </row>
    <row r="666" spans="2:25" x14ac:dyDescent="0.25">
      <c r="B666" s="251">
        <v>12</v>
      </c>
      <c r="C666" s="251" t="s">
        <v>515</v>
      </c>
      <c r="D666" s="251" t="s">
        <v>100</v>
      </c>
      <c r="E666" s="251">
        <v>0</v>
      </c>
      <c r="F666" s="251" t="s">
        <v>561</v>
      </c>
      <c r="U666" s="251">
        <v>4</v>
      </c>
      <c r="V666" s="251" t="s">
        <v>515</v>
      </c>
      <c r="W666" s="251" t="s">
        <v>100</v>
      </c>
      <c r="X666" s="251">
        <f>TripMode!U90</f>
        <v>701340</v>
      </c>
      <c r="Y666" s="251" t="s">
        <v>561</v>
      </c>
    </row>
    <row r="667" spans="2:25" x14ac:dyDescent="0.25">
      <c r="B667" s="251">
        <v>2</v>
      </c>
      <c r="C667" s="251" t="s">
        <v>515</v>
      </c>
      <c r="D667" s="251" t="s">
        <v>100</v>
      </c>
      <c r="E667" s="251">
        <v>0</v>
      </c>
      <c r="F667" s="251" t="s">
        <v>561</v>
      </c>
      <c r="U667" s="251">
        <v>5</v>
      </c>
      <c r="V667" s="251" t="s">
        <v>515</v>
      </c>
      <c r="W667" s="251" t="s">
        <v>100</v>
      </c>
      <c r="X667" s="251">
        <f>TripMode!U91</f>
        <v>0</v>
      </c>
      <c r="Y667" s="251" t="s">
        <v>561</v>
      </c>
    </row>
    <row r="668" spans="2:25" x14ac:dyDescent="0.25">
      <c r="B668" s="251">
        <v>3</v>
      </c>
      <c r="C668" s="251" t="s">
        <v>515</v>
      </c>
      <c r="D668" s="251" t="s">
        <v>100</v>
      </c>
      <c r="E668" s="251">
        <v>0</v>
      </c>
      <c r="F668" s="251" t="s">
        <v>561</v>
      </c>
      <c r="U668" s="251">
        <v>6</v>
      </c>
      <c r="V668" s="251" t="s">
        <v>515</v>
      </c>
      <c r="W668" s="251" t="s">
        <v>100</v>
      </c>
      <c r="X668" s="251">
        <f>TripMode!U92</f>
        <v>0</v>
      </c>
      <c r="Y668" s="251" t="s">
        <v>561</v>
      </c>
    </row>
    <row r="669" spans="2:25" x14ac:dyDescent="0.25">
      <c r="B669" s="251">
        <v>4</v>
      </c>
      <c r="C669" s="251" t="s">
        <v>515</v>
      </c>
      <c r="D669" s="251" t="s">
        <v>100</v>
      </c>
      <c r="E669" s="251">
        <v>701340</v>
      </c>
      <c r="F669" s="251" t="s">
        <v>561</v>
      </c>
      <c r="U669" s="251">
        <v>7</v>
      </c>
      <c r="V669" s="251" t="s">
        <v>515</v>
      </c>
      <c r="W669" s="251" t="s">
        <v>100</v>
      </c>
      <c r="X669" s="251">
        <f>TripMode!U93</f>
        <v>0</v>
      </c>
      <c r="Y669" s="251" t="s">
        <v>561</v>
      </c>
    </row>
    <row r="670" spans="2:25" x14ac:dyDescent="0.25">
      <c r="B670" s="251">
        <v>5</v>
      </c>
      <c r="C670" s="251" t="s">
        <v>515</v>
      </c>
      <c r="D670" s="251" t="s">
        <v>100</v>
      </c>
      <c r="E670" s="251">
        <v>0</v>
      </c>
      <c r="F670" s="251" t="s">
        <v>561</v>
      </c>
      <c r="U670" s="251">
        <v>8</v>
      </c>
      <c r="V670" s="251" t="s">
        <v>515</v>
      </c>
      <c r="W670" s="251" t="s">
        <v>100</v>
      </c>
      <c r="X670" s="251">
        <f>TripMode!U94</f>
        <v>0</v>
      </c>
      <c r="Y670" s="251" t="s">
        <v>561</v>
      </c>
    </row>
    <row r="671" spans="2:25" x14ac:dyDescent="0.25">
      <c r="B671" s="251">
        <v>6</v>
      </c>
      <c r="C671" s="251" t="s">
        <v>515</v>
      </c>
      <c r="D671" s="251" t="s">
        <v>100</v>
      </c>
      <c r="E671" s="251">
        <v>0</v>
      </c>
      <c r="F671" s="251" t="s">
        <v>561</v>
      </c>
      <c r="U671" s="251">
        <v>9</v>
      </c>
      <c r="V671" s="251" t="s">
        <v>515</v>
      </c>
      <c r="W671" s="251" t="s">
        <v>100</v>
      </c>
      <c r="X671" s="251">
        <f>TripMode!U95</f>
        <v>0</v>
      </c>
      <c r="Y671" s="251" t="s">
        <v>561</v>
      </c>
    </row>
    <row r="672" spans="2:25" x14ac:dyDescent="0.25">
      <c r="B672" s="251">
        <v>7</v>
      </c>
      <c r="C672" s="251" t="s">
        <v>515</v>
      </c>
      <c r="D672" s="251" t="s">
        <v>100</v>
      </c>
      <c r="E672" s="251">
        <v>0</v>
      </c>
      <c r="F672" s="251" t="s">
        <v>561</v>
      </c>
      <c r="U672" s="251">
        <v>10</v>
      </c>
      <c r="V672" s="251" t="s">
        <v>515</v>
      </c>
      <c r="W672" s="251" t="s">
        <v>100</v>
      </c>
      <c r="X672" s="251">
        <f>TripMode!U96</f>
        <v>0</v>
      </c>
      <c r="Y672" s="251" t="s">
        <v>561</v>
      </c>
    </row>
    <row r="673" spans="2:25" x14ac:dyDescent="0.25">
      <c r="B673" s="251">
        <v>8</v>
      </c>
      <c r="C673" s="251" t="s">
        <v>515</v>
      </c>
      <c r="D673" s="251" t="s">
        <v>100</v>
      </c>
      <c r="E673" s="251">
        <v>0</v>
      </c>
      <c r="F673" s="251" t="s">
        <v>561</v>
      </c>
      <c r="U673" s="251">
        <v>11</v>
      </c>
      <c r="V673" s="251" t="s">
        <v>515</v>
      </c>
      <c r="W673" s="251" t="s">
        <v>100</v>
      </c>
      <c r="X673" s="251">
        <f>TripMode!U97</f>
        <v>0</v>
      </c>
      <c r="Y673" s="251" t="s">
        <v>561</v>
      </c>
    </row>
    <row r="674" spans="2:25" x14ac:dyDescent="0.25">
      <c r="B674" s="251">
        <v>9</v>
      </c>
      <c r="C674" s="251" t="s">
        <v>515</v>
      </c>
      <c r="D674" s="251" t="s">
        <v>100</v>
      </c>
      <c r="E674" s="251">
        <v>0</v>
      </c>
      <c r="F674" s="251" t="s">
        <v>561</v>
      </c>
      <c r="U674" s="251">
        <v>12</v>
      </c>
      <c r="V674" s="251" t="s">
        <v>515</v>
      </c>
      <c r="W674" s="251" t="s">
        <v>100</v>
      </c>
      <c r="X674" s="251">
        <f>TripMode!U98</f>
        <v>0</v>
      </c>
      <c r="Y674" s="251" t="s">
        <v>561</v>
      </c>
    </row>
    <row r="675" spans="2:25" x14ac:dyDescent="0.25">
      <c r="B675" s="251">
        <v>1</v>
      </c>
      <c r="C675" s="251" t="s">
        <v>517</v>
      </c>
      <c r="D675" s="251" t="s">
        <v>100</v>
      </c>
      <c r="E675" s="251">
        <v>0</v>
      </c>
      <c r="F675" s="251" t="s">
        <v>562</v>
      </c>
      <c r="U675" s="251">
        <v>1</v>
      </c>
      <c r="V675" s="251" t="s">
        <v>517</v>
      </c>
      <c r="W675" s="251" t="s">
        <v>100</v>
      </c>
      <c r="X675" s="251">
        <f>TripMode!V87</f>
        <v>0</v>
      </c>
      <c r="Y675" s="251" t="s">
        <v>562</v>
      </c>
    </row>
    <row r="676" spans="2:25" x14ac:dyDescent="0.25">
      <c r="B676" s="251">
        <v>10</v>
      </c>
      <c r="C676" s="251" t="s">
        <v>517</v>
      </c>
      <c r="D676" s="251" t="s">
        <v>100</v>
      </c>
      <c r="E676" s="251">
        <v>0</v>
      </c>
      <c r="F676" s="251" t="s">
        <v>562</v>
      </c>
      <c r="U676" s="251">
        <v>2</v>
      </c>
      <c r="V676" s="251" t="s">
        <v>517</v>
      </c>
      <c r="W676" s="251" t="s">
        <v>100</v>
      </c>
      <c r="X676" s="251">
        <f>TripMode!V88</f>
        <v>0</v>
      </c>
      <c r="Y676" s="251" t="s">
        <v>562</v>
      </c>
    </row>
    <row r="677" spans="2:25" x14ac:dyDescent="0.25">
      <c r="B677" s="251">
        <v>11</v>
      </c>
      <c r="C677" s="251" t="s">
        <v>517</v>
      </c>
      <c r="D677" s="251" t="s">
        <v>100</v>
      </c>
      <c r="E677" s="251">
        <v>0</v>
      </c>
      <c r="F677" s="251" t="s">
        <v>562</v>
      </c>
      <c r="U677" s="251">
        <v>3</v>
      </c>
      <c r="V677" s="251" t="s">
        <v>517</v>
      </c>
      <c r="W677" s="251" t="s">
        <v>100</v>
      </c>
      <c r="X677" s="251">
        <f>TripMode!V89</f>
        <v>0</v>
      </c>
      <c r="Y677" s="251" t="s">
        <v>562</v>
      </c>
    </row>
    <row r="678" spans="2:25" x14ac:dyDescent="0.25">
      <c r="B678" s="251">
        <v>12</v>
      </c>
      <c r="C678" s="251" t="s">
        <v>517</v>
      </c>
      <c r="D678" s="251" t="s">
        <v>100</v>
      </c>
      <c r="E678" s="251">
        <v>0</v>
      </c>
      <c r="F678" s="251" t="s">
        <v>562</v>
      </c>
      <c r="U678" s="251">
        <v>4</v>
      </c>
      <c r="V678" s="251" t="s">
        <v>517</v>
      </c>
      <c r="W678" s="251" t="s">
        <v>100</v>
      </c>
      <c r="X678" s="251">
        <f>TripMode!V90</f>
        <v>0</v>
      </c>
      <c r="Y678" s="251" t="s">
        <v>562</v>
      </c>
    </row>
    <row r="679" spans="2:25" x14ac:dyDescent="0.25">
      <c r="B679" s="251">
        <v>2</v>
      </c>
      <c r="C679" s="251" t="s">
        <v>517</v>
      </c>
      <c r="D679" s="251" t="s">
        <v>100</v>
      </c>
      <c r="E679" s="251">
        <v>0</v>
      </c>
      <c r="F679" s="251" t="s">
        <v>562</v>
      </c>
      <c r="U679" s="251">
        <v>5</v>
      </c>
      <c r="V679" s="251" t="s">
        <v>517</v>
      </c>
      <c r="W679" s="251" t="s">
        <v>100</v>
      </c>
      <c r="X679" s="251">
        <f>TripMode!V91</f>
        <v>136812</v>
      </c>
      <c r="Y679" s="251" t="s">
        <v>562</v>
      </c>
    </row>
    <row r="680" spans="2:25" x14ac:dyDescent="0.25">
      <c r="B680" s="251">
        <v>3</v>
      </c>
      <c r="C680" s="251" t="s">
        <v>517</v>
      </c>
      <c r="D680" s="251" t="s">
        <v>100</v>
      </c>
      <c r="E680" s="251">
        <v>0</v>
      </c>
      <c r="F680" s="251" t="s">
        <v>562</v>
      </c>
      <c r="U680" s="251">
        <v>6</v>
      </c>
      <c r="V680" s="251" t="s">
        <v>517</v>
      </c>
      <c r="W680" s="251" t="s">
        <v>100</v>
      </c>
      <c r="X680" s="251">
        <f>TripMode!V92</f>
        <v>0</v>
      </c>
      <c r="Y680" s="251" t="s">
        <v>562</v>
      </c>
    </row>
    <row r="681" spans="2:25" x14ac:dyDescent="0.25">
      <c r="B681" s="251">
        <v>4</v>
      </c>
      <c r="C681" s="251" t="s">
        <v>517</v>
      </c>
      <c r="D681" s="251" t="s">
        <v>100</v>
      </c>
      <c r="E681" s="251">
        <v>0</v>
      </c>
      <c r="F681" s="251" t="s">
        <v>562</v>
      </c>
      <c r="U681" s="251">
        <v>7</v>
      </c>
      <c r="V681" s="251" t="s">
        <v>517</v>
      </c>
      <c r="W681" s="251" t="s">
        <v>100</v>
      </c>
      <c r="X681" s="251">
        <f>TripMode!V93</f>
        <v>0</v>
      </c>
      <c r="Y681" s="251" t="s">
        <v>562</v>
      </c>
    </row>
    <row r="682" spans="2:25" x14ac:dyDescent="0.25">
      <c r="B682" s="251">
        <v>5</v>
      </c>
      <c r="C682" s="251" t="s">
        <v>517</v>
      </c>
      <c r="D682" s="251" t="s">
        <v>100</v>
      </c>
      <c r="E682" s="251">
        <v>136812</v>
      </c>
      <c r="F682" s="251" t="s">
        <v>562</v>
      </c>
      <c r="U682" s="251">
        <v>8</v>
      </c>
      <c r="V682" s="251" t="s">
        <v>517</v>
      </c>
      <c r="W682" s="251" t="s">
        <v>100</v>
      </c>
      <c r="X682" s="251">
        <f>TripMode!V94</f>
        <v>0</v>
      </c>
      <c r="Y682" s="251" t="s">
        <v>562</v>
      </c>
    </row>
    <row r="683" spans="2:25" x14ac:dyDescent="0.25">
      <c r="B683" s="251">
        <v>6</v>
      </c>
      <c r="C683" s="251" t="s">
        <v>517</v>
      </c>
      <c r="D683" s="251" t="s">
        <v>100</v>
      </c>
      <c r="E683" s="251">
        <v>0</v>
      </c>
      <c r="F683" s="251" t="s">
        <v>562</v>
      </c>
      <c r="U683" s="251">
        <v>9</v>
      </c>
      <c r="V683" s="251" t="s">
        <v>517</v>
      </c>
      <c r="W683" s="251" t="s">
        <v>100</v>
      </c>
      <c r="X683" s="251">
        <f>TripMode!V95</f>
        <v>0</v>
      </c>
      <c r="Y683" s="251" t="s">
        <v>562</v>
      </c>
    </row>
    <row r="684" spans="2:25" x14ac:dyDescent="0.25">
      <c r="B684" s="251">
        <v>7</v>
      </c>
      <c r="C684" s="251" t="s">
        <v>517</v>
      </c>
      <c r="D684" s="251" t="s">
        <v>100</v>
      </c>
      <c r="E684" s="251">
        <v>0</v>
      </c>
      <c r="F684" s="251" t="s">
        <v>562</v>
      </c>
      <c r="U684" s="251">
        <v>10</v>
      </c>
      <c r="V684" s="251" t="s">
        <v>517</v>
      </c>
      <c r="W684" s="251" t="s">
        <v>100</v>
      </c>
      <c r="X684" s="251">
        <f>TripMode!V96</f>
        <v>0</v>
      </c>
      <c r="Y684" s="251" t="s">
        <v>562</v>
      </c>
    </row>
    <row r="685" spans="2:25" x14ac:dyDescent="0.25">
      <c r="B685" s="251">
        <v>8</v>
      </c>
      <c r="C685" s="251" t="s">
        <v>517</v>
      </c>
      <c r="D685" s="251" t="s">
        <v>100</v>
      </c>
      <c r="E685" s="251">
        <v>0</v>
      </c>
      <c r="F685" s="251" t="s">
        <v>562</v>
      </c>
      <c r="U685" s="251">
        <v>11</v>
      </c>
      <c r="V685" s="251" t="s">
        <v>517</v>
      </c>
      <c r="W685" s="251" t="s">
        <v>100</v>
      </c>
      <c r="X685" s="251">
        <f>TripMode!V97</f>
        <v>0</v>
      </c>
      <c r="Y685" s="251" t="s">
        <v>562</v>
      </c>
    </row>
    <row r="686" spans="2:25" x14ac:dyDescent="0.25">
      <c r="B686" s="251">
        <v>9</v>
      </c>
      <c r="C686" s="251" t="s">
        <v>517</v>
      </c>
      <c r="D686" s="251" t="s">
        <v>100</v>
      </c>
      <c r="E686" s="251">
        <v>0</v>
      </c>
      <c r="F686" s="251" t="s">
        <v>562</v>
      </c>
      <c r="U686" s="251">
        <v>12</v>
      </c>
      <c r="V686" s="251" t="s">
        <v>517</v>
      </c>
      <c r="W686" s="251" t="s">
        <v>100</v>
      </c>
      <c r="X686" s="251">
        <f>TripMode!V98</f>
        <v>0</v>
      </c>
      <c r="Y686" s="251" t="s">
        <v>562</v>
      </c>
    </row>
    <row r="687" spans="2:25" x14ac:dyDescent="0.25">
      <c r="B687" s="251">
        <v>1</v>
      </c>
      <c r="C687" s="251" t="s">
        <v>519</v>
      </c>
      <c r="D687" s="251" t="s">
        <v>100</v>
      </c>
      <c r="E687" s="251">
        <v>0</v>
      </c>
      <c r="F687" s="251" t="s">
        <v>563</v>
      </c>
      <c r="U687" s="251">
        <v>1</v>
      </c>
      <c r="V687" s="251" t="s">
        <v>519</v>
      </c>
      <c r="W687" s="251" t="s">
        <v>100</v>
      </c>
      <c r="X687" s="251">
        <f>TripMode!W87</f>
        <v>0</v>
      </c>
      <c r="Y687" s="251" t="s">
        <v>563</v>
      </c>
    </row>
    <row r="688" spans="2:25" x14ac:dyDescent="0.25">
      <c r="B688" s="251">
        <v>10</v>
      </c>
      <c r="C688" s="251" t="s">
        <v>519</v>
      </c>
      <c r="D688" s="251" t="s">
        <v>100</v>
      </c>
      <c r="E688" s="251">
        <v>0</v>
      </c>
      <c r="F688" s="251" t="s">
        <v>563</v>
      </c>
      <c r="U688" s="251">
        <v>2</v>
      </c>
      <c r="V688" s="251" t="s">
        <v>519</v>
      </c>
      <c r="W688" s="251" t="s">
        <v>100</v>
      </c>
      <c r="X688" s="251">
        <f>TripMode!W88</f>
        <v>16590.949521357015</v>
      </c>
      <c r="Y688" s="251" t="s">
        <v>563</v>
      </c>
    </row>
    <row r="689" spans="2:25" x14ac:dyDescent="0.25">
      <c r="B689" s="251">
        <v>11</v>
      </c>
      <c r="C689" s="251" t="s">
        <v>519</v>
      </c>
      <c r="D689" s="251" t="s">
        <v>100</v>
      </c>
      <c r="E689" s="251">
        <v>350</v>
      </c>
      <c r="F689" s="251" t="s">
        <v>563</v>
      </c>
      <c r="U689" s="251">
        <v>3</v>
      </c>
      <c r="V689" s="251" t="s">
        <v>519</v>
      </c>
      <c r="W689" s="251" t="s">
        <v>100</v>
      </c>
      <c r="X689" s="251">
        <f>TripMode!W89</f>
        <v>19255.868457921348</v>
      </c>
      <c r="Y689" s="251" t="s">
        <v>563</v>
      </c>
    </row>
    <row r="690" spans="2:25" x14ac:dyDescent="0.25">
      <c r="B690" s="251">
        <v>12</v>
      </c>
      <c r="C690" s="251" t="s">
        <v>519</v>
      </c>
      <c r="D690" s="251" t="s">
        <v>100</v>
      </c>
      <c r="E690" s="251">
        <v>2128</v>
      </c>
      <c r="F690" s="251" t="s">
        <v>563</v>
      </c>
      <c r="U690" s="251">
        <v>4</v>
      </c>
      <c r="V690" s="251" t="s">
        <v>519</v>
      </c>
      <c r="W690" s="251" t="s">
        <v>100</v>
      </c>
      <c r="X690" s="251">
        <f>TripMode!W90</f>
        <v>70062.476887072189</v>
      </c>
      <c r="Y690" s="251" t="s">
        <v>563</v>
      </c>
    </row>
    <row r="691" spans="2:25" x14ac:dyDescent="0.25">
      <c r="B691" s="251">
        <v>2</v>
      </c>
      <c r="C691" s="251" t="s">
        <v>519</v>
      </c>
      <c r="D691" s="251" t="s">
        <v>100</v>
      </c>
      <c r="E691" s="251">
        <v>17092</v>
      </c>
      <c r="F691" s="251" t="s">
        <v>563</v>
      </c>
      <c r="U691" s="251">
        <v>5</v>
      </c>
      <c r="V691" s="251" t="s">
        <v>519</v>
      </c>
      <c r="W691" s="251" t="s">
        <v>100</v>
      </c>
      <c r="X691" s="251">
        <f>TripMode!W91</f>
        <v>0</v>
      </c>
      <c r="Y691" s="251" t="s">
        <v>563</v>
      </c>
    </row>
    <row r="692" spans="2:25" x14ac:dyDescent="0.25">
      <c r="B692" s="251">
        <v>3</v>
      </c>
      <c r="C692" s="251" t="s">
        <v>519</v>
      </c>
      <c r="D692" s="251" t="s">
        <v>100</v>
      </c>
      <c r="E692" s="251">
        <v>0</v>
      </c>
      <c r="F692" s="251" t="s">
        <v>563</v>
      </c>
      <c r="U692" s="251">
        <v>6</v>
      </c>
      <c r="V692" s="251" t="s">
        <v>519</v>
      </c>
      <c r="W692" s="251" t="s">
        <v>100</v>
      </c>
      <c r="X692" s="251">
        <f>TripMode!W92</f>
        <v>180538.91300475612</v>
      </c>
      <c r="Y692" s="251" t="s">
        <v>563</v>
      </c>
    </row>
    <row r="693" spans="2:25" x14ac:dyDescent="0.25">
      <c r="B693" s="251">
        <v>4</v>
      </c>
      <c r="C693" s="251" t="s">
        <v>519</v>
      </c>
      <c r="D693" s="251" t="s">
        <v>100</v>
      </c>
      <c r="E693" s="251">
        <v>76428</v>
      </c>
      <c r="F693" s="251" t="s">
        <v>563</v>
      </c>
      <c r="U693" s="251">
        <v>7</v>
      </c>
      <c r="V693" s="251" t="s">
        <v>519</v>
      </c>
      <c r="W693" s="251" t="s">
        <v>100</v>
      </c>
      <c r="X693" s="251">
        <f>TripMode!W93</f>
        <v>0</v>
      </c>
      <c r="Y693" s="251" t="s">
        <v>563</v>
      </c>
    </row>
    <row r="694" spans="2:25" x14ac:dyDescent="0.25">
      <c r="B694" s="251">
        <v>5</v>
      </c>
      <c r="C694" s="251" t="s">
        <v>519</v>
      </c>
      <c r="D694" s="251" t="s">
        <v>100</v>
      </c>
      <c r="E694" s="251">
        <v>0</v>
      </c>
      <c r="F694" s="251" t="s">
        <v>563</v>
      </c>
      <c r="U694" s="251">
        <v>8</v>
      </c>
      <c r="V694" s="251" t="s">
        <v>519</v>
      </c>
      <c r="W694" s="251" t="s">
        <v>100</v>
      </c>
      <c r="X694" s="251">
        <f>TripMode!W94</f>
        <v>0</v>
      </c>
      <c r="Y694" s="251" t="s">
        <v>563</v>
      </c>
    </row>
    <row r="695" spans="2:25" x14ac:dyDescent="0.25">
      <c r="B695" s="251">
        <v>6</v>
      </c>
      <c r="C695" s="251" t="s">
        <v>519</v>
      </c>
      <c r="D695" s="251" t="s">
        <v>100</v>
      </c>
      <c r="E695" s="251">
        <v>192956</v>
      </c>
      <c r="F695" s="251" t="s">
        <v>563</v>
      </c>
      <c r="U695" s="251">
        <v>9</v>
      </c>
      <c r="V695" s="251" t="s">
        <v>519</v>
      </c>
      <c r="W695" s="251" t="s">
        <v>100</v>
      </c>
      <c r="X695" s="251">
        <f>TripMode!W95</f>
        <v>0</v>
      </c>
      <c r="Y695" s="251" t="s">
        <v>563</v>
      </c>
    </row>
    <row r="696" spans="2:25" x14ac:dyDescent="0.25">
      <c r="B696" s="251">
        <v>7</v>
      </c>
      <c r="C696" s="251" t="s">
        <v>519</v>
      </c>
      <c r="D696" s="251" t="s">
        <v>100</v>
      </c>
      <c r="E696" s="251">
        <v>0</v>
      </c>
      <c r="F696" s="251" t="s">
        <v>563</v>
      </c>
      <c r="U696" s="251">
        <v>10</v>
      </c>
      <c r="V696" s="251" t="s">
        <v>519</v>
      </c>
      <c r="W696" s="251" t="s">
        <v>100</v>
      </c>
      <c r="X696" s="251">
        <f>TripMode!W96</f>
        <v>0</v>
      </c>
      <c r="Y696" s="251" t="s">
        <v>563</v>
      </c>
    </row>
    <row r="697" spans="2:25" x14ac:dyDescent="0.25">
      <c r="B697" s="251">
        <v>8</v>
      </c>
      <c r="C697" s="251" t="s">
        <v>519</v>
      </c>
      <c r="D697" s="251" t="s">
        <v>100</v>
      </c>
      <c r="E697" s="251">
        <v>0</v>
      </c>
      <c r="F697" s="251" t="s">
        <v>563</v>
      </c>
      <c r="U697" s="251">
        <v>11</v>
      </c>
      <c r="V697" s="251" t="s">
        <v>519</v>
      </c>
      <c r="W697" s="251" t="s">
        <v>100</v>
      </c>
      <c r="X697" s="251">
        <f>TripMode!W97</f>
        <v>388.05666695870491</v>
      </c>
      <c r="Y697" s="251" t="s">
        <v>563</v>
      </c>
    </row>
    <row r="698" spans="2:25" x14ac:dyDescent="0.25">
      <c r="B698" s="251">
        <v>9</v>
      </c>
      <c r="C698" s="251" t="s">
        <v>519</v>
      </c>
      <c r="D698" s="251" t="s">
        <v>100</v>
      </c>
      <c r="E698" s="251">
        <v>0</v>
      </c>
      <c r="F698" s="251" t="s">
        <v>563</v>
      </c>
      <c r="U698" s="251">
        <v>12</v>
      </c>
      <c r="V698" s="251" t="s">
        <v>519</v>
      </c>
      <c r="W698" s="251" t="s">
        <v>100</v>
      </c>
      <c r="X698" s="251">
        <f>TripMode!W98</f>
        <v>2117.7354619346288</v>
      </c>
      <c r="Y698" s="251" t="s">
        <v>563</v>
      </c>
    </row>
    <row r="699" spans="2:25" x14ac:dyDescent="0.25">
      <c r="B699" s="251">
        <v>1</v>
      </c>
      <c r="C699" s="251" t="s">
        <v>521</v>
      </c>
      <c r="D699" s="251" t="s">
        <v>100</v>
      </c>
      <c r="E699" s="251">
        <v>5246</v>
      </c>
      <c r="F699" s="251" t="s">
        <v>564</v>
      </c>
      <c r="U699" s="251">
        <v>1</v>
      </c>
      <c r="V699" s="251" t="s">
        <v>521</v>
      </c>
      <c r="W699" s="251" t="s">
        <v>100</v>
      </c>
      <c r="X699" s="251">
        <f>TripMode!X87</f>
        <v>3833.6996189351075</v>
      </c>
      <c r="Y699" s="251" t="s">
        <v>564</v>
      </c>
    </row>
    <row r="700" spans="2:25" x14ac:dyDescent="0.25">
      <c r="B700" s="251">
        <v>10</v>
      </c>
      <c r="C700" s="251" t="s">
        <v>521</v>
      </c>
      <c r="D700" s="251" t="s">
        <v>100</v>
      </c>
      <c r="E700" s="251">
        <v>0</v>
      </c>
      <c r="F700" s="251" t="s">
        <v>564</v>
      </c>
      <c r="U700" s="251">
        <v>2</v>
      </c>
      <c r="V700" s="251" t="s">
        <v>521</v>
      </c>
      <c r="W700" s="251" t="s">
        <v>100</v>
      </c>
      <c r="X700" s="251">
        <f>TripMode!X88</f>
        <v>759.88466864134591</v>
      </c>
      <c r="Y700" s="251" t="s">
        <v>564</v>
      </c>
    </row>
    <row r="701" spans="2:25" x14ac:dyDescent="0.25">
      <c r="B701" s="251">
        <v>11</v>
      </c>
      <c r="C701" s="251" t="s">
        <v>521</v>
      </c>
      <c r="D701" s="251" t="s">
        <v>100</v>
      </c>
      <c r="E701" s="251">
        <v>0</v>
      </c>
      <c r="F701" s="251" t="s">
        <v>564</v>
      </c>
      <c r="U701" s="251">
        <v>3</v>
      </c>
      <c r="V701" s="251" t="s">
        <v>521</v>
      </c>
      <c r="W701" s="251" t="s">
        <v>100</v>
      </c>
      <c r="X701" s="251">
        <f>TripMode!X89</f>
        <v>579.80393613883098</v>
      </c>
      <c r="Y701" s="251" t="s">
        <v>564</v>
      </c>
    </row>
    <row r="702" spans="2:25" x14ac:dyDescent="0.25">
      <c r="B702" s="251">
        <v>12</v>
      </c>
      <c r="C702" s="251" t="s">
        <v>521</v>
      </c>
      <c r="D702" s="251" t="s">
        <v>100</v>
      </c>
      <c r="E702" s="251">
        <v>0</v>
      </c>
      <c r="F702" s="251" t="s">
        <v>564</v>
      </c>
      <c r="U702" s="251">
        <v>4</v>
      </c>
      <c r="V702" s="251" t="s">
        <v>521</v>
      </c>
      <c r="W702" s="251" t="s">
        <v>100</v>
      </c>
      <c r="X702" s="251">
        <f>TripMode!X90</f>
        <v>1339.7116187539639</v>
      </c>
      <c r="Y702" s="251" t="s">
        <v>564</v>
      </c>
    </row>
    <row r="703" spans="2:25" x14ac:dyDescent="0.25">
      <c r="B703" s="251">
        <v>2</v>
      </c>
      <c r="C703" s="251" t="s">
        <v>521</v>
      </c>
      <c r="D703" s="251" t="s">
        <v>100</v>
      </c>
      <c r="E703" s="251">
        <v>1024</v>
      </c>
      <c r="F703" s="251" t="s">
        <v>564</v>
      </c>
      <c r="U703" s="251">
        <v>5</v>
      </c>
      <c r="V703" s="251" t="s">
        <v>521</v>
      </c>
      <c r="W703" s="251" t="s">
        <v>100</v>
      </c>
      <c r="X703" s="251">
        <f>TripMode!X91</f>
        <v>0</v>
      </c>
      <c r="Y703" s="251" t="s">
        <v>564</v>
      </c>
    </row>
    <row r="704" spans="2:25" x14ac:dyDescent="0.25">
      <c r="B704" s="251">
        <v>3</v>
      </c>
      <c r="C704" s="251" t="s">
        <v>521</v>
      </c>
      <c r="D704" s="251" t="s">
        <v>100</v>
      </c>
      <c r="E704" s="251">
        <v>862</v>
      </c>
      <c r="F704" s="251" t="s">
        <v>564</v>
      </c>
      <c r="U704" s="251">
        <v>6</v>
      </c>
      <c r="V704" s="251" t="s">
        <v>521</v>
      </c>
      <c r="W704" s="251" t="s">
        <v>100</v>
      </c>
      <c r="X704" s="251">
        <f>TripMode!X92</f>
        <v>0</v>
      </c>
      <c r="Y704" s="251" t="s">
        <v>564</v>
      </c>
    </row>
    <row r="705" spans="2:25" x14ac:dyDescent="0.25">
      <c r="B705" s="251">
        <v>4</v>
      </c>
      <c r="C705" s="251" t="s">
        <v>521</v>
      </c>
      <c r="D705" s="251" t="s">
        <v>100</v>
      </c>
      <c r="E705" s="251">
        <v>1448</v>
      </c>
      <c r="F705" s="251" t="s">
        <v>564</v>
      </c>
      <c r="U705" s="251">
        <v>7</v>
      </c>
      <c r="V705" s="251" t="s">
        <v>521</v>
      </c>
      <c r="W705" s="251" t="s">
        <v>100</v>
      </c>
      <c r="X705" s="251">
        <f>TripMode!X93</f>
        <v>9910.900157530752</v>
      </c>
      <c r="Y705" s="251" t="s">
        <v>564</v>
      </c>
    </row>
    <row r="706" spans="2:25" x14ac:dyDescent="0.25">
      <c r="B706" s="251">
        <v>5</v>
      </c>
      <c r="C706" s="251" t="s">
        <v>521</v>
      </c>
      <c r="D706" s="251" t="s">
        <v>100</v>
      </c>
      <c r="E706" s="251">
        <v>0</v>
      </c>
      <c r="F706" s="251" t="s">
        <v>564</v>
      </c>
      <c r="U706" s="251">
        <v>8</v>
      </c>
      <c r="V706" s="251" t="s">
        <v>521</v>
      </c>
      <c r="W706" s="251" t="s">
        <v>100</v>
      </c>
      <c r="X706" s="251">
        <f>TripMode!X94</f>
        <v>0</v>
      </c>
      <c r="Y706" s="251" t="s">
        <v>564</v>
      </c>
    </row>
    <row r="707" spans="2:25" x14ac:dyDescent="0.25">
      <c r="B707" s="251">
        <v>6</v>
      </c>
      <c r="C707" s="251" t="s">
        <v>521</v>
      </c>
      <c r="D707" s="251" t="s">
        <v>100</v>
      </c>
      <c r="E707" s="251">
        <v>0</v>
      </c>
      <c r="F707" s="251" t="s">
        <v>564</v>
      </c>
      <c r="U707" s="251">
        <v>9</v>
      </c>
      <c r="V707" s="251" t="s">
        <v>521</v>
      </c>
      <c r="W707" s="251" t="s">
        <v>100</v>
      </c>
      <c r="X707" s="251">
        <f>TripMode!X95</f>
        <v>0</v>
      </c>
      <c r="Y707" s="251" t="s">
        <v>564</v>
      </c>
    </row>
    <row r="708" spans="2:25" x14ac:dyDescent="0.25">
      <c r="B708" s="251">
        <v>7</v>
      </c>
      <c r="C708" s="251" t="s">
        <v>521</v>
      </c>
      <c r="D708" s="251" t="s">
        <v>100</v>
      </c>
      <c r="E708" s="251">
        <v>7844</v>
      </c>
      <c r="F708" s="251" t="s">
        <v>564</v>
      </c>
      <c r="U708" s="251">
        <v>10</v>
      </c>
      <c r="V708" s="251" t="s">
        <v>521</v>
      </c>
      <c r="W708" s="251" t="s">
        <v>100</v>
      </c>
      <c r="X708" s="251">
        <f>TripMode!X96</f>
        <v>0</v>
      </c>
      <c r="Y708" s="251" t="s">
        <v>564</v>
      </c>
    </row>
    <row r="709" spans="2:25" x14ac:dyDescent="0.25">
      <c r="B709" s="251">
        <v>8</v>
      </c>
      <c r="C709" s="251" t="s">
        <v>521</v>
      </c>
      <c r="D709" s="251" t="s">
        <v>100</v>
      </c>
      <c r="E709" s="251">
        <v>0</v>
      </c>
      <c r="F709" s="251" t="s">
        <v>564</v>
      </c>
      <c r="U709" s="251">
        <v>11</v>
      </c>
      <c r="V709" s="251" t="s">
        <v>521</v>
      </c>
      <c r="W709" s="251" t="s">
        <v>100</v>
      </c>
      <c r="X709" s="251">
        <f>TripMode!X97</f>
        <v>0</v>
      </c>
      <c r="Y709" s="251" t="s">
        <v>564</v>
      </c>
    </row>
    <row r="710" spans="2:25" x14ac:dyDescent="0.25">
      <c r="B710" s="251">
        <v>9</v>
      </c>
      <c r="C710" s="251" t="s">
        <v>521</v>
      </c>
      <c r="D710" s="251" t="s">
        <v>100</v>
      </c>
      <c r="E710" s="251">
        <v>0</v>
      </c>
      <c r="F710" s="251" t="s">
        <v>564</v>
      </c>
      <c r="U710" s="251">
        <v>12</v>
      </c>
      <c r="V710" s="251" t="s">
        <v>521</v>
      </c>
      <c r="W710" s="251" t="s">
        <v>100</v>
      </c>
      <c r="X710" s="251">
        <f>TripMode!X98</f>
        <v>0</v>
      </c>
      <c r="Y710" s="251" t="s">
        <v>564</v>
      </c>
    </row>
    <row r="711" spans="2:25" x14ac:dyDescent="0.25">
      <c r="B711" s="251">
        <v>1</v>
      </c>
      <c r="C711" s="251" t="s">
        <v>523</v>
      </c>
      <c r="D711" s="251" t="s">
        <v>100</v>
      </c>
      <c r="E711" s="251">
        <v>0</v>
      </c>
      <c r="F711" s="251" t="s">
        <v>565</v>
      </c>
      <c r="U711" s="251">
        <v>1</v>
      </c>
      <c r="V711" s="251" t="s">
        <v>523</v>
      </c>
      <c r="W711" s="251" t="s">
        <v>100</v>
      </c>
      <c r="X711" s="251">
        <f>TripMode!Y87</f>
        <v>0</v>
      </c>
      <c r="Y711" s="251" t="s">
        <v>565</v>
      </c>
    </row>
    <row r="712" spans="2:25" x14ac:dyDescent="0.25">
      <c r="B712" s="251">
        <v>10</v>
      </c>
      <c r="C712" s="251" t="s">
        <v>523</v>
      </c>
      <c r="D712" s="251" t="s">
        <v>100</v>
      </c>
      <c r="E712" s="251">
        <v>0</v>
      </c>
      <c r="F712" s="251" t="s">
        <v>565</v>
      </c>
      <c r="U712" s="251">
        <v>2</v>
      </c>
      <c r="V712" s="251" t="s">
        <v>523</v>
      </c>
      <c r="W712" s="251" t="s">
        <v>100</v>
      </c>
      <c r="X712" s="251">
        <f>TripMode!Y88</f>
        <v>4635.63517665986</v>
      </c>
      <c r="Y712" s="251" t="s">
        <v>565</v>
      </c>
    </row>
    <row r="713" spans="2:25" x14ac:dyDescent="0.25">
      <c r="B713" s="251">
        <v>11</v>
      </c>
      <c r="C713" s="251" t="s">
        <v>523</v>
      </c>
      <c r="D713" s="251" t="s">
        <v>100</v>
      </c>
      <c r="E713" s="251">
        <v>0</v>
      </c>
      <c r="F713" s="251" t="s">
        <v>565</v>
      </c>
      <c r="U713" s="251">
        <v>3</v>
      </c>
      <c r="V713" s="251" t="s">
        <v>523</v>
      </c>
      <c r="W713" s="251" t="s">
        <v>100</v>
      </c>
      <c r="X713" s="251">
        <f>TripMode!Y89</f>
        <v>395.15935612371248</v>
      </c>
      <c r="Y713" s="251" t="s">
        <v>565</v>
      </c>
    </row>
    <row r="714" spans="2:25" x14ac:dyDescent="0.25">
      <c r="B714" s="251">
        <v>12</v>
      </c>
      <c r="C714" s="251" t="s">
        <v>523</v>
      </c>
      <c r="D714" s="251" t="s">
        <v>100</v>
      </c>
      <c r="E714" s="251">
        <v>0</v>
      </c>
      <c r="F714" s="251" t="s">
        <v>565</v>
      </c>
      <c r="U714" s="251">
        <v>4</v>
      </c>
      <c r="V714" s="251" t="s">
        <v>523</v>
      </c>
      <c r="W714" s="251" t="s">
        <v>100</v>
      </c>
      <c r="X714" s="251">
        <f>TripMode!Y90</f>
        <v>21564.580689127095</v>
      </c>
      <c r="Y714" s="251" t="s">
        <v>565</v>
      </c>
    </row>
    <row r="715" spans="2:25" x14ac:dyDescent="0.25">
      <c r="B715" s="251">
        <v>2</v>
      </c>
      <c r="C715" s="251" t="s">
        <v>523</v>
      </c>
      <c r="D715" s="251" t="s">
        <v>100</v>
      </c>
      <c r="E715" s="251">
        <v>4852</v>
      </c>
      <c r="F715" s="251" t="s">
        <v>565</v>
      </c>
      <c r="U715" s="251">
        <v>5</v>
      </c>
      <c r="V715" s="251" t="s">
        <v>523</v>
      </c>
      <c r="W715" s="251" t="s">
        <v>100</v>
      </c>
      <c r="X715" s="251">
        <f>TripMode!Y91</f>
        <v>0</v>
      </c>
      <c r="Y715" s="251" t="s">
        <v>565</v>
      </c>
    </row>
    <row r="716" spans="2:25" x14ac:dyDescent="0.25">
      <c r="B716" s="251">
        <v>3</v>
      </c>
      <c r="C716" s="251" t="s">
        <v>523</v>
      </c>
      <c r="D716" s="251" t="s">
        <v>100</v>
      </c>
      <c r="E716" s="251">
        <v>388</v>
      </c>
      <c r="F716" s="251" t="s">
        <v>565</v>
      </c>
      <c r="U716" s="251">
        <v>6</v>
      </c>
      <c r="V716" s="251" t="s">
        <v>523</v>
      </c>
      <c r="W716" s="251" t="s">
        <v>100</v>
      </c>
      <c r="X716" s="251">
        <f>TripMode!Y92</f>
        <v>0</v>
      </c>
      <c r="Y716" s="251" t="s">
        <v>565</v>
      </c>
    </row>
    <row r="717" spans="2:25" x14ac:dyDescent="0.25">
      <c r="B717" s="251">
        <v>4</v>
      </c>
      <c r="C717" s="251" t="s">
        <v>523</v>
      </c>
      <c r="D717" s="251" t="s">
        <v>100</v>
      </c>
      <c r="E717" s="251">
        <v>18606</v>
      </c>
      <c r="F717" s="251" t="s">
        <v>565</v>
      </c>
      <c r="U717" s="251">
        <v>7</v>
      </c>
      <c r="V717" s="251" t="s">
        <v>523</v>
      </c>
      <c r="W717" s="251" t="s">
        <v>100</v>
      </c>
      <c r="X717" s="251">
        <f>TripMode!Y93</f>
        <v>0</v>
      </c>
      <c r="Y717" s="251" t="s">
        <v>565</v>
      </c>
    </row>
    <row r="718" spans="2:25" x14ac:dyDescent="0.25">
      <c r="B718" s="251">
        <v>5</v>
      </c>
      <c r="C718" s="251" t="s">
        <v>523</v>
      </c>
      <c r="D718" s="251" t="s">
        <v>100</v>
      </c>
      <c r="E718" s="251">
        <v>0</v>
      </c>
      <c r="F718" s="251" t="s">
        <v>565</v>
      </c>
      <c r="U718" s="251">
        <v>8</v>
      </c>
      <c r="V718" s="251" t="s">
        <v>523</v>
      </c>
      <c r="W718" s="251" t="s">
        <v>100</v>
      </c>
      <c r="X718" s="251">
        <f>TripMode!Y94</f>
        <v>23908.624778089335</v>
      </c>
      <c r="Y718" s="251" t="s">
        <v>565</v>
      </c>
    </row>
    <row r="719" spans="2:25" x14ac:dyDescent="0.25">
      <c r="B719" s="251">
        <v>6</v>
      </c>
      <c r="C719" s="251" t="s">
        <v>523</v>
      </c>
      <c r="D719" s="251" t="s">
        <v>100</v>
      </c>
      <c r="E719" s="251">
        <v>0</v>
      </c>
      <c r="F719" s="251" t="s">
        <v>565</v>
      </c>
      <c r="U719" s="251">
        <v>9</v>
      </c>
      <c r="V719" s="251" t="s">
        <v>523</v>
      </c>
      <c r="W719" s="251" t="s">
        <v>100</v>
      </c>
      <c r="X719" s="251">
        <f>TripMode!Y95</f>
        <v>0</v>
      </c>
      <c r="Y719" s="251" t="s">
        <v>565</v>
      </c>
    </row>
    <row r="720" spans="2:25" x14ac:dyDescent="0.25">
      <c r="B720" s="251">
        <v>7</v>
      </c>
      <c r="C720" s="251" t="s">
        <v>523</v>
      </c>
      <c r="D720" s="251" t="s">
        <v>100</v>
      </c>
      <c r="E720" s="251">
        <v>0</v>
      </c>
      <c r="F720" s="251" t="s">
        <v>565</v>
      </c>
      <c r="U720" s="251">
        <v>10</v>
      </c>
      <c r="V720" s="251" t="s">
        <v>523</v>
      </c>
      <c r="W720" s="251" t="s">
        <v>100</v>
      </c>
      <c r="X720" s="251">
        <f>TripMode!Y96</f>
        <v>0</v>
      </c>
      <c r="Y720" s="251" t="s">
        <v>565</v>
      </c>
    </row>
    <row r="721" spans="2:25" x14ac:dyDescent="0.25">
      <c r="B721" s="251">
        <v>8</v>
      </c>
      <c r="C721" s="251" t="s">
        <v>523</v>
      </c>
      <c r="D721" s="251" t="s">
        <v>100</v>
      </c>
      <c r="E721" s="251">
        <v>26658</v>
      </c>
      <c r="F721" s="251" t="s">
        <v>565</v>
      </c>
      <c r="U721" s="251">
        <v>11</v>
      </c>
      <c r="V721" s="251" t="s">
        <v>523</v>
      </c>
      <c r="W721" s="251" t="s">
        <v>100</v>
      </c>
      <c r="X721" s="251">
        <f>TripMode!Y97</f>
        <v>0</v>
      </c>
      <c r="Y721" s="251" t="s">
        <v>565</v>
      </c>
    </row>
    <row r="722" spans="2:25" x14ac:dyDescent="0.25">
      <c r="B722" s="251">
        <v>9</v>
      </c>
      <c r="C722" s="251" t="s">
        <v>523</v>
      </c>
      <c r="D722" s="251" t="s">
        <v>100</v>
      </c>
      <c r="E722" s="251">
        <v>0</v>
      </c>
      <c r="F722" s="251" t="s">
        <v>565</v>
      </c>
      <c r="U722" s="251">
        <v>12</v>
      </c>
      <c r="V722" s="251" t="s">
        <v>523</v>
      </c>
      <c r="W722" s="251" t="s">
        <v>100</v>
      </c>
      <c r="X722" s="251">
        <f>TripMode!Y98</f>
        <v>0</v>
      </c>
      <c r="Y722" s="251" t="s">
        <v>565</v>
      </c>
    </row>
    <row r="723" spans="2:25" x14ac:dyDescent="0.25">
      <c r="B723" s="251">
        <v>1</v>
      </c>
      <c r="C723" s="251" t="s">
        <v>635</v>
      </c>
      <c r="D723" s="251" t="s">
        <v>100</v>
      </c>
      <c r="E723" s="251">
        <v>0</v>
      </c>
      <c r="F723" s="251" t="s">
        <v>566</v>
      </c>
      <c r="U723" s="251">
        <v>1</v>
      </c>
      <c r="V723" s="251" t="s">
        <v>635</v>
      </c>
      <c r="W723" s="251" t="s">
        <v>100</v>
      </c>
      <c r="X723" s="251">
        <f>TripMode!Z87</f>
        <v>0</v>
      </c>
      <c r="Y723" s="251" t="s">
        <v>566</v>
      </c>
    </row>
    <row r="724" spans="2:25" x14ac:dyDescent="0.25">
      <c r="B724" s="251">
        <v>10</v>
      </c>
      <c r="C724" s="251" t="s">
        <v>635</v>
      </c>
      <c r="D724" s="251" t="s">
        <v>100</v>
      </c>
      <c r="E724" s="251">
        <v>0</v>
      </c>
      <c r="F724" s="251" t="s">
        <v>566</v>
      </c>
      <c r="U724" s="251">
        <v>2</v>
      </c>
      <c r="V724" s="251" t="s">
        <v>635</v>
      </c>
      <c r="W724" s="251" t="s">
        <v>100</v>
      </c>
      <c r="X724" s="251">
        <f>TripMode!Z88</f>
        <v>886.81484065365112</v>
      </c>
      <c r="Y724" s="251" t="s">
        <v>566</v>
      </c>
    </row>
    <row r="725" spans="2:25" x14ac:dyDescent="0.25">
      <c r="B725" s="251">
        <v>11</v>
      </c>
      <c r="C725" s="251" t="s">
        <v>635</v>
      </c>
      <c r="D725" s="251" t="s">
        <v>100</v>
      </c>
      <c r="E725" s="251">
        <v>0</v>
      </c>
      <c r="F725" s="251" t="s">
        <v>566</v>
      </c>
      <c r="U725" s="251">
        <v>3</v>
      </c>
      <c r="V725" s="251" t="s">
        <v>635</v>
      </c>
      <c r="W725" s="251" t="s">
        <v>100</v>
      </c>
      <c r="X725" s="251">
        <f>TripMode!Z89</f>
        <v>75.595504839996707</v>
      </c>
      <c r="Y725" s="251" t="s">
        <v>566</v>
      </c>
    </row>
    <row r="726" spans="2:25" x14ac:dyDescent="0.25">
      <c r="B726" s="251">
        <v>12</v>
      </c>
      <c r="C726" s="251" t="s">
        <v>635</v>
      </c>
      <c r="D726" s="251" t="s">
        <v>100</v>
      </c>
      <c r="E726" s="251">
        <v>0</v>
      </c>
      <c r="F726" s="251" t="s">
        <v>566</v>
      </c>
      <c r="U726" s="251">
        <v>4</v>
      </c>
      <c r="V726" s="251" t="s">
        <v>635</v>
      </c>
      <c r="W726" s="251" t="s">
        <v>100</v>
      </c>
      <c r="X726" s="251">
        <f>TripMode!Z90</f>
        <v>4125.3872357941718</v>
      </c>
      <c r="Y726" s="251" t="s">
        <v>566</v>
      </c>
    </row>
    <row r="727" spans="2:25" x14ac:dyDescent="0.25">
      <c r="B727" s="251">
        <v>2</v>
      </c>
      <c r="C727" s="251" t="s">
        <v>635</v>
      </c>
      <c r="D727" s="251" t="s">
        <v>100</v>
      </c>
      <c r="E727" s="251">
        <v>536</v>
      </c>
      <c r="F727" s="251" t="s">
        <v>566</v>
      </c>
      <c r="U727" s="251">
        <v>5</v>
      </c>
      <c r="V727" s="251" t="s">
        <v>635</v>
      </c>
      <c r="W727" s="251" t="s">
        <v>100</v>
      </c>
      <c r="X727" s="251">
        <f>TripMode!Z91</f>
        <v>0</v>
      </c>
      <c r="Y727" s="251" t="s">
        <v>566</v>
      </c>
    </row>
    <row r="728" spans="2:25" x14ac:dyDescent="0.25">
      <c r="B728" s="251">
        <v>3</v>
      </c>
      <c r="C728" s="251" t="s">
        <v>635</v>
      </c>
      <c r="D728" s="251" t="s">
        <v>100</v>
      </c>
      <c r="E728" s="251">
        <v>0</v>
      </c>
      <c r="F728" s="251" t="s">
        <v>566</v>
      </c>
      <c r="U728" s="251">
        <v>6</v>
      </c>
      <c r="V728" s="251" t="s">
        <v>635</v>
      </c>
      <c r="W728" s="251" t="s">
        <v>100</v>
      </c>
      <c r="X728" s="251">
        <f>TripMode!Z92</f>
        <v>0</v>
      </c>
      <c r="Y728" s="251" t="s">
        <v>566</v>
      </c>
    </row>
    <row r="729" spans="2:25" x14ac:dyDescent="0.25">
      <c r="B729" s="251">
        <v>4</v>
      </c>
      <c r="C729" s="251" t="s">
        <v>635</v>
      </c>
      <c r="D729" s="251" t="s">
        <v>100</v>
      </c>
      <c r="E729" s="251">
        <v>3628</v>
      </c>
      <c r="F729" s="251" t="s">
        <v>566</v>
      </c>
      <c r="U729" s="251">
        <v>7</v>
      </c>
      <c r="V729" s="251" t="s">
        <v>635</v>
      </c>
      <c r="W729" s="251" t="s">
        <v>100</v>
      </c>
      <c r="X729" s="251">
        <f>TripMode!Z93</f>
        <v>0</v>
      </c>
      <c r="Y729" s="251" t="s">
        <v>566</v>
      </c>
    </row>
    <row r="730" spans="2:25" x14ac:dyDescent="0.25">
      <c r="B730" s="251">
        <v>5</v>
      </c>
      <c r="C730" s="251" t="s">
        <v>635</v>
      </c>
      <c r="D730" s="251" t="s">
        <v>100</v>
      </c>
      <c r="E730" s="251">
        <v>0</v>
      </c>
      <c r="F730" s="251" t="s">
        <v>566</v>
      </c>
      <c r="U730" s="251">
        <v>8</v>
      </c>
      <c r="V730" s="251" t="s">
        <v>635</v>
      </c>
      <c r="W730" s="251" t="s">
        <v>100</v>
      </c>
      <c r="X730" s="251">
        <f>TripMode!Z94</f>
        <v>0</v>
      </c>
      <c r="Y730" s="251" t="s">
        <v>566</v>
      </c>
    </row>
    <row r="731" spans="2:25" x14ac:dyDescent="0.25">
      <c r="B731" s="251">
        <v>6</v>
      </c>
      <c r="C731" s="251" t="s">
        <v>635</v>
      </c>
      <c r="D731" s="251" t="s">
        <v>100</v>
      </c>
      <c r="E731" s="251">
        <v>0</v>
      </c>
      <c r="F731" s="251" t="s">
        <v>566</v>
      </c>
      <c r="U731" s="251">
        <v>9</v>
      </c>
      <c r="V731" s="251" t="s">
        <v>635</v>
      </c>
      <c r="W731" s="251" t="s">
        <v>100</v>
      </c>
      <c r="X731" s="251">
        <f>TripMode!Z95</f>
        <v>3810.2024187121788</v>
      </c>
      <c r="Y731" s="251" t="s">
        <v>566</v>
      </c>
    </row>
    <row r="732" spans="2:25" x14ac:dyDescent="0.25">
      <c r="B732" s="251">
        <v>7</v>
      </c>
      <c r="C732" s="251" t="s">
        <v>635</v>
      </c>
      <c r="D732" s="251" t="s">
        <v>100</v>
      </c>
      <c r="E732" s="251">
        <v>0</v>
      </c>
      <c r="F732" s="251" t="s">
        <v>566</v>
      </c>
      <c r="U732" s="251">
        <v>10</v>
      </c>
      <c r="V732" s="251" t="s">
        <v>635</v>
      </c>
      <c r="W732" s="251" t="s">
        <v>100</v>
      </c>
      <c r="X732" s="251">
        <f>TripMode!Z96</f>
        <v>0</v>
      </c>
      <c r="Y732" s="251" t="s">
        <v>566</v>
      </c>
    </row>
    <row r="733" spans="2:25" x14ac:dyDescent="0.25">
      <c r="B733" s="251">
        <v>8</v>
      </c>
      <c r="C733" s="251" t="s">
        <v>635</v>
      </c>
      <c r="D733" s="251" t="s">
        <v>100</v>
      </c>
      <c r="E733" s="251">
        <v>0</v>
      </c>
      <c r="F733" s="251" t="s">
        <v>566</v>
      </c>
      <c r="U733" s="251">
        <v>11</v>
      </c>
      <c r="V733" s="251" t="s">
        <v>635</v>
      </c>
      <c r="W733" s="251" t="s">
        <v>100</v>
      </c>
      <c r="X733" s="251">
        <f>TripMode!Z97</f>
        <v>0</v>
      </c>
      <c r="Y733" s="251" t="s">
        <v>566</v>
      </c>
    </row>
    <row r="734" spans="2:25" x14ac:dyDescent="0.25">
      <c r="B734" s="251">
        <v>9</v>
      </c>
      <c r="C734" s="251" t="s">
        <v>635</v>
      </c>
      <c r="D734" s="251" t="s">
        <v>100</v>
      </c>
      <c r="E734" s="251">
        <v>4734</v>
      </c>
      <c r="F734" s="251" t="s">
        <v>566</v>
      </c>
      <c r="U734" s="251">
        <v>12</v>
      </c>
      <c r="V734" s="251" t="s">
        <v>635</v>
      </c>
      <c r="W734" s="251" t="s">
        <v>100</v>
      </c>
      <c r="X734" s="251">
        <f>TripMode!Z98</f>
        <v>0</v>
      </c>
      <c r="Y734" s="251" t="s">
        <v>566</v>
      </c>
    </row>
    <row r="735" spans="2:25" x14ac:dyDescent="0.25">
      <c r="B735" s="251">
        <v>1</v>
      </c>
      <c r="C735" s="251" t="s">
        <v>525</v>
      </c>
      <c r="D735" s="251" t="s">
        <v>100</v>
      </c>
      <c r="E735" s="251">
        <v>0</v>
      </c>
      <c r="F735" s="251" t="s">
        <v>650</v>
      </c>
      <c r="U735" s="251">
        <v>1</v>
      </c>
      <c r="V735" s="251" t="s">
        <v>525</v>
      </c>
      <c r="W735" s="251" t="s">
        <v>100</v>
      </c>
      <c r="X735" s="251">
        <f>TripMode!AA87</f>
        <v>0</v>
      </c>
      <c r="Y735" s="251" t="s">
        <v>650</v>
      </c>
    </row>
    <row r="736" spans="2:25" x14ac:dyDescent="0.25">
      <c r="B736" s="251">
        <v>10</v>
      </c>
      <c r="C736" s="251" t="s">
        <v>525</v>
      </c>
      <c r="D736" s="251" t="s">
        <v>100</v>
      </c>
      <c r="E736" s="251">
        <v>0</v>
      </c>
      <c r="F736" s="251" t="s">
        <v>650</v>
      </c>
      <c r="U736" s="251">
        <v>2</v>
      </c>
      <c r="V736" s="251" t="s">
        <v>525</v>
      </c>
      <c r="W736" s="251" t="s">
        <v>100</v>
      </c>
      <c r="X736" s="251">
        <f>TripMode!AA88</f>
        <v>0</v>
      </c>
      <c r="Y736" s="251" t="s">
        <v>650</v>
      </c>
    </row>
    <row r="737" spans="2:25" x14ac:dyDescent="0.25">
      <c r="B737" s="251">
        <v>11</v>
      </c>
      <c r="C737" s="251" t="s">
        <v>525</v>
      </c>
      <c r="D737" s="251" t="s">
        <v>100</v>
      </c>
      <c r="E737" s="251">
        <v>0</v>
      </c>
      <c r="F737" s="251" t="s">
        <v>650</v>
      </c>
      <c r="U737" s="251">
        <v>3</v>
      </c>
      <c r="V737" s="251" t="s">
        <v>525</v>
      </c>
      <c r="W737" s="251" t="s">
        <v>100</v>
      </c>
      <c r="X737" s="251">
        <f>TripMode!AA89</f>
        <v>0</v>
      </c>
      <c r="Y737" s="251" t="s">
        <v>650</v>
      </c>
    </row>
    <row r="738" spans="2:25" x14ac:dyDescent="0.25">
      <c r="B738" s="251">
        <v>12</v>
      </c>
      <c r="C738" s="251" t="s">
        <v>525</v>
      </c>
      <c r="D738" s="251" t="s">
        <v>100</v>
      </c>
      <c r="E738" s="251">
        <v>0</v>
      </c>
      <c r="F738" s="251" t="s">
        <v>650</v>
      </c>
      <c r="U738" s="251">
        <v>4</v>
      </c>
      <c r="V738" s="251" t="s">
        <v>525</v>
      </c>
      <c r="W738" s="251" t="s">
        <v>100</v>
      </c>
      <c r="X738" s="251">
        <f>TripMode!AA90</f>
        <v>0</v>
      </c>
      <c r="Y738" s="251" t="s">
        <v>650</v>
      </c>
    </row>
    <row r="739" spans="2:25" x14ac:dyDescent="0.25">
      <c r="B739" s="251">
        <v>2</v>
      </c>
      <c r="C739" s="251" t="s">
        <v>525</v>
      </c>
      <c r="D739" s="251" t="s">
        <v>100</v>
      </c>
      <c r="E739" s="251">
        <v>0</v>
      </c>
      <c r="F739" s="251" t="s">
        <v>650</v>
      </c>
      <c r="U739" s="251">
        <v>5</v>
      </c>
      <c r="V739" s="251" t="s">
        <v>525</v>
      </c>
      <c r="W739" s="251" t="s">
        <v>100</v>
      </c>
      <c r="X739" s="251">
        <f>TripMode!AA91</f>
        <v>0</v>
      </c>
      <c r="Y739" s="251" t="s">
        <v>650</v>
      </c>
    </row>
    <row r="740" spans="2:25" x14ac:dyDescent="0.25">
      <c r="B740" s="251">
        <v>3</v>
      </c>
      <c r="C740" s="251" t="s">
        <v>525</v>
      </c>
      <c r="D740" s="251" t="s">
        <v>100</v>
      </c>
      <c r="E740" s="251">
        <v>0</v>
      </c>
      <c r="F740" s="251" t="s">
        <v>650</v>
      </c>
      <c r="U740" s="251">
        <v>6</v>
      </c>
      <c r="V740" s="251" t="s">
        <v>525</v>
      </c>
      <c r="W740" s="251" t="s">
        <v>100</v>
      </c>
      <c r="X740" s="251">
        <f>TripMode!AA92</f>
        <v>0</v>
      </c>
      <c r="Y740" s="251" t="s">
        <v>650</v>
      </c>
    </row>
    <row r="741" spans="2:25" x14ac:dyDescent="0.25">
      <c r="B741" s="251">
        <v>4</v>
      </c>
      <c r="C741" s="251" t="s">
        <v>525</v>
      </c>
      <c r="D741" s="251" t="s">
        <v>100</v>
      </c>
      <c r="E741" s="251">
        <v>0</v>
      </c>
      <c r="F741" s="251" t="s">
        <v>650</v>
      </c>
      <c r="U741" s="251">
        <v>7</v>
      </c>
      <c r="V741" s="251" t="s">
        <v>525</v>
      </c>
      <c r="W741" s="251" t="s">
        <v>100</v>
      </c>
      <c r="X741" s="251">
        <f>TripMode!AA93</f>
        <v>0</v>
      </c>
      <c r="Y741" s="251" t="s">
        <v>650</v>
      </c>
    </row>
    <row r="742" spans="2:25" x14ac:dyDescent="0.25">
      <c r="B742" s="251">
        <v>5</v>
      </c>
      <c r="C742" s="251" t="s">
        <v>525</v>
      </c>
      <c r="D742" s="251" t="s">
        <v>100</v>
      </c>
      <c r="E742" s="251">
        <v>0</v>
      </c>
      <c r="F742" s="251" t="s">
        <v>650</v>
      </c>
      <c r="U742" s="251">
        <v>8</v>
      </c>
      <c r="V742" s="251" t="s">
        <v>525</v>
      </c>
      <c r="W742" s="251" t="s">
        <v>100</v>
      </c>
      <c r="X742" s="251">
        <f>TripMode!AA94</f>
        <v>0</v>
      </c>
      <c r="Y742" s="251" t="s">
        <v>650</v>
      </c>
    </row>
    <row r="743" spans="2:25" x14ac:dyDescent="0.25">
      <c r="B743" s="251">
        <v>6</v>
      </c>
      <c r="C743" s="251" t="s">
        <v>525</v>
      </c>
      <c r="D743" s="251" t="s">
        <v>100</v>
      </c>
      <c r="E743" s="251">
        <v>0</v>
      </c>
      <c r="F743" s="251" t="s">
        <v>650</v>
      </c>
      <c r="U743" s="251">
        <v>9</v>
      </c>
      <c r="V743" s="251" t="s">
        <v>525</v>
      </c>
      <c r="W743" s="251" t="s">
        <v>100</v>
      </c>
      <c r="X743" s="251">
        <f>TripMode!AA95</f>
        <v>0</v>
      </c>
      <c r="Y743" s="251" t="s">
        <v>650</v>
      </c>
    </row>
    <row r="744" spans="2:25" x14ac:dyDescent="0.25">
      <c r="B744" s="251">
        <v>7</v>
      </c>
      <c r="C744" s="251" t="s">
        <v>525</v>
      </c>
      <c r="D744" s="251" t="s">
        <v>100</v>
      </c>
      <c r="E744" s="251">
        <v>0</v>
      </c>
      <c r="F744" s="251" t="s">
        <v>650</v>
      </c>
      <c r="U744" s="251">
        <v>10</v>
      </c>
      <c r="V744" s="251" t="s">
        <v>525</v>
      </c>
      <c r="W744" s="251" t="s">
        <v>100</v>
      </c>
      <c r="X744" s="251">
        <f>TripMode!AA96</f>
        <v>0</v>
      </c>
      <c r="Y744" s="251" t="s">
        <v>650</v>
      </c>
    </row>
    <row r="745" spans="2:25" x14ac:dyDescent="0.25">
      <c r="B745" s="251">
        <v>8</v>
      </c>
      <c r="C745" s="251" t="s">
        <v>525</v>
      </c>
      <c r="D745" s="251" t="s">
        <v>100</v>
      </c>
      <c r="E745" s="251">
        <v>0</v>
      </c>
      <c r="F745" s="251" t="s">
        <v>650</v>
      </c>
      <c r="U745" s="251">
        <v>11</v>
      </c>
      <c r="V745" s="251" t="s">
        <v>525</v>
      </c>
      <c r="W745" s="251" t="s">
        <v>100</v>
      </c>
      <c r="X745" s="251">
        <f>TripMode!AA97</f>
        <v>0</v>
      </c>
      <c r="Y745" s="251" t="s">
        <v>650</v>
      </c>
    </row>
    <row r="746" spans="2:25" x14ac:dyDescent="0.25">
      <c r="B746" s="251">
        <v>9</v>
      </c>
      <c r="C746" s="251" t="s">
        <v>525</v>
      </c>
      <c r="D746" s="251" t="s">
        <v>100</v>
      </c>
      <c r="E746" s="251">
        <v>0</v>
      </c>
      <c r="F746" s="251" t="s">
        <v>650</v>
      </c>
      <c r="U746" s="251">
        <v>12</v>
      </c>
      <c r="V746" s="251" t="s">
        <v>525</v>
      </c>
      <c r="W746" s="251" t="s">
        <v>100</v>
      </c>
      <c r="X746" s="251">
        <f>TripMode!AA98</f>
        <v>0</v>
      </c>
      <c r="Y746" s="251" t="s">
        <v>650</v>
      </c>
    </row>
    <row r="747" spans="2:25" x14ac:dyDescent="0.25">
      <c r="B747" s="251">
        <v>1</v>
      </c>
      <c r="C747" s="251" t="s">
        <v>468</v>
      </c>
      <c r="D747" s="251" t="s">
        <v>100</v>
      </c>
      <c r="E747" s="251">
        <v>0</v>
      </c>
      <c r="F747" s="251" t="s">
        <v>651</v>
      </c>
      <c r="U747" s="251">
        <v>1</v>
      </c>
      <c r="V747" s="251" t="s">
        <v>468</v>
      </c>
      <c r="W747" s="251" t="s">
        <v>100</v>
      </c>
      <c r="X747" s="251">
        <f>TripMode!AB87</f>
        <v>0</v>
      </c>
      <c r="Y747" s="251" t="s">
        <v>651</v>
      </c>
    </row>
    <row r="748" spans="2:25" x14ac:dyDescent="0.25">
      <c r="B748" s="251">
        <v>10</v>
      </c>
      <c r="C748" s="251" t="s">
        <v>468</v>
      </c>
      <c r="D748" s="251" t="s">
        <v>100</v>
      </c>
      <c r="E748" s="251">
        <v>0</v>
      </c>
      <c r="F748" s="251" t="s">
        <v>651</v>
      </c>
      <c r="U748" s="251">
        <v>2</v>
      </c>
      <c r="V748" s="251" t="s">
        <v>468</v>
      </c>
      <c r="W748" s="251" t="s">
        <v>100</v>
      </c>
      <c r="X748" s="251">
        <f>TripMode!AB88</f>
        <v>194.89217716761863</v>
      </c>
      <c r="Y748" s="251" t="s">
        <v>651</v>
      </c>
    </row>
    <row r="749" spans="2:25" x14ac:dyDescent="0.25">
      <c r="B749" s="251">
        <v>11</v>
      </c>
      <c r="C749" s="251" t="s">
        <v>468</v>
      </c>
      <c r="D749" s="251" t="s">
        <v>100</v>
      </c>
      <c r="E749" s="251">
        <v>3306</v>
      </c>
      <c r="F749" s="251" t="s">
        <v>651</v>
      </c>
      <c r="U749" s="251">
        <v>3</v>
      </c>
      <c r="V749" s="251" t="s">
        <v>468</v>
      </c>
      <c r="W749" s="251" t="s">
        <v>100</v>
      </c>
      <c r="X749" s="251">
        <f>TripMode!AB89</f>
        <v>64.941611335255971</v>
      </c>
      <c r="Y749" s="251" t="s">
        <v>651</v>
      </c>
    </row>
    <row r="750" spans="2:25" x14ac:dyDescent="0.25">
      <c r="B750" s="251">
        <v>12</v>
      </c>
      <c r="C750" s="251" t="s">
        <v>468</v>
      </c>
      <c r="D750" s="251" t="s">
        <v>100</v>
      </c>
      <c r="E750" s="251">
        <v>134</v>
      </c>
      <c r="F750" s="251" t="s">
        <v>651</v>
      </c>
      <c r="U750" s="251">
        <v>4</v>
      </c>
      <c r="V750" s="251" t="s">
        <v>468</v>
      </c>
      <c r="W750" s="251" t="s">
        <v>100</v>
      </c>
      <c r="X750" s="251">
        <f>TripMode!AB90</f>
        <v>203.73205313408204</v>
      </c>
      <c r="Y750" s="251" t="s">
        <v>651</v>
      </c>
    </row>
    <row r="751" spans="2:25" x14ac:dyDescent="0.25">
      <c r="B751" s="251">
        <v>2</v>
      </c>
      <c r="C751" s="251" t="s">
        <v>468</v>
      </c>
      <c r="D751" s="251" t="s">
        <v>100</v>
      </c>
      <c r="E751" s="251">
        <v>262</v>
      </c>
      <c r="F751" s="251" t="s">
        <v>651</v>
      </c>
      <c r="U751" s="251">
        <v>5</v>
      </c>
      <c r="V751" s="251" t="s">
        <v>468</v>
      </c>
      <c r="W751" s="251" t="s">
        <v>100</v>
      </c>
      <c r="X751" s="251">
        <f>TripMode!AB91</f>
        <v>0</v>
      </c>
      <c r="Y751" s="251" t="s">
        <v>651</v>
      </c>
    </row>
    <row r="752" spans="2:25" x14ac:dyDescent="0.25">
      <c r="B752" s="251">
        <v>3</v>
      </c>
      <c r="C752" s="251" t="s">
        <v>468</v>
      </c>
      <c r="D752" s="251" t="s">
        <v>100</v>
      </c>
      <c r="E752" s="251">
        <v>98</v>
      </c>
      <c r="F752" s="251" t="s">
        <v>651</v>
      </c>
      <c r="U752" s="251">
        <v>6</v>
      </c>
      <c r="V752" s="251" t="s">
        <v>468</v>
      </c>
      <c r="W752" s="251" t="s">
        <v>100</v>
      </c>
      <c r="X752" s="251">
        <f>TripMode!AB92</f>
        <v>0</v>
      </c>
      <c r="Y752" s="251" t="s">
        <v>651</v>
      </c>
    </row>
    <row r="753" spans="2:25" x14ac:dyDescent="0.25">
      <c r="B753" s="251">
        <v>4</v>
      </c>
      <c r="C753" s="251" t="s">
        <v>468</v>
      </c>
      <c r="D753" s="251" t="s">
        <v>100</v>
      </c>
      <c r="E753" s="251">
        <v>270</v>
      </c>
      <c r="F753" s="251" t="s">
        <v>651</v>
      </c>
      <c r="U753" s="251">
        <v>7</v>
      </c>
      <c r="V753" s="251" t="s">
        <v>468</v>
      </c>
      <c r="W753" s="251" t="s">
        <v>100</v>
      </c>
      <c r="X753" s="251">
        <f>TripMode!AB93</f>
        <v>0</v>
      </c>
      <c r="Y753" s="251" t="s">
        <v>651</v>
      </c>
    </row>
    <row r="754" spans="2:25" x14ac:dyDescent="0.25">
      <c r="B754" s="251">
        <v>5</v>
      </c>
      <c r="C754" s="251" t="s">
        <v>468</v>
      </c>
      <c r="D754" s="251" t="s">
        <v>100</v>
      </c>
      <c r="E754" s="251">
        <v>0</v>
      </c>
      <c r="F754" s="251" t="s">
        <v>651</v>
      </c>
      <c r="U754" s="251">
        <v>8</v>
      </c>
      <c r="V754" s="251" t="s">
        <v>468</v>
      </c>
      <c r="W754" s="251" t="s">
        <v>100</v>
      </c>
      <c r="X754" s="251">
        <f>TripMode!AB94</f>
        <v>0</v>
      </c>
      <c r="Y754" s="251" t="s">
        <v>651</v>
      </c>
    </row>
    <row r="755" spans="2:25" x14ac:dyDescent="0.25">
      <c r="B755" s="251">
        <v>6</v>
      </c>
      <c r="C755" s="251" t="s">
        <v>468</v>
      </c>
      <c r="D755" s="251" t="s">
        <v>100</v>
      </c>
      <c r="E755" s="251">
        <v>0</v>
      </c>
      <c r="F755" s="251" t="s">
        <v>651</v>
      </c>
      <c r="U755" s="251">
        <v>9</v>
      </c>
      <c r="V755" s="251" t="s">
        <v>468</v>
      </c>
      <c r="W755" s="251" t="s">
        <v>100</v>
      </c>
      <c r="X755" s="251">
        <f>TripMode!AB95</f>
        <v>0</v>
      </c>
      <c r="Y755" s="251" t="s">
        <v>651</v>
      </c>
    </row>
    <row r="756" spans="2:25" x14ac:dyDescent="0.25">
      <c r="B756" s="251">
        <v>7</v>
      </c>
      <c r="C756" s="251" t="s">
        <v>468</v>
      </c>
      <c r="D756" s="251" t="s">
        <v>100</v>
      </c>
      <c r="E756" s="251">
        <v>0</v>
      </c>
      <c r="F756" s="251" t="s">
        <v>651</v>
      </c>
      <c r="U756" s="251">
        <v>10</v>
      </c>
      <c r="V756" s="251" t="s">
        <v>468</v>
      </c>
      <c r="W756" s="251" t="s">
        <v>100</v>
      </c>
      <c r="X756" s="251">
        <f>TripMode!AB96</f>
        <v>0</v>
      </c>
      <c r="Y756" s="251" t="s">
        <v>651</v>
      </c>
    </row>
    <row r="757" spans="2:25" x14ac:dyDescent="0.25">
      <c r="B757" s="251">
        <v>8</v>
      </c>
      <c r="C757" s="251" t="s">
        <v>468</v>
      </c>
      <c r="D757" s="251" t="s">
        <v>100</v>
      </c>
      <c r="E757" s="251">
        <v>0</v>
      </c>
      <c r="F757" s="251" t="s">
        <v>651</v>
      </c>
      <c r="U757" s="251">
        <v>11</v>
      </c>
      <c r="V757" s="251" t="s">
        <v>468</v>
      </c>
      <c r="W757" s="251" t="s">
        <v>100</v>
      </c>
      <c r="X757" s="251">
        <f>TripMode!AB97</f>
        <v>3456.1660684312506</v>
      </c>
      <c r="Y757" s="251" t="s">
        <v>651</v>
      </c>
    </row>
    <row r="758" spans="2:25" x14ac:dyDescent="0.25">
      <c r="B758" s="251">
        <v>9</v>
      </c>
      <c r="C758" s="251" t="s">
        <v>468</v>
      </c>
      <c r="D758" s="251" t="s">
        <v>100</v>
      </c>
      <c r="E758" s="251">
        <v>0</v>
      </c>
      <c r="F758" s="251" t="s">
        <v>651</v>
      </c>
      <c r="U758" s="251">
        <v>12</v>
      </c>
      <c r="V758" s="251" t="s">
        <v>468</v>
      </c>
      <c r="W758" s="251" t="s">
        <v>100</v>
      </c>
      <c r="X758" s="251">
        <f>TripMode!AB98</f>
        <v>150.26808993179316</v>
      </c>
      <c r="Y758" s="251" t="s">
        <v>651</v>
      </c>
    </row>
    <row r="759" spans="2:25" x14ac:dyDescent="0.25">
      <c r="B759" s="251">
        <v>1</v>
      </c>
      <c r="C759" s="251" t="s">
        <v>632</v>
      </c>
      <c r="D759" s="251" t="s">
        <v>100</v>
      </c>
      <c r="E759" s="251">
        <v>0</v>
      </c>
      <c r="F759" s="251" t="s">
        <v>652</v>
      </c>
      <c r="U759" s="251">
        <v>1</v>
      </c>
      <c r="V759" s="251" t="s">
        <v>632</v>
      </c>
      <c r="W759" s="251" t="s">
        <v>100</v>
      </c>
      <c r="X759" s="251">
        <f>TripMode!AC87</f>
        <v>0</v>
      </c>
      <c r="Y759" s="251" t="s">
        <v>652</v>
      </c>
    </row>
    <row r="760" spans="2:25" x14ac:dyDescent="0.25">
      <c r="B760" s="251">
        <v>10</v>
      </c>
      <c r="C760" s="251" t="s">
        <v>632</v>
      </c>
      <c r="D760" s="251" t="s">
        <v>100</v>
      </c>
      <c r="E760" s="251">
        <v>0</v>
      </c>
      <c r="F760" s="251" t="s">
        <v>652</v>
      </c>
      <c r="U760" s="251">
        <v>2</v>
      </c>
      <c r="V760" s="251" t="s">
        <v>632</v>
      </c>
      <c r="W760" s="251" t="s">
        <v>100</v>
      </c>
      <c r="X760" s="251">
        <f>TripMode!AC88</f>
        <v>902.39041334083015</v>
      </c>
      <c r="Y760" s="251" t="s">
        <v>652</v>
      </c>
    </row>
    <row r="761" spans="2:25" x14ac:dyDescent="0.25">
      <c r="B761" s="251">
        <v>11</v>
      </c>
      <c r="C761" s="251" t="s">
        <v>632</v>
      </c>
      <c r="D761" s="251" t="s">
        <v>100</v>
      </c>
      <c r="E761" s="251">
        <v>416</v>
      </c>
      <c r="F761" s="251" t="s">
        <v>652</v>
      </c>
      <c r="U761" s="251">
        <v>3</v>
      </c>
      <c r="V761" s="251" t="s">
        <v>632</v>
      </c>
      <c r="W761" s="251" t="s">
        <v>100</v>
      </c>
      <c r="X761" s="251">
        <f>TripMode!AC89</f>
        <v>300.69286693554477</v>
      </c>
      <c r="Y761" s="251" t="s">
        <v>652</v>
      </c>
    </row>
    <row r="762" spans="2:25" x14ac:dyDescent="0.25">
      <c r="B762" s="251">
        <v>12</v>
      </c>
      <c r="C762" s="251" t="s">
        <v>632</v>
      </c>
      <c r="D762" s="251" t="s">
        <v>100</v>
      </c>
      <c r="E762" s="251">
        <v>14914</v>
      </c>
      <c r="F762" s="251" t="s">
        <v>652</v>
      </c>
      <c r="U762" s="251">
        <v>4</v>
      </c>
      <c r="V762" s="251" t="s">
        <v>632</v>
      </c>
      <c r="W762" s="251" t="s">
        <v>100</v>
      </c>
      <c r="X762" s="251">
        <f>TripMode!AC90</f>
        <v>943.32083673283057</v>
      </c>
      <c r="Y762" s="251" t="s">
        <v>652</v>
      </c>
    </row>
    <row r="763" spans="2:25" x14ac:dyDescent="0.25">
      <c r="B763" s="251">
        <v>2</v>
      </c>
      <c r="C763" s="251" t="s">
        <v>632</v>
      </c>
      <c r="D763" s="251" t="s">
        <v>100</v>
      </c>
      <c r="E763" s="251">
        <v>968</v>
      </c>
      <c r="F763" s="251" t="s">
        <v>652</v>
      </c>
      <c r="U763" s="251">
        <v>5</v>
      </c>
      <c r="V763" s="251" t="s">
        <v>632</v>
      </c>
      <c r="W763" s="251" t="s">
        <v>100</v>
      </c>
      <c r="X763" s="251">
        <f>TripMode!AC91</f>
        <v>0</v>
      </c>
      <c r="Y763" s="251" t="s">
        <v>652</v>
      </c>
    </row>
    <row r="764" spans="2:25" x14ac:dyDescent="0.25">
      <c r="B764" s="251">
        <v>3</v>
      </c>
      <c r="C764" s="251" t="s">
        <v>632</v>
      </c>
      <c r="D764" s="251" t="s">
        <v>100</v>
      </c>
      <c r="E764" s="251">
        <v>308</v>
      </c>
      <c r="F764" s="251" t="s">
        <v>652</v>
      </c>
      <c r="U764" s="251">
        <v>6</v>
      </c>
      <c r="V764" s="251" t="s">
        <v>632</v>
      </c>
      <c r="W764" s="251" t="s">
        <v>100</v>
      </c>
      <c r="X764" s="251">
        <f>TripMode!AC92</f>
        <v>0</v>
      </c>
      <c r="Y764" s="251" t="s">
        <v>652</v>
      </c>
    </row>
    <row r="765" spans="2:25" x14ac:dyDescent="0.25">
      <c r="B765" s="251">
        <v>4</v>
      </c>
      <c r="C765" s="251" t="s">
        <v>632</v>
      </c>
      <c r="D765" s="251" t="s">
        <v>100</v>
      </c>
      <c r="E765" s="251">
        <v>1002</v>
      </c>
      <c r="F765" s="251" t="s">
        <v>652</v>
      </c>
      <c r="U765" s="251">
        <v>7</v>
      </c>
      <c r="V765" s="251" t="s">
        <v>632</v>
      </c>
      <c r="W765" s="251" t="s">
        <v>100</v>
      </c>
      <c r="X765" s="251">
        <f>TripMode!AC93</f>
        <v>0</v>
      </c>
      <c r="Y765" s="251" t="s">
        <v>652</v>
      </c>
    </row>
    <row r="766" spans="2:25" x14ac:dyDescent="0.25">
      <c r="B766" s="251">
        <v>5</v>
      </c>
      <c r="C766" s="251" t="s">
        <v>632</v>
      </c>
      <c r="D766" s="251" t="s">
        <v>100</v>
      </c>
      <c r="E766" s="251">
        <v>0</v>
      </c>
      <c r="F766" s="251" t="s">
        <v>652</v>
      </c>
      <c r="U766" s="251">
        <v>8</v>
      </c>
      <c r="V766" s="251" t="s">
        <v>632</v>
      </c>
      <c r="W766" s="251" t="s">
        <v>100</v>
      </c>
      <c r="X766" s="251">
        <f>TripMode!AC94</f>
        <v>0</v>
      </c>
      <c r="Y766" s="251" t="s">
        <v>652</v>
      </c>
    </row>
    <row r="767" spans="2:25" x14ac:dyDescent="0.25">
      <c r="B767" s="251">
        <v>6</v>
      </c>
      <c r="C767" s="251" t="s">
        <v>632</v>
      </c>
      <c r="D767" s="251" t="s">
        <v>100</v>
      </c>
      <c r="E767" s="251">
        <v>0</v>
      </c>
      <c r="F767" s="251" t="s">
        <v>652</v>
      </c>
      <c r="U767" s="251">
        <v>9</v>
      </c>
      <c r="V767" s="251" t="s">
        <v>632</v>
      </c>
      <c r="W767" s="251" t="s">
        <v>100</v>
      </c>
      <c r="X767" s="251">
        <f>TripMode!AC95</f>
        <v>0</v>
      </c>
      <c r="Y767" s="251" t="s">
        <v>652</v>
      </c>
    </row>
    <row r="768" spans="2:25" x14ac:dyDescent="0.25">
      <c r="B768" s="251">
        <v>7</v>
      </c>
      <c r="C768" s="251" t="s">
        <v>632</v>
      </c>
      <c r="D768" s="251" t="s">
        <v>100</v>
      </c>
      <c r="E768" s="251">
        <v>0</v>
      </c>
      <c r="F768" s="251" t="s">
        <v>652</v>
      </c>
      <c r="U768" s="251">
        <v>10</v>
      </c>
      <c r="V768" s="251" t="s">
        <v>632</v>
      </c>
      <c r="W768" s="251" t="s">
        <v>100</v>
      </c>
      <c r="X768" s="251">
        <f>TripMode!AC96</f>
        <v>0</v>
      </c>
      <c r="Y768" s="251" t="s">
        <v>652</v>
      </c>
    </row>
    <row r="769" spans="2:25" x14ac:dyDescent="0.25">
      <c r="B769" s="251">
        <v>8</v>
      </c>
      <c r="C769" s="251" t="s">
        <v>632</v>
      </c>
      <c r="D769" s="251" t="s">
        <v>100</v>
      </c>
      <c r="E769" s="251">
        <v>0</v>
      </c>
      <c r="F769" s="251" t="s">
        <v>652</v>
      </c>
      <c r="U769" s="251">
        <v>11</v>
      </c>
      <c r="V769" s="251" t="s">
        <v>632</v>
      </c>
      <c r="W769" s="251" t="s">
        <v>100</v>
      </c>
      <c r="X769" s="251">
        <f>TripMode!AC97</f>
        <v>463.84787648972383</v>
      </c>
      <c r="Y769" s="251" t="s">
        <v>652</v>
      </c>
    </row>
    <row r="770" spans="2:25" x14ac:dyDescent="0.25">
      <c r="B770" s="251">
        <v>9</v>
      </c>
      <c r="C770" s="251" t="s">
        <v>632</v>
      </c>
      <c r="D770" s="251" t="s">
        <v>100</v>
      </c>
      <c r="E770" s="251">
        <v>0</v>
      </c>
      <c r="F770" s="251" t="s">
        <v>652</v>
      </c>
      <c r="U770" s="251">
        <v>12</v>
      </c>
      <c r="V770" s="251" t="s">
        <v>632</v>
      </c>
      <c r="W770" s="251" t="s">
        <v>100</v>
      </c>
      <c r="X770" s="251">
        <f>TripMode!AC98</f>
        <v>14997.748006501071</v>
      </c>
      <c r="Y770" s="251" t="s">
        <v>652</v>
      </c>
    </row>
    <row r="771" spans="2:25" x14ac:dyDescent="0.25">
      <c r="B771" s="251">
        <v>1</v>
      </c>
      <c r="C771" s="251" t="s">
        <v>26</v>
      </c>
      <c r="D771" s="251" t="s">
        <v>100</v>
      </c>
      <c r="E771" s="251">
        <v>1608112</v>
      </c>
      <c r="F771" s="251" t="s">
        <v>567</v>
      </c>
      <c r="U771" s="251">
        <v>1</v>
      </c>
      <c r="V771" s="251" t="s">
        <v>26</v>
      </c>
      <c r="W771" s="251" t="s">
        <v>100</v>
      </c>
      <c r="X771" s="226">
        <f>TripMode!AD87</f>
        <v>1604674.1052537421</v>
      </c>
      <c r="Y771" s="251" t="s">
        <v>567</v>
      </c>
    </row>
    <row r="772" spans="2:25" x14ac:dyDescent="0.25">
      <c r="B772" s="251">
        <v>10</v>
      </c>
      <c r="C772" s="251" t="s">
        <v>26</v>
      </c>
      <c r="D772" s="251" t="s">
        <v>100</v>
      </c>
      <c r="E772" s="251">
        <v>0</v>
      </c>
      <c r="F772" s="251" t="s">
        <v>567</v>
      </c>
      <c r="U772" s="251">
        <v>2</v>
      </c>
      <c r="V772" s="251" t="s">
        <v>26</v>
      </c>
      <c r="W772" s="251" t="s">
        <v>100</v>
      </c>
      <c r="X772" s="226">
        <f>TripMode!AD88</f>
        <v>573035.50597289752</v>
      </c>
      <c r="Y772" s="251" t="s">
        <v>567</v>
      </c>
    </row>
    <row r="773" spans="2:25" x14ac:dyDescent="0.25">
      <c r="B773" s="251">
        <v>11</v>
      </c>
      <c r="C773" s="251" t="s">
        <v>26</v>
      </c>
      <c r="D773" s="251" t="s">
        <v>100</v>
      </c>
      <c r="E773" s="251">
        <v>4072</v>
      </c>
      <c r="F773" s="251" t="s">
        <v>567</v>
      </c>
      <c r="U773" s="251">
        <v>3</v>
      </c>
      <c r="V773" s="251" t="s">
        <v>26</v>
      </c>
      <c r="W773" s="251" t="s">
        <v>100</v>
      </c>
      <c r="X773" s="226">
        <f>TripMode!AD89</f>
        <v>334275.45629548159</v>
      </c>
      <c r="Y773" s="251" t="s">
        <v>567</v>
      </c>
    </row>
    <row r="774" spans="2:25" x14ac:dyDescent="0.25">
      <c r="B774" s="251">
        <v>12</v>
      </c>
      <c r="C774" s="251" t="s">
        <v>26</v>
      </c>
      <c r="D774" s="251" t="s">
        <v>100</v>
      </c>
      <c r="E774" s="251">
        <v>17176</v>
      </c>
      <c r="F774" s="251" t="s">
        <v>567</v>
      </c>
      <c r="U774" s="251">
        <v>4</v>
      </c>
      <c r="V774" s="251" t="s">
        <v>26</v>
      </c>
      <c r="W774" s="251" t="s">
        <v>100</v>
      </c>
      <c r="X774" s="226">
        <f>TripMode!AD90</f>
        <v>838326.4699485437</v>
      </c>
      <c r="Y774" s="251" t="s">
        <v>567</v>
      </c>
    </row>
    <row r="775" spans="2:25" x14ac:dyDescent="0.25">
      <c r="B775" s="251">
        <v>2</v>
      </c>
      <c r="C775" s="251" t="s">
        <v>26</v>
      </c>
      <c r="D775" s="251" t="s">
        <v>100</v>
      </c>
      <c r="E775" s="251">
        <v>571420</v>
      </c>
      <c r="F775" s="251" t="s">
        <v>567</v>
      </c>
      <c r="U775" s="251">
        <v>5</v>
      </c>
      <c r="V775" s="251" t="s">
        <v>26</v>
      </c>
      <c r="W775" s="251" t="s">
        <v>100</v>
      </c>
      <c r="X775" s="226">
        <f>TripMode!AD91</f>
        <v>136812</v>
      </c>
      <c r="Y775" s="251" t="s">
        <v>567</v>
      </c>
    </row>
    <row r="776" spans="2:25" x14ac:dyDescent="0.25">
      <c r="B776" s="251">
        <v>3</v>
      </c>
      <c r="C776" s="251" t="s">
        <v>26</v>
      </c>
      <c r="D776" s="251" t="s">
        <v>100</v>
      </c>
      <c r="E776" s="251">
        <v>313504</v>
      </c>
      <c r="F776" s="251" t="s">
        <v>567</v>
      </c>
      <c r="U776" s="251">
        <v>6</v>
      </c>
      <c r="V776" s="251" t="s">
        <v>26</v>
      </c>
      <c r="W776" s="251" t="s">
        <v>100</v>
      </c>
      <c r="X776" s="226">
        <f>TripMode!AD92</f>
        <v>180538.91300475612</v>
      </c>
      <c r="Y776" s="251" t="s">
        <v>567</v>
      </c>
    </row>
    <row r="777" spans="2:25" x14ac:dyDescent="0.25">
      <c r="B777" s="251">
        <v>4</v>
      </c>
      <c r="C777" s="251" t="s">
        <v>26</v>
      </c>
      <c r="D777" s="251" t="s">
        <v>100</v>
      </c>
      <c r="E777" s="251">
        <v>843578</v>
      </c>
      <c r="F777" s="251" t="s">
        <v>567</v>
      </c>
      <c r="U777" s="251">
        <v>7</v>
      </c>
      <c r="V777" s="251" t="s">
        <v>26</v>
      </c>
      <c r="W777" s="251" t="s">
        <v>100</v>
      </c>
      <c r="X777" s="226">
        <f>TripMode!AD93</f>
        <v>9910.900157530752</v>
      </c>
      <c r="Y777" s="251" t="s">
        <v>567</v>
      </c>
    </row>
    <row r="778" spans="2:25" x14ac:dyDescent="0.25">
      <c r="B778" s="251">
        <v>5</v>
      </c>
      <c r="C778" s="251" t="s">
        <v>26</v>
      </c>
      <c r="D778" s="251" t="s">
        <v>100</v>
      </c>
      <c r="E778" s="251">
        <v>136812</v>
      </c>
      <c r="F778" s="251" t="s">
        <v>567</v>
      </c>
      <c r="U778" s="251">
        <v>8</v>
      </c>
      <c r="V778" s="251" t="s">
        <v>26</v>
      </c>
      <c r="W778" s="251" t="s">
        <v>100</v>
      </c>
      <c r="X778" s="226">
        <f>TripMode!AD94</f>
        <v>23908.624778089335</v>
      </c>
      <c r="Y778" s="251" t="s">
        <v>567</v>
      </c>
    </row>
    <row r="779" spans="2:25" x14ac:dyDescent="0.25">
      <c r="B779" s="251">
        <v>6</v>
      </c>
      <c r="C779" s="251" t="s">
        <v>26</v>
      </c>
      <c r="D779" s="251" t="s">
        <v>100</v>
      </c>
      <c r="E779" s="251">
        <v>192956</v>
      </c>
      <c r="F779" s="251" t="s">
        <v>567</v>
      </c>
      <c r="U779" s="251">
        <v>9</v>
      </c>
      <c r="V779" s="251" t="s">
        <v>26</v>
      </c>
      <c r="W779" s="251" t="s">
        <v>100</v>
      </c>
      <c r="X779" s="226">
        <f>TripMode!AD95</f>
        <v>3810.2024187121788</v>
      </c>
      <c r="Y779" s="251" t="s">
        <v>567</v>
      </c>
    </row>
    <row r="780" spans="2:25" x14ac:dyDescent="0.25">
      <c r="B780" s="251">
        <v>7</v>
      </c>
      <c r="C780" s="251" t="s">
        <v>26</v>
      </c>
      <c r="D780" s="251" t="s">
        <v>100</v>
      </c>
      <c r="E780" s="251">
        <v>7844</v>
      </c>
      <c r="F780" s="251" t="s">
        <v>567</v>
      </c>
      <c r="U780" s="251">
        <v>10</v>
      </c>
      <c r="V780" s="251" t="s">
        <v>26</v>
      </c>
      <c r="W780" s="251" t="s">
        <v>100</v>
      </c>
      <c r="X780" s="226">
        <f>TripMode!AD96</f>
        <v>0</v>
      </c>
      <c r="Y780" s="251" t="s">
        <v>567</v>
      </c>
    </row>
    <row r="781" spans="2:25" x14ac:dyDescent="0.25">
      <c r="B781" s="251">
        <v>8</v>
      </c>
      <c r="C781" s="251" t="s">
        <v>26</v>
      </c>
      <c r="D781" s="251" t="s">
        <v>100</v>
      </c>
      <c r="E781" s="251">
        <v>26658</v>
      </c>
      <c r="F781" s="251" t="s">
        <v>567</v>
      </c>
      <c r="U781" s="251">
        <v>11</v>
      </c>
      <c r="V781" s="251" t="s">
        <v>26</v>
      </c>
      <c r="W781" s="251" t="s">
        <v>100</v>
      </c>
      <c r="X781" s="226">
        <f>TripMode!AD97</f>
        <v>4308.0706118796788</v>
      </c>
      <c r="Y781" s="251" t="s">
        <v>567</v>
      </c>
    </row>
    <row r="782" spans="2:25" x14ac:dyDescent="0.25">
      <c r="B782" s="251">
        <v>9</v>
      </c>
      <c r="C782" s="251" t="s">
        <v>26</v>
      </c>
      <c r="D782" s="251" t="s">
        <v>100</v>
      </c>
      <c r="E782" s="251">
        <v>4734</v>
      </c>
      <c r="F782" s="251" t="s">
        <v>567</v>
      </c>
      <c r="U782" s="251">
        <v>12</v>
      </c>
      <c r="V782" s="251" t="s">
        <v>26</v>
      </c>
      <c r="W782" s="251" t="s">
        <v>100</v>
      </c>
      <c r="X782" s="226">
        <f>TripMode!AD98</f>
        <v>17265.751558367494</v>
      </c>
      <c r="Y782" s="251" t="s">
        <v>567</v>
      </c>
    </row>
    <row r="783" spans="2:25" x14ac:dyDescent="0.25">
      <c r="B783" s="251">
        <v>1</v>
      </c>
      <c r="C783" s="251" t="s">
        <v>509</v>
      </c>
      <c r="D783" s="251" t="s">
        <v>101</v>
      </c>
      <c r="E783" s="251">
        <v>0</v>
      </c>
      <c r="F783" s="251" t="s">
        <v>568</v>
      </c>
      <c r="U783" s="251">
        <v>1</v>
      </c>
      <c r="V783" s="251" t="s">
        <v>509</v>
      </c>
      <c r="W783" s="251" t="s">
        <v>101</v>
      </c>
      <c r="X783" s="251">
        <f>TripMode!R103</f>
        <v>0</v>
      </c>
      <c r="Y783" s="251" t="s">
        <v>568</v>
      </c>
    </row>
    <row r="784" spans="2:25" x14ac:dyDescent="0.25">
      <c r="B784" s="251">
        <v>10</v>
      </c>
      <c r="C784" s="251" t="s">
        <v>509</v>
      </c>
      <c r="D784" s="251" t="s">
        <v>101</v>
      </c>
      <c r="E784" s="251">
        <v>0</v>
      </c>
      <c r="F784" s="251" t="s">
        <v>568</v>
      </c>
      <c r="U784" s="251">
        <v>2</v>
      </c>
      <c r="V784" s="251" t="s">
        <v>509</v>
      </c>
      <c r="W784" s="251" t="s">
        <v>101</v>
      </c>
      <c r="X784" s="251">
        <f>TripMode!R104</f>
        <v>0</v>
      </c>
      <c r="Y784" s="251" t="s">
        <v>568</v>
      </c>
    </row>
    <row r="785" spans="2:25" x14ac:dyDescent="0.25">
      <c r="B785" s="251">
        <v>11</v>
      </c>
      <c r="C785" s="251" t="s">
        <v>509</v>
      </c>
      <c r="D785" s="251" t="s">
        <v>101</v>
      </c>
      <c r="E785" s="251">
        <v>0</v>
      </c>
      <c r="F785" s="251" t="s">
        <v>568</v>
      </c>
      <c r="U785" s="251">
        <v>3</v>
      </c>
      <c r="V785" s="251" t="s">
        <v>509</v>
      </c>
      <c r="W785" s="251" t="s">
        <v>101</v>
      </c>
      <c r="X785" s="251">
        <f>TripMode!R105</f>
        <v>0</v>
      </c>
      <c r="Y785" s="251" t="s">
        <v>568</v>
      </c>
    </row>
    <row r="786" spans="2:25" x14ac:dyDescent="0.25">
      <c r="B786" s="251">
        <v>12</v>
      </c>
      <c r="C786" s="251" t="s">
        <v>509</v>
      </c>
      <c r="D786" s="251" t="s">
        <v>101</v>
      </c>
      <c r="E786" s="251">
        <v>0</v>
      </c>
      <c r="F786" s="251" t="s">
        <v>568</v>
      </c>
      <c r="U786" s="251">
        <v>4</v>
      </c>
      <c r="V786" s="251" t="s">
        <v>509</v>
      </c>
      <c r="W786" s="251" t="s">
        <v>101</v>
      </c>
      <c r="X786" s="251">
        <f>TripMode!R106</f>
        <v>0</v>
      </c>
      <c r="Y786" s="251" t="s">
        <v>568</v>
      </c>
    </row>
    <row r="787" spans="2:25" x14ac:dyDescent="0.25">
      <c r="B787" s="251">
        <v>2</v>
      </c>
      <c r="C787" s="251" t="s">
        <v>509</v>
      </c>
      <c r="D787" s="251" t="s">
        <v>101</v>
      </c>
      <c r="E787" s="251">
        <v>0</v>
      </c>
      <c r="F787" s="251" t="s">
        <v>568</v>
      </c>
      <c r="U787" s="251">
        <v>5</v>
      </c>
      <c r="V787" s="251" t="s">
        <v>509</v>
      </c>
      <c r="W787" s="251" t="s">
        <v>101</v>
      </c>
      <c r="X787" s="251">
        <f>TripMode!R107</f>
        <v>0</v>
      </c>
      <c r="Y787" s="251" t="s">
        <v>568</v>
      </c>
    </row>
    <row r="788" spans="2:25" x14ac:dyDescent="0.25">
      <c r="B788" s="251">
        <v>3</v>
      </c>
      <c r="C788" s="251" t="s">
        <v>509</v>
      </c>
      <c r="D788" s="251" t="s">
        <v>101</v>
      </c>
      <c r="E788" s="251">
        <v>0</v>
      </c>
      <c r="F788" s="251" t="s">
        <v>568</v>
      </c>
      <c r="U788" s="251">
        <v>6</v>
      </c>
      <c r="V788" s="251" t="s">
        <v>509</v>
      </c>
      <c r="W788" s="251" t="s">
        <v>101</v>
      </c>
      <c r="X788" s="251">
        <f>TripMode!R108</f>
        <v>0</v>
      </c>
      <c r="Y788" s="251" t="s">
        <v>568</v>
      </c>
    </row>
    <row r="789" spans="2:25" x14ac:dyDescent="0.25">
      <c r="B789" s="251">
        <v>4</v>
      </c>
      <c r="C789" s="251" t="s">
        <v>509</v>
      </c>
      <c r="D789" s="251" t="s">
        <v>101</v>
      </c>
      <c r="E789" s="251">
        <v>0</v>
      </c>
      <c r="F789" s="251" t="s">
        <v>568</v>
      </c>
      <c r="U789" s="251">
        <v>7</v>
      </c>
      <c r="V789" s="251" t="s">
        <v>509</v>
      </c>
      <c r="W789" s="251" t="s">
        <v>101</v>
      </c>
      <c r="X789" s="251">
        <f>TripMode!R109</f>
        <v>0</v>
      </c>
      <c r="Y789" s="251" t="s">
        <v>568</v>
      </c>
    </row>
    <row r="790" spans="2:25" x14ac:dyDescent="0.25">
      <c r="B790" s="251">
        <v>5</v>
      </c>
      <c r="C790" s="251" t="s">
        <v>509</v>
      </c>
      <c r="D790" s="251" t="s">
        <v>101</v>
      </c>
      <c r="E790" s="251">
        <v>0</v>
      </c>
      <c r="F790" s="251" t="s">
        <v>568</v>
      </c>
      <c r="U790" s="251">
        <v>8</v>
      </c>
      <c r="V790" s="251" t="s">
        <v>509</v>
      </c>
      <c r="W790" s="251" t="s">
        <v>101</v>
      </c>
      <c r="X790" s="251">
        <f>TripMode!R110</f>
        <v>0</v>
      </c>
      <c r="Y790" s="251" t="s">
        <v>568</v>
      </c>
    </row>
    <row r="791" spans="2:25" x14ac:dyDescent="0.25">
      <c r="B791" s="251">
        <v>6</v>
      </c>
      <c r="C791" s="251" t="s">
        <v>509</v>
      </c>
      <c r="D791" s="251" t="s">
        <v>101</v>
      </c>
      <c r="E791" s="251">
        <v>0</v>
      </c>
      <c r="F791" s="251" t="s">
        <v>568</v>
      </c>
      <c r="U791" s="251">
        <v>9</v>
      </c>
      <c r="V791" s="251" t="s">
        <v>509</v>
      </c>
      <c r="W791" s="251" t="s">
        <v>101</v>
      </c>
      <c r="X791" s="251">
        <f>TripMode!R111</f>
        <v>0</v>
      </c>
      <c r="Y791" s="251" t="s">
        <v>568</v>
      </c>
    </row>
    <row r="792" spans="2:25" x14ac:dyDescent="0.25">
      <c r="B792" s="251">
        <v>7</v>
      </c>
      <c r="C792" s="251" t="s">
        <v>509</v>
      </c>
      <c r="D792" s="251" t="s">
        <v>101</v>
      </c>
      <c r="E792" s="251">
        <v>0</v>
      </c>
      <c r="F792" s="251" t="s">
        <v>568</v>
      </c>
      <c r="U792" s="251">
        <v>10</v>
      </c>
      <c r="V792" s="251" t="s">
        <v>509</v>
      </c>
      <c r="W792" s="251" t="s">
        <v>101</v>
      </c>
      <c r="X792" s="251">
        <f>TripMode!R112</f>
        <v>0</v>
      </c>
      <c r="Y792" s="251" t="s">
        <v>568</v>
      </c>
    </row>
    <row r="793" spans="2:25" x14ac:dyDescent="0.25">
      <c r="B793" s="251">
        <v>8</v>
      </c>
      <c r="C793" s="251" t="s">
        <v>509</v>
      </c>
      <c r="D793" s="251" t="s">
        <v>101</v>
      </c>
      <c r="E793" s="251">
        <v>0</v>
      </c>
      <c r="F793" s="251" t="s">
        <v>568</v>
      </c>
      <c r="U793" s="251">
        <v>11</v>
      </c>
      <c r="V793" s="251" t="s">
        <v>509</v>
      </c>
      <c r="W793" s="251" t="s">
        <v>101</v>
      </c>
      <c r="X793" s="251">
        <f>TripMode!R113</f>
        <v>0</v>
      </c>
      <c r="Y793" s="251" t="s">
        <v>568</v>
      </c>
    </row>
    <row r="794" spans="2:25" x14ac:dyDescent="0.25">
      <c r="B794" s="251">
        <v>9</v>
      </c>
      <c r="C794" s="251" t="s">
        <v>509</v>
      </c>
      <c r="D794" s="251" t="s">
        <v>101</v>
      </c>
      <c r="E794" s="251">
        <v>0</v>
      </c>
      <c r="F794" s="251" t="s">
        <v>568</v>
      </c>
      <c r="U794" s="251">
        <v>12</v>
      </c>
      <c r="V794" s="251" t="s">
        <v>509</v>
      </c>
      <c r="W794" s="251" t="s">
        <v>101</v>
      </c>
      <c r="X794" s="251">
        <f>TripMode!R114</f>
        <v>0</v>
      </c>
      <c r="Y794" s="251" t="s">
        <v>568</v>
      </c>
    </row>
    <row r="795" spans="2:25" x14ac:dyDescent="0.25">
      <c r="B795" s="251">
        <v>1</v>
      </c>
      <c r="C795" s="251" t="s">
        <v>511</v>
      </c>
      <c r="D795" s="251" t="s">
        <v>101</v>
      </c>
      <c r="E795" s="251">
        <v>0</v>
      </c>
      <c r="F795" s="251" t="s">
        <v>569</v>
      </c>
      <c r="U795" s="251">
        <v>1</v>
      </c>
      <c r="V795" s="251" t="s">
        <v>511</v>
      </c>
      <c r="W795" s="251" t="s">
        <v>101</v>
      </c>
      <c r="X795" s="251">
        <f>TripMode!S103</f>
        <v>0</v>
      </c>
      <c r="Y795" s="251" t="s">
        <v>569</v>
      </c>
    </row>
    <row r="796" spans="2:25" x14ac:dyDescent="0.25">
      <c r="B796" s="251">
        <v>10</v>
      </c>
      <c r="C796" s="251" t="s">
        <v>511</v>
      </c>
      <c r="D796" s="251" t="s">
        <v>101</v>
      </c>
      <c r="E796" s="251">
        <v>0</v>
      </c>
      <c r="F796" s="251" t="s">
        <v>569</v>
      </c>
      <c r="U796" s="251">
        <v>2</v>
      </c>
      <c r="V796" s="251" t="s">
        <v>511</v>
      </c>
      <c r="W796" s="251" t="s">
        <v>101</v>
      </c>
      <c r="X796" s="251">
        <f>TripMode!S104</f>
        <v>1025612</v>
      </c>
      <c r="Y796" s="251" t="s">
        <v>569</v>
      </c>
    </row>
    <row r="797" spans="2:25" x14ac:dyDescent="0.25">
      <c r="B797" s="251">
        <v>11</v>
      </c>
      <c r="C797" s="251" t="s">
        <v>511</v>
      </c>
      <c r="D797" s="251" t="s">
        <v>101</v>
      </c>
      <c r="E797" s="251">
        <v>0</v>
      </c>
      <c r="F797" s="251" t="s">
        <v>569</v>
      </c>
      <c r="U797" s="251">
        <v>3</v>
      </c>
      <c r="V797" s="251" t="s">
        <v>511</v>
      </c>
      <c r="W797" s="251" t="s">
        <v>101</v>
      </c>
      <c r="X797" s="251">
        <f>TripMode!S105</f>
        <v>0</v>
      </c>
      <c r="Y797" s="251" t="s">
        <v>569</v>
      </c>
    </row>
    <row r="798" spans="2:25" x14ac:dyDescent="0.25">
      <c r="B798" s="251">
        <v>12</v>
      </c>
      <c r="C798" s="251" t="s">
        <v>511</v>
      </c>
      <c r="D798" s="251" t="s">
        <v>101</v>
      </c>
      <c r="E798" s="251">
        <v>0</v>
      </c>
      <c r="F798" s="251" t="s">
        <v>569</v>
      </c>
      <c r="U798" s="251">
        <v>4</v>
      </c>
      <c r="V798" s="251" t="s">
        <v>511</v>
      </c>
      <c r="W798" s="251" t="s">
        <v>101</v>
      </c>
      <c r="X798" s="251">
        <f>TripMode!S106</f>
        <v>0</v>
      </c>
      <c r="Y798" s="251" t="s">
        <v>569</v>
      </c>
    </row>
    <row r="799" spans="2:25" x14ac:dyDescent="0.25">
      <c r="B799" s="251">
        <v>2</v>
      </c>
      <c r="C799" s="251" t="s">
        <v>511</v>
      </c>
      <c r="D799" s="251" t="s">
        <v>101</v>
      </c>
      <c r="E799" s="251">
        <v>950072</v>
      </c>
      <c r="F799" s="251" t="s">
        <v>569</v>
      </c>
      <c r="U799" s="251">
        <v>5</v>
      </c>
      <c r="V799" s="251" t="s">
        <v>511</v>
      </c>
      <c r="W799" s="251" t="s">
        <v>101</v>
      </c>
      <c r="X799" s="251">
        <f>TripMode!S107</f>
        <v>0</v>
      </c>
      <c r="Y799" s="251" t="s">
        <v>569</v>
      </c>
    </row>
    <row r="800" spans="2:25" x14ac:dyDescent="0.25">
      <c r="B800" s="251">
        <v>3</v>
      </c>
      <c r="C800" s="251" t="s">
        <v>511</v>
      </c>
      <c r="D800" s="251" t="s">
        <v>101</v>
      </c>
      <c r="E800" s="251">
        <v>0</v>
      </c>
      <c r="F800" s="251" t="s">
        <v>569</v>
      </c>
      <c r="U800" s="251">
        <v>6</v>
      </c>
      <c r="V800" s="251" t="s">
        <v>511</v>
      </c>
      <c r="W800" s="251" t="s">
        <v>101</v>
      </c>
      <c r="X800" s="251">
        <f>TripMode!S108</f>
        <v>0</v>
      </c>
      <c r="Y800" s="251" t="s">
        <v>569</v>
      </c>
    </row>
    <row r="801" spans="2:25" x14ac:dyDescent="0.25">
      <c r="B801" s="251">
        <v>4</v>
      </c>
      <c r="C801" s="251" t="s">
        <v>511</v>
      </c>
      <c r="D801" s="251" t="s">
        <v>101</v>
      </c>
      <c r="E801" s="251">
        <v>75540</v>
      </c>
      <c r="F801" s="251" t="s">
        <v>569</v>
      </c>
      <c r="U801" s="251">
        <v>7</v>
      </c>
      <c r="V801" s="251" t="s">
        <v>511</v>
      </c>
      <c r="W801" s="251" t="s">
        <v>101</v>
      </c>
      <c r="X801" s="251">
        <f>TripMode!S109</f>
        <v>0</v>
      </c>
      <c r="Y801" s="251" t="s">
        <v>569</v>
      </c>
    </row>
    <row r="802" spans="2:25" x14ac:dyDescent="0.25">
      <c r="B802" s="251">
        <v>5</v>
      </c>
      <c r="C802" s="251" t="s">
        <v>511</v>
      </c>
      <c r="D802" s="251" t="s">
        <v>101</v>
      </c>
      <c r="E802" s="251">
        <v>0</v>
      </c>
      <c r="F802" s="251" t="s">
        <v>569</v>
      </c>
      <c r="U802" s="251">
        <v>8</v>
      </c>
      <c r="V802" s="251" t="s">
        <v>511</v>
      </c>
      <c r="W802" s="251" t="s">
        <v>101</v>
      </c>
      <c r="X802" s="251">
        <f>TripMode!S110</f>
        <v>0</v>
      </c>
      <c r="Y802" s="251" t="s">
        <v>569</v>
      </c>
    </row>
    <row r="803" spans="2:25" x14ac:dyDescent="0.25">
      <c r="B803" s="251">
        <v>6</v>
      </c>
      <c r="C803" s="251" t="s">
        <v>511</v>
      </c>
      <c r="D803" s="251" t="s">
        <v>101</v>
      </c>
      <c r="E803" s="251">
        <v>0</v>
      </c>
      <c r="F803" s="251" t="s">
        <v>569</v>
      </c>
      <c r="U803" s="251">
        <v>9</v>
      </c>
      <c r="V803" s="251" t="s">
        <v>511</v>
      </c>
      <c r="W803" s="251" t="s">
        <v>101</v>
      </c>
      <c r="X803" s="251">
        <f>TripMode!S111</f>
        <v>0</v>
      </c>
      <c r="Y803" s="251" t="s">
        <v>569</v>
      </c>
    </row>
    <row r="804" spans="2:25" x14ac:dyDescent="0.25">
      <c r="B804" s="251">
        <v>7</v>
      </c>
      <c r="C804" s="251" t="s">
        <v>511</v>
      </c>
      <c r="D804" s="251" t="s">
        <v>101</v>
      </c>
      <c r="E804" s="251">
        <v>0</v>
      </c>
      <c r="F804" s="251" t="s">
        <v>569</v>
      </c>
      <c r="U804" s="251">
        <v>10</v>
      </c>
      <c r="V804" s="251" t="s">
        <v>511</v>
      </c>
      <c r="W804" s="251" t="s">
        <v>101</v>
      </c>
      <c r="X804" s="251">
        <f>TripMode!S112</f>
        <v>0</v>
      </c>
      <c r="Y804" s="251" t="s">
        <v>569</v>
      </c>
    </row>
    <row r="805" spans="2:25" x14ac:dyDescent="0.25">
      <c r="B805" s="251">
        <v>8</v>
      </c>
      <c r="C805" s="251" t="s">
        <v>511</v>
      </c>
      <c r="D805" s="251" t="s">
        <v>101</v>
      </c>
      <c r="E805" s="251">
        <v>0</v>
      </c>
      <c r="F805" s="251" t="s">
        <v>569</v>
      </c>
      <c r="U805" s="251">
        <v>11</v>
      </c>
      <c r="V805" s="251" t="s">
        <v>511</v>
      </c>
      <c r="W805" s="251" t="s">
        <v>101</v>
      </c>
      <c r="X805" s="251">
        <f>TripMode!S113</f>
        <v>0</v>
      </c>
      <c r="Y805" s="251" t="s">
        <v>569</v>
      </c>
    </row>
    <row r="806" spans="2:25" x14ac:dyDescent="0.25">
      <c r="B806" s="251">
        <v>9</v>
      </c>
      <c r="C806" s="251" t="s">
        <v>511</v>
      </c>
      <c r="D806" s="251" t="s">
        <v>101</v>
      </c>
      <c r="E806" s="251">
        <v>0</v>
      </c>
      <c r="F806" s="251" t="s">
        <v>569</v>
      </c>
      <c r="U806" s="251">
        <v>12</v>
      </c>
      <c r="V806" s="251" t="s">
        <v>511</v>
      </c>
      <c r="W806" s="251" t="s">
        <v>101</v>
      </c>
      <c r="X806" s="251">
        <f>TripMode!S114</f>
        <v>0</v>
      </c>
      <c r="Y806" s="251" t="s">
        <v>569</v>
      </c>
    </row>
    <row r="807" spans="2:25" x14ac:dyDescent="0.25">
      <c r="B807" s="251">
        <v>1</v>
      </c>
      <c r="C807" s="251" t="s">
        <v>513</v>
      </c>
      <c r="D807" s="251" t="s">
        <v>101</v>
      </c>
      <c r="E807" s="251">
        <v>0</v>
      </c>
      <c r="F807" s="251" t="s">
        <v>570</v>
      </c>
      <c r="U807" s="251">
        <v>1</v>
      </c>
      <c r="V807" s="251" t="s">
        <v>513</v>
      </c>
      <c r="W807" s="251" t="s">
        <v>101</v>
      </c>
      <c r="X807" s="251">
        <f>TripMode!T103</f>
        <v>0</v>
      </c>
      <c r="Y807" s="251" t="s">
        <v>570</v>
      </c>
    </row>
    <row r="808" spans="2:25" x14ac:dyDescent="0.25">
      <c r="B808" s="251">
        <v>10</v>
      </c>
      <c r="C808" s="251" t="s">
        <v>513</v>
      </c>
      <c r="D808" s="251" t="s">
        <v>101</v>
      </c>
      <c r="E808" s="251">
        <v>0</v>
      </c>
      <c r="F808" s="251" t="s">
        <v>570</v>
      </c>
      <c r="U808" s="251">
        <v>2</v>
      </c>
      <c r="V808" s="251" t="s">
        <v>513</v>
      </c>
      <c r="W808" s="251" t="s">
        <v>101</v>
      </c>
      <c r="X808" s="251">
        <f>TripMode!T104</f>
        <v>0</v>
      </c>
      <c r="Y808" s="251" t="s">
        <v>570</v>
      </c>
    </row>
    <row r="809" spans="2:25" x14ac:dyDescent="0.25">
      <c r="B809" s="251">
        <v>11</v>
      </c>
      <c r="C809" s="251" t="s">
        <v>513</v>
      </c>
      <c r="D809" s="251" t="s">
        <v>101</v>
      </c>
      <c r="E809" s="251">
        <v>0</v>
      </c>
      <c r="F809" s="251" t="s">
        <v>570</v>
      </c>
      <c r="U809" s="251">
        <v>3</v>
      </c>
      <c r="V809" s="251" t="s">
        <v>513</v>
      </c>
      <c r="W809" s="251" t="s">
        <v>101</v>
      </c>
      <c r="X809" s="251">
        <f>TripMode!T105</f>
        <v>652564</v>
      </c>
      <c r="Y809" s="251" t="s">
        <v>570</v>
      </c>
    </row>
    <row r="810" spans="2:25" x14ac:dyDescent="0.25">
      <c r="B810" s="251">
        <v>12</v>
      </c>
      <c r="C810" s="251" t="s">
        <v>513</v>
      </c>
      <c r="D810" s="251" t="s">
        <v>101</v>
      </c>
      <c r="E810" s="251">
        <v>0</v>
      </c>
      <c r="F810" s="251" t="s">
        <v>570</v>
      </c>
      <c r="U810" s="251">
        <v>4</v>
      </c>
      <c r="V810" s="251" t="s">
        <v>513</v>
      </c>
      <c r="W810" s="251" t="s">
        <v>101</v>
      </c>
      <c r="X810" s="251">
        <f>TripMode!T106</f>
        <v>0</v>
      </c>
      <c r="Y810" s="251" t="s">
        <v>570</v>
      </c>
    </row>
    <row r="811" spans="2:25" x14ac:dyDescent="0.25">
      <c r="B811" s="251">
        <v>2</v>
      </c>
      <c r="C811" s="251" t="s">
        <v>513</v>
      </c>
      <c r="D811" s="251" t="s">
        <v>101</v>
      </c>
      <c r="E811" s="251">
        <v>20</v>
      </c>
      <c r="F811" s="251" t="s">
        <v>570</v>
      </c>
      <c r="U811" s="251">
        <v>5</v>
      </c>
      <c r="V811" s="251" t="s">
        <v>513</v>
      </c>
      <c r="W811" s="251" t="s">
        <v>101</v>
      </c>
      <c r="X811" s="251">
        <f>TripMode!T107</f>
        <v>0</v>
      </c>
      <c r="Y811" s="251" t="s">
        <v>570</v>
      </c>
    </row>
    <row r="812" spans="2:25" x14ac:dyDescent="0.25">
      <c r="B812" s="251">
        <v>3</v>
      </c>
      <c r="C812" s="251" t="s">
        <v>513</v>
      </c>
      <c r="D812" s="251" t="s">
        <v>101</v>
      </c>
      <c r="E812" s="251">
        <v>611192</v>
      </c>
      <c r="F812" s="251" t="s">
        <v>570</v>
      </c>
      <c r="U812" s="251">
        <v>6</v>
      </c>
      <c r="V812" s="251" t="s">
        <v>513</v>
      </c>
      <c r="W812" s="251" t="s">
        <v>101</v>
      </c>
      <c r="X812" s="251">
        <f>TripMode!T108</f>
        <v>0</v>
      </c>
      <c r="Y812" s="251" t="s">
        <v>570</v>
      </c>
    </row>
    <row r="813" spans="2:25" x14ac:dyDescent="0.25">
      <c r="B813" s="251">
        <v>4</v>
      </c>
      <c r="C813" s="251" t="s">
        <v>513</v>
      </c>
      <c r="D813" s="251" t="s">
        <v>101</v>
      </c>
      <c r="E813" s="251">
        <v>41352</v>
      </c>
      <c r="F813" s="251" t="s">
        <v>570</v>
      </c>
      <c r="U813" s="251">
        <v>7</v>
      </c>
      <c r="V813" s="251" t="s">
        <v>513</v>
      </c>
      <c r="W813" s="251" t="s">
        <v>101</v>
      </c>
      <c r="X813" s="251">
        <f>TripMode!T109</f>
        <v>0</v>
      </c>
      <c r="Y813" s="251" t="s">
        <v>570</v>
      </c>
    </row>
    <row r="814" spans="2:25" x14ac:dyDescent="0.25">
      <c r="B814" s="251">
        <v>5</v>
      </c>
      <c r="C814" s="251" t="s">
        <v>513</v>
      </c>
      <c r="D814" s="251" t="s">
        <v>101</v>
      </c>
      <c r="E814" s="251">
        <v>0</v>
      </c>
      <c r="F814" s="251" t="s">
        <v>570</v>
      </c>
      <c r="U814" s="251">
        <v>8</v>
      </c>
      <c r="V814" s="251" t="s">
        <v>513</v>
      </c>
      <c r="W814" s="251" t="s">
        <v>101</v>
      </c>
      <c r="X814" s="251">
        <f>TripMode!T110</f>
        <v>0</v>
      </c>
      <c r="Y814" s="251" t="s">
        <v>570</v>
      </c>
    </row>
    <row r="815" spans="2:25" x14ac:dyDescent="0.25">
      <c r="B815" s="251">
        <v>6</v>
      </c>
      <c r="C815" s="251" t="s">
        <v>513</v>
      </c>
      <c r="D815" s="251" t="s">
        <v>101</v>
      </c>
      <c r="E815" s="251">
        <v>0</v>
      </c>
      <c r="F815" s="251" t="s">
        <v>570</v>
      </c>
      <c r="U815" s="251">
        <v>9</v>
      </c>
      <c r="V815" s="251" t="s">
        <v>513</v>
      </c>
      <c r="W815" s="251" t="s">
        <v>101</v>
      </c>
      <c r="X815" s="251">
        <f>TripMode!T111</f>
        <v>0</v>
      </c>
      <c r="Y815" s="251" t="s">
        <v>570</v>
      </c>
    </row>
    <row r="816" spans="2:25" x14ac:dyDescent="0.25">
      <c r="B816" s="251">
        <v>7</v>
      </c>
      <c r="C816" s="251" t="s">
        <v>513</v>
      </c>
      <c r="D816" s="251" t="s">
        <v>101</v>
      </c>
      <c r="E816" s="251">
        <v>0</v>
      </c>
      <c r="F816" s="251" t="s">
        <v>570</v>
      </c>
      <c r="U816" s="251">
        <v>10</v>
      </c>
      <c r="V816" s="251" t="s">
        <v>513</v>
      </c>
      <c r="W816" s="251" t="s">
        <v>101</v>
      </c>
      <c r="X816" s="251">
        <f>TripMode!T112</f>
        <v>0</v>
      </c>
      <c r="Y816" s="251" t="s">
        <v>570</v>
      </c>
    </row>
    <row r="817" spans="2:25" x14ac:dyDescent="0.25">
      <c r="B817" s="251">
        <v>8</v>
      </c>
      <c r="C817" s="251" t="s">
        <v>513</v>
      </c>
      <c r="D817" s="251" t="s">
        <v>101</v>
      </c>
      <c r="E817" s="251">
        <v>0</v>
      </c>
      <c r="F817" s="251" t="s">
        <v>570</v>
      </c>
      <c r="U817" s="251">
        <v>11</v>
      </c>
      <c r="V817" s="251" t="s">
        <v>513</v>
      </c>
      <c r="W817" s="251" t="s">
        <v>101</v>
      </c>
      <c r="X817" s="251">
        <f>TripMode!T113</f>
        <v>0</v>
      </c>
      <c r="Y817" s="251" t="s">
        <v>570</v>
      </c>
    </row>
    <row r="818" spans="2:25" x14ac:dyDescent="0.25">
      <c r="B818" s="251">
        <v>9</v>
      </c>
      <c r="C818" s="251" t="s">
        <v>513</v>
      </c>
      <c r="D818" s="251" t="s">
        <v>101</v>
      </c>
      <c r="E818" s="251">
        <v>0</v>
      </c>
      <c r="F818" s="251" t="s">
        <v>570</v>
      </c>
      <c r="U818" s="251">
        <v>12</v>
      </c>
      <c r="V818" s="251" t="s">
        <v>513</v>
      </c>
      <c r="W818" s="251" t="s">
        <v>101</v>
      </c>
      <c r="X818" s="251">
        <f>TripMode!T114</f>
        <v>0</v>
      </c>
      <c r="Y818" s="251" t="s">
        <v>570</v>
      </c>
    </row>
    <row r="819" spans="2:25" x14ac:dyDescent="0.25">
      <c r="B819" s="251">
        <v>1</v>
      </c>
      <c r="C819" s="251" t="s">
        <v>515</v>
      </c>
      <c r="D819" s="251" t="s">
        <v>101</v>
      </c>
      <c r="E819" s="251">
        <v>0</v>
      </c>
      <c r="F819" s="251" t="s">
        <v>571</v>
      </c>
      <c r="U819" s="251">
        <v>1</v>
      </c>
      <c r="V819" s="251" t="s">
        <v>515</v>
      </c>
      <c r="W819" s="251" t="s">
        <v>101</v>
      </c>
      <c r="X819" s="251">
        <f>TripMode!U103</f>
        <v>0</v>
      </c>
      <c r="Y819" s="251" t="s">
        <v>571</v>
      </c>
    </row>
    <row r="820" spans="2:25" x14ac:dyDescent="0.25">
      <c r="B820" s="251">
        <v>10</v>
      </c>
      <c r="C820" s="251" t="s">
        <v>515</v>
      </c>
      <c r="D820" s="251" t="s">
        <v>101</v>
      </c>
      <c r="E820" s="251">
        <v>0</v>
      </c>
      <c r="F820" s="251" t="s">
        <v>571</v>
      </c>
      <c r="U820" s="251">
        <v>2</v>
      </c>
      <c r="V820" s="251" t="s">
        <v>515</v>
      </c>
      <c r="W820" s="251" t="s">
        <v>101</v>
      </c>
      <c r="X820" s="251">
        <f>TripMode!U104</f>
        <v>0</v>
      </c>
      <c r="Y820" s="251" t="s">
        <v>571</v>
      </c>
    </row>
    <row r="821" spans="2:25" x14ac:dyDescent="0.25">
      <c r="B821" s="251">
        <v>11</v>
      </c>
      <c r="C821" s="251" t="s">
        <v>515</v>
      </c>
      <c r="D821" s="251" t="s">
        <v>101</v>
      </c>
      <c r="E821" s="251">
        <v>0</v>
      </c>
      <c r="F821" s="251" t="s">
        <v>571</v>
      </c>
      <c r="U821" s="251">
        <v>3</v>
      </c>
      <c r="V821" s="251" t="s">
        <v>515</v>
      </c>
      <c r="W821" s="251" t="s">
        <v>101</v>
      </c>
      <c r="X821" s="251">
        <f>TripMode!U105</f>
        <v>0</v>
      </c>
      <c r="Y821" s="251" t="s">
        <v>571</v>
      </c>
    </row>
    <row r="822" spans="2:25" x14ac:dyDescent="0.25">
      <c r="B822" s="251">
        <v>12</v>
      </c>
      <c r="C822" s="251" t="s">
        <v>515</v>
      </c>
      <c r="D822" s="251" t="s">
        <v>101</v>
      </c>
      <c r="E822" s="251">
        <v>0</v>
      </c>
      <c r="F822" s="251" t="s">
        <v>571</v>
      </c>
      <c r="U822" s="251">
        <v>4</v>
      </c>
      <c r="V822" s="251" t="s">
        <v>515</v>
      </c>
      <c r="W822" s="251" t="s">
        <v>101</v>
      </c>
      <c r="X822" s="251">
        <f>TripMode!U106</f>
        <v>0</v>
      </c>
      <c r="Y822" s="251" t="s">
        <v>571</v>
      </c>
    </row>
    <row r="823" spans="2:25" x14ac:dyDescent="0.25">
      <c r="B823" s="251">
        <v>2</v>
      </c>
      <c r="C823" s="251" t="s">
        <v>515</v>
      </c>
      <c r="D823" s="251" t="s">
        <v>101</v>
      </c>
      <c r="E823" s="251">
        <v>0</v>
      </c>
      <c r="F823" s="251" t="s">
        <v>571</v>
      </c>
      <c r="U823" s="251">
        <v>5</v>
      </c>
      <c r="V823" s="251" t="s">
        <v>515</v>
      </c>
      <c r="W823" s="251" t="s">
        <v>101</v>
      </c>
      <c r="X823" s="251">
        <f>TripMode!U107</f>
        <v>0</v>
      </c>
      <c r="Y823" s="251" t="s">
        <v>571</v>
      </c>
    </row>
    <row r="824" spans="2:25" x14ac:dyDescent="0.25">
      <c r="B824" s="251">
        <v>3</v>
      </c>
      <c r="C824" s="251" t="s">
        <v>515</v>
      </c>
      <c r="D824" s="251" t="s">
        <v>101</v>
      </c>
      <c r="E824" s="251">
        <v>0</v>
      </c>
      <c r="F824" s="251" t="s">
        <v>571</v>
      </c>
      <c r="U824" s="251">
        <v>6</v>
      </c>
      <c r="V824" s="251" t="s">
        <v>515</v>
      </c>
      <c r="W824" s="251" t="s">
        <v>101</v>
      </c>
      <c r="X824" s="251">
        <f>TripMode!U108</f>
        <v>0</v>
      </c>
      <c r="Y824" s="251" t="s">
        <v>571</v>
      </c>
    </row>
    <row r="825" spans="2:25" x14ac:dyDescent="0.25">
      <c r="B825" s="251">
        <v>4</v>
      </c>
      <c r="C825" s="251" t="s">
        <v>515</v>
      </c>
      <c r="D825" s="251" t="s">
        <v>101</v>
      </c>
      <c r="E825" s="251">
        <v>0</v>
      </c>
      <c r="F825" s="251" t="s">
        <v>571</v>
      </c>
      <c r="U825" s="251">
        <v>7</v>
      </c>
      <c r="V825" s="251" t="s">
        <v>515</v>
      </c>
      <c r="W825" s="251" t="s">
        <v>101</v>
      </c>
      <c r="X825" s="251">
        <f>TripMode!U109</f>
        <v>0</v>
      </c>
      <c r="Y825" s="251" t="s">
        <v>571</v>
      </c>
    </row>
    <row r="826" spans="2:25" x14ac:dyDescent="0.25">
      <c r="B826" s="251">
        <v>5</v>
      </c>
      <c r="C826" s="251" t="s">
        <v>515</v>
      </c>
      <c r="D826" s="251" t="s">
        <v>101</v>
      </c>
      <c r="E826" s="251">
        <v>0</v>
      </c>
      <c r="F826" s="251" t="s">
        <v>571</v>
      </c>
      <c r="U826" s="251">
        <v>8</v>
      </c>
      <c r="V826" s="251" t="s">
        <v>515</v>
      </c>
      <c r="W826" s="251" t="s">
        <v>101</v>
      </c>
      <c r="X826" s="251">
        <f>TripMode!U110</f>
        <v>0</v>
      </c>
      <c r="Y826" s="251" t="s">
        <v>571</v>
      </c>
    </row>
    <row r="827" spans="2:25" x14ac:dyDescent="0.25">
      <c r="B827" s="251">
        <v>6</v>
      </c>
      <c r="C827" s="251" t="s">
        <v>515</v>
      </c>
      <c r="D827" s="251" t="s">
        <v>101</v>
      </c>
      <c r="E827" s="251">
        <v>0</v>
      </c>
      <c r="F827" s="251" t="s">
        <v>571</v>
      </c>
      <c r="U827" s="251">
        <v>9</v>
      </c>
      <c r="V827" s="251" t="s">
        <v>515</v>
      </c>
      <c r="W827" s="251" t="s">
        <v>101</v>
      </c>
      <c r="X827" s="251">
        <f>TripMode!U111</f>
        <v>0</v>
      </c>
      <c r="Y827" s="251" t="s">
        <v>571</v>
      </c>
    </row>
    <row r="828" spans="2:25" x14ac:dyDescent="0.25">
      <c r="B828" s="251">
        <v>7</v>
      </c>
      <c r="C828" s="251" t="s">
        <v>515</v>
      </c>
      <c r="D828" s="251" t="s">
        <v>101</v>
      </c>
      <c r="E828" s="251">
        <v>0</v>
      </c>
      <c r="F828" s="251" t="s">
        <v>571</v>
      </c>
      <c r="U828" s="251">
        <v>10</v>
      </c>
      <c r="V828" s="251" t="s">
        <v>515</v>
      </c>
      <c r="W828" s="251" t="s">
        <v>101</v>
      </c>
      <c r="X828" s="251">
        <f>TripMode!U112</f>
        <v>0</v>
      </c>
      <c r="Y828" s="251" t="s">
        <v>571</v>
      </c>
    </row>
    <row r="829" spans="2:25" x14ac:dyDescent="0.25">
      <c r="B829" s="251">
        <v>8</v>
      </c>
      <c r="C829" s="251" t="s">
        <v>515</v>
      </c>
      <c r="D829" s="251" t="s">
        <v>101</v>
      </c>
      <c r="E829" s="251">
        <v>0</v>
      </c>
      <c r="F829" s="251" t="s">
        <v>571</v>
      </c>
      <c r="U829" s="251">
        <v>11</v>
      </c>
      <c r="V829" s="251" t="s">
        <v>515</v>
      </c>
      <c r="W829" s="251" t="s">
        <v>101</v>
      </c>
      <c r="X829" s="251">
        <f>TripMode!U113</f>
        <v>0</v>
      </c>
      <c r="Y829" s="251" t="s">
        <v>571</v>
      </c>
    </row>
    <row r="830" spans="2:25" x14ac:dyDescent="0.25">
      <c r="B830" s="251">
        <v>9</v>
      </c>
      <c r="C830" s="251" t="s">
        <v>515</v>
      </c>
      <c r="D830" s="251" t="s">
        <v>101</v>
      </c>
      <c r="E830" s="251">
        <v>0</v>
      </c>
      <c r="F830" s="251" t="s">
        <v>571</v>
      </c>
      <c r="U830" s="251">
        <v>12</v>
      </c>
      <c r="V830" s="251" t="s">
        <v>515</v>
      </c>
      <c r="W830" s="251" t="s">
        <v>101</v>
      </c>
      <c r="X830" s="251">
        <f>TripMode!U114</f>
        <v>0</v>
      </c>
      <c r="Y830" s="251" t="s">
        <v>571</v>
      </c>
    </row>
    <row r="831" spans="2:25" x14ac:dyDescent="0.25">
      <c r="B831" s="251">
        <v>1</v>
      </c>
      <c r="C831" s="251" t="s">
        <v>517</v>
      </c>
      <c r="D831" s="251" t="s">
        <v>101</v>
      </c>
      <c r="E831" s="251">
        <v>0</v>
      </c>
      <c r="F831" s="251" t="s">
        <v>572</v>
      </c>
      <c r="U831" s="251">
        <v>1</v>
      </c>
      <c r="V831" s="251" t="s">
        <v>517</v>
      </c>
      <c r="W831" s="251" t="s">
        <v>101</v>
      </c>
      <c r="X831" s="251">
        <f>TripMode!V103</f>
        <v>0</v>
      </c>
      <c r="Y831" s="251" t="s">
        <v>572</v>
      </c>
    </row>
    <row r="832" spans="2:25" x14ac:dyDescent="0.25">
      <c r="B832" s="251">
        <v>10</v>
      </c>
      <c r="C832" s="251" t="s">
        <v>517</v>
      </c>
      <c r="D832" s="251" t="s">
        <v>101</v>
      </c>
      <c r="E832" s="251">
        <v>0</v>
      </c>
      <c r="F832" s="251" t="s">
        <v>572</v>
      </c>
      <c r="U832" s="251">
        <v>2</v>
      </c>
      <c r="V832" s="251" t="s">
        <v>517</v>
      </c>
      <c r="W832" s="251" t="s">
        <v>101</v>
      </c>
      <c r="X832" s="251">
        <f>TripMode!V104</f>
        <v>0</v>
      </c>
      <c r="Y832" s="251" t="s">
        <v>572</v>
      </c>
    </row>
    <row r="833" spans="2:25" x14ac:dyDescent="0.25">
      <c r="B833" s="251">
        <v>11</v>
      </c>
      <c r="C833" s="251" t="s">
        <v>517</v>
      </c>
      <c r="D833" s="251" t="s">
        <v>101</v>
      </c>
      <c r="E833" s="251">
        <v>0</v>
      </c>
      <c r="F833" s="251" t="s">
        <v>572</v>
      </c>
      <c r="U833" s="251">
        <v>3</v>
      </c>
      <c r="V833" s="251" t="s">
        <v>517</v>
      </c>
      <c r="W833" s="251" t="s">
        <v>101</v>
      </c>
      <c r="X833" s="251">
        <f>TripMode!V105</f>
        <v>0</v>
      </c>
      <c r="Y833" s="251" t="s">
        <v>572</v>
      </c>
    </row>
    <row r="834" spans="2:25" x14ac:dyDescent="0.25">
      <c r="B834" s="251">
        <v>12</v>
      </c>
      <c r="C834" s="251" t="s">
        <v>517</v>
      </c>
      <c r="D834" s="251" t="s">
        <v>101</v>
      </c>
      <c r="E834" s="251">
        <v>0</v>
      </c>
      <c r="F834" s="251" t="s">
        <v>572</v>
      </c>
      <c r="U834" s="251">
        <v>4</v>
      </c>
      <c r="V834" s="251" t="s">
        <v>517</v>
      </c>
      <c r="W834" s="251" t="s">
        <v>101</v>
      </c>
      <c r="X834" s="251">
        <f>TripMode!V106</f>
        <v>0</v>
      </c>
      <c r="Y834" s="251" t="s">
        <v>572</v>
      </c>
    </row>
    <row r="835" spans="2:25" x14ac:dyDescent="0.25">
      <c r="B835" s="251">
        <v>2</v>
      </c>
      <c r="C835" s="251" t="s">
        <v>517</v>
      </c>
      <c r="D835" s="251" t="s">
        <v>101</v>
      </c>
      <c r="E835" s="251">
        <v>0</v>
      </c>
      <c r="F835" s="251" t="s">
        <v>572</v>
      </c>
      <c r="U835" s="251">
        <v>5</v>
      </c>
      <c r="V835" s="251" t="s">
        <v>517</v>
      </c>
      <c r="W835" s="251" t="s">
        <v>101</v>
      </c>
      <c r="X835" s="251">
        <f>TripMode!V107</f>
        <v>0</v>
      </c>
      <c r="Y835" s="251" t="s">
        <v>572</v>
      </c>
    </row>
    <row r="836" spans="2:25" x14ac:dyDescent="0.25">
      <c r="B836" s="251">
        <v>3</v>
      </c>
      <c r="C836" s="251" t="s">
        <v>517</v>
      </c>
      <c r="D836" s="251" t="s">
        <v>101</v>
      </c>
      <c r="E836" s="251">
        <v>0</v>
      </c>
      <c r="F836" s="251" t="s">
        <v>572</v>
      </c>
      <c r="U836" s="251">
        <v>6</v>
      </c>
      <c r="V836" s="251" t="s">
        <v>517</v>
      </c>
      <c r="W836" s="251" t="s">
        <v>101</v>
      </c>
      <c r="X836" s="251">
        <f>TripMode!V108</f>
        <v>0</v>
      </c>
      <c r="Y836" s="251" t="s">
        <v>572</v>
      </c>
    </row>
    <row r="837" spans="2:25" x14ac:dyDescent="0.25">
      <c r="B837" s="251">
        <v>4</v>
      </c>
      <c r="C837" s="251" t="s">
        <v>517</v>
      </c>
      <c r="D837" s="251" t="s">
        <v>101</v>
      </c>
      <c r="E837" s="251">
        <v>0</v>
      </c>
      <c r="F837" s="251" t="s">
        <v>572</v>
      </c>
      <c r="U837" s="251">
        <v>7</v>
      </c>
      <c r="V837" s="251" t="s">
        <v>517</v>
      </c>
      <c r="W837" s="251" t="s">
        <v>101</v>
      </c>
      <c r="X837" s="251">
        <f>TripMode!V109</f>
        <v>0</v>
      </c>
      <c r="Y837" s="251" t="s">
        <v>572</v>
      </c>
    </row>
    <row r="838" spans="2:25" x14ac:dyDescent="0.25">
      <c r="B838" s="251">
        <v>5</v>
      </c>
      <c r="C838" s="251" t="s">
        <v>517</v>
      </c>
      <c r="D838" s="251" t="s">
        <v>101</v>
      </c>
      <c r="E838" s="251">
        <v>0</v>
      </c>
      <c r="F838" s="251" t="s">
        <v>572</v>
      </c>
      <c r="U838" s="251">
        <v>8</v>
      </c>
      <c r="V838" s="251" t="s">
        <v>517</v>
      </c>
      <c r="W838" s="251" t="s">
        <v>101</v>
      </c>
      <c r="X838" s="251">
        <f>TripMode!V110</f>
        <v>0</v>
      </c>
      <c r="Y838" s="251" t="s">
        <v>572</v>
      </c>
    </row>
    <row r="839" spans="2:25" x14ac:dyDescent="0.25">
      <c r="B839" s="251">
        <v>6</v>
      </c>
      <c r="C839" s="251" t="s">
        <v>517</v>
      </c>
      <c r="D839" s="251" t="s">
        <v>101</v>
      </c>
      <c r="E839" s="251">
        <v>0</v>
      </c>
      <c r="F839" s="251" t="s">
        <v>572</v>
      </c>
      <c r="U839" s="251">
        <v>9</v>
      </c>
      <c r="V839" s="251" t="s">
        <v>517</v>
      </c>
      <c r="W839" s="251" t="s">
        <v>101</v>
      </c>
      <c r="X839" s="251">
        <f>TripMode!V111</f>
        <v>0</v>
      </c>
      <c r="Y839" s="251" t="s">
        <v>572</v>
      </c>
    </row>
    <row r="840" spans="2:25" x14ac:dyDescent="0.25">
      <c r="B840" s="251">
        <v>7</v>
      </c>
      <c r="C840" s="251" t="s">
        <v>517</v>
      </c>
      <c r="D840" s="251" t="s">
        <v>101</v>
      </c>
      <c r="E840" s="251">
        <v>0</v>
      </c>
      <c r="F840" s="251" t="s">
        <v>572</v>
      </c>
      <c r="U840" s="251">
        <v>10</v>
      </c>
      <c r="V840" s="251" t="s">
        <v>517</v>
      </c>
      <c r="W840" s="251" t="s">
        <v>101</v>
      </c>
      <c r="X840" s="251">
        <f>TripMode!V112</f>
        <v>0</v>
      </c>
      <c r="Y840" s="251" t="s">
        <v>572</v>
      </c>
    </row>
    <row r="841" spans="2:25" x14ac:dyDescent="0.25">
      <c r="B841" s="251">
        <v>8</v>
      </c>
      <c r="C841" s="251" t="s">
        <v>517</v>
      </c>
      <c r="D841" s="251" t="s">
        <v>101</v>
      </c>
      <c r="E841" s="251">
        <v>0</v>
      </c>
      <c r="F841" s="251" t="s">
        <v>572</v>
      </c>
      <c r="U841" s="251">
        <v>11</v>
      </c>
      <c r="V841" s="251" t="s">
        <v>517</v>
      </c>
      <c r="W841" s="251" t="s">
        <v>101</v>
      </c>
      <c r="X841" s="251">
        <f>TripMode!V113</f>
        <v>0</v>
      </c>
      <c r="Y841" s="251" t="s">
        <v>572</v>
      </c>
    </row>
    <row r="842" spans="2:25" x14ac:dyDescent="0.25">
      <c r="B842" s="251">
        <v>9</v>
      </c>
      <c r="C842" s="251" t="s">
        <v>517</v>
      </c>
      <c r="D842" s="251" t="s">
        <v>101</v>
      </c>
      <c r="E842" s="251">
        <v>0</v>
      </c>
      <c r="F842" s="251" t="s">
        <v>572</v>
      </c>
      <c r="U842" s="251">
        <v>12</v>
      </c>
      <c r="V842" s="251" t="s">
        <v>517</v>
      </c>
      <c r="W842" s="251" t="s">
        <v>101</v>
      </c>
      <c r="X842" s="251">
        <f>TripMode!V114</f>
        <v>0</v>
      </c>
      <c r="Y842" s="251" t="s">
        <v>572</v>
      </c>
    </row>
    <row r="843" spans="2:25" x14ac:dyDescent="0.25">
      <c r="B843" s="251">
        <v>1</v>
      </c>
      <c r="C843" s="251" t="s">
        <v>519</v>
      </c>
      <c r="D843" s="251" t="s">
        <v>101</v>
      </c>
      <c r="E843" s="251">
        <v>0</v>
      </c>
      <c r="F843" s="251" t="s">
        <v>573</v>
      </c>
      <c r="U843" s="251">
        <v>1</v>
      </c>
      <c r="V843" s="251" t="s">
        <v>519</v>
      </c>
      <c r="W843" s="251" t="s">
        <v>101</v>
      </c>
      <c r="X843" s="251">
        <f>TripMode!W103</f>
        <v>0</v>
      </c>
      <c r="Y843" s="251" t="s">
        <v>573</v>
      </c>
    </row>
    <row r="844" spans="2:25" x14ac:dyDescent="0.25">
      <c r="B844" s="251">
        <v>10</v>
      </c>
      <c r="C844" s="251" t="s">
        <v>519</v>
      </c>
      <c r="D844" s="251" t="s">
        <v>101</v>
      </c>
      <c r="E844" s="251">
        <v>0</v>
      </c>
      <c r="F844" s="251" t="s">
        <v>573</v>
      </c>
      <c r="U844" s="251">
        <v>2</v>
      </c>
      <c r="V844" s="251" t="s">
        <v>519</v>
      </c>
      <c r="W844" s="251" t="s">
        <v>101</v>
      </c>
      <c r="X844" s="251">
        <f>TripMode!W104</f>
        <v>0</v>
      </c>
      <c r="Y844" s="251" t="s">
        <v>573</v>
      </c>
    </row>
    <row r="845" spans="2:25" x14ac:dyDescent="0.25">
      <c r="B845" s="251">
        <v>11</v>
      </c>
      <c r="C845" s="251" t="s">
        <v>519</v>
      </c>
      <c r="D845" s="251" t="s">
        <v>101</v>
      </c>
      <c r="E845" s="251">
        <v>0</v>
      </c>
      <c r="F845" s="251" t="s">
        <v>573</v>
      </c>
      <c r="U845" s="251">
        <v>3</v>
      </c>
      <c r="V845" s="251" t="s">
        <v>519</v>
      </c>
      <c r="W845" s="251" t="s">
        <v>101</v>
      </c>
      <c r="X845" s="251">
        <f>TripMode!W105</f>
        <v>0</v>
      </c>
      <c r="Y845" s="251" t="s">
        <v>573</v>
      </c>
    </row>
    <row r="846" spans="2:25" x14ac:dyDescent="0.25">
      <c r="B846" s="251">
        <v>12</v>
      </c>
      <c r="C846" s="251" t="s">
        <v>519</v>
      </c>
      <c r="D846" s="251" t="s">
        <v>101</v>
      </c>
      <c r="E846" s="251">
        <v>0</v>
      </c>
      <c r="F846" s="251" t="s">
        <v>573</v>
      </c>
      <c r="U846" s="251">
        <v>4</v>
      </c>
      <c r="V846" s="251" t="s">
        <v>519</v>
      </c>
      <c r="W846" s="251" t="s">
        <v>101</v>
      </c>
      <c r="X846" s="251">
        <f>TripMode!W106</f>
        <v>0</v>
      </c>
      <c r="Y846" s="251" t="s">
        <v>573</v>
      </c>
    </row>
    <row r="847" spans="2:25" x14ac:dyDescent="0.25">
      <c r="B847" s="251">
        <v>2</v>
      </c>
      <c r="C847" s="251" t="s">
        <v>519</v>
      </c>
      <c r="D847" s="251" t="s">
        <v>101</v>
      </c>
      <c r="E847" s="251">
        <v>0</v>
      </c>
      <c r="F847" s="251" t="s">
        <v>573</v>
      </c>
      <c r="U847" s="251">
        <v>5</v>
      </c>
      <c r="V847" s="251" t="s">
        <v>519</v>
      </c>
      <c r="W847" s="251" t="s">
        <v>101</v>
      </c>
      <c r="X847" s="251">
        <f>TripMode!W107</f>
        <v>0</v>
      </c>
      <c r="Y847" s="251" t="s">
        <v>573</v>
      </c>
    </row>
    <row r="848" spans="2:25" x14ac:dyDescent="0.25">
      <c r="B848" s="251">
        <v>3</v>
      </c>
      <c r="C848" s="251" t="s">
        <v>519</v>
      </c>
      <c r="D848" s="251" t="s">
        <v>101</v>
      </c>
      <c r="E848" s="251">
        <v>0</v>
      </c>
      <c r="F848" s="251" t="s">
        <v>573</v>
      </c>
      <c r="U848" s="251">
        <v>6</v>
      </c>
      <c r="V848" s="251" t="s">
        <v>519</v>
      </c>
      <c r="W848" s="251" t="s">
        <v>101</v>
      </c>
      <c r="X848" s="251">
        <f>TripMode!W108</f>
        <v>0</v>
      </c>
      <c r="Y848" s="251" t="s">
        <v>573</v>
      </c>
    </row>
    <row r="849" spans="2:25" x14ac:dyDescent="0.25">
      <c r="B849" s="251">
        <v>4</v>
      </c>
      <c r="C849" s="251" t="s">
        <v>519</v>
      </c>
      <c r="D849" s="251" t="s">
        <v>101</v>
      </c>
      <c r="E849" s="251">
        <v>0</v>
      </c>
      <c r="F849" s="251" t="s">
        <v>573</v>
      </c>
      <c r="U849" s="251">
        <v>7</v>
      </c>
      <c r="V849" s="251" t="s">
        <v>519</v>
      </c>
      <c r="W849" s="251" t="s">
        <v>101</v>
      </c>
      <c r="X849" s="251">
        <f>TripMode!W109</f>
        <v>0</v>
      </c>
      <c r="Y849" s="251" t="s">
        <v>573</v>
      </c>
    </row>
    <row r="850" spans="2:25" x14ac:dyDescent="0.25">
      <c r="B850" s="251">
        <v>5</v>
      </c>
      <c r="C850" s="251" t="s">
        <v>519</v>
      </c>
      <c r="D850" s="251" t="s">
        <v>101</v>
      </c>
      <c r="E850" s="251">
        <v>0</v>
      </c>
      <c r="F850" s="251" t="s">
        <v>573</v>
      </c>
      <c r="U850" s="251">
        <v>8</v>
      </c>
      <c r="V850" s="251" t="s">
        <v>519</v>
      </c>
      <c r="W850" s="251" t="s">
        <v>101</v>
      </c>
      <c r="X850" s="251">
        <f>TripMode!W110</f>
        <v>0</v>
      </c>
      <c r="Y850" s="251" t="s">
        <v>573</v>
      </c>
    </row>
    <row r="851" spans="2:25" x14ac:dyDescent="0.25">
      <c r="B851" s="251">
        <v>6</v>
      </c>
      <c r="C851" s="251" t="s">
        <v>519</v>
      </c>
      <c r="D851" s="251" t="s">
        <v>101</v>
      </c>
      <c r="E851" s="251">
        <v>0</v>
      </c>
      <c r="F851" s="251" t="s">
        <v>573</v>
      </c>
      <c r="U851" s="251">
        <v>9</v>
      </c>
      <c r="V851" s="251" t="s">
        <v>519</v>
      </c>
      <c r="W851" s="251" t="s">
        <v>101</v>
      </c>
      <c r="X851" s="251">
        <f>TripMode!W111</f>
        <v>0</v>
      </c>
      <c r="Y851" s="251" t="s">
        <v>573</v>
      </c>
    </row>
    <row r="852" spans="2:25" x14ac:dyDescent="0.25">
      <c r="B852" s="251">
        <v>7</v>
      </c>
      <c r="C852" s="251" t="s">
        <v>519</v>
      </c>
      <c r="D852" s="251" t="s">
        <v>101</v>
      </c>
      <c r="E852" s="251">
        <v>0</v>
      </c>
      <c r="F852" s="251" t="s">
        <v>573</v>
      </c>
      <c r="U852" s="251">
        <v>10</v>
      </c>
      <c r="V852" s="251" t="s">
        <v>519</v>
      </c>
      <c r="W852" s="251" t="s">
        <v>101</v>
      </c>
      <c r="X852" s="251">
        <f>TripMode!W112</f>
        <v>0</v>
      </c>
      <c r="Y852" s="251" t="s">
        <v>573</v>
      </c>
    </row>
    <row r="853" spans="2:25" x14ac:dyDescent="0.25">
      <c r="B853" s="251">
        <v>8</v>
      </c>
      <c r="C853" s="251" t="s">
        <v>519</v>
      </c>
      <c r="D853" s="251" t="s">
        <v>101</v>
      </c>
      <c r="E853" s="251">
        <v>0</v>
      </c>
      <c r="F853" s="251" t="s">
        <v>573</v>
      </c>
      <c r="U853" s="251">
        <v>11</v>
      </c>
      <c r="V853" s="251" t="s">
        <v>519</v>
      </c>
      <c r="W853" s="251" t="s">
        <v>101</v>
      </c>
      <c r="X853" s="251">
        <f>TripMode!W113</f>
        <v>0</v>
      </c>
      <c r="Y853" s="251" t="s">
        <v>573</v>
      </c>
    </row>
    <row r="854" spans="2:25" x14ac:dyDescent="0.25">
      <c r="B854" s="251">
        <v>9</v>
      </c>
      <c r="C854" s="251" t="s">
        <v>519</v>
      </c>
      <c r="D854" s="251" t="s">
        <v>101</v>
      </c>
      <c r="E854" s="251">
        <v>0</v>
      </c>
      <c r="F854" s="251" t="s">
        <v>573</v>
      </c>
      <c r="U854" s="251">
        <v>12</v>
      </c>
      <c r="V854" s="251" t="s">
        <v>519</v>
      </c>
      <c r="W854" s="251" t="s">
        <v>101</v>
      </c>
      <c r="X854" s="251">
        <f>TripMode!W114</f>
        <v>0</v>
      </c>
      <c r="Y854" s="251" t="s">
        <v>573</v>
      </c>
    </row>
    <row r="855" spans="2:25" x14ac:dyDescent="0.25">
      <c r="B855" s="251">
        <v>1</v>
      </c>
      <c r="C855" s="251" t="s">
        <v>521</v>
      </c>
      <c r="D855" s="251" t="s">
        <v>101</v>
      </c>
      <c r="E855" s="251">
        <v>0</v>
      </c>
      <c r="F855" s="251" t="s">
        <v>574</v>
      </c>
      <c r="U855" s="251">
        <v>1</v>
      </c>
      <c r="V855" s="251" t="s">
        <v>521</v>
      </c>
      <c r="W855" s="251" t="s">
        <v>101</v>
      </c>
      <c r="X855" s="251">
        <f>TripMode!X103</f>
        <v>0</v>
      </c>
      <c r="Y855" s="251" t="s">
        <v>574</v>
      </c>
    </row>
    <row r="856" spans="2:25" x14ac:dyDescent="0.25">
      <c r="B856" s="251">
        <v>10</v>
      </c>
      <c r="C856" s="251" t="s">
        <v>521</v>
      </c>
      <c r="D856" s="251" t="s">
        <v>101</v>
      </c>
      <c r="E856" s="251">
        <v>0</v>
      </c>
      <c r="F856" s="251" t="s">
        <v>574</v>
      </c>
      <c r="U856" s="251">
        <v>2</v>
      </c>
      <c r="V856" s="251" t="s">
        <v>521</v>
      </c>
      <c r="W856" s="251" t="s">
        <v>101</v>
      </c>
      <c r="X856" s="251">
        <f>TripMode!X104</f>
        <v>0</v>
      </c>
      <c r="Y856" s="251" t="s">
        <v>574</v>
      </c>
    </row>
    <row r="857" spans="2:25" x14ac:dyDescent="0.25">
      <c r="B857" s="251">
        <v>11</v>
      </c>
      <c r="C857" s="251" t="s">
        <v>521</v>
      </c>
      <c r="D857" s="251" t="s">
        <v>101</v>
      </c>
      <c r="E857" s="251">
        <v>0</v>
      </c>
      <c r="F857" s="251" t="s">
        <v>574</v>
      </c>
      <c r="U857" s="251">
        <v>3</v>
      </c>
      <c r="V857" s="251" t="s">
        <v>521</v>
      </c>
      <c r="W857" s="251" t="s">
        <v>101</v>
      </c>
      <c r="X857" s="251">
        <f>TripMode!X105</f>
        <v>0</v>
      </c>
      <c r="Y857" s="251" t="s">
        <v>574</v>
      </c>
    </row>
    <row r="858" spans="2:25" x14ac:dyDescent="0.25">
      <c r="B858" s="251">
        <v>12</v>
      </c>
      <c r="C858" s="251" t="s">
        <v>521</v>
      </c>
      <c r="D858" s="251" t="s">
        <v>101</v>
      </c>
      <c r="E858" s="251">
        <v>0</v>
      </c>
      <c r="F858" s="251" t="s">
        <v>574</v>
      </c>
      <c r="U858" s="251">
        <v>4</v>
      </c>
      <c r="V858" s="251" t="s">
        <v>521</v>
      </c>
      <c r="W858" s="251" t="s">
        <v>101</v>
      </c>
      <c r="X858" s="251">
        <f>TripMode!X106</f>
        <v>0</v>
      </c>
      <c r="Y858" s="251" t="s">
        <v>574</v>
      </c>
    </row>
    <row r="859" spans="2:25" x14ac:dyDescent="0.25">
      <c r="B859" s="251">
        <v>2</v>
      </c>
      <c r="C859" s="251" t="s">
        <v>521</v>
      </c>
      <c r="D859" s="251" t="s">
        <v>101</v>
      </c>
      <c r="E859" s="251">
        <v>0</v>
      </c>
      <c r="F859" s="251" t="s">
        <v>574</v>
      </c>
      <c r="U859" s="251">
        <v>5</v>
      </c>
      <c r="V859" s="251" t="s">
        <v>521</v>
      </c>
      <c r="W859" s="251" t="s">
        <v>101</v>
      </c>
      <c r="X859" s="251">
        <f>TripMode!X107</f>
        <v>0</v>
      </c>
      <c r="Y859" s="251" t="s">
        <v>574</v>
      </c>
    </row>
    <row r="860" spans="2:25" x14ac:dyDescent="0.25">
      <c r="B860" s="251">
        <v>3</v>
      </c>
      <c r="C860" s="251" t="s">
        <v>521</v>
      </c>
      <c r="D860" s="251" t="s">
        <v>101</v>
      </c>
      <c r="E860" s="251">
        <v>0</v>
      </c>
      <c r="F860" s="251" t="s">
        <v>574</v>
      </c>
      <c r="U860" s="251">
        <v>6</v>
      </c>
      <c r="V860" s="251" t="s">
        <v>521</v>
      </c>
      <c r="W860" s="251" t="s">
        <v>101</v>
      </c>
      <c r="X860" s="251">
        <f>TripMode!X108</f>
        <v>0</v>
      </c>
      <c r="Y860" s="251" t="s">
        <v>574</v>
      </c>
    </row>
    <row r="861" spans="2:25" x14ac:dyDescent="0.25">
      <c r="B861" s="251">
        <v>4</v>
      </c>
      <c r="C861" s="251" t="s">
        <v>521</v>
      </c>
      <c r="D861" s="251" t="s">
        <v>101</v>
      </c>
      <c r="E861" s="251">
        <v>0</v>
      </c>
      <c r="F861" s="251" t="s">
        <v>574</v>
      </c>
      <c r="U861" s="251">
        <v>7</v>
      </c>
      <c r="V861" s="251" t="s">
        <v>521</v>
      </c>
      <c r="W861" s="251" t="s">
        <v>101</v>
      </c>
      <c r="X861" s="251">
        <f>TripMode!X109</f>
        <v>0</v>
      </c>
      <c r="Y861" s="251" t="s">
        <v>574</v>
      </c>
    </row>
    <row r="862" spans="2:25" x14ac:dyDescent="0.25">
      <c r="B862" s="251">
        <v>5</v>
      </c>
      <c r="C862" s="251" t="s">
        <v>521</v>
      </c>
      <c r="D862" s="251" t="s">
        <v>101</v>
      </c>
      <c r="E862" s="251">
        <v>0</v>
      </c>
      <c r="F862" s="251" t="s">
        <v>574</v>
      </c>
      <c r="U862" s="251">
        <v>8</v>
      </c>
      <c r="V862" s="251" t="s">
        <v>521</v>
      </c>
      <c r="W862" s="251" t="s">
        <v>101</v>
      </c>
      <c r="X862" s="251">
        <f>TripMode!X110</f>
        <v>0</v>
      </c>
      <c r="Y862" s="251" t="s">
        <v>574</v>
      </c>
    </row>
    <row r="863" spans="2:25" x14ac:dyDescent="0.25">
      <c r="B863" s="251">
        <v>6</v>
      </c>
      <c r="C863" s="251" t="s">
        <v>521</v>
      </c>
      <c r="D863" s="251" t="s">
        <v>101</v>
      </c>
      <c r="E863" s="251">
        <v>0</v>
      </c>
      <c r="F863" s="251" t="s">
        <v>574</v>
      </c>
      <c r="U863" s="251">
        <v>9</v>
      </c>
      <c r="V863" s="251" t="s">
        <v>521</v>
      </c>
      <c r="W863" s="251" t="s">
        <v>101</v>
      </c>
      <c r="X863" s="251">
        <f>TripMode!X111</f>
        <v>0</v>
      </c>
      <c r="Y863" s="251" t="s">
        <v>574</v>
      </c>
    </row>
    <row r="864" spans="2:25" x14ac:dyDescent="0.25">
      <c r="B864" s="251">
        <v>7</v>
      </c>
      <c r="C864" s="251" t="s">
        <v>521</v>
      </c>
      <c r="D864" s="251" t="s">
        <v>101</v>
      </c>
      <c r="E864" s="251">
        <v>0</v>
      </c>
      <c r="F864" s="251" t="s">
        <v>574</v>
      </c>
      <c r="U864" s="251">
        <v>10</v>
      </c>
      <c r="V864" s="251" t="s">
        <v>521</v>
      </c>
      <c r="W864" s="251" t="s">
        <v>101</v>
      </c>
      <c r="X864" s="251">
        <f>TripMode!X112</f>
        <v>0</v>
      </c>
      <c r="Y864" s="251" t="s">
        <v>574</v>
      </c>
    </row>
    <row r="865" spans="2:25" x14ac:dyDescent="0.25">
      <c r="B865" s="251">
        <v>8</v>
      </c>
      <c r="C865" s="251" t="s">
        <v>521</v>
      </c>
      <c r="D865" s="251" t="s">
        <v>101</v>
      </c>
      <c r="E865" s="251">
        <v>0</v>
      </c>
      <c r="F865" s="251" t="s">
        <v>574</v>
      </c>
      <c r="U865" s="251">
        <v>11</v>
      </c>
      <c r="V865" s="251" t="s">
        <v>521</v>
      </c>
      <c r="W865" s="251" t="s">
        <v>101</v>
      </c>
      <c r="X865" s="251">
        <f>TripMode!X113</f>
        <v>0</v>
      </c>
      <c r="Y865" s="251" t="s">
        <v>574</v>
      </c>
    </row>
    <row r="866" spans="2:25" x14ac:dyDescent="0.25">
      <c r="B866" s="251">
        <v>9</v>
      </c>
      <c r="C866" s="251" t="s">
        <v>521</v>
      </c>
      <c r="D866" s="251" t="s">
        <v>101</v>
      </c>
      <c r="E866" s="251">
        <v>0</v>
      </c>
      <c r="F866" s="251" t="s">
        <v>574</v>
      </c>
      <c r="U866" s="251">
        <v>12</v>
      </c>
      <c r="V866" s="251" t="s">
        <v>521</v>
      </c>
      <c r="W866" s="251" t="s">
        <v>101</v>
      </c>
      <c r="X866" s="251">
        <f>TripMode!X114</f>
        <v>0</v>
      </c>
      <c r="Y866" s="251" t="s">
        <v>574</v>
      </c>
    </row>
    <row r="867" spans="2:25" x14ac:dyDescent="0.25">
      <c r="B867" s="251">
        <v>1</v>
      </c>
      <c r="C867" s="251" t="s">
        <v>523</v>
      </c>
      <c r="D867" s="251" t="s">
        <v>101</v>
      </c>
      <c r="E867" s="251">
        <v>0</v>
      </c>
      <c r="F867" s="251" t="s">
        <v>575</v>
      </c>
      <c r="U867" s="251">
        <v>1</v>
      </c>
      <c r="V867" s="251" t="s">
        <v>523</v>
      </c>
      <c r="W867" s="251" t="s">
        <v>101</v>
      </c>
      <c r="X867" s="251">
        <f>TripMode!Y103</f>
        <v>0</v>
      </c>
      <c r="Y867" s="251" t="s">
        <v>575</v>
      </c>
    </row>
    <row r="868" spans="2:25" x14ac:dyDescent="0.25">
      <c r="B868" s="251">
        <v>10</v>
      </c>
      <c r="C868" s="251" t="s">
        <v>523</v>
      </c>
      <c r="D868" s="251" t="s">
        <v>101</v>
      </c>
      <c r="E868" s="251">
        <v>0</v>
      </c>
      <c r="F868" s="251" t="s">
        <v>575</v>
      </c>
      <c r="U868" s="251">
        <v>2</v>
      </c>
      <c r="V868" s="251" t="s">
        <v>523</v>
      </c>
      <c r="W868" s="251" t="s">
        <v>101</v>
      </c>
      <c r="X868" s="251">
        <f>TripMode!Y104</f>
        <v>0</v>
      </c>
      <c r="Y868" s="251" t="s">
        <v>575</v>
      </c>
    </row>
    <row r="869" spans="2:25" x14ac:dyDescent="0.25">
      <c r="B869" s="251">
        <v>11</v>
      </c>
      <c r="C869" s="251" t="s">
        <v>523</v>
      </c>
      <c r="D869" s="251" t="s">
        <v>101</v>
      </c>
      <c r="E869" s="251">
        <v>0</v>
      </c>
      <c r="F869" s="251" t="s">
        <v>575</v>
      </c>
      <c r="U869" s="251">
        <v>3</v>
      </c>
      <c r="V869" s="251" t="s">
        <v>523</v>
      </c>
      <c r="W869" s="251" t="s">
        <v>101</v>
      </c>
      <c r="X869" s="251">
        <f>TripMode!Y105</f>
        <v>0</v>
      </c>
      <c r="Y869" s="251" t="s">
        <v>575</v>
      </c>
    </row>
    <row r="870" spans="2:25" x14ac:dyDescent="0.25">
      <c r="B870" s="251">
        <v>12</v>
      </c>
      <c r="C870" s="251" t="s">
        <v>523</v>
      </c>
      <c r="D870" s="251" t="s">
        <v>101</v>
      </c>
      <c r="E870" s="251">
        <v>0</v>
      </c>
      <c r="F870" s="251" t="s">
        <v>575</v>
      </c>
      <c r="U870" s="251">
        <v>4</v>
      </c>
      <c r="V870" s="251" t="s">
        <v>523</v>
      </c>
      <c r="W870" s="251" t="s">
        <v>101</v>
      </c>
      <c r="X870" s="251">
        <f>TripMode!Y106</f>
        <v>0</v>
      </c>
      <c r="Y870" s="251" t="s">
        <v>575</v>
      </c>
    </row>
    <row r="871" spans="2:25" x14ac:dyDescent="0.25">
      <c r="B871" s="251">
        <v>2</v>
      </c>
      <c r="C871" s="251" t="s">
        <v>523</v>
      </c>
      <c r="D871" s="251" t="s">
        <v>101</v>
      </c>
      <c r="E871" s="251">
        <v>0</v>
      </c>
      <c r="F871" s="251" t="s">
        <v>575</v>
      </c>
      <c r="U871" s="251">
        <v>5</v>
      </c>
      <c r="V871" s="251" t="s">
        <v>523</v>
      </c>
      <c r="W871" s="251" t="s">
        <v>101</v>
      </c>
      <c r="X871" s="251">
        <f>TripMode!Y107</f>
        <v>0</v>
      </c>
      <c r="Y871" s="251" t="s">
        <v>575</v>
      </c>
    </row>
    <row r="872" spans="2:25" x14ac:dyDescent="0.25">
      <c r="B872" s="251">
        <v>3</v>
      </c>
      <c r="C872" s="251" t="s">
        <v>523</v>
      </c>
      <c r="D872" s="251" t="s">
        <v>101</v>
      </c>
      <c r="E872" s="251">
        <v>0</v>
      </c>
      <c r="F872" s="251" t="s">
        <v>575</v>
      </c>
      <c r="U872" s="251">
        <v>6</v>
      </c>
      <c r="V872" s="251" t="s">
        <v>523</v>
      </c>
      <c r="W872" s="251" t="s">
        <v>101</v>
      </c>
      <c r="X872" s="251">
        <f>TripMode!Y108</f>
        <v>0</v>
      </c>
      <c r="Y872" s="251" t="s">
        <v>575</v>
      </c>
    </row>
    <row r="873" spans="2:25" x14ac:dyDescent="0.25">
      <c r="B873" s="251">
        <v>4</v>
      </c>
      <c r="C873" s="251" t="s">
        <v>523</v>
      </c>
      <c r="D873" s="251" t="s">
        <v>101</v>
      </c>
      <c r="E873" s="251">
        <v>0</v>
      </c>
      <c r="F873" s="251" t="s">
        <v>575</v>
      </c>
      <c r="U873" s="251">
        <v>7</v>
      </c>
      <c r="V873" s="251" t="s">
        <v>523</v>
      </c>
      <c r="W873" s="251" t="s">
        <v>101</v>
      </c>
      <c r="X873" s="251">
        <f>TripMode!Y109</f>
        <v>0</v>
      </c>
      <c r="Y873" s="251" t="s">
        <v>575</v>
      </c>
    </row>
    <row r="874" spans="2:25" x14ac:dyDescent="0.25">
      <c r="B874" s="251">
        <v>5</v>
      </c>
      <c r="C874" s="251" t="s">
        <v>523</v>
      </c>
      <c r="D874" s="251" t="s">
        <v>101</v>
      </c>
      <c r="E874" s="251">
        <v>0</v>
      </c>
      <c r="F874" s="251" t="s">
        <v>575</v>
      </c>
      <c r="U874" s="251">
        <v>8</v>
      </c>
      <c r="V874" s="251" t="s">
        <v>523</v>
      </c>
      <c r="W874" s="251" t="s">
        <v>101</v>
      </c>
      <c r="X874" s="251">
        <f>TripMode!Y110</f>
        <v>0</v>
      </c>
      <c r="Y874" s="251" t="s">
        <v>575</v>
      </c>
    </row>
    <row r="875" spans="2:25" x14ac:dyDescent="0.25">
      <c r="B875" s="251">
        <v>6</v>
      </c>
      <c r="C875" s="251" t="s">
        <v>523</v>
      </c>
      <c r="D875" s="251" t="s">
        <v>101</v>
      </c>
      <c r="E875" s="251">
        <v>0</v>
      </c>
      <c r="F875" s="251" t="s">
        <v>575</v>
      </c>
      <c r="U875" s="251">
        <v>9</v>
      </c>
      <c r="V875" s="251" t="s">
        <v>523</v>
      </c>
      <c r="W875" s="251" t="s">
        <v>101</v>
      </c>
      <c r="X875" s="251">
        <f>TripMode!Y111</f>
        <v>0</v>
      </c>
      <c r="Y875" s="251" t="s">
        <v>575</v>
      </c>
    </row>
    <row r="876" spans="2:25" x14ac:dyDescent="0.25">
      <c r="B876" s="251">
        <v>7</v>
      </c>
      <c r="C876" s="251" t="s">
        <v>523</v>
      </c>
      <c r="D876" s="251" t="s">
        <v>101</v>
      </c>
      <c r="E876" s="251">
        <v>0</v>
      </c>
      <c r="F876" s="251" t="s">
        <v>575</v>
      </c>
      <c r="U876" s="251">
        <v>10</v>
      </c>
      <c r="V876" s="251" t="s">
        <v>523</v>
      </c>
      <c r="W876" s="251" t="s">
        <v>101</v>
      </c>
      <c r="X876" s="251">
        <f>TripMode!Y112</f>
        <v>0</v>
      </c>
      <c r="Y876" s="251" t="s">
        <v>575</v>
      </c>
    </row>
    <row r="877" spans="2:25" x14ac:dyDescent="0.25">
      <c r="B877" s="251">
        <v>8</v>
      </c>
      <c r="C877" s="251" t="s">
        <v>523</v>
      </c>
      <c r="D877" s="251" t="s">
        <v>101</v>
      </c>
      <c r="E877" s="251">
        <v>0</v>
      </c>
      <c r="F877" s="251" t="s">
        <v>575</v>
      </c>
      <c r="U877" s="251">
        <v>11</v>
      </c>
      <c r="V877" s="251" t="s">
        <v>523</v>
      </c>
      <c r="W877" s="251" t="s">
        <v>101</v>
      </c>
      <c r="X877" s="251">
        <f>TripMode!Y113</f>
        <v>0</v>
      </c>
      <c r="Y877" s="251" t="s">
        <v>575</v>
      </c>
    </row>
    <row r="878" spans="2:25" x14ac:dyDescent="0.25">
      <c r="B878" s="251">
        <v>9</v>
      </c>
      <c r="C878" s="251" t="s">
        <v>523</v>
      </c>
      <c r="D878" s="251" t="s">
        <v>101</v>
      </c>
      <c r="E878" s="251">
        <v>0</v>
      </c>
      <c r="F878" s="251" t="s">
        <v>575</v>
      </c>
      <c r="U878" s="251">
        <v>12</v>
      </c>
      <c r="V878" s="251" t="s">
        <v>523</v>
      </c>
      <c r="W878" s="251" t="s">
        <v>101</v>
      </c>
      <c r="X878" s="251">
        <f>TripMode!Y114</f>
        <v>0</v>
      </c>
      <c r="Y878" s="251" t="s">
        <v>575</v>
      </c>
    </row>
    <row r="879" spans="2:25" x14ac:dyDescent="0.25">
      <c r="B879" s="251">
        <v>1</v>
      </c>
      <c r="C879" s="251" t="s">
        <v>635</v>
      </c>
      <c r="D879" s="251" t="s">
        <v>101</v>
      </c>
      <c r="E879" s="251">
        <v>0</v>
      </c>
      <c r="F879" s="251" t="s">
        <v>576</v>
      </c>
      <c r="U879" s="251">
        <v>1</v>
      </c>
      <c r="V879" s="251" t="s">
        <v>635</v>
      </c>
      <c r="W879" s="251" t="s">
        <v>101</v>
      </c>
      <c r="X879" s="251">
        <f>TripMode!Z103</f>
        <v>0</v>
      </c>
      <c r="Y879" s="251" t="s">
        <v>576</v>
      </c>
    </row>
    <row r="880" spans="2:25" x14ac:dyDescent="0.25">
      <c r="B880" s="251">
        <v>10</v>
      </c>
      <c r="C880" s="251" t="s">
        <v>635</v>
      </c>
      <c r="D880" s="251" t="s">
        <v>101</v>
      </c>
      <c r="E880" s="251">
        <v>0</v>
      </c>
      <c r="F880" s="251" t="s">
        <v>576</v>
      </c>
      <c r="U880" s="251">
        <v>2</v>
      </c>
      <c r="V880" s="251" t="s">
        <v>635</v>
      </c>
      <c r="W880" s="251" t="s">
        <v>101</v>
      </c>
      <c r="X880" s="251">
        <f>TripMode!Z104</f>
        <v>0</v>
      </c>
      <c r="Y880" s="251" t="s">
        <v>576</v>
      </c>
    </row>
    <row r="881" spans="2:25" x14ac:dyDescent="0.25">
      <c r="B881" s="251">
        <v>11</v>
      </c>
      <c r="C881" s="251" t="s">
        <v>635</v>
      </c>
      <c r="D881" s="251" t="s">
        <v>101</v>
      </c>
      <c r="E881" s="251">
        <v>0</v>
      </c>
      <c r="F881" s="251" t="s">
        <v>576</v>
      </c>
      <c r="U881" s="251">
        <v>3</v>
      </c>
      <c r="V881" s="251" t="s">
        <v>635</v>
      </c>
      <c r="W881" s="251" t="s">
        <v>101</v>
      </c>
      <c r="X881" s="251">
        <f>TripMode!Z105</f>
        <v>0</v>
      </c>
      <c r="Y881" s="251" t="s">
        <v>576</v>
      </c>
    </row>
    <row r="882" spans="2:25" x14ac:dyDescent="0.25">
      <c r="B882" s="251">
        <v>12</v>
      </c>
      <c r="C882" s="251" t="s">
        <v>635</v>
      </c>
      <c r="D882" s="251" t="s">
        <v>101</v>
      </c>
      <c r="E882" s="251">
        <v>0</v>
      </c>
      <c r="F882" s="251" t="s">
        <v>576</v>
      </c>
      <c r="U882" s="251">
        <v>4</v>
      </c>
      <c r="V882" s="251" t="s">
        <v>635</v>
      </c>
      <c r="W882" s="251" t="s">
        <v>101</v>
      </c>
      <c r="X882" s="251">
        <f>TripMode!Z106</f>
        <v>0</v>
      </c>
      <c r="Y882" s="251" t="s">
        <v>576</v>
      </c>
    </row>
    <row r="883" spans="2:25" x14ac:dyDescent="0.25">
      <c r="B883" s="251">
        <v>2</v>
      </c>
      <c r="C883" s="251" t="s">
        <v>635</v>
      </c>
      <c r="D883" s="251" t="s">
        <v>101</v>
      </c>
      <c r="E883" s="251">
        <v>0</v>
      </c>
      <c r="F883" s="251" t="s">
        <v>576</v>
      </c>
      <c r="U883" s="251">
        <v>5</v>
      </c>
      <c r="V883" s="251" t="s">
        <v>635</v>
      </c>
      <c r="W883" s="251" t="s">
        <v>101</v>
      </c>
      <c r="X883" s="251">
        <f>TripMode!Z107</f>
        <v>0</v>
      </c>
      <c r="Y883" s="251" t="s">
        <v>576</v>
      </c>
    </row>
    <row r="884" spans="2:25" x14ac:dyDescent="0.25">
      <c r="B884" s="251">
        <v>3</v>
      </c>
      <c r="C884" s="251" t="s">
        <v>635</v>
      </c>
      <c r="D884" s="251" t="s">
        <v>101</v>
      </c>
      <c r="E884" s="251">
        <v>0</v>
      </c>
      <c r="F884" s="251" t="s">
        <v>576</v>
      </c>
      <c r="U884" s="251">
        <v>6</v>
      </c>
      <c r="V884" s="251" t="s">
        <v>635</v>
      </c>
      <c r="W884" s="251" t="s">
        <v>101</v>
      </c>
      <c r="X884" s="251">
        <f>TripMode!Z108</f>
        <v>0</v>
      </c>
      <c r="Y884" s="251" t="s">
        <v>576</v>
      </c>
    </row>
    <row r="885" spans="2:25" x14ac:dyDescent="0.25">
      <c r="B885" s="251">
        <v>4</v>
      </c>
      <c r="C885" s="251" t="s">
        <v>635</v>
      </c>
      <c r="D885" s="251" t="s">
        <v>101</v>
      </c>
      <c r="E885" s="251">
        <v>0</v>
      </c>
      <c r="F885" s="251" t="s">
        <v>576</v>
      </c>
      <c r="U885" s="251">
        <v>7</v>
      </c>
      <c r="V885" s="251" t="s">
        <v>635</v>
      </c>
      <c r="W885" s="251" t="s">
        <v>101</v>
      </c>
      <c r="X885" s="251">
        <f>TripMode!Z109</f>
        <v>0</v>
      </c>
      <c r="Y885" s="251" t="s">
        <v>576</v>
      </c>
    </row>
    <row r="886" spans="2:25" x14ac:dyDescent="0.25">
      <c r="B886" s="251">
        <v>5</v>
      </c>
      <c r="C886" s="251" t="s">
        <v>635</v>
      </c>
      <c r="D886" s="251" t="s">
        <v>101</v>
      </c>
      <c r="E886" s="251">
        <v>0</v>
      </c>
      <c r="F886" s="251" t="s">
        <v>576</v>
      </c>
      <c r="U886" s="251">
        <v>8</v>
      </c>
      <c r="V886" s="251" t="s">
        <v>635</v>
      </c>
      <c r="W886" s="251" t="s">
        <v>101</v>
      </c>
      <c r="X886" s="251">
        <f>TripMode!Z110</f>
        <v>0</v>
      </c>
      <c r="Y886" s="251" t="s">
        <v>576</v>
      </c>
    </row>
    <row r="887" spans="2:25" x14ac:dyDescent="0.25">
      <c r="B887" s="251">
        <v>6</v>
      </c>
      <c r="C887" s="251" t="s">
        <v>635</v>
      </c>
      <c r="D887" s="251" t="s">
        <v>101</v>
      </c>
      <c r="E887" s="251">
        <v>0</v>
      </c>
      <c r="F887" s="251" t="s">
        <v>576</v>
      </c>
      <c r="U887" s="251">
        <v>9</v>
      </c>
      <c r="V887" s="251" t="s">
        <v>635</v>
      </c>
      <c r="W887" s="251" t="s">
        <v>101</v>
      </c>
      <c r="X887" s="251">
        <f>TripMode!Z111</f>
        <v>0</v>
      </c>
      <c r="Y887" s="251" t="s">
        <v>576</v>
      </c>
    </row>
    <row r="888" spans="2:25" x14ac:dyDescent="0.25">
      <c r="B888" s="251">
        <v>7</v>
      </c>
      <c r="C888" s="251" t="s">
        <v>635</v>
      </c>
      <c r="D888" s="251" t="s">
        <v>101</v>
      </c>
      <c r="E888" s="251">
        <v>0</v>
      </c>
      <c r="F888" s="251" t="s">
        <v>576</v>
      </c>
      <c r="U888" s="251">
        <v>10</v>
      </c>
      <c r="V888" s="251" t="s">
        <v>635</v>
      </c>
      <c r="W888" s="251" t="s">
        <v>101</v>
      </c>
      <c r="X888" s="251">
        <f>TripMode!Z112</f>
        <v>0</v>
      </c>
      <c r="Y888" s="251" t="s">
        <v>576</v>
      </c>
    </row>
    <row r="889" spans="2:25" x14ac:dyDescent="0.25">
      <c r="B889" s="251">
        <v>8</v>
      </c>
      <c r="C889" s="251" t="s">
        <v>635</v>
      </c>
      <c r="D889" s="251" t="s">
        <v>101</v>
      </c>
      <c r="E889" s="251">
        <v>0</v>
      </c>
      <c r="F889" s="251" t="s">
        <v>576</v>
      </c>
      <c r="U889" s="251">
        <v>11</v>
      </c>
      <c r="V889" s="251" t="s">
        <v>635</v>
      </c>
      <c r="W889" s="251" t="s">
        <v>101</v>
      </c>
      <c r="X889" s="251">
        <f>TripMode!Z113</f>
        <v>0</v>
      </c>
      <c r="Y889" s="251" t="s">
        <v>576</v>
      </c>
    </row>
    <row r="890" spans="2:25" x14ac:dyDescent="0.25">
      <c r="B890" s="251">
        <v>9</v>
      </c>
      <c r="C890" s="251" t="s">
        <v>635</v>
      </c>
      <c r="D890" s="251" t="s">
        <v>101</v>
      </c>
      <c r="E890" s="251">
        <v>0</v>
      </c>
      <c r="F890" s="251" t="s">
        <v>576</v>
      </c>
      <c r="U890" s="251">
        <v>12</v>
      </c>
      <c r="V890" s="251" t="s">
        <v>635</v>
      </c>
      <c r="W890" s="251" t="s">
        <v>101</v>
      </c>
      <c r="X890" s="251">
        <f>TripMode!Z114</f>
        <v>0</v>
      </c>
      <c r="Y890" s="251" t="s">
        <v>576</v>
      </c>
    </row>
    <row r="891" spans="2:25" x14ac:dyDescent="0.25">
      <c r="B891" s="251">
        <v>1</v>
      </c>
      <c r="C891" s="251" t="s">
        <v>525</v>
      </c>
      <c r="D891" s="251" t="s">
        <v>101</v>
      </c>
      <c r="E891" s="251">
        <v>0</v>
      </c>
      <c r="F891" s="251" t="s">
        <v>653</v>
      </c>
      <c r="U891" s="251">
        <v>1</v>
      </c>
      <c r="V891" s="251" t="s">
        <v>525</v>
      </c>
      <c r="W891" s="251" t="s">
        <v>101</v>
      </c>
      <c r="X891" s="251">
        <f>TripMode!AA103</f>
        <v>0</v>
      </c>
      <c r="Y891" s="251" t="s">
        <v>653</v>
      </c>
    </row>
    <row r="892" spans="2:25" x14ac:dyDescent="0.25">
      <c r="B892" s="251">
        <v>10</v>
      </c>
      <c r="C892" s="251" t="s">
        <v>525</v>
      </c>
      <c r="D892" s="251" t="s">
        <v>101</v>
      </c>
      <c r="E892" s="251">
        <v>0</v>
      </c>
      <c r="F892" s="251" t="s">
        <v>653</v>
      </c>
      <c r="U892" s="251">
        <v>2</v>
      </c>
      <c r="V892" s="251" t="s">
        <v>525</v>
      </c>
      <c r="W892" s="251" t="s">
        <v>101</v>
      </c>
      <c r="X892" s="251">
        <f>TripMode!AA104</f>
        <v>0</v>
      </c>
      <c r="Y892" s="251" t="s">
        <v>653</v>
      </c>
    </row>
    <row r="893" spans="2:25" x14ac:dyDescent="0.25">
      <c r="B893" s="251">
        <v>11</v>
      </c>
      <c r="C893" s="251" t="s">
        <v>525</v>
      </c>
      <c r="D893" s="251" t="s">
        <v>101</v>
      </c>
      <c r="E893" s="251">
        <v>0</v>
      </c>
      <c r="F893" s="251" t="s">
        <v>653</v>
      </c>
      <c r="U893" s="251">
        <v>3</v>
      </c>
      <c r="V893" s="251" t="s">
        <v>525</v>
      </c>
      <c r="W893" s="251" t="s">
        <v>101</v>
      </c>
      <c r="X893" s="251">
        <f>TripMode!AA105</f>
        <v>0</v>
      </c>
      <c r="Y893" s="251" t="s">
        <v>653</v>
      </c>
    </row>
    <row r="894" spans="2:25" x14ac:dyDescent="0.25">
      <c r="B894" s="251">
        <v>12</v>
      </c>
      <c r="C894" s="251" t="s">
        <v>525</v>
      </c>
      <c r="D894" s="251" t="s">
        <v>101</v>
      </c>
      <c r="E894" s="251">
        <v>0</v>
      </c>
      <c r="F894" s="251" t="s">
        <v>653</v>
      </c>
      <c r="U894" s="251">
        <v>4</v>
      </c>
      <c r="V894" s="251" t="s">
        <v>525</v>
      </c>
      <c r="W894" s="251" t="s">
        <v>101</v>
      </c>
      <c r="X894" s="251">
        <f>TripMode!AA106</f>
        <v>0</v>
      </c>
      <c r="Y894" s="251" t="s">
        <v>653</v>
      </c>
    </row>
    <row r="895" spans="2:25" x14ac:dyDescent="0.25">
      <c r="B895" s="251">
        <v>2</v>
      </c>
      <c r="C895" s="251" t="s">
        <v>525</v>
      </c>
      <c r="D895" s="251" t="s">
        <v>101</v>
      </c>
      <c r="E895" s="251">
        <v>0</v>
      </c>
      <c r="F895" s="251" t="s">
        <v>653</v>
      </c>
      <c r="U895" s="251">
        <v>5</v>
      </c>
      <c r="V895" s="251" t="s">
        <v>525</v>
      </c>
      <c r="W895" s="251" t="s">
        <v>101</v>
      </c>
      <c r="X895" s="251">
        <f>TripMode!AA107</f>
        <v>0</v>
      </c>
      <c r="Y895" s="251" t="s">
        <v>653</v>
      </c>
    </row>
    <row r="896" spans="2:25" x14ac:dyDescent="0.25">
      <c r="B896" s="251">
        <v>3</v>
      </c>
      <c r="C896" s="251" t="s">
        <v>525</v>
      </c>
      <c r="D896" s="251" t="s">
        <v>101</v>
      </c>
      <c r="E896" s="251">
        <v>0</v>
      </c>
      <c r="F896" s="251" t="s">
        <v>653</v>
      </c>
      <c r="U896" s="251">
        <v>6</v>
      </c>
      <c r="V896" s="251" t="s">
        <v>525</v>
      </c>
      <c r="W896" s="251" t="s">
        <v>101</v>
      </c>
      <c r="X896" s="251">
        <f>TripMode!AA108</f>
        <v>0</v>
      </c>
      <c r="Y896" s="251" t="s">
        <v>653</v>
      </c>
    </row>
    <row r="897" spans="2:25" x14ac:dyDescent="0.25">
      <c r="B897" s="251">
        <v>4</v>
      </c>
      <c r="C897" s="251" t="s">
        <v>525</v>
      </c>
      <c r="D897" s="251" t="s">
        <v>101</v>
      </c>
      <c r="E897" s="251">
        <v>0</v>
      </c>
      <c r="F897" s="251" t="s">
        <v>653</v>
      </c>
      <c r="U897" s="251">
        <v>7</v>
      </c>
      <c r="V897" s="251" t="s">
        <v>525</v>
      </c>
      <c r="W897" s="251" t="s">
        <v>101</v>
      </c>
      <c r="X897" s="251">
        <f>TripMode!AA109</f>
        <v>0</v>
      </c>
      <c r="Y897" s="251" t="s">
        <v>653</v>
      </c>
    </row>
    <row r="898" spans="2:25" x14ac:dyDescent="0.25">
      <c r="B898" s="251">
        <v>5</v>
      </c>
      <c r="C898" s="251" t="s">
        <v>525</v>
      </c>
      <c r="D898" s="251" t="s">
        <v>101</v>
      </c>
      <c r="E898" s="251">
        <v>0</v>
      </c>
      <c r="F898" s="251" t="s">
        <v>653</v>
      </c>
      <c r="U898" s="251">
        <v>8</v>
      </c>
      <c r="V898" s="251" t="s">
        <v>525</v>
      </c>
      <c r="W898" s="251" t="s">
        <v>101</v>
      </c>
      <c r="X898" s="251">
        <f>TripMode!AA110</f>
        <v>0</v>
      </c>
      <c r="Y898" s="251" t="s">
        <v>653</v>
      </c>
    </row>
    <row r="899" spans="2:25" x14ac:dyDescent="0.25">
      <c r="B899" s="251">
        <v>6</v>
      </c>
      <c r="C899" s="251" t="s">
        <v>525</v>
      </c>
      <c r="D899" s="251" t="s">
        <v>101</v>
      </c>
      <c r="E899" s="251">
        <v>0</v>
      </c>
      <c r="F899" s="251" t="s">
        <v>653</v>
      </c>
      <c r="U899" s="251">
        <v>9</v>
      </c>
      <c r="V899" s="251" t="s">
        <v>525</v>
      </c>
      <c r="W899" s="251" t="s">
        <v>101</v>
      </c>
      <c r="X899" s="251">
        <f>TripMode!AA111</f>
        <v>0</v>
      </c>
      <c r="Y899" s="251" t="s">
        <v>653</v>
      </c>
    </row>
    <row r="900" spans="2:25" x14ac:dyDescent="0.25">
      <c r="B900" s="251">
        <v>7</v>
      </c>
      <c r="C900" s="251" t="s">
        <v>525</v>
      </c>
      <c r="D900" s="251" t="s">
        <v>101</v>
      </c>
      <c r="E900" s="251">
        <v>0</v>
      </c>
      <c r="F900" s="251" t="s">
        <v>653</v>
      </c>
      <c r="U900" s="251">
        <v>10</v>
      </c>
      <c r="V900" s="251" t="s">
        <v>525</v>
      </c>
      <c r="W900" s="251" t="s">
        <v>101</v>
      </c>
      <c r="X900" s="251">
        <f>TripMode!AA112</f>
        <v>0</v>
      </c>
      <c r="Y900" s="251" t="s">
        <v>653</v>
      </c>
    </row>
    <row r="901" spans="2:25" x14ac:dyDescent="0.25">
      <c r="B901" s="251">
        <v>8</v>
      </c>
      <c r="C901" s="251" t="s">
        <v>525</v>
      </c>
      <c r="D901" s="251" t="s">
        <v>101</v>
      </c>
      <c r="E901" s="251">
        <v>0</v>
      </c>
      <c r="F901" s="251" t="s">
        <v>653</v>
      </c>
      <c r="U901" s="251">
        <v>11</v>
      </c>
      <c r="V901" s="251" t="s">
        <v>525</v>
      </c>
      <c r="W901" s="251" t="s">
        <v>101</v>
      </c>
      <c r="X901" s="251">
        <f>TripMode!AA113</f>
        <v>0</v>
      </c>
      <c r="Y901" s="251" t="s">
        <v>653</v>
      </c>
    </row>
    <row r="902" spans="2:25" x14ac:dyDescent="0.25">
      <c r="B902" s="251">
        <v>9</v>
      </c>
      <c r="C902" s="251" t="s">
        <v>525</v>
      </c>
      <c r="D902" s="251" t="s">
        <v>101</v>
      </c>
      <c r="E902" s="251">
        <v>0</v>
      </c>
      <c r="F902" s="251" t="s">
        <v>653</v>
      </c>
      <c r="U902" s="251">
        <v>12</v>
      </c>
      <c r="V902" s="251" t="s">
        <v>525</v>
      </c>
      <c r="W902" s="251" t="s">
        <v>101</v>
      </c>
      <c r="X902" s="251">
        <f>TripMode!AA114</f>
        <v>0</v>
      </c>
      <c r="Y902" s="251" t="s">
        <v>653</v>
      </c>
    </row>
    <row r="903" spans="2:25" x14ac:dyDescent="0.25">
      <c r="B903" s="251">
        <v>1</v>
      </c>
      <c r="C903" s="251" t="s">
        <v>468</v>
      </c>
      <c r="D903" s="251" t="s">
        <v>101</v>
      </c>
      <c r="E903" s="251">
        <v>0</v>
      </c>
      <c r="F903" s="251" t="s">
        <v>654</v>
      </c>
      <c r="U903" s="251">
        <v>1</v>
      </c>
      <c r="V903" s="251" t="s">
        <v>468</v>
      </c>
      <c r="W903" s="251" t="s">
        <v>101</v>
      </c>
      <c r="X903" s="251">
        <f>TripMode!AB103</f>
        <v>0</v>
      </c>
      <c r="Y903" s="251" t="s">
        <v>654</v>
      </c>
    </row>
    <row r="904" spans="2:25" x14ac:dyDescent="0.25">
      <c r="B904" s="251">
        <v>10</v>
      </c>
      <c r="C904" s="251" t="s">
        <v>468</v>
      </c>
      <c r="D904" s="251" t="s">
        <v>101</v>
      </c>
      <c r="E904" s="251">
        <v>0</v>
      </c>
      <c r="F904" s="251" t="s">
        <v>654</v>
      </c>
      <c r="U904" s="251">
        <v>2</v>
      </c>
      <c r="V904" s="251" t="s">
        <v>468</v>
      </c>
      <c r="W904" s="251" t="s">
        <v>101</v>
      </c>
      <c r="X904" s="251">
        <f>TripMode!AB104</f>
        <v>0</v>
      </c>
      <c r="Y904" s="251" t="s">
        <v>654</v>
      </c>
    </row>
    <row r="905" spans="2:25" x14ac:dyDescent="0.25">
      <c r="B905" s="251">
        <v>11</v>
      </c>
      <c r="C905" s="251" t="s">
        <v>468</v>
      </c>
      <c r="D905" s="251" t="s">
        <v>101</v>
      </c>
      <c r="E905" s="251">
        <v>372</v>
      </c>
      <c r="F905" s="251" t="s">
        <v>654</v>
      </c>
      <c r="U905" s="251">
        <v>3</v>
      </c>
      <c r="V905" s="251" t="s">
        <v>468</v>
      </c>
      <c r="W905" s="251" t="s">
        <v>101</v>
      </c>
      <c r="X905" s="251">
        <f>TripMode!AB105</f>
        <v>0</v>
      </c>
      <c r="Y905" s="251" t="s">
        <v>654</v>
      </c>
    </row>
    <row r="906" spans="2:25" x14ac:dyDescent="0.25">
      <c r="B906" s="251">
        <v>12</v>
      </c>
      <c r="C906" s="251" t="s">
        <v>468</v>
      </c>
      <c r="D906" s="251" t="s">
        <v>101</v>
      </c>
      <c r="E906" s="251">
        <v>0</v>
      </c>
      <c r="F906" s="251" t="s">
        <v>654</v>
      </c>
      <c r="U906" s="251">
        <v>4</v>
      </c>
      <c r="V906" s="251" t="s">
        <v>468</v>
      </c>
      <c r="W906" s="251" t="s">
        <v>101</v>
      </c>
      <c r="X906" s="251">
        <f>TripMode!AB106</f>
        <v>0</v>
      </c>
      <c r="Y906" s="251" t="s">
        <v>654</v>
      </c>
    </row>
    <row r="907" spans="2:25" x14ac:dyDescent="0.25">
      <c r="B907" s="251">
        <v>2</v>
      </c>
      <c r="C907" s="251" t="s">
        <v>468</v>
      </c>
      <c r="D907" s="251" t="s">
        <v>101</v>
      </c>
      <c r="E907" s="251">
        <v>182</v>
      </c>
      <c r="F907" s="251" t="s">
        <v>654</v>
      </c>
      <c r="U907" s="251">
        <v>5</v>
      </c>
      <c r="V907" s="251" t="s">
        <v>468</v>
      </c>
      <c r="W907" s="251" t="s">
        <v>101</v>
      </c>
      <c r="X907" s="251">
        <f>TripMode!AB107</f>
        <v>0</v>
      </c>
      <c r="Y907" s="251" t="s">
        <v>654</v>
      </c>
    </row>
    <row r="908" spans="2:25" x14ac:dyDescent="0.25">
      <c r="B908" s="251">
        <v>3</v>
      </c>
      <c r="C908" s="251" t="s">
        <v>468</v>
      </c>
      <c r="D908" s="251" t="s">
        <v>101</v>
      </c>
      <c r="E908" s="251">
        <v>0</v>
      </c>
      <c r="F908" s="251" t="s">
        <v>654</v>
      </c>
      <c r="U908" s="251">
        <v>6</v>
      </c>
      <c r="V908" s="251" t="s">
        <v>468</v>
      </c>
      <c r="W908" s="251" t="s">
        <v>101</v>
      </c>
      <c r="X908" s="251">
        <f>TripMode!AB108</f>
        <v>0</v>
      </c>
      <c r="Y908" s="251" t="s">
        <v>654</v>
      </c>
    </row>
    <row r="909" spans="2:25" x14ac:dyDescent="0.25">
      <c r="B909" s="251">
        <v>4</v>
      </c>
      <c r="C909" s="251" t="s">
        <v>468</v>
      </c>
      <c r="D909" s="251" t="s">
        <v>101</v>
      </c>
      <c r="E909" s="251">
        <v>170</v>
      </c>
      <c r="F909" s="251" t="s">
        <v>654</v>
      </c>
      <c r="U909" s="251">
        <v>7</v>
      </c>
      <c r="V909" s="251" t="s">
        <v>468</v>
      </c>
      <c r="W909" s="251" t="s">
        <v>101</v>
      </c>
      <c r="X909" s="251">
        <f>TripMode!AB109</f>
        <v>0</v>
      </c>
      <c r="Y909" s="251" t="s">
        <v>654</v>
      </c>
    </row>
    <row r="910" spans="2:25" x14ac:dyDescent="0.25">
      <c r="B910" s="251">
        <v>5</v>
      </c>
      <c r="C910" s="251" t="s">
        <v>468</v>
      </c>
      <c r="D910" s="251" t="s">
        <v>101</v>
      </c>
      <c r="E910" s="251">
        <v>0</v>
      </c>
      <c r="F910" s="251" t="s">
        <v>654</v>
      </c>
      <c r="U910" s="251">
        <v>8</v>
      </c>
      <c r="V910" s="251" t="s">
        <v>468</v>
      </c>
      <c r="W910" s="251" t="s">
        <v>101</v>
      </c>
      <c r="X910" s="251">
        <f>TripMode!AB110</f>
        <v>0</v>
      </c>
      <c r="Y910" s="251" t="s">
        <v>654</v>
      </c>
    </row>
    <row r="911" spans="2:25" x14ac:dyDescent="0.25">
      <c r="B911" s="251">
        <v>6</v>
      </c>
      <c r="C911" s="251" t="s">
        <v>468</v>
      </c>
      <c r="D911" s="251" t="s">
        <v>101</v>
      </c>
      <c r="E911" s="251">
        <v>0</v>
      </c>
      <c r="F911" s="251" t="s">
        <v>654</v>
      </c>
      <c r="U911" s="251">
        <v>9</v>
      </c>
      <c r="V911" s="251" t="s">
        <v>468</v>
      </c>
      <c r="W911" s="251" t="s">
        <v>101</v>
      </c>
      <c r="X911" s="251">
        <f>TripMode!AB111</f>
        <v>0</v>
      </c>
      <c r="Y911" s="251" t="s">
        <v>654</v>
      </c>
    </row>
    <row r="912" spans="2:25" x14ac:dyDescent="0.25">
      <c r="B912" s="251">
        <v>7</v>
      </c>
      <c r="C912" s="251" t="s">
        <v>468</v>
      </c>
      <c r="D912" s="251" t="s">
        <v>101</v>
      </c>
      <c r="E912" s="251">
        <v>0</v>
      </c>
      <c r="F912" s="251" t="s">
        <v>654</v>
      </c>
      <c r="U912" s="251">
        <v>10</v>
      </c>
      <c r="V912" s="251" t="s">
        <v>468</v>
      </c>
      <c r="W912" s="251" t="s">
        <v>101</v>
      </c>
      <c r="X912" s="251">
        <f>TripMode!AB112</f>
        <v>0</v>
      </c>
      <c r="Y912" s="251" t="s">
        <v>654</v>
      </c>
    </row>
    <row r="913" spans="2:25" x14ac:dyDescent="0.25">
      <c r="B913" s="251">
        <v>8</v>
      </c>
      <c r="C913" s="251" t="s">
        <v>468</v>
      </c>
      <c r="D913" s="251" t="s">
        <v>101</v>
      </c>
      <c r="E913" s="251">
        <v>0</v>
      </c>
      <c r="F913" s="251" t="s">
        <v>654</v>
      </c>
      <c r="U913" s="251">
        <v>11</v>
      </c>
      <c r="V913" s="251" t="s">
        <v>468</v>
      </c>
      <c r="W913" s="251" t="s">
        <v>101</v>
      </c>
      <c r="X913" s="251">
        <f>TripMode!AB113</f>
        <v>0</v>
      </c>
      <c r="Y913" s="251" t="s">
        <v>654</v>
      </c>
    </row>
    <row r="914" spans="2:25" x14ac:dyDescent="0.25">
      <c r="B914" s="251">
        <v>9</v>
      </c>
      <c r="C914" s="251" t="s">
        <v>468</v>
      </c>
      <c r="D914" s="251" t="s">
        <v>101</v>
      </c>
      <c r="E914" s="251">
        <v>0</v>
      </c>
      <c r="F914" s="251" t="s">
        <v>654</v>
      </c>
      <c r="U914" s="251">
        <v>12</v>
      </c>
      <c r="V914" s="251" t="s">
        <v>468</v>
      </c>
      <c r="W914" s="251" t="s">
        <v>101</v>
      </c>
      <c r="X914" s="251">
        <f>TripMode!AB114</f>
        <v>0</v>
      </c>
      <c r="Y914" s="251" t="s">
        <v>654</v>
      </c>
    </row>
    <row r="915" spans="2:25" x14ac:dyDescent="0.25">
      <c r="B915" s="251">
        <v>1</v>
      </c>
      <c r="C915" s="251" t="s">
        <v>632</v>
      </c>
      <c r="D915" s="251" t="s">
        <v>101</v>
      </c>
      <c r="E915" s="251">
        <v>0</v>
      </c>
      <c r="F915" s="251" t="s">
        <v>655</v>
      </c>
      <c r="U915" s="251">
        <v>1</v>
      </c>
      <c r="V915" s="251" t="s">
        <v>632</v>
      </c>
      <c r="W915" s="251" t="s">
        <v>101</v>
      </c>
      <c r="X915" s="251">
        <f>TripMode!AC103</f>
        <v>0</v>
      </c>
      <c r="Y915" s="251" t="s">
        <v>655</v>
      </c>
    </row>
    <row r="916" spans="2:25" x14ac:dyDescent="0.25">
      <c r="B916" s="251">
        <v>10</v>
      </c>
      <c r="C916" s="251" t="s">
        <v>632</v>
      </c>
      <c r="D916" s="251" t="s">
        <v>101</v>
      </c>
      <c r="E916" s="251">
        <v>0</v>
      </c>
      <c r="F916" s="251" t="s">
        <v>655</v>
      </c>
      <c r="U916" s="251">
        <v>2</v>
      </c>
      <c r="V916" s="251" t="s">
        <v>632</v>
      </c>
      <c r="W916" s="251" t="s">
        <v>101</v>
      </c>
      <c r="X916" s="251">
        <f>TripMode!AC104</f>
        <v>0</v>
      </c>
      <c r="Y916" s="251" t="s">
        <v>655</v>
      </c>
    </row>
    <row r="917" spans="2:25" x14ac:dyDescent="0.25">
      <c r="B917" s="251">
        <v>11</v>
      </c>
      <c r="C917" s="251" t="s">
        <v>632</v>
      </c>
      <c r="D917" s="251" t="s">
        <v>101</v>
      </c>
      <c r="E917" s="251">
        <v>0</v>
      </c>
      <c r="F917" s="251" t="s">
        <v>655</v>
      </c>
      <c r="U917" s="251">
        <v>3</v>
      </c>
      <c r="V917" s="251" t="s">
        <v>632</v>
      </c>
      <c r="W917" s="251" t="s">
        <v>101</v>
      </c>
      <c r="X917" s="251">
        <f>TripMode!AC105</f>
        <v>0</v>
      </c>
      <c r="Y917" s="251" t="s">
        <v>655</v>
      </c>
    </row>
    <row r="918" spans="2:25" x14ac:dyDescent="0.25">
      <c r="B918" s="251">
        <v>12</v>
      </c>
      <c r="C918" s="251" t="s">
        <v>632</v>
      </c>
      <c r="D918" s="251" t="s">
        <v>101</v>
      </c>
      <c r="E918" s="251">
        <v>484</v>
      </c>
      <c r="F918" s="251" t="s">
        <v>655</v>
      </c>
      <c r="U918" s="251">
        <v>4</v>
      </c>
      <c r="V918" s="251" t="s">
        <v>632</v>
      </c>
      <c r="W918" s="251" t="s">
        <v>101</v>
      </c>
      <c r="X918" s="251">
        <f>TripMode!AC106</f>
        <v>0</v>
      </c>
      <c r="Y918" s="251" t="s">
        <v>655</v>
      </c>
    </row>
    <row r="919" spans="2:25" x14ac:dyDescent="0.25">
      <c r="B919" s="251">
        <v>2</v>
      </c>
      <c r="C919" s="251" t="s">
        <v>632</v>
      </c>
      <c r="D919" s="251" t="s">
        <v>101</v>
      </c>
      <c r="E919" s="251">
        <v>270</v>
      </c>
      <c r="F919" s="251" t="s">
        <v>655</v>
      </c>
      <c r="U919" s="251">
        <v>5</v>
      </c>
      <c r="V919" s="251" t="s">
        <v>632</v>
      </c>
      <c r="W919" s="251" t="s">
        <v>101</v>
      </c>
      <c r="X919" s="251">
        <f>TripMode!AC107</f>
        <v>0</v>
      </c>
      <c r="Y919" s="251" t="s">
        <v>655</v>
      </c>
    </row>
    <row r="920" spans="2:25" x14ac:dyDescent="0.25">
      <c r="B920" s="251">
        <v>3</v>
      </c>
      <c r="C920" s="251" t="s">
        <v>632</v>
      </c>
      <c r="D920" s="251" t="s">
        <v>101</v>
      </c>
      <c r="E920" s="251">
        <v>0</v>
      </c>
      <c r="F920" s="251" t="s">
        <v>655</v>
      </c>
      <c r="U920" s="251">
        <v>6</v>
      </c>
      <c r="V920" s="251" t="s">
        <v>632</v>
      </c>
      <c r="W920" s="251" t="s">
        <v>101</v>
      </c>
      <c r="X920" s="251">
        <f>TripMode!AC108</f>
        <v>0</v>
      </c>
      <c r="Y920" s="251" t="s">
        <v>655</v>
      </c>
    </row>
    <row r="921" spans="2:25" x14ac:dyDescent="0.25">
      <c r="B921" s="251">
        <v>4</v>
      </c>
      <c r="C921" s="251" t="s">
        <v>632</v>
      </c>
      <c r="D921" s="251" t="s">
        <v>101</v>
      </c>
      <c r="E921" s="251">
        <v>222</v>
      </c>
      <c r="F921" s="251" t="s">
        <v>655</v>
      </c>
      <c r="U921" s="251">
        <v>7</v>
      </c>
      <c r="V921" s="251" t="s">
        <v>632</v>
      </c>
      <c r="W921" s="251" t="s">
        <v>101</v>
      </c>
      <c r="X921" s="251">
        <f>TripMode!AC109</f>
        <v>0</v>
      </c>
      <c r="Y921" s="251" t="s">
        <v>655</v>
      </c>
    </row>
    <row r="922" spans="2:25" x14ac:dyDescent="0.25">
      <c r="B922" s="251">
        <v>5</v>
      </c>
      <c r="C922" s="251" t="s">
        <v>632</v>
      </c>
      <c r="D922" s="251" t="s">
        <v>101</v>
      </c>
      <c r="E922" s="251">
        <v>0</v>
      </c>
      <c r="F922" s="251" t="s">
        <v>655</v>
      </c>
      <c r="U922" s="251">
        <v>8</v>
      </c>
      <c r="V922" s="251" t="s">
        <v>632</v>
      </c>
      <c r="W922" s="251" t="s">
        <v>101</v>
      </c>
      <c r="X922" s="251">
        <f>TripMode!AC110</f>
        <v>0</v>
      </c>
      <c r="Y922" s="251" t="s">
        <v>655</v>
      </c>
    </row>
    <row r="923" spans="2:25" x14ac:dyDescent="0.25">
      <c r="B923" s="251">
        <v>6</v>
      </c>
      <c r="C923" s="251" t="s">
        <v>632</v>
      </c>
      <c r="D923" s="251" t="s">
        <v>101</v>
      </c>
      <c r="E923" s="251">
        <v>0</v>
      </c>
      <c r="F923" s="251" t="s">
        <v>655</v>
      </c>
      <c r="U923" s="251">
        <v>9</v>
      </c>
      <c r="V923" s="251" t="s">
        <v>632</v>
      </c>
      <c r="W923" s="251" t="s">
        <v>101</v>
      </c>
      <c r="X923" s="251">
        <f>TripMode!AC111</f>
        <v>0</v>
      </c>
      <c r="Y923" s="251" t="s">
        <v>655</v>
      </c>
    </row>
    <row r="924" spans="2:25" x14ac:dyDescent="0.25">
      <c r="B924" s="251">
        <v>7</v>
      </c>
      <c r="C924" s="251" t="s">
        <v>632</v>
      </c>
      <c r="D924" s="251" t="s">
        <v>101</v>
      </c>
      <c r="E924" s="251">
        <v>0</v>
      </c>
      <c r="F924" s="251" t="s">
        <v>655</v>
      </c>
      <c r="U924" s="251">
        <v>10</v>
      </c>
      <c r="V924" s="251" t="s">
        <v>632</v>
      </c>
      <c r="W924" s="251" t="s">
        <v>101</v>
      </c>
      <c r="X924" s="251">
        <f>TripMode!AC112</f>
        <v>0</v>
      </c>
      <c r="Y924" s="251" t="s">
        <v>655</v>
      </c>
    </row>
    <row r="925" spans="2:25" x14ac:dyDescent="0.25">
      <c r="B925" s="251">
        <v>8</v>
      </c>
      <c r="C925" s="251" t="s">
        <v>632</v>
      </c>
      <c r="D925" s="251" t="s">
        <v>101</v>
      </c>
      <c r="E925" s="251">
        <v>0</v>
      </c>
      <c r="F925" s="251" t="s">
        <v>655</v>
      </c>
      <c r="U925" s="251">
        <v>11</v>
      </c>
      <c r="V925" s="251" t="s">
        <v>632</v>
      </c>
      <c r="W925" s="251" t="s">
        <v>101</v>
      </c>
      <c r="X925" s="251">
        <f>TripMode!AC113</f>
        <v>0</v>
      </c>
      <c r="Y925" s="251" t="s">
        <v>655</v>
      </c>
    </row>
    <row r="926" spans="2:25" x14ac:dyDescent="0.25">
      <c r="B926" s="251">
        <v>9</v>
      </c>
      <c r="C926" s="251" t="s">
        <v>632</v>
      </c>
      <c r="D926" s="251" t="s">
        <v>101</v>
      </c>
      <c r="E926" s="251">
        <v>0</v>
      </c>
      <c r="F926" s="251" t="s">
        <v>655</v>
      </c>
      <c r="U926" s="251">
        <v>12</v>
      </c>
      <c r="V926" s="251" t="s">
        <v>632</v>
      </c>
      <c r="W926" s="251" t="s">
        <v>101</v>
      </c>
      <c r="X926" s="251">
        <f>TripMode!AC114</f>
        <v>0</v>
      </c>
      <c r="Y926" s="251" t="s">
        <v>655</v>
      </c>
    </row>
    <row r="927" spans="2:25" x14ac:dyDescent="0.25">
      <c r="B927" s="251">
        <v>1</v>
      </c>
      <c r="C927" s="251" t="s">
        <v>26</v>
      </c>
      <c r="D927" s="251" t="s">
        <v>101</v>
      </c>
      <c r="E927" s="251">
        <v>0</v>
      </c>
      <c r="F927" s="251" t="s">
        <v>577</v>
      </c>
      <c r="U927" s="251">
        <v>1</v>
      </c>
      <c r="V927" s="251" t="s">
        <v>26</v>
      </c>
      <c r="W927" s="251" t="s">
        <v>101</v>
      </c>
      <c r="X927" s="226">
        <f>TripMode!AD103</f>
        <v>0</v>
      </c>
      <c r="Y927" s="251" t="s">
        <v>577</v>
      </c>
    </row>
    <row r="928" spans="2:25" x14ac:dyDescent="0.25">
      <c r="B928" s="251">
        <v>10</v>
      </c>
      <c r="C928" s="251" t="s">
        <v>26</v>
      </c>
      <c r="D928" s="251" t="s">
        <v>101</v>
      </c>
      <c r="E928" s="251">
        <v>0</v>
      </c>
      <c r="F928" s="251" t="s">
        <v>577</v>
      </c>
      <c r="U928" s="251">
        <v>2</v>
      </c>
      <c r="V928" s="251" t="s">
        <v>26</v>
      </c>
      <c r="W928" s="251" t="s">
        <v>101</v>
      </c>
      <c r="X928" s="226">
        <f>TripMode!AD104</f>
        <v>1025612</v>
      </c>
      <c r="Y928" s="251" t="s">
        <v>577</v>
      </c>
    </row>
    <row r="929" spans="2:25" x14ac:dyDescent="0.25">
      <c r="B929" s="251">
        <v>11</v>
      </c>
      <c r="C929" s="251" t="s">
        <v>26</v>
      </c>
      <c r="D929" s="251" t="s">
        <v>101</v>
      </c>
      <c r="E929" s="251">
        <v>372</v>
      </c>
      <c r="F929" s="251" t="s">
        <v>577</v>
      </c>
      <c r="U929" s="251">
        <v>3</v>
      </c>
      <c r="V929" s="251" t="s">
        <v>26</v>
      </c>
      <c r="W929" s="251" t="s">
        <v>101</v>
      </c>
      <c r="X929" s="226">
        <f>TripMode!AD105</f>
        <v>652564</v>
      </c>
      <c r="Y929" s="251" t="s">
        <v>577</v>
      </c>
    </row>
    <row r="930" spans="2:25" x14ac:dyDescent="0.25">
      <c r="B930" s="251">
        <v>12</v>
      </c>
      <c r="C930" s="251" t="s">
        <v>26</v>
      </c>
      <c r="D930" s="251" t="s">
        <v>101</v>
      </c>
      <c r="E930" s="251">
        <v>484</v>
      </c>
      <c r="F930" s="251" t="s">
        <v>577</v>
      </c>
      <c r="U930" s="251">
        <v>4</v>
      </c>
      <c r="V930" s="251" t="s">
        <v>26</v>
      </c>
      <c r="W930" s="251" t="s">
        <v>101</v>
      </c>
      <c r="X930" s="226">
        <f>TripMode!AD106</f>
        <v>0</v>
      </c>
      <c r="Y930" s="251" t="s">
        <v>577</v>
      </c>
    </row>
    <row r="931" spans="2:25" x14ac:dyDescent="0.25">
      <c r="B931" s="251">
        <v>2</v>
      </c>
      <c r="C931" s="251" t="s">
        <v>26</v>
      </c>
      <c r="D931" s="251" t="s">
        <v>101</v>
      </c>
      <c r="E931" s="251">
        <v>950544</v>
      </c>
      <c r="F931" s="251" t="s">
        <v>577</v>
      </c>
      <c r="U931" s="251">
        <v>5</v>
      </c>
      <c r="V931" s="251" t="s">
        <v>26</v>
      </c>
      <c r="W931" s="251" t="s">
        <v>101</v>
      </c>
      <c r="X931" s="226">
        <f>TripMode!AD107</f>
        <v>0</v>
      </c>
      <c r="Y931" s="251" t="s">
        <v>577</v>
      </c>
    </row>
    <row r="932" spans="2:25" x14ac:dyDescent="0.25">
      <c r="B932" s="251">
        <v>3</v>
      </c>
      <c r="C932" s="251" t="s">
        <v>26</v>
      </c>
      <c r="D932" s="251" t="s">
        <v>101</v>
      </c>
      <c r="E932" s="251">
        <v>611192</v>
      </c>
      <c r="F932" s="251" t="s">
        <v>577</v>
      </c>
      <c r="U932" s="251">
        <v>6</v>
      </c>
      <c r="V932" s="251" t="s">
        <v>26</v>
      </c>
      <c r="W932" s="251" t="s">
        <v>101</v>
      </c>
      <c r="X932" s="226">
        <f>TripMode!AD108</f>
        <v>0</v>
      </c>
      <c r="Y932" s="251" t="s">
        <v>577</v>
      </c>
    </row>
    <row r="933" spans="2:25" x14ac:dyDescent="0.25">
      <c r="B933" s="251">
        <v>4</v>
      </c>
      <c r="C933" s="251" t="s">
        <v>26</v>
      </c>
      <c r="D933" s="251" t="s">
        <v>101</v>
      </c>
      <c r="E933" s="251">
        <v>117284</v>
      </c>
      <c r="F933" s="251" t="s">
        <v>577</v>
      </c>
      <c r="U933" s="251">
        <v>7</v>
      </c>
      <c r="V933" s="251" t="s">
        <v>26</v>
      </c>
      <c r="W933" s="251" t="s">
        <v>101</v>
      </c>
      <c r="X933" s="226">
        <f>TripMode!AD109</f>
        <v>0</v>
      </c>
      <c r="Y933" s="251" t="s">
        <v>577</v>
      </c>
    </row>
    <row r="934" spans="2:25" x14ac:dyDescent="0.25">
      <c r="B934" s="251">
        <v>5</v>
      </c>
      <c r="C934" s="251" t="s">
        <v>26</v>
      </c>
      <c r="D934" s="251" t="s">
        <v>101</v>
      </c>
      <c r="E934" s="251">
        <v>0</v>
      </c>
      <c r="F934" s="251" t="s">
        <v>577</v>
      </c>
      <c r="U934" s="251">
        <v>8</v>
      </c>
      <c r="V934" s="251" t="s">
        <v>26</v>
      </c>
      <c r="W934" s="251" t="s">
        <v>101</v>
      </c>
      <c r="X934" s="226">
        <f>TripMode!AD110</f>
        <v>0</v>
      </c>
      <c r="Y934" s="251" t="s">
        <v>577</v>
      </c>
    </row>
    <row r="935" spans="2:25" x14ac:dyDescent="0.25">
      <c r="B935" s="251">
        <v>6</v>
      </c>
      <c r="C935" s="251" t="s">
        <v>26</v>
      </c>
      <c r="D935" s="251" t="s">
        <v>101</v>
      </c>
      <c r="E935" s="251">
        <v>0</v>
      </c>
      <c r="F935" s="251" t="s">
        <v>577</v>
      </c>
      <c r="U935" s="251">
        <v>9</v>
      </c>
      <c r="V935" s="251" t="s">
        <v>26</v>
      </c>
      <c r="W935" s="251" t="s">
        <v>101</v>
      </c>
      <c r="X935" s="226">
        <f>TripMode!AD111</f>
        <v>0</v>
      </c>
      <c r="Y935" s="251" t="s">
        <v>577</v>
      </c>
    </row>
    <row r="936" spans="2:25" x14ac:dyDescent="0.25">
      <c r="B936" s="251">
        <v>7</v>
      </c>
      <c r="C936" s="251" t="s">
        <v>26</v>
      </c>
      <c r="D936" s="251" t="s">
        <v>101</v>
      </c>
      <c r="E936" s="251">
        <v>0</v>
      </c>
      <c r="F936" s="251" t="s">
        <v>577</v>
      </c>
      <c r="U936" s="251">
        <v>10</v>
      </c>
      <c r="V936" s="251" t="s">
        <v>26</v>
      </c>
      <c r="W936" s="251" t="s">
        <v>101</v>
      </c>
      <c r="X936" s="226">
        <f>TripMode!AD112</f>
        <v>0</v>
      </c>
      <c r="Y936" s="251" t="s">
        <v>577</v>
      </c>
    </row>
    <row r="937" spans="2:25" x14ac:dyDescent="0.25">
      <c r="B937" s="251">
        <v>8</v>
      </c>
      <c r="C937" s="251" t="s">
        <v>26</v>
      </c>
      <c r="D937" s="251" t="s">
        <v>101</v>
      </c>
      <c r="E937" s="251">
        <v>0</v>
      </c>
      <c r="F937" s="251" t="s">
        <v>577</v>
      </c>
      <c r="U937" s="251">
        <v>11</v>
      </c>
      <c r="V937" s="251" t="s">
        <v>26</v>
      </c>
      <c r="W937" s="251" t="s">
        <v>101</v>
      </c>
      <c r="X937" s="226">
        <f>TripMode!AD113</f>
        <v>0</v>
      </c>
      <c r="Y937" s="251" t="s">
        <v>577</v>
      </c>
    </row>
    <row r="938" spans="2:25" x14ac:dyDescent="0.25">
      <c r="B938" s="251">
        <v>9</v>
      </c>
      <c r="C938" s="251" t="s">
        <v>26</v>
      </c>
      <c r="D938" s="251" t="s">
        <v>101</v>
      </c>
      <c r="E938" s="251">
        <v>0</v>
      </c>
      <c r="F938" s="251" t="s">
        <v>577</v>
      </c>
      <c r="U938" s="251">
        <v>12</v>
      </c>
      <c r="V938" s="251" t="s">
        <v>26</v>
      </c>
      <c r="W938" s="251" t="s">
        <v>101</v>
      </c>
      <c r="X938" s="226">
        <f>TripMode!AD114</f>
        <v>0</v>
      </c>
      <c r="Y938" s="251" t="s">
        <v>577</v>
      </c>
    </row>
    <row r="939" spans="2:25" x14ac:dyDescent="0.25">
      <c r="B939" s="251">
        <v>1</v>
      </c>
      <c r="C939" s="251" t="s">
        <v>509</v>
      </c>
      <c r="D939" s="251" t="s">
        <v>102</v>
      </c>
      <c r="E939" s="251">
        <v>0</v>
      </c>
      <c r="F939" s="251" t="s">
        <v>578</v>
      </c>
      <c r="U939" s="251">
        <v>1</v>
      </c>
      <c r="V939" s="251" t="s">
        <v>509</v>
      </c>
      <c r="W939" s="251" t="s">
        <v>102</v>
      </c>
      <c r="X939" s="251">
        <f>TripMode!R119</f>
        <v>0</v>
      </c>
      <c r="Y939" s="251" t="s">
        <v>578</v>
      </c>
    </row>
    <row r="940" spans="2:25" x14ac:dyDescent="0.25">
      <c r="B940" s="251">
        <v>10</v>
      </c>
      <c r="C940" s="251" t="s">
        <v>509</v>
      </c>
      <c r="D940" s="251" t="s">
        <v>102</v>
      </c>
      <c r="E940" s="251">
        <v>0</v>
      </c>
      <c r="F940" s="251" t="s">
        <v>578</v>
      </c>
      <c r="U940" s="251">
        <v>2</v>
      </c>
      <c r="V940" s="251" t="s">
        <v>509</v>
      </c>
      <c r="W940" s="251" t="s">
        <v>102</v>
      </c>
      <c r="X940" s="251">
        <f>TripMode!R120</f>
        <v>0</v>
      </c>
      <c r="Y940" s="251" t="s">
        <v>578</v>
      </c>
    </row>
    <row r="941" spans="2:25" x14ac:dyDescent="0.25">
      <c r="B941" s="251">
        <v>11</v>
      </c>
      <c r="C941" s="251" t="s">
        <v>509</v>
      </c>
      <c r="D941" s="251" t="s">
        <v>102</v>
      </c>
      <c r="E941" s="251">
        <v>0</v>
      </c>
      <c r="F941" s="251" t="s">
        <v>578</v>
      </c>
      <c r="U941" s="251">
        <v>3</v>
      </c>
      <c r="V941" s="251" t="s">
        <v>509</v>
      </c>
      <c r="W941" s="251" t="s">
        <v>102</v>
      </c>
      <c r="X941" s="251">
        <f>TripMode!R121</f>
        <v>0</v>
      </c>
      <c r="Y941" s="251" t="s">
        <v>578</v>
      </c>
    </row>
    <row r="942" spans="2:25" x14ac:dyDescent="0.25">
      <c r="B942" s="251">
        <v>12</v>
      </c>
      <c r="C942" s="251" t="s">
        <v>509</v>
      </c>
      <c r="D942" s="251" t="s">
        <v>102</v>
      </c>
      <c r="E942" s="251">
        <v>0</v>
      </c>
      <c r="F942" s="251" t="s">
        <v>578</v>
      </c>
      <c r="U942" s="251">
        <v>4</v>
      </c>
      <c r="V942" s="251" t="s">
        <v>509</v>
      </c>
      <c r="W942" s="251" t="s">
        <v>102</v>
      </c>
      <c r="X942" s="251">
        <f>TripMode!R122</f>
        <v>0</v>
      </c>
      <c r="Y942" s="251" t="s">
        <v>578</v>
      </c>
    </row>
    <row r="943" spans="2:25" x14ac:dyDescent="0.25">
      <c r="B943" s="251">
        <v>2</v>
      </c>
      <c r="C943" s="251" t="s">
        <v>509</v>
      </c>
      <c r="D943" s="251" t="s">
        <v>102</v>
      </c>
      <c r="E943" s="251">
        <v>0</v>
      </c>
      <c r="F943" s="251" t="s">
        <v>578</v>
      </c>
      <c r="U943" s="251">
        <v>5</v>
      </c>
      <c r="V943" s="251" t="s">
        <v>509</v>
      </c>
      <c r="W943" s="251" t="s">
        <v>102</v>
      </c>
      <c r="X943" s="251">
        <f>TripMode!R123</f>
        <v>0</v>
      </c>
      <c r="Y943" s="251" t="s">
        <v>578</v>
      </c>
    </row>
    <row r="944" spans="2:25" x14ac:dyDescent="0.25">
      <c r="B944" s="251">
        <v>3</v>
      </c>
      <c r="C944" s="251" t="s">
        <v>509</v>
      </c>
      <c r="D944" s="251" t="s">
        <v>102</v>
      </c>
      <c r="E944" s="251">
        <v>0</v>
      </c>
      <c r="F944" s="251" t="s">
        <v>578</v>
      </c>
      <c r="U944" s="251">
        <v>6</v>
      </c>
      <c r="V944" s="251" t="s">
        <v>509</v>
      </c>
      <c r="W944" s="251" t="s">
        <v>102</v>
      </c>
      <c r="X944" s="251">
        <f>TripMode!R124</f>
        <v>0</v>
      </c>
      <c r="Y944" s="251" t="s">
        <v>578</v>
      </c>
    </row>
    <row r="945" spans="2:25" x14ac:dyDescent="0.25">
      <c r="B945" s="251">
        <v>4</v>
      </c>
      <c r="C945" s="251" t="s">
        <v>509</v>
      </c>
      <c r="D945" s="251" t="s">
        <v>102</v>
      </c>
      <c r="E945" s="251">
        <v>0</v>
      </c>
      <c r="F945" s="251" t="s">
        <v>578</v>
      </c>
      <c r="U945" s="251">
        <v>7</v>
      </c>
      <c r="V945" s="251" t="s">
        <v>509</v>
      </c>
      <c r="W945" s="251" t="s">
        <v>102</v>
      </c>
      <c r="X945" s="251">
        <f>TripMode!R125</f>
        <v>0</v>
      </c>
      <c r="Y945" s="251" t="s">
        <v>578</v>
      </c>
    </row>
    <row r="946" spans="2:25" x14ac:dyDescent="0.25">
      <c r="B946" s="251">
        <v>5</v>
      </c>
      <c r="C946" s="251" t="s">
        <v>509</v>
      </c>
      <c r="D946" s="251" t="s">
        <v>102</v>
      </c>
      <c r="E946" s="251">
        <v>0</v>
      </c>
      <c r="F946" s="251" t="s">
        <v>578</v>
      </c>
      <c r="U946" s="251">
        <v>8</v>
      </c>
      <c r="V946" s="251" t="s">
        <v>509</v>
      </c>
      <c r="W946" s="251" t="s">
        <v>102</v>
      </c>
      <c r="X946" s="251">
        <f>TripMode!R126</f>
        <v>0</v>
      </c>
      <c r="Y946" s="251" t="s">
        <v>578</v>
      </c>
    </row>
    <row r="947" spans="2:25" x14ac:dyDescent="0.25">
      <c r="B947" s="251">
        <v>6</v>
      </c>
      <c r="C947" s="251" t="s">
        <v>509</v>
      </c>
      <c r="D947" s="251" t="s">
        <v>102</v>
      </c>
      <c r="E947" s="251">
        <v>0</v>
      </c>
      <c r="F947" s="251" t="s">
        <v>578</v>
      </c>
      <c r="U947" s="251">
        <v>9</v>
      </c>
      <c r="V947" s="251" t="s">
        <v>509</v>
      </c>
      <c r="W947" s="251" t="s">
        <v>102</v>
      </c>
      <c r="X947" s="251">
        <f>TripMode!R127</f>
        <v>0</v>
      </c>
      <c r="Y947" s="251" t="s">
        <v>578</v>
      </c>
    </row>
    <row r="948" spans="2:25" x14ac:dyDescent="0.25">
      <c r="B948" s="251">
        <v>7</v>
      </c>
      <c r="C948" s="251" t="s">
        <v>509</v>
      </c>
      <c r="D948" s="251" t="s">
        <v>102</v>
      </c>
      <c r="E948" s="251">
        <v>0</v>
      </c>
      <c r="F948" s="251" t="s">
        <v>578</v>
      </c>
      <c r="U948" s="251">
        <v>10</v>
      </c>
      <c r="V948" s="251" t="s">
        <v>509</v>
      </c>
      <c r="W948" s="251" t="s">
        <v>102</v>
      </c>
      <c r="X948" s="251">
        <f>TripMode!R128</f>
        <v>0</v>
      </c>
      <c r="Y948" s="251" t="s">
        <v>578</v>
      </c>
    </row>
    <row r="949" spans="2:25" x14ac:dyDescent="0.25">
      <c r="B949" s="251">
        <v>8</v>
      </c>
      <c r="C949" s="251" t="s">
        <v>509</v>
      </c>
      <c r="D949" s="251" t="s">
        <v>102</v>
      </c>
      <c r="E949" s="251">
        <v>0</v>
      </c>
      <c r="F949" s="251" t="s">
        <v>578</v>
      </c>
      <c r="U949" s="251">
        <v>11</v>
      </c>
      <c r="V949" s="251" t="s">
        <v>509</v>
      </c>
      <c r="W949" s="251" t="s">
        <v>102</v>
      </c>
      <c r="X949" s="251">
        <f>TripMode!R129</f>
        <v>0</v>
      </c>
      <c r="Y949" s="251" t="s">
        <v>578</v>
      </c>
    </row>
    <row r="950" spans="2:25" x14ac:dyDescent="0.25">
      <c r="B950" s="251">
        <v>9</v>
      </c>
      <c r="C950" s="251" t="s">
        <v>509</v>
      </c>
      <c r="D950" s="251" t="s">
        <v>102</v>
      </c>
      <c r="E950" s="251">
        <v>0</v>
      </c>
      <c r="F950" s="251" t="s">
        <v>578</v>
      </c>
      <c r="U950" s="251">
        <v>12</v>
      </c>
      <c r="V950" s="251" t="s">
        <v>509</v>
      </c>
      <c r="W950" s="251" t="s">
        <v>102</v>
      </c>
      <c r="X950" s="251">
        <f>TripMode!R130</f>
        <v>0</v>
      </c>
      <c r="Y950" s="251" t="s">
        <v>578</v>
      </c>
    </row>
    <row r="951" spans="2:25" x14ac:dyDescent="0.25">
      <c r="B951" s="251">
        <v>1</v>
      </c>
      <c r="C951" s="251" t="s">
        <v>511</v>
      </c>
      <c r="D951" s="251" t="s">
        <v>102</v>
      </c>
      <c r="E951" s="251">
        <v>0</v>
      </c>
      <c r="F951" s="251" t="s">
        <v>579</v>
      </c>
      <c r="U951" s="251">
        <v>1</v>
      </c>
      <c r="V951" s="251" t="s">
        <v>511</v>
      </c>
      <c r="W951" s="251" t="s">
        <v>102</v>
      </c>
      <c r="X951" s="251">
        <f>TripMode!S119</f>
        <v>0</v>
      </c>
      <c r="Y951" s="251" t="s">
        <v>579</v>
      </c>
    </row>
    <row r="952" spans="2:25" x14ac:dyDescent="0.25">
      <c r="B952" s="251">
        <v>10</v>
      </c>
      <c r="C952" s="251" t="s">
        <v>511</v>
      </c>
      <c r="D952" s="251" t="s">
        <v>102</v>
      </c>
      <c r="E952" s="251">
        <v>0</v>
      </c>
      <c r="F952" s="251" t="s">
        <v>579</v>
      </c>
      <c r="U952" s="251">
        <v>2</v>
      </c>
      <c r="V952" s="251" t="s">
        <v>511</v>
      </c>
      <c r="W952" s="251" t="s">
        <v>102</v>
      </c>
      <c r="X952" s="251">
        <f>TripMode!S120</f>
        <v>569224</v>
      </c>
      <c r="Y952" s="251" t="s">
        <v>579</v>
      </c>
    </row>
    <row r="953" spans="2:25" x14ac:dyDescent="0.25">
      <c r="B953" s="251">
        <v>11</v>
      </c>
      <c r="C953" s="251" t="s">
        <v>511</v>
      </c>
      <c r="D953" s="251" t="s">
        <v>102</v>
      </c>
      <c r="E953" s="251">
        <v>0</v>
      </c>
      <c r="F953" s="251" t="s">
        <v>579</v>
      </c>
      <c r="U953" s="251">
        <v>3</v>
      </c>
      <c r="V953" s="251" t="s">
        <v>511</v>
      </c>
      <c r="W953" s="251" t="s">
        <v>102</v>
      </c>
      <c r="X953" s="251">
        <f>TripMode!S121</f>
        <v>0</v>
      </c>
      <c r="Y953" s="251" t="s">
        <v>579</v>
      </c>
    </row>
    <row r="954" spans="2:25" x14ac:dyDescent="0.25">
      <c r="B954" s="251">
        <v>12</v>
      </c>
      <c r="C954" s="251" t="s">
        <v>511</v>
      </c>
      <c r="D954" s="251" t="s">
        <v>102</v>
      </c>
      <c r="E954" s="251">
        <v>0</v>
      </c>
      <c r="F954" s="251" t="s">
        <v>579</v>
      </c>
      <c r="U954" s="251">
        <v>4</v>
      </c>
      <c r="V954" s="251" t="s">
        <v>511</v>
      </c>
      <c r="W954" s="251" t="s">
        <v>102</v>
      </c>
      <c r="X954" s="251">
        <f>TripMode!S122</f>
        <v>0</v>
      </c>
      <c r="Y954" s="251" t="s">
        <v>579</v>
      </c>
    </row>
    <row r="955" spans="2:25" x14ac:dyDescent="0.25">
      <c r="B955" s="251">
        <v>2</v>
      </c>
      <c r="C955" s="251" t="s">
        <v>511</v>
      </c>
      <c r="D955" s="251" t="s">
        <v>102</v>
      </c>
      <c r="E955" s="251">
        <v>532596</v>
      </c>
      <c r="F955" s="251" t="s">
        <v>579</v>
      </c>
      <c r="U955" s="251">
        <v>5</v>
      </c>
      <c r="V955" s="251" t="s">
        <v>511</v>
      </c>
      <c r="W955" s="251" t="s">
        <v>102</v>
      </c>
      <c r="X955" s="251">
        <f>TripMode!S123</f>
        <v>0</v>
      </c>
      <c r="Y955" s="251" t="s">
        <v>579</v>
      </c>
    </row>
    <row r="956" spans="2:25" x14ac:dyDescent="0.25">
      <c r="B956" s="251">
        <v>3</v>
      </c>
      <c r="C956" s="251" t="s">
        <v>511</v>
      </c>
      <c r="D956" s="251" t="s">
        <v>102</v>
      </c>
      <c r="E956" s="251">
        <v>0</v>
      </c>
      <c r="F956" s="251" t="s">
        <v>579</v>
      </c>
      <c r="U956" s="251">
        <v>6</v>
      </c>
      <c r="V956" s="251" t="s">
        <v>511</v>
      </c>
      <c r="W956" s="251" t="s">
        <v>102</v>
      </c>
      <c r="X956" s="251">
        <f>TripMode!S124</f>
        <v>0</v>
      </c>
      <c r="Y956" s="251" t="s">
        <v>579</v>
      </c>
    </row>
    <row r="957" spans="2:25" x14ac:dyDescent="0.25">
      <c r="B957" s="251">
        <v>4</v>
      </c>
      <c r="C957" s="251" t="s">
        <v>511</v>
      </c>
      <c r="D957" s="251" t="s">
        <v>102</v>
      </c>
      <c r="E957" s="251">
        <v>36628</v>
      </c>
      <c r="F957" s="251" t="s">
        <v>579</v>
      </c>
      <c r="U957" s="251">
        <v>7</v>
      </c>
      <c r="V957" s="251" t="s">
        <v>511</v>
      </c>
      <c r="W957" s="251" t="s">
        <v>102</v>
      </c>
      <c r="X957" s="251">
        <f>TripMode!S125</f>
        <v>0</v>
      </c>
      <c r="Y957" s="251" t="s">
        <v>579</v>
      </c>
    </row>
    <row r="958" spans="2:25" x14ac:dyDescent="0.25">
      <c r="B958" s="251">
        <v>5</v>
      </c>
      <c r="C958" s="251" t="s">
        <v>511</v>
      </c>
      <c r="D958" s="251" t="s">
        <v>102</v>
      </c>
      <c r="E958" s="251">
        <v>0</v>
      </c>
      <c r="F958" s="251" t="s">
        <v>579</v>
      </c>
      <c r="U958" s="251">
        <v>8</v>
      </c>
      <c r="V958" s="251" t="s">
        <v>511</v>
      </c>
      <c r="W958" s="251" t="s">
        <v>102</v>
      </c>
      <c r="X958" s="251">
        <f>TripMode!S126</f>
        <v>0</v>
      </c>
      <c r="Y958" s="251" t="s">
        <v>579</v>
      </c>
    </row>
    <row r="959" spans="2:25" x14ac:dyDescent="0.25">
      <c r="B959" s="251">
        <v>6</v>
      </c>
      <c r="C959" s="251" t="s">
        <v>511</v>
      </c>
      <c r="D959" s="251" t="s">
        <v>102</v>
      </c>
      <c r="E959" s="251">
        <v>0</v>
      </c>
      <c r="F959" s="251" t="s">
        <v>579</v>
      </c>
      <c r="U959" s="251">
        <v>9</v>
      </c>
      <c r="V959" s="251" t="s">
        <v>511</v>
      </c>
      <c r="W959" s="251" t="s">
        <v>102</v>
      </c>
      <c r="X959" s="251">
        <f>TripMode!S127</f>
        <v>0</v>
      </c>
      <c r="Y959" s="251" t="s">
        <v>579</v>
      </c>
    </row>
    <row r="960" spans="2:25" x14ac:dyDescent="0.25">
      <c r="B960" s="251">
        <v>7</v>
      </c>
      <c r="C960" s="251" t="s">
        <v>511</v>
      </c>
      <c r="D960" s="251" t="s">
        <v>102</v>
      </c>
      <c r="E960" s="251">
        <v>0</v>
      </c>
      <c r="F960" s="251" t="s">
        <v>579</v>
      </c>
      <c r="U960" s="251">
        <v>10</v>
      </c>
      <c r="V960" s="251" t="s">
        <v>511</v>
      </c>
      <c r="W960" s="251" t="s">
        <v>102</v>
      </c>
      <c r="X960" s="251">
        <f>TripMode!S128</f>
        <v>0</v>
      </c>
      <c r="Y960" s="251" t="s">
        <v>579</v>
      </c>
    </row>
    <row r="961" spans="2:25" x14ac:dyDescent="0.25">
      <c r="B961" s="251">
        <v>8</v>
      </c>
      <c r="C961" s="251" t="s">
        <v>511</v>
      </c>
      <c r="D961" s="251" t="s">
        <v>102</v>
      </c>
      <c r="E961" s="251">
        <v>0</v>
      </c>
      <c r="F961" s="251" t="s">
        <v>579</v>
      </c>
      <c r="U961" s="251">
        <v>11</v>
      </c>
      <c r="V961" s="251" t="s">
        <v>511</v>
      </c>
      <c r="W961" s="251" t="s">
        <v>102</v>
      </c>
      <c r="X961" s="251">
        <f>TripMode!S129</f>
        <v>0</v>
      </c>
      <c r="Y961" s="251" t="s">
        <v>579</v>
      </c>
    </row>
    <row r="962" spans="2:25" x14ac:dyDescent="0.25">
      <c r="B962" s="251">
        <v>9</v>
      </c>
      <c r="C962" s="251" t="s">
        <v>511</v>
      </c>
      <c r="D962" s="251" t="s">
        <v>102</v>
      </c>
      <c r="E962" s="251">
        <v>0</v>
      </c>
      <c r="F962" s="251" t="s">
        <v>579</v>
      </c>
      <c r="U962" s="251">
        <v>12</v>
      </c>
      <c r="V962" s="251" t="s">
        <v>511</v>
      </c>
      <c r="W962" s="251" t="s">
        <v>102</v>
      </c>
      <c r="X962" s="251">
        <f>TripMode!S130</f>
        <v>0</v>
      </c>
      <c r="Y962" s="251" t="s">
        <v>579</v>
      </c>
    </row>
    <row r="963" spans="2:25" x14ac:dyDescent="0.25">
      <c r="B963" s="251">
        <v>1</v>
      </c>
      <c r="C963" s="251" t="s">
        <v>513</v>
      </c>
      <c r="D963" s="251" t="s">
        <v>102</v>
      </c>
      <c r="E963" s="251">
        <v>0</v>
      </c>
      <c r="F963" s="251" t="s">
        <v>580</v>
      </c>
      <c r="U963" s="251">
        <v>1</v>
      </c>
      <c r="V963" s="251" t="s">
        <v>513</v>
      </c>
      <c r="W963" s="251" t="s">
        <v>102</v>
      </c>
      <c r="X963" s="251">
        <f>TripMode!T119</f>
        <v>0</v>
      </c>
      <c r="Y963" s="251" t="s">
        <v>580</v>
      </c>
    </row>
    <row r="964" spans="2:25" x14ac:dyDescent="0.25">
      <c r="B964" s="251">
        <v>10</v>
      </c>
      <c r="C964" s="251" t="s">
        <v>513</v>
      </c>
      <c r="D964" s="251" t="s">
        <v>102</v>
      </c>
      <c r="E964" s="251">
        <v>0</v>
      </c>
      <c r="F964" s="251" t="s">
        <v>580</v>
      </c>
      <c r="U964" s="251">
        <v>2</v>
      </c>
      <c r="V964" s="251" t="s">
        <v>513</v>
      </c>
      <c r="W964" s="251" t="s">
        <v>102</v>
      </c>
      <c r="X964" s="251">
        <f>TripMode!T120</f>
        <v>0</v>
      </c>
      <c r="Y964" s="251" t="s">
        <v>580</v>
      </c>
    </row>
    <row r="965" spans="2:25" x14ac:dyDescent="0.25">
      <c r="B965" s="251">
        <v>11</v>
      </c>
      <c r="C965" s="251" t="s">
        <v>513</v>
      </c>
      <c r="D965" s="251" t="s">
        <v>102</v>
      </c>
      <c r="E965" s="251">
        <v>0</v>
      </c>
      <c r="F965" s="251" t="s">
        <v>580</v>
      </c>
      <c r="U965" s="251">
        <v>3</v>
      </c>
      <c r="V965" s="251" t="s">
        <v>513</v>
      </c>
      <c r="W965" s="251" t="s">
        <v>102</v>
      </c>
      <c r="X965" s="251">
        <f>TripMode!T121</f>
        <v>588440</v>
      </c>
      <c r="Y965" s="251" t="s">
        <v>580</v>
      </c>
    </row>
    <row r="966" spans="2:25" x14ac:dyDescent="0.25">
      <c r="B966" s="251">
        <v>12</v>
      </c>
      <c r="C966" s="251" t="s">
        <v>513</v>
      </c>
      <c r="D966" s="251" t="s">
        <v>102</v>
      </c>
      <c r="E966" s="251">
        <v>0</v>
      </c>
      <c r="F966" s="251" t="s">
        <v>580</v>
      </c>
      <c r="U966" s="251">
        <v>4</v>
      </c>
      <c r="V966" s="251" t="s">
        <v>513</v>
      </c>
      <c r="W966" s="251" t="s">
        <v>102</v>
      </c>
      <c r="X966" s="251">
        <f>TripMode!T122</f>
        <v>0</v>
      </c>
      <c r="Y966" s="251" t="s">
        <v>580</v>
      </c>
    </row>
    <row r="967" spans="2:25" x14ac:dyDescent="0.25">
      <c r="B967" s="251">
        <v>2</v>
      </c>
      <c r="C967" s="251" t="s">
        <v>513</v>
      </c>
      <c r="D967" s="251" t="s">
        <v>102</v>
      </c>
      <c r="E967" s="251">
        <v>6</v>
      </c>
      <c r="F967" s="251" t="s">
        <v>580</v>
      </c>
      <c r="U967" s="251">
        <v>5</v>
      </c>
      <c r="V967" s="251" t="s">
        <v>513</v>
      </c>
      <c r="W967" s="251" t="s">
        <v>102</v>
      </c>
      <c r="X967" s="251">
        <f>TripMode!T123</f>
        <v>0</v>
      </c>
      <c r="Y967" s="251" t="s">
        <v>580</v>
      </c>
    </row>
    <row r="968" spans="2:25" x14ac:dyDescent="0.25">
      <c r="B968" s="251">
        <v>3</v>
      </c>
      <c r="C968" s="251" t="s">
        <v>513</v>
      </c>
      <c r="D968" s="251" t="s">
        <v>102</v>
      </c>
      <c r="E968" s="251">
        <v>578602</v>
      </c>
      <c r="F968" s="251" t="s">
        <v>580</v>
      </c>
      <c r="U968" s="251">
        <v>6</v>
      </c>
      <c r="V968" s="251" t="s">
        <v>513</v>
      </c>
      <c r="W968" s="251" t="s">
        <v>102</v>
      </c>
      <c r="X968" s="251">
        <f>TripMode!T124</f>
        <v>0</v>
      </c>
      <c r="Y968" s="251" t="s">
        <v>580</v>
      </c>
    </row>
    <row r="969" spans="2:25" x14ac:dyDescent="0.25">
      <c r="B969" s="251">
        <v>4</v>
      </c>
      <c r="C969" s="251" t="s">
        <v>513</v>
      </c>
      <c r="D969" s="251" t="s">
        <v>102</v>
      </c>
      <c r="E969" s="251">
        <v>9832</v>
      </c>
      <c r="F969" s="251" t="s">
        <v>580</v>
      </c>
      <c r="U969" s="251">
        <v>7</v>
      </c>
      <c r="V969" s="251" t="s">
        <v>513</v>
      </c>
      <c r="W969" s="251" t="s">
        <v>102</v>
      </c>
      <c r="X969" s="251">
        <f>TripMode!T125</f>
        <v>0</v>
      </c>
      <c r="Y969" s="251" t="s">
        <v>580</v>
      </c>
    </row>
    <row r="970" spans="2:25" x14ac:dyDescent="0.25">
      <c r="B970" s="251">
        <v>5</v>
      </c>
      <c r="C970" s="251" t="s">
        <v>513</v>
      </c>
      <c r="D970" s="251" t="s">
        <v>102</v>
      </c>
      <c r="E970" s="251">
        <v>0</v>
      </c>
      <c r="F970" s="251" t="s">
        <v>580</v>
      </c>
      <c r="U970" s="251">
        <v>8</v>
      </c>
      <c r="V970" s="251" t="s">
        <v>513</v>
      </c>
      <c r="W970" s="251" t="s">
        <v>102</v>
      </c>
      <c r="X970" s="251">
        <f>TripMode!T126</f>
        <v>0</v>
      </c>
      <c r="Y970" s="251" t="s">
        <v>580</v>
      </c>
    </row>
    <row r="971" spans="2:25" x14ac:dyDescent="0.25">
      <c r="B971" s="251">
        <v>6</v>
      </c>
      <c r="C971" s="251" t="s">
        <v>513</v>
      </c>
      <c r="D971" s="251" t="s">
        <v>102</v>
      </c>
      <c r="E971" s="251">
        <v>0</v>
      </c>
      <c r="F971" s="251" t="s">
        <v>580</v>
      </c>
      <c r="U971" s="251">
        <v>9</v>
      </c>
      <c r="V971" s="251" t="s">
        <v>513</v>
      </c>
      <c r="W971" s="251" t="s">
        <v>102</v>
      </c>
      <c r="X971" s="251">
        <f>TripMode!T127</f>
        <v>0</v>
      </c>
      <c r="Y971" s="251" t="s">
        <v>580</v>
      </c>
    </row>
    <row r="972" spans="2:25" x14ac:dyDescent="0.25">
      <c r="B972" s="251">
        <v>7</v>
      </c>
      <c r="C972" s="251" t="s">
        <v>513</v>
      </c>
      <c r="D972" s="251" t="s">
        <v>102</v>
      </c>
      <c r="E972" s="251">
        <v>0</v>
      </c>
      <c r="F972" s="251" t="s">
        <v>580</v>
      </c>
      <c r="U972" s="251">
        <v>10</v>
      </c>
      <c r="V972" s="251" t="s">
        <v>513</v>
      </c>
      <c r="W972" s="251" t="s">
        <v>102</v>
      </c>
      <c r="X972" s="251">
        <f>TripMode!T128</f>
        <v>0</v>
      </c>
      <c r="Y972" s="251" t="s">
        <v>580</v>
      </c>
    </row>
    <row r="973" spans="2:25" x14ac:dyDescent="0.25">
      <c r="B973" s="251">
        <v>8</v>
      </c>
      <c r="C973" s="251" t="s">
        <v>513</v>
      </c>
      <c r="D973" s="251" t="s">
        <v>102</v>
      </c>
      <c r="E973" s="251">
        <v>0</v>
      </c>
      <c r="F973" s="251" t="s">
        <v>580</v>
      </c>
      <c r="U973" s="251">
        <v>11</v>
      </c>
      <c r="V973" s="251" t="s">
        <v>513</v>
      </c>
      <c r="W973" s="251" t="s">
        <v>102</v>
      </c>
      <c r="X973" s="251">
        <f>TripMode!T129</f>
        <v>0</v>
      </c>
      <c r="Y973" s="251" t="s">
        <v>580</v>
      </c>
    </row>
    <row r="974" spans="2:25" x14ac:dyDescent="0.25">
      <c r="B974" s="251">
        <v>9</v>
      </c>
      <c r="C974" s="251" t="s">
        <v>513</v>
      </c>
      <c r="D974" s="251" t="s">
        <v>102</v>
      </c>
      <c r="E974" s="251">
        <v>0</v>
      </c>
      <c r="F974" s="251" t="s">
        <v>580</v>
      </c>
      <c r="U974" s="251">
        <v>12</v>
      </c>
      <c r="V974" s="251" t="s">
        <v>513</v>
      </c>
      <c r="W974" s="251" t="s">
        <v>102</v>
      </c>
      <c r="X974" s="251">
        <f>TripMode!T130</f>
        <v>0</v>
      </c>
      <c r="Y974" s="251" t="s">
        <v>580</v>
      </c>
    </row>
    <row r="975" spans="2:25" x14ac:dyDescent="0.25">
      <c r="B975" s="251">
        <v>1</v>
      </c>
      <c r="C975" s="251" t="s">
        <v>515</v>
      </c>
      <c r="D975" s="251" t="s">
        <v>102</v>
      </c>
      <c r="E975" s="251">
        <v>0</v>
      </c>
      <c r="F975" s="251" t="s">
        <v>581</v>
      </c>
      <c r="U975" s="251">
        <v>1</v>
      </c>
      <c r="V975" s="251" t="s">
        <v>515</v>
      </c>
      <c r="W975" s="251" t="s">
        <v>102</v>
      </c>
      <c r="X975" s="251">
        <f>TripMode!U119</f>
        <v>0</v>
      </c>
      <c r="Y975" s="251" t="s">
        <v>581</v>
      </c>
    </row>
    <row r="976" spans="2:25" x14ac:dyDescent="0.25">
      <c r="B976" s="251">
        <v>10</v>
      </c>
      <c r="C976" s="251" t="s">
        <v>515</v>
      </c>
      <c r="D976" s="251" t="s">
        <v>102</v>
      </c>
      <c r="E976" s="251">
        <v>0</v>
      </c>
      <c r="F976" s="251" t="s">
        <v>581</v>
      </c>
      <c r="U976" s="251">
        <v>2</v>
      </c>
      <c r="V976" s="251" t="s">
        <v>515</v>
      </c>
      <c r="W976" s="251" t="s">
        <v>102</v>
      </c>
      <c r="X976" s="251">
        <f>TripMode!U120</f>
        <v>0</v>
      </c>
      <c r="Y976" s="251" t="s">
        <v>581</v>
      </c>
    </row>
    <row r="977" spans="2:25" x14ac:dyDescent="0.25">
      <c r="B977" s="251">
        <v>11</v>
      </c>
      <c r="C977" s="251" t="s">
        <v>515</v>
      </c>
      <c r="D977" s="251" t="s">
        <v>102</v>
      </c>
      <c r="E977" s="251">
        <v>0</v>
      </c>
      <c r="F977" s="251" t="s">
        <v>581</v>
      </c>
      <c r="U977" s="251">
        <v>3</v>
      </c>
      <c r="V977" s="251" t="s">
        <v>515</v>
      </c>
      <c r="W977" s="251" t="s">
        <v>102</v>
      </c>
      <c r="X977" s="251">
        <f>TripMode!U121</f>
        <v>0</v>
      </c>
      <c r="Y977" s="251" t="s">
        <v>581</v>
      </c>
    </row>
    <row r="978" spans="2:25" x14ac:dyDescent="0.25">
      <c r="B978" s="251">
        <v>12</v>
      </c>
      <c r="C978" s="251" t="s">
        <v>515</v>
      </c>
      <c r="D978" s="251" t="s">
        <v>102</v>
      </c>
      <c r="E978" s="251">
        <v>0</v>
      </c>
      <c r="F978" s="251" t="s">
        <v>581</v>
      </c>
      <c r="U978" s="251">
        <v>4</v>
      </c>
      <c r="V978" s="251" t="s">
        <v>515</v>
      </c>
      <c r="W978" s="251" t="s">
        <v>102</v>
      </c>
      <c r="X978" s="251">
        <f>TripMode!U122</f>
        <v>0</v>
      </c>
      <c r="Y978" s="251" t="s">
        <v>581</v>
      </c>
    </row>
    <row r="979" spans="2:25" x14ac:dyDescent="0.25">
      <c r="B979" s="251">
        <v>2</v>
      </c>
      <c r="C979" s="251" t="s">
        <v>515</v>
      </c>
      <c r="D979" s="251" t="s">
        <v>102</v>
      </c>
      <c r="E979" s="251">
        <v>0</v>
      </c>
      <c r="F979" s="251" t="s">
        <v>581</v>
      </c>
      <c r="U979" s="251">
        <v>5</v>
      </c>
      <c r="V979" s="251" t="s">
        <v>515</v>
      </c>
      <c r="W979" s="251" t="s">
        <v>102</v>
      </c>
      <c r="X979" s="251">
        <f>TripMode!U123</f>
        <v>0</v>
      </c>
      <c r="Y979" s="251" t="s">
        <v>581</v>
      </c>
    </row>
    <row r="980" spans="2:25" x14ac:dyDescent="0.25">
      <c r="B980" s="251">
        <v>3</v>
      </c>
      <c r="C980" s="251" t="s">
        <v>515</v>
      </c>
      <c r="D980" s="251" t="s">
        <v>102</v>
      </c>
      <c r="E980" s="251">
        <v>0</v>
      </c>
      <c r="F980" s="251" t="s">
        <v>581</v>
      </c>
      <c r="U980" s="251">
        <v>6</v>
      </c>
      <c r="V980" s="251" t="s">
        <v>515</v>
      </c>
      <c r="W980" s="251" t="s">
        <v>102</v>
      </c>
      <c r="X980" s="251">
        <f>TripMode!U124</f>
        <v>0</v>
      </c>
      <c r="Y980" s="251" t="s">
        <v>581</v>
      </c>
    </row>
    <row r="981" spans="2:25" x14ac:dyDescent="0.25">
      <c r="B981" s="251">
        <v>4</v>
      </c>
      <c r="C981" s="251" t="s">
        <v>515</v>
      </c>
      <c r="D981" s="251" t="s">
        <v>102</v>
      </c>
      <c r="E981" s="251">
        <v>0</v>
      </c>
      <c r="F981" s="251" t="s">
        <v>581</v>
      </c>
      <c r="U981" s="251">
        <v>7</v>
      </c>
      <c r="V981" s="251" t="s">
        <v>515</v>
      </c>
      <c r="W981" s="251" t="s">
        <v>102</v>
      </c>
      <c r="X981" s="251">
        <f>TripMode!U125</f>
        <v>0</v>
      </c>
      <c r="Y981" s="251" t="s">
        <v>581</v>
      </c>
    </row>
    <row r="982" spans="2:25" x14ac:dyDescent="0.25">
      <c r="B982" s="251">
        <v>5</v>
      </c>
      <c r="C982" s="251" t="s">
        <v>515</v>
      </c>
      <c r="D982" s="251" t="s">
        <v>102</v>
      </c>
      <c r="E982" s="251">
        <v>0</v>
      </c>
      <c r="F982" s="251" t="s">
        <v>581</v>
      </c>
      <c r="U982" s="251">
        <v>8</v>
      </c>
      <c r="V982" s="251" t="s">
        <v>515</v>
      </c>
      <c r="W982" s="251" t="s">
        <v>102</v>
      </c>
      <c r="X982" s="251">
        <f>TripMode!U126</f>
        <v>0</v>
      </c>
      <c r="Y982" s="251" t="s">
        <v>581</v>
      </c>
    </row>
    <row r="983" spans="2:25" x14ac:dyDescent="0.25">
      <c r="B983" s="251">
        <v>6</v>
      </c>
      <c r="C983" s="251" t="s">
        <v>515</v>
      </c>
      <c r="D983" s="251" t="s">
        <v>102</v>
      </c>
      <c r="E983" s="251">
        <v>0</v>
      </c>
      <c r="F983" s="251" t="s">
        <v>581</v>
      </c>
      <c r="U983" s="251">
        <v>9</v>
      </c>
      <c r="V983" s="251" t="s">
        <v>515</v>
      </c>
      <c r="W983" s="251" t="s">
        <v>102</v>
      </c>
      <c r="X983" s="251">
        <f>TripMode!U127</f>
        <v>0</v>
      </c>
      <c r="Y983" s="251" t="s">
        <v>581</v>
      </c>
    </row>
    <row r="984" spans="2:25" x14ac:dyDescent="0.25">
      <c r="B984" s="251">
        <v>7</v>
      </c>
      <c r="C984" s="251" t="s">
        <v>515</v>
      </c>
      <c r="D984" s="251" t="s">
        <v>102</v>
      </c>
      <c r="E984" s="251">
        <v>0</v>
      </c>
      <c r="F984" s="251" t="s">
        <v>581</v>
      </c>
      <c r="U984" s="251">
        <v>10</v>
      </c>
      <c r="V984" s="251" t="s">
        <v>515</v>
      </c>
      <c r="W984" s="251" t="s">
        <v>102</v>
      </c>
      <c r="X984" s="251">
        <f>TripMode!U128</f>
        <v>0</v>
      </c>
      <c r="Y984" s="251" t="s">
        <v>581</v>
      </c>
    </row>
    <row r="985" spans="2:25" x14ac:dyDescent="0.25">
      <c r="B985" s="251">
        <v>8</v>
      </c>
      <c r="C985" s="251" t="s">
        <v>515</v>
      </c>
      <c r="D985" s="251" t="s">
        <v>102</v>
      </c>
      <c r="E985" s="251">
        <v>0</v>
      </c>
      <c r="F985" s="251" t="s">
        <v>581</v>
      </c>
      <c r="U985" s="251">
        <v>11</v>
      </c>
      <c r="V985" s="251" t="s">
        <v>515</v>
      </c>
      <c r="W985" s="251" t="s">
        <v>102</v>
      </c>
      <c r="X985" s="251">
        <f>TripMode!U129</f>
        <v>0</v>
      </c>
      <c r="Y985" s="251" t="s">
        <v>581</v>
      </c>
    </row>
    <row r="986" spans="2:25" x14ac:dyDescent="0.25">
      <c r="B986" s="251">
        <v>9</v>
      </c>
      <c r="C986" s="251" t="s">
        <v>515</v>
      </c>
      <c r="D986" s="251" t="s">
        <v>102</v>
      </c>
      <c r="E986" s="251">
        <v>0</v>
      </c>
      <c r="F986" s="251" t="s">
        <v>581</v>
      </c>
      <c r="U986" s="251">
        <v>12</v>
      </c>
      <c r="V986" s="251" t="s">
        <v>515</v>
      </c>
      <c r="W986" s="251" t="s">
        <v>102</v>
      </c>
      <c r="X986" s="251">
        <f>TripMode!U130</f>
        <v>0</v>
      </c>
      <c r="Y986" s="251" t="s">
        <v>581</v>
      </c>
    </row>
    <row r="987" spans="2:25" x14ac:dyDescent="0.25">
      <c r="B987" s="251">
        <v>1</v>
      </c>
      <c r="C987" s="251" t="s">
        <v>517</v>
      </c>
      <c r="D987" s="251" t="s">
        <v>102</v>
      </c>
      <c r="E987" s="251">
        <v>0</v>
      </c>
      <c r="F987" s="251" t="s">
        <v>582</v>
      </c>
      <c r="U987" s="251">
        <v>1</v>
      </c>
      <c r="V987" s="251" t="s">
        <v>517</v>
      </c>
      <c r="W987" s="251" t="s">
        <v>102</v>
      </c>
      <c r="X987" s="251">
        <f>TripMode!V119</f>
        <v>0</v>
      </c>
      <c r="Y987" s="251" t="s">
        <v>582</v>
      </c>
    </row>
    <row r="988" spans="2:25" x14ac:dyDescent="0.25">
      <c r="B988" s="251">
        <v>10</v>
      </c>
      <c r="C988" s="251" t="s">
        <v>517</v>
      </c>
      <c r="D988" s="251" t="s">
        <v>102</v>
      </c>
      <c r="E988" s="251">
        <v>0</v>
      </c>
      <c r="F988" s="251" t="s">
        <v>582</v>
      </c>
      <c r="U988" s="251">
        <v>2</v>
      </c>
      <c r="V988" s="251" t="s">
        <v>517</v>
      </c>
      <c r="W988" s="251" t="s">
        <v>102</v>
      </c>
      <c r="X988" s="251">
        <f>TripMode!V120</f>
        <v>0</v>
      </c>
      <c r="Y988" s="251" t="s">
        <v>582</v>
      </c>
    </row>
    <row r="989" spans="2:25" x14ac:dyDescent="0.25">
      <c r="B989" s="251">
        <v>11</v>
      </c>
      <c r="C989" s="251" t="s">
        <v>517</v>
      </c>
      <c r="D989" s="251" t="s">
        <v>102</v>
      </c>
      <c r="E989" s="251">
        <v>0</v>
      </c>
      <c r="F989" s="251" t="s">
        <v>582</v>
      </c>
      <c r="U989" s="251">
        <v>3</v>
      </c>
      <c r="V989" s="251" t="s">
        <v>517</v>
      </c>
      <c r="W989" s="251" t="s">
        <v>102</v>
      </c>
      <c r="X989" s="251">
        <f>TripMode!V121</f>
        <v>0</v>
      </c>
      <c r="Y989" s="251" t="s">
        <v>582</v>
      </c>
    </row>
    <row r="990" spans="2:25" x14ac:dyDescent="0.25">
      <c r="B990" s="251">
        <v>12</v>
      </c>
      <c r="C990" s="251" t="s">
        <v>517</v>
      </c>
      <c r="D990" s="251" t="s">
        <v>102</v>
      </c>
      <c r="E990" s="251">
        <v>0</v>
      </c>
      <c r="F990" s="251" t="s">
        <v>582</v>
      </c>
      <c r="U990" s="251">
        <v>4</v>
      </c>
      <c r="V990" s="251" t="s">
        <v>517</v>
      </c>
      <c r="W990" s="251" t="s">
        <v>102</v>
      </c>
      <c r="X990" s="251">
        <f>TripMode!V122</f>
        <v>0</v>
      </c>
      <c r="Y990" s="251" t="s">
        <v>582</v>
      </c>
    </row>
    <row r="991" spans="2:25" x14ac:dyDescent="0.25">
      <c r="B991" s="251">
        <v>2</v>
      </c>
      <c r="C991" s="251" t="s">
        <v>517</v>
      </c>
      <c r="D991" s="251" t="s">
        <v>102</v>
      </c>
      <c r="E991" s="251">
        <v>0</v>
      </c>
      <c r="F991" s="251" t="s">
        <v>582</v>
      </c>
      <c r="U991" s="251">
        <v>5</v>
      </c>
      <c r="V991" s="251" t="s">
        <v>517</v>
      </c>
      <c r="W991" s="251" t="s">
        <v>102</v>
      </c>
      <c r="X991" s="251">
        <f>TripMode!V123</f>
        <v>0</v>
      </c>
      <c r="Y991" s="251" t="s">
        <v>582</v>
      </c>
    </row>
    <row r="992" spans="2:25" x14ac:dyDescent="0.25">
      <c r="B992" s="251">
        <v>3</v>
      </c>
      <c r="C992" s="251" t="s">
        <v>517</v>
      </c>
      <c r="D992" s="251" t="s">
        <v>102</v>
      </c>
      <c r="E992" s="251">
        <v>0</v>
      </c>
      <c r="F992" s="251" t="s">
        <v>582</v>
      </c>
      <c r="U992" s="251">
        <v>6</v>
      </c>
      <c r="V992" s="251" t="s">
        <v>517</v>
      </c>
      <c r="W992" s="251" t="s">
        <v>102</v>
      </c>
      <c r="X992" s="251">
        <f>TripMode!V124</f>
        <v>0</v>
      </c>
      <c r="Y992" s="251" t="s">
        <v>582</v>
      </c>
    </row>
    <row r="993" spans="2:25" x14ac:dyDescent="0.25">
      <c r="B993" s="251">
        <v>4</v>
      </c>
      <c r="C993" s="251" t="s">
        <v>517</v>
      </c>
      <c r="D993" s="251" t="s">
        <v>102</v>
      </c>
      <c r="E993" s="251">
        <v>0</v>
      </c>
      <c r="F993" s="251" t="s">
        <v>582</v>
      </c>
      <c r="U993" s="251">
        <v>7</v>
      </c>
      <c r="V993" s="251" t="s">
        <v>517</v>
      </c>
      <c r="W993" s="251" t="s">
        <v>102</v>
      </c>
      <c r="X993" s="251">
        <f>TripMode!V125</f>
        <v>0</v>
      </c>
      <c r="Y993" s="251" t="s">
        <v>582</v>
      </c>
    </row>
    <row r="994" spans="2:25" x14ac:dyDescent="0.25">
      <c r="B994" s="251">
        <v>5</v>
      </c>
      <c r="C994" s="251" t="s">
        <v>517</v>
      </c>
      <c r="D994" s="251" t="s">
        <v>102</v>
      </c>
      <c r="E994" s="251">
        <v>0</v>
      </c>
      <c r="F994" s="251" t="s">
        <v>582</v>
      </c>
      <c r="U994" s="251">
        <v>8</v>
      </c>
      <c r="V994" s="251" t="s">
        <v>517</v>
      </c>
      <c r="W994" s="251" t="s">
        <v>102</v>
      </c>
      <c r="X994" s="251">
        <f>TripMode!V126</f>
        <v>0</v>
      </c>
      <c r="Y994" s="251" t="s">
        <v>582</v>
      </c>
    </row>
    <row r="995" spans="2:25" x14ac:dyDescent="0.25">
      <c r="B995" s="251">
        <v>6</v>
      </c>
      <c r="C995" s="251" t="s">
        <v>517</v>
      </c>
      <c r="D995" s="251" t="s">
        <v>102</v>
      </c>
      <c r="E995" s="251">
        <v>0</v>
      </c>
      <c r="F995" s="251" t="s">
        <v>582</v>
      </c>
      <c r="U995" s="251">
        <v>9</v>
      </c>
      <c r="V995" s="251" t="s">
        <v>517</v>
      </c>
      <c r="W995" s="251" t="s">
        <v>102</v>
      </c>
      <c r="X995" s="251">
        <f>TripMode!V127</f>
        <v>0</v>
      </c>
      <c r="Y995" s="251" t="s">
        <v>582</v>
      </c>
    </row>
    <row r="996" spans="2:25" x14ac:dyDescent="0.25">
      <c r="B996" s="251">
        <v>7</v>
      </c>
      <c r="C996" s="251" t="s">
        <v>517</v>
      </c>
      <c r="D996" s="251" t="s">
        <v>102</v>
      </c>
      <c r="E996" s="251">
        <v>0</v>
      </c>
      <c r="F996" s="251" t="s">
        <v>582</v>
      </c>
      <c r="U996" s="251">
        <v>10</v>
      </c>
      <c r="V996" s="251" t="s">
        <v>517</v>
      </c>
      <c r="W996" s="251" t="s">
        <v>102</v>
      </c>
      <c r="X996" s="251">
        <f>TripMode!V128</f>
        <v>0</v>
      </c>
      <c r="Y996" s="251" t="s">
        <v>582</v>
      </c>
    </row>
    <row r="997" spans="2:25" x14ac:dyDescent="0.25">
      <c r="B997" s="251">
        <v>8</v>
      </c>
      <c r="C997" s="251" t="s">
        <v>517</v>
      </c>
      <c r="D997" s="251" t="s">
        <v>102</v>
      </c>
      <c r="E997" s="251">
        <v>0</v>
      </c>
      <c r="F997" s="251" t="s">
        <v>582</v>
      </c>
      <c r="U997" s="251">
        <v>11</v>
      </c>
      <c r="V997" s="251" t="s">
        <v>517</v>
      </c>
      <c r="W997" s="251" t="s">
        <v>102</v>
      </c>
      <c r="X997" s="251">
        <f>TripMode!V129</f>
        <v>0</v>
      </c>
      <c r="Y997" s="251" t="s">
        <v>582</v>
      </c>
    </row>
    <row r="998" spans="2:25" x14ac:dyDescent="0.25">
      <c r="B998" s="251">
        <v>9</v>
      </c>
      <c r="C998" s="251" t="s">
        <v>517</v>
      </c>
      <c r="D998" s="251" t="s">
        <v>102</v>
      </c>
      <c r="E998" s="251">
        <v>0</v>
      </c>
      <c r="F998" s="251" t="s">
        <v>582</v>
      </c>
      <c r="U998" s="251">
        <v>12</v>
      </c>
      <c r="V998" s="251" t="s">
        <v>517</v>
      </c>
      <c r="W998" s="251" t="s">
        <v>102</v>
      </c>
      <c r="X998" s="251">
        <f>TripMode!V130</f>
        <v>0</v>
      </c>
      <c r="Y998" s="251" t="s">
        <v>582</v>
      </c>
    </row>
    <row r="999" spans="2:25" x14ac:dyDescent="0.25">
      <c r="B999" s="251">
        <v>1</v>
      </c>
      <c r="C999" s="251" t="s">
        <v>519</v>
      </c>
      <c r="D999" s="251" t="s">
        <v>102</v>
      </c>
      <c r="E999" s="251">
        <v>0</v>
      </c>
      <c r="F999" s="251" t="s">
        <v>583</v>
      </c>
      <c r="U999" s="251">
        <v>1</v>
      </c>
      <c r="V999" s="251" t="s">
        <v>519</v>
      </c>
      <c r="W999" s="251" t="s">
        <v>102</v>
      </c>
      <c r="X999" s="251">
        <f>TripMode!W119</f>
        <v>0</v>
      </c>
      <c r="Y999" s="251" t="s">
        <v>583</v>
      </c>
    </row>
    <row r="1000" spans="2:25" x14ac:dyDescent="0.25">
      <c r="B1000" s="251">
        <v>10</v>
      </c>
      <c r="C1000" s="251" t="s">
        <v>519</v>
      </c>
      <c r="D1000" s="251" t="s">
        <v>102</v>
      </c>
      <c r="E1000" s="251">
        <v>0</v>
      </c>
      <c r="F1000" s="251" t="s">
        <v>583</v>
      </c>
      <c r="U1000" s="251">
        <v>2</v>
      </c>
      <c r="V1000" s="251" t="s">
        <v>519</v>
      </c>
      <c r="W1000" s="251" t="s">
        <v>102</v>
      </c>
      <c r="X1000" s="251">
        <f>TripMode!W120</f>
        <v>0</v>
      </c>
      <c r="Y1000" s="251" t="s">
        <v>583</v>
      </c>
    </row>
    <row r="1001" spans="2:25" x14ac:dyDescent="0.25">
      <c r="B1001" s="251">
        <v>11</v>
      </c>
      <c r="C1001" s="251" t="s">
        <v>519</v>
      </c>
      <c r="D1001" s="251" t="s">
        <v>102</v>
      </c>
      <c r="E1001" s="251">
        <v>0</v>
      </c>
      <c r="F1001" s="251" t="s">
        <v>583</v>
      </c>
      <c r="U1001" s="251">
        <v>3</v>
      </c>
      <c r="V1001" s="251" t="s">
        <v>519</v>
      </c>
      <c r="W1001" s="251" t="s">
        <v>102</v>
      </c>
      <c r="X1001" s="251">
        <f>TripMode!W121</f>
        <v>0</v>
      </c>
      <c r="Y1001" s="251" t="s">
        <v>583</v>
      </c>
    </row>
    <row r="1002" spans="2:25" x14ac:dyDescent="0.25">
      <c r="B1002" s="251">
        <v>12</v>
      </c>
      <c r="C1002" s="251" t="s">
        <v>519</v>
      </c>
      <c r="D1002" s="251" t="s">
        <v>102</v>
      </c>
      <c r="E1002" s="251">
        <v>0</v>
      </c>
      <c r="F1002" s="251" t="s">
        <v>583</v>
      </c>
      <c r="U1002" s="251">
        <v>4</v>
      </c>
      <c r="V1002" s="251" t="s">
        <v>519</v>
      </c>
      <c r="W1002" s="251" t="s">
        <v>102</v>
      </c>
      <c r="X1002" s="251">
        <f>TripMode!W122</f>
        <v>0</v>
      </c>
      <c r="Y1002" s="251" t="s">
        <v>583</v>
      </c>
    </row>
    <row r="1003" spans="2:25" x14ac:dyDescent="0.25">
      <c r="B1003" s="251">
        <v>2</v>
      </c>
      <c r="C1003" s="251" t="s">
        <v>519</v>
      </c>
      <c r="D1003" s="251" t="s">
        <v>102</v>
      </c>
      <c r="E1003" s="251">
        <v>0</v>
      </c>
      <c r="F1003" s="251" t="s">
        <v>583</v>
      </c>
      <c r="U1003" s="251">
        <v>5</v>
      </c>
      <c r="V1003" s="251" t="s">
        <v>519</v>
      </c>
      <c r="W1003" s="251" t="s">
        <v>102</v>
      </c>
      <c r="X1003" s="251">
        <f>TripMode!W123</f>
        <v>0</v>
      </c>
      <c r="Y1003" s="251" t="s">
        <v>583</v>
      </c>
    </row>
    <row r="1004" spans="2:25" x14ac:dyDescent="0.25">
      <c r="B1004" s="251">
        <v>3</v>
      </c>
      <c r="C1004" s="251" t="s">
        <v>519</v>
      </c>
      <c r="D1004" s="251" t="s">
        <v>102</v>
      </c>
      <c r="E1004" s="251">
        <v>0</v>
      </c>
      <c r="F1004" s="251" t="s">
        <v>583</v>
      </c>
      <c r="U1004" s="251">
        <v>6</v>
      </c>
      <c r="V1004" s="251" t="s">
        <v>519</v>
      </c>
      <c r="W1004" s="251" t="s">
        <v>102</v>
      </c>
      <c r="X1004" s="251">
        <f>TripMode!W124</f>
        <v>0</v>
      </c>
      <c r="Y1004" s="251" t="s">
        <v>583</v>
      </c>
    </row>
    <row r="1005" spans="2:25" x14ac:dyDescent="0.25">
      <c r="B1005" s="251">
        <v>4</v>
      </c>
      <c r="C1005" s="251" t="s">
        <v>519</v>
      </c>
      <c r="D1005" s="251" t="s">
        <v>102</v>
      </c>
      <c r="E1005" s="251">
        <v>0</v>
      </c>
      <c r="F1005" s="251" t="s">
        <v>583</v>
      </c>
      <c r="U1005" s="251">
        <v>7</v>
      </c>
      <c r="V1005" s="251" t="s">
        <v>519</v>
      </c>
      <c r="W1005" s="251" t="s">
        <v>102</v>
      </c>
      <c r="X1005" s="251">
        <f>TripMode!W125</f>
        <v>0</v>
      </c>
      <c r="Y1005" s="251" t="s">
        <v>583</v>
      </c>
    </row>
    <row r="1006" spans="2:25" x14ac:dyDescent="0.25">
      <c r="B1006" s="251">
        <v>5</v>
      </c>
      <c r="C1006" s="251" t="s">
        <v>519</v>
      </c>
      <c r="D1006" s="251" t="s">
        <v>102</v>
      </c>
      <c r="E1006" s="251">
        <v>0</v>
      </c>
      <c r="F1006" s="251" t="s">
        <v>583</v>
      </c>
      <c r="U1006" s="251">
        <v>8</v>
      </c>
      <c r="V1006" s="251" t="s">
        <v>519</v>
      </c>
      <c r="W1006" s="251" t="s">
        <v>102</v>
      </c>
      <c r="X1006" s="251">
        <f>TripMode!W126</f>
        <v>0</v>
      </c>
      <c r="Y1006" s="251" t="s">
        <v>583</v>
      </c>
    </row>
    <row r="1007" spans="2:25" x14ac:dyDescent="0.25">
      <c r="B1007" s="251">
        <v>6</v>
      </c>
      <c r="C1007" s="251" t="s">
        <v>519</v>
      </c>
      <c r="D1007" s="251" t="s">
        <v>102</v>
      </c>
      <c r="E1007" s="251">
        <v>0</v>
      </c>
      <c r="F1007" s="251" t="s">
        <v>583</v>
      </c>
      <c r="U1007" s="251">
        <v>9</v>
      </c>
      <c r="V1007" s="251" t="s">
        <v>519</v>
      </c>
      <c r="W1007" s="251" t="s">
        <v>102</v>
      </c>
      <c r="X1007" s="251">
        <f>TripMode!W127</f>
        <v>0</v>
      </c>
      <c r="Y1007" s="251" t="s">
        <v>583</v>
      </c>
    </row>
    <row r="1008" spans="2:25" x14ac:dyDescent="0.25">
      <c r="B1008" s="251">
        <v>7</v>
      </c>
      <c r="C1008" s="251" t="s">
        <v>519</v>
      </c>
      <c r="D1008" s="251" t="s">
        <v>102</v>
      </c>
      <c r="E1008" s="251">
        <v>0</v>
      </c>
      <c r="F1008" s="251" t="s">
        <v>583</v>
      </c>
      <c r="U1008" s="251">
        <v>10</v>
      </c>
      <c r="V1008" s="251" t="s">
        <v>519</v>
      </c>
      <c r="W1008" s="251" t="s">
        <v>102</v>
      </c>
      <c r="X1008" s="251">
        <f>TripMode!W128</f>
        <v>0</v>
      </c>
      <c r="Y1008" s="251" t="s">
        <v>583</v>
      </c>
    </row>
    <row r="1009" spans="2:25" x14ac:dyDescent="0.25">
      <c r="B1009" s="251">
        <v>8</v>
      </c>
      <c r="C1009" s="251" t="s">
        <v>519</v>
      </c>
      <c r="D1009" s="251" t="s">
        <v>102</v>
      </c>
      <c r="E1009" s="251">
        <v>0</v>
      </c>
      <c r="F1009" s="251" t="s">
        <v>583</v>
      </c>
      <c r="U1009" s="251">
        <v>11</v>
      </c>
      <c r="V1009" s="251" t="s">
        <v>519</v>
      </c>
      <c r="W1009" s="251" t="s">
        <v>102</v>
      </c>
      <c r="X1009" s="251">
        <f>TripMode!W129</f>
        <v>0</v>
      </c>
      <c r="Y1009" s="251" t="s">
        <v>583</v>
      </c>
    </row>
    <row r="1010" spans="2:25" x14ac:dyDescent="0.25">
      <c r="B1010" s="251">
        <v>9</v>
      </c>
      <c r="C1010" s="251" t="s">
        <v>519</v>
      </c>
      <c r="D1010" s="251" t="s">
        <v>102</v>
      </c>
      <c r="E1010" s="251">
        <v>0</v>
      </c>
      <c r="F1010" s="251" t="s">
        <v>583</v>
      </c>
      <c r="U1010" s="251">
        <v>12</v>
      </c>
      <c r="V1010" s="251" t="s">
        <v>519</v>
      </c>
      <c r="W1010" s="251" t="s">
        <v>102</v>
      </c>
      <c r="X1010" s="251">
        <f>TripMode!W130</f>
        <v>0</v>
      </c>
      <c r="Y1010" s="251" t="s">
        <v>583</v>
      </c>
    </row>
    <row r="1011" spans="2:25" x14ac:dyDescent="0.25">
      <c r="B1011" s="251">
        <v>1</v>
      </c>
      <c r="C1011" s="251" t="s">
        <v>521</v>
      </c>
      <c r="D1011" s="251" t="s">
        <v>102</v>
      </c>
      <c r="E1011" s="251">
        <v>0</v>
      </c>
      <c r="F1011" s="251" t="s">
        <v>584</v>
      </c>
      <c r="U1011" s="251">
        <v>1</v>
      </c>
      <c r="V1011" s="251" t="s">
        <v>521</v>
      </c>
      <c r="W1011" s="251" t="s">
        <v>102</v>
      </c>
      <c r="X1011" s="251">
        <f>TripMode!X119</f>
        <v>0</v>
      </c>
      <c r="Y1011" s="251" t="s">
        <v>584</v>
      </c>
    </row>
    <row r="1012" spans="2:25" x14ac:dyDescent="0.25">
      <c r="B1012" s="251">
        <v>10</v>
      </c>
      <c r="C1012" s="251" t="s">
        <v>521</v>
      </c>
      <c r="D1012" s="251" t="s">
        <v>102</v>
      </c>
      <c r="E1012" s="251">
        <v>0</v>
      </c>
      <c r="F1012" s="251" t="s">
        <v>584</v>
      </c>
      <c r="U1012" s="251">
        <v>2</v>
      </c>
      <c r="V1012" s="251" t="s">
        <v>521</v>
      </c>
      <c r="W1012" s="251" t="s">
        <v>102</v>
      </c>
      <c r="X1012" s="251">
        <f>TripMode!X120</f>
        <v>0</v>
      </c>
      <c r="Y1012" s="251" t="s">
        <v>584</v>
      </c>
    </row>
    <row r="1013" spans="2:25" x14ac:dyDescent="0.25">
      <c r="B1013" s="251">
        <v>11</v>
      </c>
      <c r="C1013" s="251" t="s">
        <v>521</v>
      </c>
      <c r="D1013" s="251" t="s">
        <v>102</v>
      </c>
      <c r="E1013" s="251">
        <v>0</v>
      </c>
      <c r="F1013" s="251" t="s">
        <v>584</v>
      </c>
      <c r="U1013" s="251">
        <v>3</v>
      </c>
      <c r="V1013" s="251" t="s">
        <v>521</v>
      </c>
      <c r="W1013" s="251" t="s">
        <v>102</v>
      </c>
      <c r="X1013" s="251">
        <f>TripMode!X121</f>
        <v>0</v>
      </c>
      <c r="Y1013" s="251" t="s">
        <v>584</v>
      </c>
    </row>
    <row r="1014" spans="2:25" x14ac:dyDescent="0.25">
      <c r="B1014" s="251">
        <v>12</v>
      </c>
      <c r="C1014" s="251" t="s">
        <v>521</v>
      </c>
      <c r="D1014" s="251" t="s">
        <v>102</v>
      </c>
      <c r="E1014" s="251">
        <v>0</v>
      </c>
      <c r="F1014" s="251" t="s">
        <v>584</v>
      </c>
      <c r="U1014" s="251">
        <v>4</v>
      </c>
      <c r="V1014" s="251" t="s">
        <v>521</v>
      </c>
      <c r="W1014" s="251" t="s">
        <v>102</v>
      </c>
      <c r="X1014" s="251">
        <f>TripMode!X122</f>
        <v>0</v>
      </c>
      <c r="Y1014" s="251" t="s">
        <v>584</v>
      </c>
    </row>
    <row r="1015" spans="2:25" x14ac:dyDescent="0.25">
      <c r="B1015" s="251">
        <v>2</v>
      </c>
      <c r="C1015" s="251" t="s">
        <v>521</v>
      </c>
      <c r="D1015" s="251" t="s">
        <v>102</v>
      </c>
      <c r="E1015" s="251">
        <v>0</v>
      </c>
      <c r="F1015" s="251" t="s">
        <v>584</v>
      </c>
      <c r="U1015" s="251">
        <v>5</v>
      </c>
      <c r="V1015" s="251" t="s">
        <v>521</v>
      </c>
      <c r="W1015" s="251" t="s">
        <v>102</v>
      </c>
      <c r="X1015" s="251">
        <f>TripMode!X123</f>
        <v>0</v>
      </c>
      <c r="Y1015" s="251" t="s">
        <v>584</v>
      </c>
    </row>
    <row r="1016" spans="2:25" x14ac:dyDescent="0.25">
      <c r="B1016" s="251">
        <v>3</v>
      </c>
      <c r="C1016" s="251" t="s">
        <v>521</v>
      </c>
      <c r="D1016" s="251" t="s">
        <v>102</v>
      </c>
      <c r="E1016" s="251">
        <v>0</v>
      </c>
      <c r="F1016" s="251" t="s">
        <v>584</v>
      </c>
      <c r="U1016" s="251">
        <v>6</v>
      </c>
      <c r="V1016" s="251" t="s">
        <v>521</v>
      </c>
      <c r="W1016" s="251" t="s">
        <v>102</v>
      </c>
      <c r="X1016" s="251">
        <f>TripMode!X124</f>
        <v>0</v>
      </c>
      <c r="Y1016" s="251" t="s">
        <v>584</v>
      </c>
    </row>
    <row r="1017" spans="2:25" x14ac:dyDescent="0.25">
      <c r="B1017" s="251">
        <v>4</v>
      </c>
      <c r="C1017" s="251" t="s">
        <v>521</v>
      </c>
      <c r="D1017" s="251" t="s">
        <v>102</v>
      </c>
      <c r="E1017" s="251">
        <v>0</v>
      </c>
      <c r="F1017" s="251" t="s">
        <v>584</v>
      </c>
      <c r="U1017" s="251">
        <v>7</v>
      </c>
      <c r="V1017" s="251" t="s">
        <v>521</v>
      </c>
      <c r="W1017" s="251" t="s">
        <v>102</v>
      </c>
      <c r="X1017" s="251">
        <f>TripMode!X125</f>
        <v>0</v>
      </c>
      <c r="Y1017" s="251" t="s">
        <v>584</v>
      </c>
    </row>
    <row r="1018" spans="2:25" x14ac:dyDescent="0.25">
      <c r="B1018" s="251">
        <v>5</v>
      </c>
      <c r="C1018" s="251" t="s">
        <v>521</v>
      </c>
      <c r="D1018" s="251" t="s">
        <v>102</v>
      </c>
      <c r="E1018" s="251">
        <v>0</v>
      </c>
      <c r="F1018" s="251" t="s">
        <v>584</v>
      </c>
      <c r="U1018" s="251">
        <v>8</v>
      </c>
      <c r="V1018" s="251" t="s">
        <v>521</v>
      </c>
      <c r="W1018" s="251" t="s">
        <v>102</v>
      </c>
      <c r="X1018" s="251">
        <f>TripMode!X126</f>
        <v>0</v>
      </c>
      <c r="Y1018" s="251" t="s">
        <v>584</v>
      </c>
    </row>
    <row r="1019" spans="2:25" x14ac:dyDescent="0.25">
      <c r="B1019" s="251">
        <v>6</v>
      </c>
      <c r="C1019" s="251" t="s">
        <v>521</v>
      </c>
      <c r="D1019" s="251" t="s">
        <v>102</v>
      </c>
      <c r="E1019" s="251">
        <v>0</v>
      </c>
      <c r="F1019" s="251" t="s">
        <v>584</v>
      </c>
      <c r="U1019" s="251">
        <v>9</v>
      </c>
      <c r="V1019" s="251" t="s">
        <v>521</v>
      </c>
      <c r="W1019" s="251" t="s">
        <v>102</v>
      </c>
      <c r="X1019" s="251">
        <f>TripMode!X127</f>
        <v>0</v>
      </c>
      <c r="Y1019" s="251" t="s">
        <v>584</v>
      </c>
    </row>
    <row r="1020" spans="2:25" x14ac:dyDescent="0.25">
      <c r="B1020" s="251">
        <v>7</v>
      </c>
      <c r="C1020" s="251" t="s">
        <v>521</v>
      </c>
      <c r="D1020" s="251" t="s">
        <v>102</v>
      </c>
      <c r="E1020" s="251">
        <v>0</v>
      </c>
      <c r="F1020" s="251" t="s">
        <v>584</v>
      </c>
      <c r="U1020" s="251">
        <v>10</v>
      </c>
      <c r="V1020" s="251" t="s">
        <v>521</v>
      </c>
      <c r="W1020" s="251" t="s">
        <v>102</v>
      </c>
      <c r="X1020" s="251">
        <f>TripMode!X128</f>
        <v>0</v>
      </c>
      <c r="Y1020" s="251" t="s">
        <v>584</v>
      </c>
    </row>
    <row r="1021" spans="2:25" x14ac:dyDescent="0.25">
      <c r="B1021" s="251">
        <v>8</v>
      </c>
      <c r="C1021" s="251" t="s">
        <v>521</v>
      </c>
      <c r="D1021" s="251" t="s">
        <v>102</v>
      </c>
      <c r="E1021" s="251">
        <v>0</v>
      </c>
      <c r="F1021" s="251" t="s">
        <v>584</v>
      </c>
      <c r="U1021" s="251">
        <v>11</v>
      </c>
      <c r="V1021" s="251" t="s">
        <v>521</v>
      </c>
      <c r="W1021" s="251" t="s">
        <v>102</v>
      </c>
      <c r="X1021" s="251">
        <f>TripMode!X129</f>
        <v>0</v>
      </c>
      <c r="Y1021" s="251" t="s">
        <v>584</v>
      </c>
    </row>
    <row r="1022" spans="2:25" x14ac:dyDescent="0.25">
      <c r="B1022" s="251">
        <v>9</v>
      </c>
      <c r="C1022" s="251" t="s">
        <v>521</v>
      </c>
      <c r="D1022" s="251" t="s">
        <v>102</v>
      </c>
      <c r="E1022" s="251">
        <v>0</v>
      </c>
      <c r="F1022" s="251" t="s">
        <v>584</v>
      </c>
      <c r="U1022" s="251">
        <v>12</v>
      </c>
      <c r="V1022" s="251" t="s">
        <v>521</v>
      </c>
      <c r="W1022" s="251" t="s">
        <v>102</v>
      </c>
      <c r="X1022" s="251">
        <f>TripMode!X130</f>
        <v>0</v>
      </c>
      <c r="Y1022" s="251" t="s">
        <v>584</v>
      </c>
    </row>
    <row r="1023" spans="2:25" x14ac:dyDescent="0.25">
      <c r="B1023" s="251">
        <v>1</v>
      </c>
      <c r="C1023" s="251" t="s">
        <v>523</v>
      </c>
      <c r="D1023" s="251" t="s">
        <v>102</v>
      </c>
      <c r="E1023" s="251">
        <v>0</v>
      </c>
      <c r="F1023" s="251" t="s">
        <v>585</v>
      </c>
      <c r="U1023" s="251">
        <v>1</v>
      </c>
      <c r="V1023" s="251" t="s">
        <v>523</v>
      </c>
      <c r="W1023" s="251" t="s">
        <v>102</v>
      </c>
      <c r="X1023" s="251">
        <f>TripMode!Y119</f>
        <v>0</v>
      </c>
      <c r="Y1023" s="251" t="s">
        <v>585</v>
      </c>
    </row>
    <row r="1024" spans="2:25" x14ac:dyDescent="0.25">
      <c r="B1024" s="251">
        <v>10</v>
      </c>
      <c r="C1024" s="251" t="s">
        <v>523</v>
      </c>
      <c r="D1024" s="251" t="s">
        <v>102</v>
      </c>
      <c r="E1024" s="251">
        <v>0</v>
      </c>
      <c r="F1024" s="251" t="s">
        <v>585</v>
      </c>
      <c r="U1024" s="251">
        <v>2</v>
      </c>
      <c r="V1024" s="251" t="s">
        <v>523</v>
      </c>
      <c r="W1024" s="251" t="s">
        <v>102</v>
      </c>
      <c r="X1024" s="251">
        <f>TripMode!Y120</f>
        <v>0</v>
      </c>
      <c r="Y1024" s="251" t="s">
        <v>585</v>
      </c>
    </row>
    <row r="1025" spans="2:25" x14ac:dyDescent="0.25">
      <c r="B1025" s="251">
        <v>11</v>
      </c>
      <c r="C1025" s="251" t="s">
        <v>523</v>
      </c>
      <c r="D1025" s="251" t="s">
        <v>102</v>
      </c>
      <c r="E1025" s="251">
        <v>0</v>
      </c>
      <c r="F1025" s="251" t="s">
        <v>585</v>
      </c>
      <c r="U1025" s="251">
        <v>3</v>
      </c>
      <c r="V1025" s="251" t="s">
        <v>523</v>
      </c>
      <c r="W1025" s="251" t="s">
        <v>102</v>
      </c>
      <c r="X1025" s="251">
        <f>TripMode!Y121</f>
        <v>0</v>
      </c>
      <c r="Y1025" s="251" t="s">
        <v>585</v>
      </c>
    </row>
    <row r="1026" spans="2:25" x14ac:dyDescent="0.25">
      <c r="B1026" s="251">
        <v>12</v>
      </c>
      <c r="C1026" s="251" t="s">
        <v>523</v>
      </c>
      <c r="D1026" s="251" t="s">
        <v>102</v>
      </c>
      <c r="E1026" s="251">
        <v>0</v>
      </c>
      <c r="F1026" s="251" t="s">
        <v>585</v>
      </c>
      <c r="U1026" s="251">
        <v>4</v>
      </c>
      <c r="V1026" s="251" t="s">
        <v>523</v>
      </c>
      <c r="W1026" s="251" t="s">
        <v>102</v>
      </c>
      <c r="X1026" s="251">
        <f>TripMode!Y122</f>
        <v>0</v>
      </c>
      <c r="Y1026" s="251" t="s">
        <v>585</v>
      </c>
    </row>
    <row r="1027" spans="2:25" x14ac:dyDescent="0.25">
      <c r="B1027" s="251">
        <v>2</v>
      </c>
      <c r="C1027" s="251" t="s">
        <v>523</v>
      </c>
      <c r="D1027" s="251" t="s">
        <v>102</v>
      </c>
      <c r="E1027" s="251">
        <v>0</v>
      </c>
      <c r="F1027" s="251" t="s">
        <v>585</v>
      </c>
      <c r="U1027" s="251">
        <v>5</v>
      </c>
      <c r="V1027" s="251" t="s">
        <v>523</v>
      </c>
      <c r="W1027" s="251" t="s">
        <v>102</v>
      </c>
      <c r="X1027" s="251">
        <f>TripMode!Y123</f>
        <v>0</v>
      </c>
      <c r="Y1027" s="251" t="s">
        <v>585</v>
      </c>
    </row>
    <row r="1028" spans="2:25" x14ac:dyDescent="0.25">
      <c r="B1028" s="251">
        <v>3</v>
      </c>
      <c r="C1028" s="251" t="s">
        <v>523</v>
      </c>
      <c r="D1028" s="251" t="s">
        <v>102</v>
      </c>
      <c r="E1028" s="251">
        <v>0</v>
      </c>
      <c r="F1028" s="251" t="s">
        <v>585</v>
      </c>
      <c r="U1028" s="251">
        <v>6</v>
      </c>
      <c r="V1028" s="251" t="s">
        <v>523</v>
      </c>
      <c r="W1028" s="251" t="s">
        <v>102</v>
      </c>
      <c r="X1028" s="251">
        <f>TripMode!Y124</f>
        <v>0</v>
      </c>
      <c r="Y1028" s="251" t="s">
        <v>585</v>
      </c>
    </row>
    <row r="1029" spans="2:25" x14ac:dyDescent="0.25">
      <c r="B1029" s="251">
        <v>4</v>
      </c>
      <c r="C1029" s="251" t="s">
        <v>523</v>
      </c>
      <c r="D1029" s="251" t="s">
        <v>102</v>
      </c>
      <c r="E1029" s="251">
        <v>0</v>
      </c>
      <c r="F1029" s="251" t="s">
        <v>585</v>
      </c>
      <c r="U1029" s="251">
        <v>7</v>
      </c>
      <c r="V1029" s="251" t="s">
        <v>523</v>
      </c>
      <c r="W1029" s="251" t="s">
        <v>102</v>
      </c>
      <c r="X1029" s="251">
        <f>TripMode!Y125</f>
        <v>0</v>
      </c>
      <c r="Y1029" s="251" t="s">
        <v>585</v>
      </c>
    </row>
    <row r="1030" spans="2:25" x14ac:dyDescent="0.25">
      <c r="B1030" s="251">
        <v>5</v>
      </c>
      <c r="C1030" s="251" t="s">
        <v>523</v>
      </c>
      <c r="D1030" s="251" t="s">
        <v>102</v>
      </c>
      <c r="E1030" s="251">
        <v>0</v>
      </c>
      <c r="F1030" s="251" t="s">
        <v>585</v>
      </c>
      <c r="U1030" s="251">
        <v>8</v>
      </c>
      <c r="V1030" s="251" t="s">
        <v>523</v>
      </c>
      <c r="W1030" s="251" t="s">
        <v>102</v>
      </c>
      <c r="X1030" s="251">
        <f>TripMode!Y126</f>
        <v>0</v>
      </c>
      <c r="Y1030" s="251" t="s">
        <v>585</v>
      </c>
    </row>
    <row r="1031" spans="2:25" x14ac:dyDescent="0.25">
      <c r="B1031" s="251">
        <v>6</v>
      </c>
      <c r="C1031" s="251" t="s">
        <v>523</v>
      </c>
      <c r="D1031" s="251" t="s">
        <v>102</v>
      </c>
      <c r="E1031" s="251">
        <v>0</v>
      </c>
      <c r="F1031" s="251" t="s">
        <v>585</v>
      </c>
      <c r="U1031" s="251">
        <v>9</v>
      </c>
      <c r="V1031" s="251" t="s">
        <v>523</v>
      </c>
      <c r="W1031" s="251" t="s">
        <v>102</v>
      </c>
      <c r="X1031" s="251">
        <f>TripMode!Y127</f>
        <v>0</v>
      </c>
      <c r="Y1031" s="251" t="s">
        <v>585</v>
      </c>
    </row>
    <row r="1032" spans="2:25" x14ac:dyDescent="0.25">
      <c r="B1032" s="251">
        <v>7</v>
      </c>
      <c r="C1032" s="251" t="s">
        <v>523</v>
      </c>
      <c r="D1032" s="251" t="s">
        <v>102</v>
      </c>
      <c r="E1032" s="251">
        <v>0</v>
      </c>
      <c r="F1032" s="251" t="s">
        <v>585</v>
      </c>
      <c r="U1032" s="251">
        <v>10</v>
      </c>
      <c r="V1032" s="251" t="s">
        <v>523</v>
      </c>
      <c r="W1032" s="251" t="s">
        <v>102</v>
      </c>
      <c r="X1032" s="251">
        <f>TripMode!Y128</f>
        <v>0</v>
      </c>
      <c r="Y1032" s="251" t="s">
        <v>585</v>
      </c>
    </row>
    <row r="1033" spans="2:25" x14ac:dyDescent="0.25">
      <c r="B1033" s="251">
        <v>8</v>
      </c>
      <c r="C1033" s="251" t="s">
        <v>523</v>
      </c>
      <c r="D1033" s="251" t="s">
        <v>102</v>
      </c>
      <c r="E1033" s="251">
        <v>0</v>
      </c>
      <c r="F1033" s="251" t="s">
        <v>585</v>
      </c>
      <c r="U1033" s="251">
        <v>11</v>
      </c>
      <c r="V1033" s="251" t="s">
        <v>523</v>
      </c>
      <c r="W1033" s="251" t="s">
        <v>102</v>
      </c>
      <c r="X1033" s="251">
        <f>TripMode!Y129</f>
        <v>0</v>
      </c>
      <c r="Y1033" s="251" t="s">
        <v>585</v>
      </c>
    </row>
    <row r="1034" spans="2:25" x14ac:dyDescent="0.25">
      <c r="B1034" s="251">
        <v>9</v>
      </c>
      <c r="C1034" s="251" t="s">
        <v>523</v>
      </c>
      <c r="D1034" s="251" t="s">
        <v>102</v>
      </c>
      <c r="E1034" s="251">
        <v>0</v>
      </c>
      <c r="F1034" s="251" t="s">
        <v>585</v>
      </c>
      <c r="U1034" s="251">
        <v>12</v>
      </c>
      <c r="V1034" s="251" t="s">
        <v>523</v>
      </c>
      <c r="W1034" s="251" t="s">
        <v>102</v>
      </c>
      <c r="X1034" s="251">
        <f>TripMode!Y130</f>
        <v>0</v>
      </c>
      <c r="Y1034" s="251" t="s">
        <v>585</v>
      </c>
    </row>
    <row r="1035" spans="2:25" x14ac:dyDescent="0.25">
      <c r="B1035" s="251">
        <v>1</v>
      </c>
      <c r="C1035" s="251" t="s">
        <v>635</v>
      </c>
      <c r="D1035" s="251" t="s">
        <v>102</v>
      </c>
      <c r="E1035" s="251">
        <v>0</v>
      </c>
      <c r="F1035" s="251" t="s">
        <v>586</v>
      </c>
      <c r="U1035" s="251">
        <v>1</v>
      </c>
      <c r="V1035" s="251" t="s">
        <v>635</v>
      </c>
      <c r="W1035" s="251" t="s">
        <v>102</v>
      </c>
      <c r="X1035" s="251">
        <f>TripMode!Z119</f>
        <v>0</v>
      </c>
      <c r="Y1035" s="251" t="s">
        <v>586</v>
      </c>
    </row>
    <row r="1036" spans="2:25" x14ac:dyDescent="0.25">
      <c r="B1036" s="251">
        <v>10</v>
      </c>
      <c r="C1036" s="251" t="s">
        <v>635</v>
      </c>
      <c r="D1036" s="251" t="s">
        <v>102</v>
      </c>
      <c r="E1036" s="251">
        <v>0</v>
      </c>
      <c r="F1036" s="251" t="s">
        <v>586</v>
      </c>
      <c r="U1036" s="251">
        <v>2</v>
      </c>
      <c r="V1036" s="251" t="s">
        <v>635</v>
      </c>
      <c r="W1036" s="251" t="s">
        <v>102</v>
      </c>
      <c r="X1036" s="251">
        <f>TripMode!Z120</f>
        <v>0</v>
      </c>
      <c r="Y1036" s="251" t="s">
        <v>586</v>
      </c>
    </row>
    <row r="1037" spans="2:25" x14ac:dyDescent="0.25">
      <c r="B1037" s="251">
        <v>11</v>
      </c>
      <c r="C1037" s="251" t="s">
        <v>635</v>
      </c>
      <c r="D1037" s="251" t="s">
        <v>102</v>
      </c>
      <c r="E1037" s="251">
        <v>0</v>
      </c>
      <c r="F1037" s="251" t="s">
        <v>586</v>
      </c>
      <c r="U1037" s="251">
        <v>3</v>
      </c>
      <c r="V1037" s="251" t="s">
        <v>635</v>
      </c>
      <c r="W1037" s="251" t="s">
        <v>102</v>
      </c>
      <c r="X1037" s="251">
        <f>TripMode!Z121</f>
        <v>0</v>
      </c>
      <c r="Y1037" s="251" t="s">
        <v>586</v>
      </c>
    </row>
    <row r="1038" spans="2:25" x14ac:dyDescent="0.25">
      <c r="B1038" s="251">
        <v>12</v>
      </c>
      <c r="C1038" s="251" t="s">
        <v>635</v>
      </c>
      <c r="D1038" s="251" t="s">
        <v>102</v>
      </c>
      <c r="E1038" s="251">
        <v>0</v>
      </c>
      <c r="F1038" s="251" t="s">
        <v>586</v>
      </c>
      <c r="U1038" s="251">
        <v>4</v>
      </c>
      <c r="V1038" s="251" t="s">
        <v>635</v>
      </c>
      <c r="W1038" s="251" t="s">
        <v>102</v>
      </c>
      <c r="X1038" s="251">
        <f>TripMode!Z122</f>
        <v>0</v>
      </c>
      <c r="Y1038" s="251" t="s">
        <v>586</v>
      </c>
    </row>
    <row r="1039" spans="2:25" x14ac:dyDescent="0.25">
      <c r="B1039" s="251">
        <v>2</v>
      </c>
      <c r="C1039" s="251" t="s">
        <v>635</v>
      </c>
      <c r="D1039" s="251" t="s">
        <v>102</v>
      </c>
      <c r="E1039" s="251">
        <v>0</v>
      </c>
      <c r="F1039" s="251" t="s">
        <v>586</v>
      </c>
      <c r="U1039" s="251">
        <v>5</v>
      </c>
      <c r="V1039" s="251" t="s">
        <v>635</v>
      </c>
      <c r="W1039" s="251" t="s">
        <v>102</v>
      </c>
      <c r="X1039" s="251">
        <f>TripMode!Z123</f>
        <v>0</v>
      </c>
      <c r="Y1039" s="251" t="s">
        <v>586</v>
      </c>
    </row>
    <row r="1040" spans="2:25" x14ac:dyDescent="0.25">
      <c r="B1040" s="251">
        <v>3</v>
      </c>
      <c r="C1040" s="251" t="s">
        <v>635</v>
      </c>
      <c r="D1040" s="251" t="s">
        <v>102</v>
      </c>
      <c r="E1040" s="251">
        <v>0</v>
      </c>
      <c r="F1040" s="251" t="s">
        <v>586</v>
      </c>
      <c r="U1040" s="251">
        <v>6</v>
      </c>
      <c r="V1040" s="251" t="s">
        <v>635</v>
      </c>
      <c r="W1040" s="251" t="s">
        <v>102</v>
      </c>
      <c r="X1040" s="251">
        <f>TripMode!Z124</f>
        <v>0</v>
      </c>
      <c r="Y1040" s="251" t="s">
        <v>586</v>
      </c>
    </row>
    <row r="1041" spans="2:25" x14ac:dyDescent="0.25">
      <c r="B1041" s="251">
        <v>4</v>
      </c>
      <c r="C1041" s="251" t="s">
        <v>635</v>
      </c>
      <c r="D1041" s="251" t="s">
        <v>102</v>
      </c>
      <c r="E1041" s="251">
        <v>0</v>
      </c>
      <c r="F1041" s="251" t="s">
        <v>586</v>
      </c>
      <c r="U1041" s="251">
        <v>7</v>
      </c>
      <c r="V1041" s="251" t="s">
        <v>635</v>
      </c>
      <c r="W1041" s="251" t="s">
        <v>102</v>
      </c>
      <c r="X1041" s="251">
        <f>TripMode!Z125</f>
        <v>0</v>
      </c>
      <c r="Y1041" s="251" t="s">
        <v>586</v>
      </c>
    </row>
    <row r="1042" spans="2:25" x14ac:dyDescent="0.25">
      <c r="B1042" s="251">
        <v>5</v>
      </c>
      <c r="C1042" s="251" t="s">
        <v>635</v>
      </c>
      <c r="D1042" s="251" t="s">
        <v>102</v>
      </c>
      <c r="E1042" s="251">
        <v>0</v>
      </c>
      <c r="F1042" s="251" t="s">
        <v>586</v>
      </c>
      <c r="U1042" s="251">
        <v>8</v>
      </c>
      <c r="V1042" s="251" t="s">
        <v>635</v>
      </c>
      <c r="W1042" s="251" t="s">
        <v>102</v>
      </c>
      <c r="X1042" s="251">
        <f>TripMode!Z126</f>
        <v>0</v>
      </c>
      <c r="Y1042" s="251" t="s">
        <v>586</v>
      </c>
    </row>
    <row r="1043" spans="2:25" x14ac:dyDescent="0.25">
      <c r="B1043" s="251">
        <v>6</v>
      </c>
      <c r="C1043" s="251" t="s">
        <v>635</v>
      </c>
      <c r="D1043" s="251" t="s">
        <v>102</v>
      </c>
      <c r="E1043" s="251">
        <v>0</v>
      </c>
      <c r="F1043" s="251" t="s">
        <v>586</v>
      </c>
      <c r="U1043" s="251">
        <v>9</v>
      </c>
      <c r="V1043" s="251" t="s">
        <v>635</v>
      </c>
      <c r="W1043" s="251" t="s">
        <v>102</v>
      </c>
      <c r="X1043" s="251">
        <f>TripMode!Z127</f>
        <v>0</v>
      </c>
      <c r="Y1043" s="251" t="s">
        <v>586</v>
      </c>
    </row>
    <row r="1044" spans="2:25" x14ac:dyDescent="0.25">
      <c r="B1044" s="251">
        <v>7</v>
      </c>
      <c r="C1044" s="251" t="s">
        <v>635</v>
      </c>
      <c r="D1044" s="251" t="s">
        <v>102</v>
      </c>
      <c r="E1044" s="251">
        <v>0</v>
      </c>
      <c r="F1044" s="251" t="s">
        <v>586</v>
      </c>
      <c r="U1044" s="251">
        <v>10</v>
      </c>
      <c r="V1044" s="251" t="s">
        <v>635</v>
      </c>
      <c r="W1044" s="251" t="s">
        <v>102</v>
      </c>
      <c r="X1044" s="251">
        <f>TripMode!Z128</f>
        <v>0</v>
      </c>
      <c r="Y1044" s="251" t="s">
        <v>586</v>
      </c>
    </row>
    <row r="1045" spans="2:25" x14ac:dyDescent="0.25">
      <c r="B1045" s="251">
        <v>8</v>
      </c>
      <c r="C1045" s="251" t="s">
        <v>635</v>
      </c>
      <c r="D1045" s="251" t="s">
        <v>102</v>
      </c>
      <c r="E1045" s="251">
        <v>0</v>
      </c>
      <c r="F1045" s="251" t="s">
        <v>586</v>
      </c>
      <c r="U1045" s="251">
        <v>11</v>
      </c>
      <c r="V1045" s="251" t="s">
        <v>635</v>
      </c>
      <c r="W1045" s="251" t="s">
        <v>102</v>
      </c>
      <c r="X1045" s="251">
        <f>TripMode!Z129</f>
        <v>0</v>
      </c>
      <c r="Y1045" s="251" t="s">
        <v>586</v>
      </c>
    </row>
    <row r="1046" spans="2:25" x14ac:dyDescent="0.25">
      <c r="B1046" s="251">
        <v>9</v>
      </c>
      <c r="C1046" s="251" t="s">
        <v>635</v>
      </c>
      <c r="D1046" s="251" t="s">
        <v>102</v>
      </c>
      <c r="E1046" s="251">
        <v>0</v>
      </c>
      <c r="F1046" s="251" t="s">
        <v>586</v>
      </c>
      <c r="U1046" s="251">
        <v>12</v>
      </c>
      <c r="V1046" s="251" t="s">
        <v>635</v>
      </c>
      <c r="W1046" s="251" t="s">
        <v>102</v>
      </c>
      <c r="X1046" s="251">
        <f>TripMode!Z130</f>
        <v>0</v>
      </c>
      <c r="Y1046" s="251" t="s">
        <v>586</v>
      </c>
    </row>
    <row r="1047" spans="2:25" x14ac:dyDescent="0.25">
      <c r="B1047" s="251">
        <v>1</v>
      </c>
      <c r="C1047" s="251" t="s">
        <v>525</v>
      </c>
      <c r="D1047" s="251" t="s">
        <v>102</v>
      </c>
      <c r="E1047" s="251">
        <v>0</v>
      </c>
      <c r="F1047" s="251" t="s">
        <v>656</v>
      </c>
      <c r="U1047" s="251">
        <v>1</v>
      </c>
      <c r="V1047" s="251" t="s">
        <v>525</v>
      </c>
      <c r="W1047" s="251" t="s">
        <v>102</v>
      </c>
      <c r="X1047" s="251">
        <f>TripMode!AA119</f>
        <v>0</v>
      </c>
      <c r="Y1047" s="251" t="s">
        <v>656</v>
      </c>
    </row>
    <row r="1048" spans="2:25" x14ac:dyDescent="0.25">
      <c r="B1048" s="251">
        <v>10</v>
      </c>
      <c r="C1048" s="251" t="s">
        <v>525</v>
      </c>
      <c r="D1048" s="251" t="s">
        <v>102</v>
      </c>
      <c r="E1048" s="251">
        <v>0</v>
      </c>
      <c r="F1048" s="251" t="s">
        <v>656</v>
      </c>
      <c r="U1048" s="251">
        <v>2</v>
      </c>
      <c r="V1048" s="251" t="s">
        <v>525</v>
      </c>
      <c r="W1048" s="251" t="s">
        <v>102</v>
      </c>
      <c r="X1048" s="251">
        <f>TripMode!AA120</f>
        <v>0</v>
      </c>
      <c r="Y1048" s="251" t="s">
        <v>656</v>
      </c>
    </row>
    <row r="1049" spans="2:25" x14ac:dyDescent="0.25">
      <c r="B1049" s="251">
        <v>11</v>
      </c>
      <c r="C1049" s="251" t="s">
        <v>525</v>
      </c>
      <c r="D1049" s="251" t="s">
        <v>102</v>
      </c>
      <c r="E1049" s="251">
        <v>0</v>
      </c>
      <c r="F1049" s="251" t="s">
        <v>656</v>
      </c>
      <c r="U1049" s="251">
        <v>3</v>
      </c>
      <c r="V1049" s="251" t="s">
        <v>525</v>
      </c>
      <c r="W1049" s="251" t="s">
        <v>102</v>
      </c>
      <c r="X1049" s="251">
        <f>TripMode!AA121</f>
        <v>0</v>
      </c>
      <c r="Y1049" s="251" t="s">
        <v>656</v>
      </c>
    </row>
    <row r="1050" spans="2:25" x14ac:dyDescent="0.25">
      <c r="B1050" s="251">
        <v>12</v>
      </c>
      <c r="C1050" s="251" t="s">
        <v>525</v>
      </c>
      <c r="D1050" s="251" t="s">
        <v>102</v>
      </c>
      <c r="E1050" s="251">
        <v>0</v>
      </c>
      <c r="F1050" s="251" t="s">
        <v>656</v>
      </c>
      <c r="U1050" s="251">
        <v>4</v>
      </c>
      <c r="V1050" s="251" t="s">
        <v>525</v>
      </c>
      <c r="W1050" s="251" t="s">
        <v>102</v>
      </c>
      <c r="X1050" s="251">
        <f>TripMode!AA122</f>
        <v>0</v>
      </c>
      <c r="Y1050" s="251" t="s">
        <v>656</v>
      </c>
    </row>
    <row r="1051" spans="2:25" x14ac:dyDescent="0.25">
      <c r="B1051" s="251">
        <v>2</v>
      </c>
      <c r="C1051" s="251" t="s">
        <v>525</v>
      </c>
      <c r="D1051" s="251" t="s">
        <v>102</v>
      </c>
      <c r="E1051" s="251">
        <v>0</v>
      </c>
      <c r="F1051" s="251" t="s">
        <v>656</v>
      </c>
      <c r="U1051" s="251">
        <v>5</v>
      </c>
      <c r="V1051" s="251" t="s">
        <v>525</v>
      </c>
      <c r="W1051" s="251" t="s">
        <v>102</v>
      </c>
      <c r="X1051" s="251">
        <f>TripMode!AA123</f>
        <v>0</v>
      </c>
      <c r="Y1051" s="251" t="s">
        <v>656</v>
      </c>
    </row>
    <row r="1052" spans="2:25" x14ac:dyDescent="0.25">
      <c r="B1052" s="251">
        <v>3</v>
      </c>
      <c r="C1052" s="251" t="s">
        <v>525</v>
      </c>
      <c r="D1052" s="251" t="s">
        <v>102</v>
      </c>
      <c r="E1052" s="251">
        <v>0</v>
      </c>
      <c r="F1052" s="251" t="s">
        <v>656</v>
      </c>
      <c r="U1052" s="251">
        <v>6</v>
      </c>
      <c r="V1052" s="251" t="s">
        <v>525</v>
      </c>
      <c r="W1052" s="251" t="s">
        <v>102</v>
      </c>
      <c r="X1052" s="251">
        <f>TripMode!AA124</f>
        <v>0</v>
      </c>
      <c r="Y1052" s="251" t="s">
        <v>656</v>
      </c>
    </row>
    <row r="1053" spans="2:25" x14ac:dyDescent="0.25">
      <c r="B1053" s="251">
        <v>4</v>
      </c>
      <c r="C1053" s="251" t="s">
        <v>525</v>
      </c>
      <c r="D1053" s="251" t="s">
        <v>102</v>
      </c>
      <c r="E1053" s="251">
        <v>0</v>
      </c>
      <c r="F1053" s="251" t="s">
        <v>656</v>
      </c>
      <c r="U1053" s="251">
        <v>7</v>
      </c>
      <c r="V1053" s="251" t="s">
        <v>525</v>
      </c>
      <c r="W1053" s="251" t="s">
        <v>102</v>
      </c>
      <c r="X1053" s="251">
        <f>TripMode!AA125</f>
        <v>0</v>
      </c>
      <c r="Y1053" s="251" t="s">
        <v>656</v>
      </c>
    </row>
    <row r="1054" spans="2:25" x14ac:dyDescent="0.25">
      <c r="B1054" s="251">
        <v>5</v>
      </c>
      <c r="C1054" s="251" t="s">
        <v>525</v>
      </c>
      <c r="D1054" s="251" t="s">
        <v>102</v>
      </c>
      <c r="E1054" s="251">
        <v>0</v>
      </c>
      <c r="F1054" s="251" t="s">
        <v>656</v>
      </c>
      <c r="U1054" s="251">
        <v>8</v>
      </c>
      <c r="V1054" s="251" t="s">
        <v>525</v>
      </c>
      <c r="W1054" s="251" t="s">
        <v>102</v>
      </c>
      <c r="X1054" s="251">
        <f>TripMode!AA126</f>
        <v>0</v>
      </c>
      <c r="Y1054" s="251" t="s">
        <v>656</v>
      </c>
    </row>
    <row r="1055" spans="2:25" x14ac:dyDescent="0.25">
      <c r="B1055" s="251">
        <v>6</v>
      </c>
      <c r="C1055" s="251" t="s">
        <v>525</v>
      </c>
      <c r="D1055" s="251" t="s">
        <v>102</v>
      </c>
      <c r="E1055" s="251">
        <v>0</v>
      </c>
      <c r="F1055" s="251" t="s">
        <v>656</v>
      </c>
      <c r="U1055" s="251">
        <v>9</v>
      </c>
      <c r="V1055" s="251" t="s">
        <v>525</v>
      </c>
      <c r="W1055" s="251" t="s">
        <v>102</v>
      </c>
      <c r="X1055" s="251">
        <f>TripMode!AA127</f>
        <v>0</v>
      </c>
      <c r="Y1055" s="251" t="s">
        <v>656</v>
      </c>
    </row>
    <row r="1056" spans="2:25" x14ac:dyDescent="0.25">
      <c r="B1056" s="251">
        <v>7</v>
      </c>
      <c r="C1056" s="251" t="s">
        <v>525</v>
      </c>
      <c r="D1056" s="251" t="s">
        <v>102</v>
      </c>
      <c r="E1056" s="251">
        <v>0</v>
      </c>
      <c r="F1056" s="251" t="s">
        <v>656</v>
      </c>
      <c r="U1056" s="251">
        <v>10</v>
      </c>
      <c r="V1056" s="251" t="s">
        <v>525</v>
      </c>
      <c r="W1056" s="251" t="s">
        <v>102</v>
      </c>
      <c r="X1056" s="251">
        <f>TripMode!AA128</f>
        <v>0</v>
      </c>
      <c r="Y1056" s="251" t="s">
        <v>656</v>
      </c>
    </row>
    <row r="1057" spans="2:25" x14ac:dyDescent="0.25">
      <c r="B1057" s="251">
        <v>8</v>
      </c>
      <c r="C1057" s="251" t="s">
        <v>525</v>
      </c>
      <c r="D1057" s="251" t="s">
        <v>102</v>
      </c>
      <c r="E1057" s="251">
        <v>0</v>
      </c>
      <c r="F1057" s="251" t="s">
        <v>656</v>
      </c>
      <c r="U1057" s="251">
        <v>11</v>
      </c>
      <c r="V1057" s="251" t="s">
        <v>525</v>
      </c>
      <c r="W1057" s="251" t="s">
        <v>102</v>
      </c>
      <c r="X1057" s="251">
        <f>TripMode!AA129</f>
        <v>0</v>
      </c>
      <c r="Y1057" s="251" t="s">
        <v>656</v>
      </c>
    </row>
    <row r="1058" spans="2:25" x14ac:dyDescent="0.25">
      <c r="B1058" s="251">
        <v>9</v>
      </c>
      <c r="C1058" s="251" t="s">
        <v>525</v>
      </c>
      <c r="D1058" s="251" t="s">
        <v>102</v>
      </c>
      <c r="E1058" s="251">
        <v>0</v>
      </c>
      <c r="F1058" s="251" t="s">
        <v>656</v>
      </c>
      <c r="U1058" s="251">
        <v>12</v>
      </c>
      <c r="V1058" s="251" t="s">
        <v>525</v>
      </c>
      <c r="W1058" s="251" t="s">
        <v>102</v>
      </c>
      <c r="X1058" s="251">
        <f>TripMode!AA130</f>
        <v>0</v>
      </c>
      <c r="Y1058" s="251" t="s">
        <v>656</v>
      </c>
    </row>
    <row r="1059" spans="2:25" x14ac:dyDescent="0.25">
      <c r="B1059" s="251">
        <v>1</v>
      </c>
      <c r="C1059" s="251" t="s">
        <v>468</v>
      </c>
      <c r="D1059" s="251" t="s">
        <v>102</v>
      </c>
      <c r="E1059" s="251">
        <v>0</v>
      </c>
      <c r="F1059" s="251" t="s">
        <v>657</v>
      </c>
      <c r="U1059" s="251">
        <v>1</v>
      </c>
      <c r="V1059" s="251" t="s">
        <v>468</v>
      </c>
      <c r="W1059" s="251" t="s">
        <v>102</v>
      </c>
      <c r="X1059" s="251">
        <f>TripMode!AB119</f>
        <v>0</v>
      </c>
      <c r="Y1059" s="251" t="s">
        <v>657</v>
      </c>
    </row>
    <row r="1060" spans="2:25" x14ac:dyDescent="0.25">
      <c r="B1060" s="251">
        <v>10</v>
      </c>
      <c r="C1060" s="251" t="s">
        <v>468</v>
      </c>
      <c r="D1060" s="251" t="s">
        <v>102</v>
      </c>
      <c r="E1060" s="251">
        <v>0</v>
      </c>
      <c r="F1060" s="251" t="s">
        <v>657</v>
      </c>
      <c r="U1060" s="251">
        <v>2</v>
      </c>
      <c r="V1060" s="251" t="s">
        <v>468</v>
      </c>
      <c r="W1060" s="251" t="s">
        <v>102</v>
      </c>
      <c r="X1060" s="251">
        <f>TripMode!AB120</f>
        <v>0</v>
      </c>
      <c r="Y1060" s="251" t="s">
        <v>657</v>
      </c>
    </row>
    <row r="1061" spans="2:25" x14ac:dyDescent="0.25">
      <c r="B1061" s="251">
        <v>11</v>
      </c>
      <c r="C1061" s="251" t="s">
        <v>468</v>
      </c>
      <c r="D1061" s="251" t="s">
        <v>102</v>
      </c>
      <c r="E1061" s="251">
        <v>0</v>
      </c>
      <c r="F1061" s="251" t="s">
        <v>657</v>
      </c>
      <c r="U1061" s="251">
        <v>3</v>
      </c>
      <c r="V1061" s="251" t="s">
        <v>468</v>
      </c>
      <c r="W1061" s="251" t="s">
        <v>102</v>
      </c>
      <c r="X1061" s="251">
        <f>TripMode!AB121</f>
        <v>0</v>
      </c>
      <c r="Y1061" s="251" t="s">
        <v>657</v>
      </c>
    </row>
    <row r="1062" spans="2:25" x14ac:dyDescent="0.25">
      <c r="B1062" s="251">
        <v>12</v>
      </c>
      <c r="C1062" s="251" t="s">
        <v>468</v>
      </c>
      <c r="D1062" s="251" t="s">
        <v>102</v>
      </c>
      <c r="E1062" s="251">
        <v>0</v>
      </c>
      <c r="F1062" s="251" t="s">
        <v>657</v>
      </c>
      <c r="U1062" s="251">
        <v>4</v>
      </c>
      <c r="V1062" s="251" t="s">
        <v>468</v>
      </c>
      <c r="W1062" s="251" t="s">
        <v>102</v>
      </c>
      <c r="X1062" s="251">
        <f>TripMode!AB122</f>
        <v>0</v>
      </c>
      <c r="Y1062" s="251" t="s">
        <v>657</v>
      </c>
    </row>
    <row r="1063" spans="2:25" x14ac:dyDescent="0.25">
      <c r="B1063" s="251">
        <v>2</v>
      </c>
      <c r="C1063" s="251" t="s">
        <v>468</v>
      </c>
      <c r="D1063" s="251" t="s">
        <v>102</v>
      </c>
      <c r="E1063" s="251">
        <v>0</v>
      </c>
      <c r="F1063" s="251" t="s">
        <v>657</v>
      </c>
      <c r="U1063" s="251">
        <v>5</v>
      </c>
      <c r="V1063" s="251" t="s">
        <v>468</v>
      </c>
      <c r="W1063" s="251" t="s">
        <v>102</v>
      </c>
      <c r="X1063" s="251">
        <f>TripMode!AB123</f>
        <v>0</v>
      </c>
      <c r="Y1063" s="251" t="s">
        <v>657</v>
      </c>
    </row>
    <row r="1064" spans="2:25" x14ac:dyDescent="0.25">
      <c r="B1064" s="251">
        <v>3</v>
      </c>
      <c r="C1064" s="251" t="s">
        <v>468</v>
      </c>
      <c r="D1064" s="251" t="s">
        <v>102</v>
      </c>
      <c r="E1064" s="251">
        <v>0</v>
      </c>
      <c r="F1064" s="251" t="s">
        <v>657</v>
      </c>
      <c r="U1064" s="251">
        <v>6</v>
      </c>
      <c r="V1064" s="251" t="s">
        <v>468</v>
      </c>
      <c r="W1064" s="251" t="s">
        <v>102</v>
      </c>
      <c r="X1064" s="251">
        <f>TripMode!AB124</f>
        <v>0</v>
      </c>
      <c r="Y1064" s="251" t="s">
        <v>657</v>
      </c>
    </row>
    <row r="1065" spans="2:25" x14ac:dyDescent="0.25">
      <c r="B1065" s="251">
        <v>4</v>
      </c>
      <c r="C1065" s="251" t="s">
        <v>468</v>
      </c>
      <c r="D1065" s="251" t="s">
        <v>102</v>
      </c>
      <c r="E1065" s="251">
        <v>0</v>
      </c>
      <c r="F1065" s="251" t="s">
        <v>657</v>
      </c>
      <c r="U1065" s="251">
        <v>7</v>
      </c>
      <c r="V1065" s="251" t="s">
        <v>468</v>
      </c>
      <c r="W1065" s="251" t="s">
        <v>102</v>
      </c>
      <c r="X1065" s="251">
        <f>TripMode!AB125</f>
        <v>0</v>
      </c>
      <c r="Y1065" s="251" t="s">
        <v>657</v>
      </c>
    </row>
    <row r="1066" spans="2:25" x14ac:dyDescent="0.25">
      <c r="B1066" s="251">
        <v>5</v>
      </c>
      <c r="C1066" s="251" t="s">
        <v>468</v>
      </c>
      <c r="D1066" s="251" t="s">
        <v>102</v>
      </c>
      <c r="E1066" s="251">
        <v>0</v>
      </c>
      <c r="F1066" s="251" t="s">
        <v>657</v>
      </c>
      <c r="U1066" s="251">
        <v>8</v>
      </c>
      <c r="V1066" s="251" t="s">
        <v>468</v>
      </c>
      <c r="W1066" s="251" t="s">
        <v>102</v>
      </c>
      <c r="X1066" s="251">
        <f>TripMode!AB126</f>
        <v>0</v>
      </c>
      <c r="Y1066" s="251" t="s">
        <v>657</v>
      </c>
    </row>
    <row r="1067" spans="2:25" x14ac:dyDescent="0.25">
      <c r="B1067" s="251">
        <v>6</v>
      </c>
      <c r="C1067" s="251" t="s">
        <v>468</v>
      </c>
      <c r="D1067" s="251" t="s">
        <v>102</v>
      </c>
      <c r="E1067" s="251">
        <v>0</v>
      </c>
      <c r="F1067" s="251" t="s">
        <v>657</v>
      </c>
      <c r="U1067" s="251">
        <v>9</v>
      </c>
      <c r="V1067" s="251" t="s">
        <v>468</v>
      </c>
      <c r="W1067" s="251" t="s">
        <v>102</v>
      </c>
      <c r="X1067" s="251">
        <f>TripMode!AB127</f>
        <v>0</v>
      </c>
      <c r="Y1067" s="251" t="s">
        <v>657</v>
      </c>
    </row>
    <row r="1068" spans="2:25" x14ac:dyDescent="0.25">
      <c r="B1068" s="251">
        <v>7</v>
      </c>
      <c r="C1068" s="251" t="s">
        <v>468</v>
      </c>
      <c r="D1068" s="251" t="s">
        <v>102</v>
      </c>
      <c r="E1068" s="251">
        <v>0</v>
      </c>
      <c r="F1068" s="251" t="s">
        <v>657</v>
      </c>
      <c r="U1068" s="251">
        <v>10</v>
      </c>
      <c r="V1068" s="251" t="s">
        <v>468</v>
      </c>
      <c r="W1068" s="251" t="s">
        <v>102</v>
      </c>
      <c r="X1068" s="251">
        <f>TripMode!AB128</f>
        <v>0</v>
      </c>
      <c r="Y1068" s="251" t="s">
        <v>657</v>
      </c>
    </row>
    <row r="1069" spans="2:25" x14ac:dyDescent="0.25">
      <c r="B1069" s="251">
        <v>8</v>
      </c>
      <c r="C1069" s="251" t="s">
        <v>468</v>
      </c>
      <c r="D1069" s="251" t="s">
        <v>102</v>
      </c>
      <c r="E1069" s="251">
        <v>0</v>
      </c>
      <c r="F1069" s="251" t="s">
        <v>657</v>
      </c>
      <c r="U1069" s="251">
        <v>11</v>
      </c>
      <c r="V1069" s="251" t="s">
        <v>468</v>
      </c>
      <c r="W1069" s="251" t="s">
        <v>102</v>
      </c>
      <c r="X1069" s="251">
        <f>TripMode!AB129</f>
        <v>0</v>
      </c>
      <c r="Y1069" s="251" t="s">
        <v>657</v>
      </c>
    </row>
    <row r="1070" spans="2:25" x14ac:dyDescent="0.25">
      <c r="B1070" s="251">
        <v>9</v>
      </c>
      <c r="C1070" s="251" t="s">
        <v>468</v>
      </c>
      <c r="D1070" s="251" t="s">
        <v>102</v>
      </c>
      <c r="E1070" s="251">
        <v>0</v>
      </c>
      <c r="F1070" s="251" t="s">
        <v>657</v>
      </c>
      <c r="U1070" s="251">
        <v>12</v>
      </c>
      <c r="V1070" s="251" t="s">
        <v>468</v>
      </c>
      <c r="W1070" s="251" t="s">
        <v>102</v>
      </c>
      <c r="X1070" s="251">
        <f>TripMode!AB130</f>
        <v>0</v>
      </c>
      <c r="Y1070" s="251" t="s">
        <v>657</v>
      </c>
    </row>
    <row r="1071" spans="2:25" x14ac:dyDescent="0.25">
      <c r="B1071" s="251">
        <v>1</v>
      </c>
      <c r="C1071" s="251" t="s">
        <v>632</v>
      </c>
      <c r="D1071" s="251" t="s">
        <v>102</v>
      </c>
      <c r="E1071" s="251">
        <v>0</v>
      </c>
      <c r="F1071" s="251" t="s">
        <v>658</v>
      </c>
      <c r="U1071" s="251">
        <v>1</v>
      </c>
      <c r="V1071" s="251" t="s">
        <v>632</v>
      </c>
      <c r="W1071" s="251" t="s">
        <v>102</v>
      </c>
      <c r="X1071" s="251">
        <f>TripMode!AC119</f>
        <v>0</v>
      </c>
      <c r="Y1071" s="251" t="s">
        <v>658</v>
      </c>
    </row>
    <row r="1072" spans="2:25" x14ac:dyDescent="0.25">
      <c r="B1072" s="251">
        <v>10</v>
      </c>
      <c r="C1072" s="251" t="s">
        <v>632</v>
      </c>
      <c r="D1072" s="251" t="s">
        <v>102</v>
      </c>
      <c r="E1072" s="251">
        <v>0</v>
      </c>
      <c r="F1072" s="251" t="s">
        <v>658</v>
      </c>
      <c r="U1072" s="251">
        <v>2</v>
      </c>
      <c r="V1072" s="251" t="s">
        <v>632</v>
      </c>
      <c r="W1072" s="251" t="s">
        <v>102</v>
      </c>
      <c r="X1072" s="251">
        <f>TripMode!AC120</f>
        <v>0</v>
      </c>
      <c r="Y1072" s="251" t="s">
        <v>658</v>
      </c>
    </row>
    <row r="1073" spans="2:25" x14ac:dyDescent="0.25">
      <c r="B1073" s="251">
        <v>11</v>
      </c>
      <c r="C1073" s="251" t="s">
        <v>632</v>
      </c>
      <c r="D1073" s="251" t="s">
        <v>102</v>
      </c>
      <c r="E1073" s="251">
        <v>0</v>
      </c>
      <c r="F1073" s="251" t="s">
        <v>658</v>
      </c>
      <c r="U1073" s="251">
        <v>3</v>
      </c>
      <c r="V1073" s="251" t="s">
        <v>632</v>
      </c>
      <c r="W1073" s="251" t="s">
        <v>102</v>
      </c>
      <c r="X1073" s="251">
        <f>TripMode!AC121</f>
        <v>0</v>
      </c>
      <c r="Y1073" s="251" t="s">
        <v>658</v>
      </c>
    </row>
    <row r="1074" spans="2:25" x14ac:dyDescent="0.25">
      <c r="B1074" s="251">
        <v>12</v>
      </c>
      <c r="C1074" s="251" t="s">
        <v>632</v>
      </c>
      <c r="D1074" s="251" t="s">
        <v>102</v>
      </c>
      <c r="E1074" s="251">
        <v>0</v>
      </c>
      <c r="F1074" s="251" t="s">
        <v>658</v>
      </c>
      <c r="U1074" s="251">
        <v>4</v>
      </c>
      <c r="V1074" s="251" t="s">
        <v>632</v>
      </c>
      <c r="W1074" s="251" t="s">
        <v>102</v>
      </c>
      <c r="X1074" s="251">
        <f>TripMode!AC122</f>
        <v>0</v>
      </c>
      <c r="Y1074" s="251" t="s">
        <v>658</v>
      </c>
    </row>
    <row r="1075" spans="2:25" x14ac:dyDescent="0.25">
      <c r="B1075" s="251">
        <v>2</v>
      </c>
      <c r="C1075" s="251" t="s">
        <v>632</v>
      </c>
      <c r="D1075" s="251" t="s">
        <v>102</v>
      </c>
      <c r="E1075" s="251">
        <v>0</v>
      </c>
      <c r="F1075" s="251" t="s">
        <v>658</v>
      </c>
      <c r="U1075" s="251">
        <v>5</v>
      </c>
      <c r="V1075" s="251" t="s">
        <v>632</v>
      </c>
      <c r="W1075" s="251" t="s">
        <v>102</v>
      </c>
      <c r="X1075" s="251">
        <f>TripMode!AC123</f>
        <v>0</v>
      </c>
      <c r="Y1075" s="251" t="s">
        <v>658</v>
      </c>
    </row>
    <row r="1076" spans="2:25" x14ac:dyDescent="0.25">
      <c r="B1076" s="251">
        <v>3</v>
      </c>
      <c r="C1076" s="251" t="s">
        <v>632</v>
      </c>
      <c r="D1076" s="251" t="s">
        <v>102</v>
      </c>
      <c r="E1076" s="251">
        <v>0</v>
      </c>
      <c r="F1076" s="251" t="s">
        <v>658</v>
      </c>
      <c r="U1076" s="251">
        <v>6</v>
      </c>
      <c r="V1076" s="251" t="s">
        <v>632</v>
      </c>
      <c r="W1076" s="251" t="s">
        <v>102</v>
      </c>
      <c r="X1076" s="251">
        <f>TripMode!AC124</f>
        <v>0</v>
      </c>
      <c r="Y1076" s="251" t="s">
        <v>658</v>
      </c>
    </row>
    <row r="1077" spans="2:25" x14ac:dyDescent="0.25">
      <c r="B1077" s="251">
        <v>4</v>
      </c>
      <c r="C1077" s="251" t="s">
        <v>632</v>
      </c>
      <c r="D1077" s="251" t="s">
        <v>102</v>
      </c>
      <c r="E1077" s="251">
        <v>0</v>
      </c>
      <c r="F1077" s="251" t="s">
        <v>658</v>
      </c>
      <c r="U1077" s="251">
        <v>7</v>
      </c>
      <c r="V1077" s="251" t="s">
        <v>632</v>
      </c>
      <c r="W1077" s="251" t="s">
        <v>102</v>
      </c>
      <c r="X1077" s="251">
        <f>TripMode!AC125</f>
        <v>0</v>
      </c>
      <c r="Y1077" s="251" t="s">
        <v>658</v>
      </c>
    </row>
    <row r="1078" spans="2:25" x14ac:dyDescent="0.25">
      <c r="B1078" s="251">
        <v>5</v>
      </c>
      <c r="C1078" s="251" t="s">
        <v>632</v>
      </c>
      <c r="D1078" s="251" t="s">
        <v>102</v>
      </c>
      <c r="E1078" s="251">
        <v>0</v>
      </c>
      <c r="F1078" s="251" t="s">
        <v>658</v>
      </c>
      <c r="U1078" s="251">
        <v>8</v>
      </c>
      <c r="V1078" s="251" t="s">
        <v>632</v>
      </c>
      <c r="W1078" s="251" t="s">
        <v>102</v>
      </c>
      <c r="X1078" s="251">
        <f>TripMode!AC126</f>
        <v>0</v>
      </c>
      <c r="Y1078" s="251" t="s">
        <v>658</v>
      </c>
    </row>
    <row r="1079" spans="2:25" x14ac:dyDescent="0.25">
      <c r="B1079" s="251">
        <v>6</v>
      </c>
      <c r="C1079" s="251" t="s">
        <v>632</v>
      </c>
      <c r="D1079" s="251" t="s">
        <v>102</v>
      </c>
      <c r="E1079" s="251">
        <v>0</v>
      </c>
      <c r="F1079" s="251" t="s">
        <v>658</v>
      </c>
      <c r="U1079" s="251">
        <v>9</v>
      </c>
      <c r="V1079" s="251" t="s">
        <v>632</v>
      </c>
      <c r="W1079" s="251" t="s">
        <v>102</v>
      </c>
      <c r="X1079" s="251">
        <f>TripMode!AC127</f>
        <v>0</v>
      </c>
      <c r="Y1079" s="251" t="s">
        <v>658</v>
      </c>
    </row>
    <row r="1080" spans="2:25" x14ac:dyDescent="0.25">
      <c r="B1080" s="251">
        <v>7</v>
      </c>
      <c r="C1080" s="251" t="s">
        <v>632</v>
      </c>
      <c r="D1080" s="251" t="s">
        <v>102</v>
      </c>
      <c r="E1080" s="251">
        <v>0</v>
      </c>
      <c r="F1080" s="251" t="s">
        <v>658</v>
      </c>
      <c r="U1080" s="251">
        <v>10</v>
      </c>
      <c r="V1080" s="251" t="s">
        <v>632</v>
      </c>
      <c r="W1080" s="251" t="s">
        <v>102</v>
      </c>
      <c r="X1080" s="251">
        <f>TripMode!AC128</f>
        <v>0</v>
      </c>
      <c r="Y1080" s="251" t="s">
        <v>658</v>
      </c>
    </row>
    <row r="1081" spans="2:25" x14ac:dyDescent="0.25">
      <c r="B1081" s="251">
        <v>8</v>
      </c>
      <c r="C1081" s="251" t="s">
        <v>632</v>
      </c>
      <c r="D1081" s="251" t="s">
        <v>102</v>
      </c>
      <c r="E1081" s="251">
        <v>0</v>
      </c>
      <c r="F1081" s="251" t="s">
        <v>658</v>
      </c>
      <c r="U1081" s="251">
        <v>11</v>
      </c>
      <c r="V1081" s="251" t="s">
        <v>632</v>
      </c>
      <c r="W1081" s="251" t="s">
        <v>102</v>
      </c>
      <c r="X1081" s="251">
        <f>TripMode!AC129</f>
        <v>0</v>
      </c>
      <c r="Y1081" s="251" t="s">
        <v>658</v>
      </c>
    </row>
    <row r="1082" spans="2:25" x14ac:dyDescent="0.25">
      <c r="B1082" s="251">
        <v>9</v>
      </c>
      <c r="C1082" s="251" t="s">
        <v>632</v>
      </c>
      <c r="D1082" s="251" t="s">
        <v>102</v>
      </c>
      <c r="E1082" s="251">
        <v>0</v>
      </c>
      <c r="F1082" s="251" t="s">
        <v>658</v>
      </c>
      <c r="U1082" s="251">
        <v>12</v>
      </c>
      <c r="V1082" s="251" t="s">
        <v>632</v>
      </c>
      <c r="W1082" s="251" t="s">
        <v>102</v>
      </c>
      <c r="X1082" s="251">
        <f>TripMode!AC130</f>
        <v>0</v>
      </c>
      <c r="Y1082" s="251" t="s">
        <v>658</v>
      </c>
    </row>
    <row r="1083" spans="2:25" x14ac:dyDescent="0.25">
      <c r="B1083" s="251">
        <v>1</v>
      </c>
      <c r="C1083" s="251" t="s">
        <v>26</v>
      </c>
      <c r="D1083" s="251" t="s">
        <v>102</v>
      </c>
      <c r="E1083" s="251">
        <v>0</v>
      </c>
      <c r="F1083" s="251" t="s">
        <v>587</v>
      </c>
      <c r="U1083" s="251">
        <v>1</v>
      </c>
      <c r="V1083" s="251" t="s">
        <v>26</v>
      </c>
      <c r="W1083" s="251" t="s">
        <v>102</v>
      </c>
      <c r="X1083" s="226">
        <f>TripMode!AD119</f>
        <v>0</v>
      </c>
      <c r="Y1083" s="251" t="s">
        <v>587</v>
      </c>
    </row>
    <row r="1084" spans="2:25" x14ac:dyDescent="0.25">
      <c r="B1084" s="251">
        <v>10</v>
      </c>
      <c r="C1084" s="251" t="s">
        <v>26</v>
      </c>
      <c r="D1084" s="251" t="s">
        <v>102</v>
      </c>
      <c r="E1084" s="251">
        <v>0</v>
      </c>
      <c r="F1084" s="251" t="s">
        <v>587</v>
      </c>
      <c r="U1084" s="251">
        <v>2</v>
      </c>
      <c r="V1084" s="251" t="s">
        <v>26</v>
      </c>
      <c r="W1084" s="251" t="s">
        <v>102</v>
      </c>
      <c r="X1084" s="226">
        <f>TripMode!AD120</f>
        <v>569224</v>
      </c>
      <c r="Y1084" s="251" t="s">
        <v>587</v>
      </c>
    </row>
    <row r="1085" spans="2:25" x14ac:dyDescent="0.25">
      <c r="B1085" s="251">
        <v>11</v>
      </c>
      <c r="C1085" s="251" t="s">
        <v>26</v>
      </c>
      <c r="D1085" s="251" t="s">
        <v>102</v>
      </c>
      <c r="E1085" s="251">
        <v>0</v>
      </c>
      <c r="F1085" s="251" t="s">
        <v>587</v>
      </c>
      <c r="U1085" s="251">
        <v>3</v>
      </c>
      <c r="V1085" s="251" t="s">
        <v>26</v>
      </c>
      <c r="W1085" s="251" t="s">
        <v>102</v>
      </c>
      <c r="X1085" s="226">
        <f>TripMode!AD121</f>
        <v>588440</v>
      </c>
      <c r="Y1085" s="251" t="s">
        <v>587</v>
      </c>
    </row>
    <row r="1086" spans="2:25" x14ac:dyDescent="0.25">
      <c r="B1086" s="251">
        <v>12</v>
      </c>
      <c r="C1086" s="251" t="s">
        <v>26</v>
      </c>
      <c r="D1086" s="251" t="s">
        <v>102</v>
      </c>
      <c r="E1086" s="251">
        <v>0</v>
      </c>
      <c r="F1086" s="251" t="s">
        <v>587</v>
      </c>
      <c r="U1086" s="251">
        <v>4</v>
      </c>
      <c r="V1086" s="251" t="s">
        <v>26</v>
      </c>
      <c r="W1086" s="251" t="s">
        <v>102</v>
      </c>
      <c r="X1086" s="226">
        <f>TripMode!AD122</f>
        <v>0</v>
      </c>
      <c r="Y1086" s="251" t="s">
        <v>587</v>
      </c>
    </row>
    <row r="1087" spans="2:25" x14ac:dyDescent="0.25">
      <c r="B1087" s="251">
        <v>2</v>
      </c>
      <c r="C1087" s="251" t="s">
        <v>26</v>
      </c>
      <c r="D1087" s="251" t="s">
        <v>102</v>
      </c>
      <c r="E1087" s="251">
        <v>532602</v>
      </c>
      <c r="F1087" s="251" t="s">
        <v>587</v>
      </c>
      <c r="U1087" s="251">
        <v>5</v>
      </c>
      <c r="V1087" s="251" t="s">
        <v>26</v>
      </c>
      <c r="W1087" s="251" t="s">
        <v>102</v>
      </c>
      <c r="X1087" s="226">
        <f>TripMode!AD123</f>
        <v>0</v>
      </c>
      <c r="Y1087" s="251" t="s">
        <v>587</v>
      </c>
    </row>
    <row r="1088" spans="2:25" x14ac:dyDescent="0.25">
      <c r="B1088" s="251">
        <v>3</v>
      </c>
      <c r="C1088" s="251" t="s">
        <v>26</v>
      </c>
      <c r="D1088" s="251" t="s">
        <v>102</v>
      </c>
      <c r="E1088" s="251">
        <v>578602</v>
      </c>
      <c r="F1088" s="251" t="s">
        <v>587</v>
      </c>
      <c r="U1088" s="251">
        <v>6</v>
      </c>
      <c r="V1088" s="251" t="s">
        <v>26</v>
      </c>
      <c r="W1088" s="251" t="s">
        <v>102</v>
      </c>
      <c r="X1088" s="226">
        <f>TripMode!AD124</f>
        <v>0</v>
      </c>
      <c r="Y1088" s="251" t="s">
        <v>587</v>
      </c>
    </row>
    <row r="1089" spans="2:25" x14ac:dyDescent="0.25">
      <c r="B1089" s="251">
        <v>4</v>
      </c>
      <c r="C1089" s="251" t="s">
        <v>26</v>
      </c>
      <c r="D1089" s="251" t="s">
        <v>102</v>
      </c>
      <c r="E1089" s="251">
        <v>46460</v>
      </c>
      <c r="F1089" s="251" t="s">
        <v>587</v>
      </c>
      <c r="U1089" s="251">
        <v>7</v>
      </c>
      <c r="V1089" s="251" t="s">
        <v>26</v>
      </c>
      <c r="W1089" s="251" t="s">
        <v>102</v>
      </c>
      <c r="X1089" s="226">
        <f>TripMode!AD125</f>
        <v>0</v>
      </c>
      <c r="Y1089" s="251" t="s">
        <v>587</v>
      </c>
    </row>
    <row r="1090" spans="2:25" x14ac:dyDescent="0.25">
      <c r="B1090" s="251">
        <v>5</v>
      </c>
      <c r="C1090" s="251" t="s">
        <v>26</v>
      </c>
      <c r="D1090" s="251" t="s">
        <v>102</v>
      </c>
      <c r="E1090" s="251">
        <v>0</v>
      </c>
      <c r="F1090" s="251" t="s">
        <v>587</v>
      </c>
      <c r="U1090" s="251">
        <v>8</v>
      </c>
      <c r="V1090" s="251" t="s">
        <v>26</v>
      </c>
      <c r="W1090" s="251" t="s">
        <v>102</v>
      </c>
      <c r="X1090" s="226">
        <f>TripMode!AD126</f>
        <v>0</v>
      </c>
      <c r="Y1090" s="251" t="s">
        <v>587</v>
      </c>
    </row>
    <row r="1091" spans="2:25" x14ac:dyDescent="0.25">
      <c r="B1091" s="251">
        <v>6</v>
      </c>
      <c r="C1091" s="251" t="s">
        <v>26</v>
      </c>
      <c r="D1091" s="251" t="s">
        <v>102</v>
      </c>
      <c r="E1091" s="251">
        <v>0</v>
      </c>
      <c r="F1091" s="251" t="s">
        <v>587</v>
      </c>
      <c r="U1091" s="251">
        <v>9</v>
      </c>
      <c r="V1091" s="251" t="s">
        <v>26</v>
      </c>
      <c r="W1091" s="251" t="s">
        <v>102</v>
      </c>
      <c r="X1091" s="226">
        <f>TripMode!AD127</f>
        <v>0</v>
      </c>
      <c r="Y1091" s="251" t="s">
        <v>587</v>
      </c>
    </row>
    <row r="1092" spans="2:25" x14ac:dyDescent="0.25">
      <c r="B1092" s="251">
        <v>7</v>
      </c>
      <c r="C1092" s="251" t="s">
        <v>26</v>
      </c>
      <c r="D1092" s="251" t="s">
        <v>102</v>
      </c>
      <c r="E1092" s="251">
        <v>0</v>
      </c>
      <c r="F1092" s="251" t="s">
        <v>587</v>
      </c>
      <c r="U1092" s="251">
        <v>10</v>
      </c>
      <c r="V1092" s="251" t="s">
        <v>26</v>
      </c>
      <c r="W1092" s="251" t="s">
        <v>102</v>
      </c>
      <c r="X1092" s="226">
        <f>TripMode!AD128</f>
        <v>0</v>
      </c>
      <c r="Y1092" s="251" t="s">
        <v>587</v>
      </c>
    </row>
    <row r="1093" spans="2:25" x14ac:dyDescent="0.25">
      <c r="B1093" s="251">
        <v>8</v>
      </c>
      <c r="C1093" s="251" t="s">
        <v>26</v>
      </c>
      <c r="D1093" s="251" t="s">
        <v>102</v>
      </c>
      <c r="E1093" s="251">
        <v>0</v>
      </c>
      <c r="F1093" s="251" t="s">
        <v>587</v>
      </c>
      <c r="U1093" s="251">
        <v>11</v>
      </c>
      <c r="V1093" s="251" t="s">
        <v>26</v>
      </c>
      <c r="W1093" s="251" t="s">
        <v>102</v>
      </c>
      <c r="X1093" s="226">
        <f>TripMode!AD129</f>
        <v>0</v>
      </c>
      <c r="Y1093" s="251" t="s">
        <v>587</v>
      </c>
    </row>
    <row r="1094" spans="2:25" x14ac:dyDescent="0.25">
      <c r="B1094" s="251">
        <v>9</v>
      </c>
      <c r="C1094" s="251" t="s">
        <v>26</v>
      </c>
      <c r="D1094" s="251" t="s">
        <v>102</v>
      </c>
      <c r="E1094" s="251">
        <v>0</v>
      </c>
      <c r="F1094" s="251" t="s">
        <v>587</v>
      </c>
      <c r="U1094" s="251">
        <v>12</v>
      </c>
      <c r="V1094" s="251" t="s">
        <v>26</v>
      </c>
      <c r="W1094" s="251" t="s">
        <v>102</v>
      </c>
      <c r="X1094" s="226">
        <f>TripMode!AD130</f>
        <v>0</v>
      </c>
      <c r="Y1094" s="251" t="s">
        <v>587</v>
      </c>
    </row>
    <row r="1095" spans="2:25" x14ac:dyDescent="0.25">
      <c r="B1095" s="251">
        <v>1</v>
      </c>
      <c r="C1095" s="251" t="s">
        <v>509</v>
      </c>
      <c r="D1095" s="251" t="s">
        <v>103</v>
      </c>
      <c r="E1095" s="251">
        <v>481292</v>
      </c>
      <c r="F1095" s="251" t="s">
        <v>588</v>
      </c>
      <c r="U1095" s="251">
        <v>1</v>
      </c>
      <c r="V1095" s="251" t="s">
        <v>509</v>
      </c>
      <c r="W1095" s="251" t="s">
        <v>103</v>
      </c>
      <c r="X1095" s="251">
        <f>TripMode!R55</f>
        <v>481292</v>
      </c>
      <c r="Y1095" s="251" t="s">
        <v>588</v>
      </c>
    </row>
    <row r="1096" spans="2:25" x14ac:dyDescent="0.25">
      <c r="B1096" s="251">
        <v>10</v>
      </c>
      <c r="C1096" s="251" t="s">
        <v>509</v>
      </c>
      <c r="D1096" s="251" t="s">
        <v>103</v>
      </c>
      <c r="E1096" s="251">
        <v>0</v>
      </c>
      <c r="F1096" s="251" t="s">
        <v>588</v>
      </c>
      <c r="U1096" s="251">
        <v>2</v>
      </c>
      <c r="V1096" s="251" t="s">
        <v>509</v>
      </c>
      <c r="W1096" s="251" t="s">
        <v>103</v>
      </c>
      <c r="X1096" s="251">
        <f>TripMode!R56</f>
        <v>0</v>
      </c>
      <c r="Y1096" s="251" t="s">
        <v>588</v>
      </c>
    </row>
    <row r="1097" spans="2:25" x14ac:dyDescent="0.25">
      <c r="B1097" s="251">
        <v>11</v>
      </c>
      <c r="C1097" s="251" t="s">
        <v>509</v>
      </c>
      <c r="D1097" s="251" t="s">
        <v>103</v>
      </c>
      <c r="E1097" s="251">
        <v>0</v>
      </c>
      <c r="F1097" s="251" t="s">
        <v>588</v>
      </c>
      <c r="U1097" s="251">
        <v>3</v>
      </c>
      <c r="V1097" s="251" t="s">
        <v>509</v>
      </c>
      <c r="W1097" s="251" t="s">
        <v>103</v>
      </c>
      <c r="X1097" s="251">
        <f>TripMode!R57</f>
        <v>0</v>
      </c>
      <c r="Y1097" s="251" t="s">
        <v>588</v>
      </c>
    </row>
    <row r="1098" spans="2:25" x14ac:dyDescent="0.25">
      <c r="B1098" s="251">
        <v>12</v>
      </c>
      <c r="C1098" s="251" t="s">
        <v>509</v>
      </c>
      <c r="D1098" s="251" t="s">
        <v>103</v>
      </c>
      <c r="E1098" s="251">
        <v>0</v>
      </c>
      <c r="F1098" s="251" t="s">
        <v>588</v>
      </c>
      <c r="U1098" s="251">
        <v>4</v>
      </c>
      <c r="V1098" s="251" t="s">
        <v>509</v>
      </c>
      <c r="W1098" s="251" t="s">
        <v>103</v>
      </c>
      <c r="X1098" s="251">
        <f>TripMode!R58</f>
        <v>0</v>
      </c>
      <c r="Y1098" s="251" t="s">
        <v>588</v>
      </c>
    </row>
    <row r="1099" spans="2:25" x14ac:dyDescent="0.25">
      <c r="B1099" s="251">
        <v>2</v>
      </c>
      <c r="C1099" s="251" t="s">
        <v>509</v>
      </c>
      <c r="D1099" s="251" t="s">
        <v>103</v>
      </c>
      <c r="E1099" s="251">
        <v>0</v>
      </c>
      <c r="F1099" s="251" t="s">
        <v>588</v>
      </c>
      <c r="U1099" s="251">
        <v>5</v>
      </c>
      <c r="V1099" s="251" t="s">
        <v>509</v>
      </c>
      <c r="W1099" s="251" t="s">
        <v>103</v>
      </c>
      <c r="X1099" s="251">
        <f>TripMode!R59</f>
        <v>0</v>
      </c>
      <c r="Y1099" s="251" t="s">
        <v>588</v>
      </c>
    </row>
    <row r="1100" spans="2:25" x14ac:dyDescent="0.25">
      <c r="B1100" s="251">
        <v>3</v>
      </c>
      <c r="C1100" s="251" t="s">
        <v>509</v>
      </c>
      <c r="D1100" s="251" t="s">
        <v>103</v>
      </c>
      <c r="E1100" s="251">
        <v>0</v>
      </c>
      <c r="F1100" s="251" t="s">
        <v>588</v>
      </c>
      <c r="U1100" s="251">
        <v>6</v>
      </c>
      <c r="V1100" s="251" t="s">
        <v>509</v>
      </c>
      <c r="W1100" s="251" t="s">
        <v>103</v>
      </c>
      <c r="X1100" s="251">
        <f>TripMode!R60</f>
        <v>0</v>
      </c>
      <c r="Y1100" s="251" t="s">
        <v>588</v>
      </c>
    </row>
    <row r="1101" spans="2:25" x14ac:dyDescent="0.25">
      <c r="B1101" s="251">
        <v>4</v>
      </c>
      <c r="C1101" s="251" t="s">
        <v>509</v>
      </c>
      <c r="D1101" s="251" t="s">
        <v>103</v>
      </c>
      <c r="E1101" s="251">
        <v>0</v>
      </c>
      <c r="F1101" s="251" t="s">
        <v>588</v>
      </c>
      <c r="U1101" s="251">
        <v>7</v>
      </c>
      <c r="V1101" s="251" t="s">
        <v>509</v>
      </c>
      <c r="W1101" s="251" t="s">
        <v>103</v>
      </c>
      <c r="X1101" s="251">
        <f>TripMode!R61</f>
        <v>0</v>
      </c>
      <c r="Y1101" s="251" t="s">
        <v>588</v>
      </c>
    </row>
    <row r="1102" spans="2:25" x14ac:dyDescent="0.25">
      <c r="B1102" s="251">
        <v>5</v>
      </c>
      <c r="C1102" s="251" t="s">
        <v>509</v>
      </c>
      <c r="D1102" s="251" t="s">
        <v>103</v>
      </c>
      <c r="E1102" s="251">
        <v>0</v>
      </c>
      <c r="F1102" s="251" t="s">
        <v>588</v>
      </c>
      <c r="U1102" s="251">
        <v>8</v>
      </c>
      <c r="V1102" s="251" t="s">
        <v>509</v>
      </c>
      <c r="W1102" s="251" t="s">
        <v>103</v>
      </c>
      <c r="X1102" s="251">
        <f>TripMode!R62</f>
        <v>0</v>
      </c>
      <c r="Y1102" s="251" t="s">
        <v>588</v>
      </c>
    </row>
    <row r="1103" spans="2:25" x14ac:dyDescent="0.25">
      <c r="B1103" s="251">
        <v>6</v>
      </c>
      <c r="C1103" s="251" t="s">
        <v>509</v>
      </c>
      <c r="D1103" s="251" t="s">
        <v>103</v>
      </c>
      <c r="E1103" s="251">
        <v>0</v>
      </c>
      <c r="F1103" s="251" t="s">
        <v>588</v>
      </c>
      <c r="U1103" s="251">
        <v>9</v>
      </c>
      <c r="V1103" s="251" t="s">
        <v>509</v>
      </c>
      <c r="W1103" s="251" t="s">
        <v>103</v>
      </c>
      <c r="X1103" s="251">
        <f>TripMode!R63</f>
        <v>0</v>
      </c>
      <c r="Y1103" s="251" t="s">
        <v>588</v>
      </c>
    </row>
    <row r="1104" spans="2:25" x14ac:dyDescent="0.25">
      <c r="B1104" s="251">
        <v>7</v>
      </c>
      <c r="C1104" s="251" t="s">
        <v>509</v>
      </c>
      <c r="D1104" s="251" t="s">
        <v>103</v>
      </c>
      <c r="E1104" s="251">
        <v>0</v>
      </c>
      <c r="F1104" s="251" t="s">
        <v>588</v>
      </c>
      <c r="U1104" s="251">
        <v>10</v>
      </c>
      <c r="V1104" s="251" t="s">
        <v>509</v>
      </c>
      <c r="W1104" s="251" t="s">
        <v>103</v>
      </c>
      <c r="X1104" s="251">
        <f>TripMode!R64</f>
        <v>0</v>
      </c>
      <c r="Y1104" s="251" t="s">
        <v>588</v>
      </c>
    </row>
    <row r="1105" spans="2:25" x14ac:dyDescent="0.25">
      <c r="B1105" s="251">
        <v>8</v>
      </c>
      <c r="C1105" s="251" t="s">
        <v>509</v>
      </c>
      <c r="D1105" s="251" t="s">
        <v>103</v>
      </c>
      <c r="E1105" s="251">
        <v>0</v>
      </c>
      <c r="F1105" s="251" t="s">
        <v>588</v>
      </c>
      <c r="U1105" s="251">
        <v>11</v>
      </c>
      <c r="V1105" s="251" t="s">
        <v>509</v>
      </c>
      <c r="W1105" s="251" t="s">
        <v>103</v>
      </c>
      <c r="X1105" s="251">
        <f>TripMode!R65</f>
        <v>0</v>
      </c>
      <c r="Y1105" s="251" t="s">
        <v>588</v>
      </c>
    </row>
    <row r="1106" spans="2:25" x14ac:dyDescent="0.25">
      <c r="B1106" s="251">
        <v>9</v>
      </c>
      <c r="C1106" s="251" t="s">
        <v>509</v>
      </c>
      <c r="D1106" s="251" t="s">
        <v>103</v>
      </c>
      <c r="E1106" s="251">
        <v>0</v>
      </c>
      <c r="F1106" s="251" t="s">
        <v>588</v>
      </c>
      <c r="U1106" s="251">
        <v>12</v>
      </c>
      <c r="V1106" s="251" t="s">
        <v>509</v>
      </c>
      <c r="W1106" s="251" t="s">
        <v>103</v>
      </c>
      <c r="X1106" s="251">
        <f>TripMode!R66</f>
        <v>0</v>
      </c>
      <c r="Y1106" s="251" t="s">
        <v>588</v>
      </c>
    </row>
    <row r="1107" spans="2:25" x14ac:dyDescent="0.25">
      <c r="B1107" s="251">
        <v>1</v>
      </c>
      <c r="C1107" s="251" t="s">
        <v>511</v>
      </c>
      <c r="D1107" s="251" t="s">
        <v>103</v>
      </c>
      <c r="E1107" s="251">
        <v>27878</v>
      </c>
      <c r="F1107" s="251" t="s">
        <v>589</v>
      </c>
      <c r="U1107" s="251">
        <v>1</v>
      </c>
      <c r="V1107" s="251" t="s">
        <v>511</v>
      </c>
      <c r="W1107" s="251" t="s">
        <v>103</v>
      </c>
      <c r="X1107" s="251">
        <f>TripMode!S55</f>
        <v>28118.686821525636</v>
      </c>
      <c r="Y1107" s="251" t="s">
        <v>589</v>
      </c>
    </row>
    <row r="1108" spans="2:25" x14ac:dyDescent="0.25">
      <c r="B1108" s="251">
        <v>10</v>
      </c>
      <c r="C1108" s="251" t="s">
        <v>511</v>
      </c>
      <c r="D1108" s="251" t="s">
        <v>103</v>
      </c>
      <c r="E1108" s="251">
        <v>0</v>
      </c>
      <c r="F1108" s="251" t="s">
        <v>589</v>
      </c>
      <c r="U1108" s="251">
        <v>2</v>
      </c>
      <c r="V1108" s="251" t="s">
        <v>511</v>
      </c>
      <c r="W1108" s="251" t="s">
        <v>103</v>
      </c>
      <c r="X1108" s="251">
        <f>TripMode!S56</f>
        <v>109812.59171818441</v>
      </c>
      <c r="Y1108" s="251" t="s">
        <v>589</v>
      </c>
    </row>
    <row r="1109" spans="2:25" x14ac:dyDescent="0.25">
      <c r="B1109" s="251">
        <v>11</v>
      </c>
      <c r="C1109" s="251" t="s">
        <v>511</v>
      </c>
      <c r="D1109" s="251" t="s">
        <v>103</v>
      </c>
      <c r="E1109" s="251">
        <v>0</v>
      </c>
      <c r="F1109" s="251" t="s">
        <v>589</v>
      </c>
      <c r="U1109" s="251">
        <v>3</v>
      </c>
      <c r="V1109" s="251" t="s">
        <v>511</v>
      </c>
      <c r="W1109" s="251" t="s">
        <v>103</v>
      </c>
      <c r="X1109" s="251">
        <f>TripMode!S57</f>
        <v>0</v>
      </c>
      <c r="Y1109" s="251" t="s">
        <v>589</v>
      </c>
    </row>
    <row r="1110" spans="2:25" x14ac:dyDescent="0.25">
      <c r="B1110" s="251">
        <v>12</v>
      </c>
      <c r="C1110" s="251" t="s">
        <v>511</v>
      </c>
      <c r="D1110" s="251" t="s">
        <v>103</v>
      </c>
      <c r="E1110" s="251">
        <v>0</v>
      </c>
      <c r="F1110" s="251" t="s">
        <v>589</v>
      </c>
      <c r="U1110" s="251">
        <v>4</v>
      </c>
      <c r="V1110" s="251" t="s">
        <v>511</v>
      </c>
      <c r="W1110" s="251" t="s">
        <v>103</v>
      </c>
      <c r="X1110" s="251">
        <f>TripMode!S58</f>
        <v>262.72146028994166</v>
      </c>
      <c r="Y1110" s="251" t="s">
        <v>589</v>
      </c>
    </row>
    <row r="1111" spans="2:25" x14ac:dyDescent="0.25">
      <c r="B1111" s="251">
        <v>2</v>
      </c>
      <c r="C1111" s="251" t="s">
        <v>511</v>
      </c>
      <c r="D1111" s="251" t="s">
        <v>103</v>
      </c>
      <c r="E1111" s="251">
        <v>110052</v>
      </c>
      <c r="F1111" s="251" t="s">
        <v>589</v>
      </c>
      <c r="U1111" s="251">
        <v>5</v>
      </c>
      <c r="V1111" s="251" t="s">
        <v>511</v>
      </c>
      <c r="W1111" s="251" t="s">
        <v>103</v>
      </c>
      <c r="X1111" s="251">
        <f>TripMode!S59</f>
        <v>0</v>
      </c>
      <c r="Y1111" s="251" t="s">
        <v>589</v>
      </c>
    </row>
    <row r="1112" spans="2:25" x14ac:dyDescent="0.25">
      <c r="B1112" s="251">
        <v>3</v>
      </c>
      <c r="C1112" s="251" t="s">
        <v>511</v>
      </c>
      <c r="D1112" s="251" t="s">
        <v>103</v>
      </c>
      <c r="E1112" s="251">
        <v>0</v>
      </c>
      <c r="F1112" s="251" t="s">
        <v>589</v>
      </c>
      <c r="U1112" s="251">
        <v>6</v>
      </c>
      <c r="V1112" s="251" t="s">
        <v>511</v>
      </c>
      <c r="W1112" s="251" t="s">
        <v>103</v>
      </c>
      <c r="X1112" s="251">
        <f>TripMode!S60</f>
        <v>0</v>
      </c>
      <c r="Y1112" s="251" t="s">
        <v>589</v>
      </c>
    </row>
    <row r="1113" spans="2:25" x14ac:dyDescent="0.25">
      <c r="B1113" s="251">
        <v>4</v>
      </c>
      <c r="C1113" s="251" t="s">
        <v>511</v>
      </c>
      <c r="D1113" s="251" t="s">
        <v>103</v>
      </c>
      <c r="E1113" s="251">
        <v>264</v>
      </c>
      <c r="F1113" s="251" t="s">
        <v>589</v>
      </c>
      <c r="U1113" s="251">
        <v>7</v>
      </c>
      <c r="V1113" s="251" t="s">
        <v>511</v>
      </c>
      <c r="W1113" s="251" t="s">
        <v>103</v>
      </c>
      <c r="X1113" s="251">
        <f>TripMode!S61</f>
        <v>0</v>
      </c>
      <c r="Y1113" s="251" t="s">
        <v>589</v>
      </c>
    </row>
    <row r="1114" spans="2:25" x14ac:dyDescent="0.25">
      <c r="B1114" s="251">
        <v>5</v>
      </c>
      <c r="C1114" s="251" t="s">
        <v>511</v>
      </c>
      <c r="D1114" s="251" t="s">
        <v>103</v>
      </c>
      <c r="E1114" s="251">
        <v>0</v>
      </c>
      <c r="F1114" s="251" t="s">
        <v>589</v>
      </c>
      <c r="U1114" s="251">
        <v>8</v>
      </c>
      <c r="V1114" s="251" t="s">
        <v>511</v>
      </c>
      <c r="W1114" s="251" t="s">
        <v>103</v>
      </c>
      <c r="X1114" s="251">
        <f>TripMode!S62</f>
        <v>0</v>
      </c>
      <c r="Y1114" s="251" t="s">
        <v>589</v>
      </c>
    </row>
    <row r="1115" spans="2:25" x14ac:dyDescent="0.25">
      <c r="B1115" s="251">
        <v>6</v>
      </c>
      <c r="C1115" s="251" t="s">
        <v>511</v>
      </c>
      <c r="D1115" s="251" t="s">
        <v>103</v>
      </c>
      <c r="E1115" s="251">
        <v>0</v>
      </c>
      <c r="F1115" s="251" t="s">
        <v>589</v>
      </c>
      <c r="U1115" s="251">
        <v>9</v>
      </c>
      <c r="V1115" s="251" t="s">
        <v>511</v>
      </c>
      <c r="W1115" s="251" t="s">
        <v>103</v>
      </c>
      <c r="X1115" s="251">
        <f>TripMode!S63</f>
        <v>0</v>
      </c>
      <c r="Y1115" s="251" t="s">
        <v>589</v>
      </c>
    </row>
    <row r="1116" spans="2:25" x14ac:dyDescent="0.25">
      <c r="B1116" s="251">
        <v>7</v>
      </c>
      <c r="C1116" s="251" t="s">
        <v>511</v>
      </c>
      <c r="D1116" s="251" t="s">
        <v>103</v>
      </c>
      <c r="E1116" s="251">
        <v>0</v>
      </c>
      <c r="F1116" s="251" t="s">
        <v>589</v>
      </c>
      <c r="U1116" s="251">
        <v>10</v>
      </c>
      <c r="V1116" s="251" t="s">
        <v>511</v>
      </c>
      <c r="W1116" s="251" t="s">
        <v>103</v>
      </c>
      <c r="X1116" s="251">
        <f>TripMode!S64</f>
        <v>0</v>
      </c>
      <c r="Y1116" s="251" t="s">
        <v>589</v>
      </c>
    </row>
    <row r="1117" spans="2:25" x14ac:dyDescent="0.25">
      <c r="B1117" s="251">
        <v>8</v>
      </c>
      <c r="C1117" s="251" t="s">
        <v>511</v>
      </c>
      <c r="D1117" s="251" t="s">
        <v>103</v>
      </c>
      <c r="E1117" s="251">
        <v>0</v>
      </c>
      <c r="F1117" s="251" t="s">
        <v>589</v>
      </c>
      <c r="U1117" s="251">
        <v>11</v>
      </c>
      <c r="V1117" s="251" t="s">
        <v>511</v>
      </c>
      <c r="W1117" s="251" t="s">
        <v>103</v>
      </c>
      <c r="X1117" s="251">
        <f>TripMode!S65</f>
        <v>0</v>
      </c>
      <c r="Y1117" s="251" t="s">
        <v>589</v>
      </c>
    </row>
    <row r="1118" spans="2:25" x14ac:dyDescent="0.25">
      <c r="B1118" s="251">
        <v>9</v>
      </c>
      <c r="C1118" s="251" t="s">
        <v>511</v>
      </c>
      <c r="D1118" s="251" t="s">
        <v>103</v>
      </c>
      <c r="E1118" s="251">
        <v>0</v>
      </c>
      <c r="F1118" s="251" t="s">
        <v>589</v>
      </c>
      <c r="U1118" s="251">
        <v>12</v>
      </c>
      <c r="V1118" s="251" t="s">
        <v>511</v>
      </c>
      <c r="W1118" s="251" t="s">
        <v>103</v>
      </c>
      <c r="X1118" s="251">
        <f>TripMode!S66</f>
        <v>0</v>
      </c>
      <c r="Y1118" s="251" t="s">
        <v>589</v>
      </c>
    </row>
    <row r="1119" spans="2:25" x14ac:dyDescent="0.25">
      <c r="B1119" s="251">
        <v>1</v>
      </c>
      <c r="C1119" s="251" t="s">
        <v>513</v>
      </c>
      <c r="D1119" s="251" t="s">
        <v>103</v>
      </c>
      <c r="E1119" s="251">
        <v>11428</v>
      </c>
      <c r="F1119" s="251" t="s">
        <v>590</v>
      </c>
      <c r="U1119" s="251">
        <v>1</v>
      </c>
      <c r="V1119" s="251" t="s">
        <v>513</v>
      </c>
      <c r="W1119" s="251" t="s">
        <v>103</v>
      </c>
      <c r="X1119" s="251">
        <f>TripMode!T55</f>
        <v>11667.722114281707</v>
      </c>
      <c r="Y1119" s="251" t="s">
        <v>590</v>
      </c>
    </row>
    <row r="1120" spans="2:25" x14ac:dyDescent="0.25">
      <c r="B1120" s="251">
        <v>10</v>
      </c>
      <c r="C1120" s="251" t="s">
        <v>513</v>
      </c>
      <c r="D1120" s="251" t="s">
        <v>103</v>
      </c>
      <c r="E1120" s="251">
        <v>0</v>
      </c>
      <c r="F1120" s="251" t="s">
        <v>590</v>
      </c>
      <c r="U1120" s="251">
        <v>2</v>
      </c>
      <c r="V1120" s="251" t="s">
        <v>513</v>
      </c>
      <c r="W1120" s="251" t="s">
        <v>103</v>
      </c>
      <c r="X1120" s="251">
        <f>TripMode!T56</f>
        <v>2940.197621469601</v>
      </c>
      <c r="Y1120" s="251" t="s">
        <v>590</v>
      </c>
    </row>
    <row r="1121" spans="2:25" x14ac:dyDescent="0.25">
      <c r="B1121" s="251">
        <v>11</v>
      </c>
      <c r="C1121" s="251" t="s">
        <v>513</v>
      </c>
      <c r="D1121" s="251" t="s">
        <v>103</v>
      </c>
      <c r="E1121" s="251">
        <v>0</v>
      </c>
      <c r="F1121" s="251" t="s">
        <v>590</v>
      </c>
      <c r="U1121" s="251">
        <v>3</v>
      </c>
      <c r="V1121" s="251" t="s">
        <v>513</v>
      </c>
      <c r="W1121" s="251" t="s">
        <v>103</v>
      </c>
      <c r="X1121" s="251">
        <f>TripMode!T57</f>
        <v>52074.420388526378</v>
      </c>
      <c r="Y1121" s="251" t="s">
        <v>590</v>
      </c>
    </row>
    <row r="1122" spans="2:25" x14ac:dyDescent="0.25">
      <c r="B1122" s="251">
        <v>12</v>
      </c>
      <c r="C1122" s="251" t="s">
        <v>513</v>
      </c>
      <c r="D1122" s="251" t="s">
        <v>103</v>
      </c>
      <c r="E1122" s="251">
        <v>0</v>
      </c>
      <c r="F1122" s="251" t="s">
        <v>590</v>
      </c>
      <c r="U1122" s="251">
        <v>4</v>
      </c>
      <c r="V1122" s="251" t="s">
        <v>513</v>
      </c>
      <c r="W1122" s="251" t="s">
        <v>103</v>
      </c>
      <c r="X1122" s="251">
        <f>TripMode!T58</f>
        <v>157.65987572231532</v>
      </c>
      <c r="Y1122" s="251" t="s">
        <v>590</v>
      </c>
    </row>
    <row r="1123" spans="2:25" x14ac:dyDescent="0.25">
      <c r="B1123" s="251">
        <v>2</v>
      </c>
      <c r="C1123" s="251" t="s">
        <v>513</v>
      </c>
      <c r="D1123" s="251" t="s">
        <v>103</v>
      </c>
      <c r="E1123" s="251">
        <v>2750</v>
      </c>
      <c r="F1123" s="251" t="s">
        <v>590</v>
      </c>
      <c r="U1123" s="251">
        <v>5</v>
      </c>
      <c r="V1123" s="251" t="s">
        <v>513</v>
      </c>
      <c r="W1123" s="251" t="s">
        <v>103</v>
      </c>
      <c r="X1123" s="251">
        <f>TripMode!T59</f>
        <v>0</v>
      </c>
      <c r="Y1123" s="251" t="s">
        <v>590</v>
      </c>
    </row>
    <row r="1124" spans="2:25" x14ac:dyDescent="0.25">
      <c r="B1124" s="251">
        <v>3</v>
      </c>
      <c r="C1124" s="251" t="s">
        <v>513</v>
      </c>
      <c r="D1124" s="251" t="s">
        <v>103</v>
      </c>
      <c r="E1124" s="251">
        <v>52450</v>
      </c>
      <c r="F1124" s="251" t="s">
        <v>590</v>
      </c>
      <c r="U1124" s="251">
        <v>6</v>
      </c>
      <c r="V1124" s="251" t="s">
        <v>513</v>
      </c>
      <c r="W1124" s="251" t="s">
        <v>103</v>
      </c>
      <c r="X1124" s="251">
        <f>TripMode!T60</f>
        <v>0</v>
      </c>
      <c r="Y1124" s="251" t="s">
        <v>590</v>
      </c>
    </row>
    <row r="1125" spans="2:25" x14ac:dyDescent="0.25">
      <c r="B1125" s="251">
        <v>4</v>
      </c>
      <c r="C1125" s="251" t="s">
        <v>513</v>
      </c>
      <c r="D1125" s="251" t="s">
        <v>103</v>
      </c>
      <c r="E1125" s="251">
        <v>212</v>
      </c>
      <c r="F1125" s="251" t="s">
        <v>590</v>
      </c>
      <c r="U1125" s="251">
        <v>7</v>
      </c>
      <c r="V1125" s="251" t="s">
        <v>513</v>
      </c>
      <c r="W1125" s="251" t="s">
        <v>103</v>
      </c>
      <c r="X1125" s="251">
        <f>TripMode!T61</f>
        <v>0</v>
      </c>
      <c r="Y1125" s="251" t="s">
        <v>590</v>
      </c>
    </row>
    <row r="1126" spans="2:25" x14ac:dyDescent="0.25">
      <c r="B1126" s="251">
        <v>5</v>
      </c>
      <c r="C1126" s="251" t="s">
        <v>513</v>
      </c>
      <c r="D1126" s="251" t="s">
        <v>103</v>
      </c>
      <c r="E1126" s="251">
        <v>0</v>
      </c>
      <c r="F1126" s="251" t="s">
        <v>590</v>
      </c>
      <c r="U1126" s="251">
        <v>8</v>
      </c>
      <c r="V1126" s="251" t="s">
        <v>513</v>
      </c>
      <c r="W1126" s="251" t="s">
        <v>103</v>
      </c>
      <c r="X1126" s="251">
        <f>TripMode!T62</f>
        <v>0</v>
      </c>
      <c r="Y1126" s="251" t="s">
        <v>590</v>
      </c>
    </row>
    <row r="1127" spans="2:25" x14ac:dyDescent="0.25">
      <c r="B1127" s="251">
        <v>6</v>
      </c>
      <c r="C1127" s="251" t="s">
        <v>513</v>
      </c>
      <c r="D1127" s="251" t="s">
        <v>103</v>
      </c>
      <c r="E1127" s="251">
        <v>0</v>
      </c>
      <c r="F1127" s="251" t="s">
        <v>590</v>
      </c>
      <c r="U1127" s="251">
        <v>9</v>
      </c>
      <c r="V1127" s="251" t="s">
        <v>513</v>
      </c>
      <c r="W1127" s="251" t="s">
        <v>103</v>
      </c>
      <c r="X1127" s="251">
        <f>TripMode!T63</f>
        <v>0</v>
      </c>
      <c r="Y1127" s="251" t="s">
        <v>590</v>
      </c>
    </row>
    <row r="1128" spans="2:25" x14ac:dyDescent="0.25">
      <c r="B1128" s="251">
        <v>7</v>
      </c>
      <c r="C1128" s="251" t="s">
        <v>513</v>
      </c>
      <c r="D1128" s="251" t="s">
        <v>103</v>
      </c>
      <c r="E1128" s="251">
        <v>0</v>
      </c>
      <c r="F1128" s="251" t="s">
        <v>590</v>
      </c>
      <c r="U1128" s="251">
        <v>10</v>
      </c>
      <c r="V1128" s="251" t="s">
        <v>513</v>
      </c>
      <c r="W1128" s="251" t="s">
        <v>103</v>
      </c>
      <c r="X1128" s="251">
        <f>TripMode!T64</f>
        <v>0</v>
      </c>
      <c r="Y1128" s="251" t="s">
        <v>590</v>
      </c>
    </row>
    <row r="1129" spans="2:25" x14ac:dyDescent="0.25">
      <c r="B1129" s="251">
        <v>8</v>
      </c>
      <c r="C1129" s="251" t="s">
        <v>513</v>
      </c>
      <c r="D1129" s="251" t="s">
        <v>103</v>
      </c>
      <c r="E1129" s="251">
        <v>0</v>
      </c>
      <c r="F1129" s="251" t="s">
        <v>590</v>
      </c>
      <c r="U1129" s="251">
        <v>11</v>
      </c>
      <c r="V1129" s="251" t="s">
        <v>513</v>
      </c>
      <c r="W1129" s="251" t="s">
        <v>103</v>
      </c>
      <c r="X1129" s="251">
        <f>TripMode!T65</f>
        <v>0</v>
      </c>
      <c r="Y1129" s="251" t="s">
        <v>590</v>
      </c>
    </row>
    <row r="1130" spans="2:25" x14ac:dyDescent="0.25">
      <c r="B1130" s="251">
        <v>9</v>
      </c>
      <c r="C1130" s="251" t="s">
        <v>513</v>
      </c>
      <c r="D1130" s="251" t="s">
        <v>103</v>
      </c>
      <c r="E1130" s="251">
        <v>0</v>
      </c>
      <c r="F1130" s="251" t="s">
        <v>590</v>
      </c>
      <c r="U1130" s="251">
        <v>12</v>
      </c>
      <c r="V1130" s="251" t="s">
        <v>513</v>
      </c>
      <c r="W1130" s="251" t="s">
        <v>103</v>
      </c>
      <c r="X1130" s="251">
        <f>TripMode!T66</f>
        <v>0</v>
      </c>
      <c r="Y1130" s="251" t="s">
        <v>590</v>
      </c>
    </row>
    <row r="1131" spans="2:25" x14ac:dyDescent="0.25">
      <c r="B1131" s="251">
        <v>1</v>
      </c>
      <c r="C1131" s="251" t="s">
        <v>515</v>
      </c>
      <c r="D1131" s="251" t="s">
        <v>103</v>
      </c>
      <c r="E1131" s="251">
        <v>0</v>
      </c>
      <c r="F1131" s="251" t="s">
        <v>591</v>
      </c>
      <c r="U1131" s="251">
        <v>1</v>
      </c>
      <c r="V1131" s="251" t="s">
        <v>515</v>
      </c>
      <c r="W1131" s="251" t="s">
        <v>103</v>
      </c>
      <c r="X1131" s="251">
        <f>TripMode!U55</f>
        <v>0</v>
      </c>
      <c r="Y1131" s="251" t="s">
        <v>591</v>
      </c>
    </row>
    <row r="1132" spans="2:25" x14ac:dyDescent="0.25">
      <c r="B1132" s="251">
        <v>10</v>
      </c>
      <c r="C1132" s="251" t="s">
        <v>515</v>
      </c>
      <c r="D1132" s="251" t="s">
        <v>103</v>
      </c>
      <c r="E1132" s="251">
        <v>0</v>
      </c>
      <c r="F1132" s="251" t="s">
        <v>591</v>
      </c>
      <c r="U1132" s="251">
        <v>2</v>
      </c>
      <c r="V1132" s="251" t="s">
        <v>515</v>
      </c>
      <c r="W1132" s="251" t="s">
        <v>103</v>
      </c>
      <c r="X1132" s="251">
        <f>TripMode!U56</f>
        <v>0</v>
      </c>
      <c r="Y1132" s="251" t="s">
        <v>591</v>
      </c>
    </row>
    <row r="1133" spans="2:25" x14ac:dyDescent="0.25">
      <c r="B1133" s="251">
        <v>11</v>
      </c>
      <c r="C1133" s="251" t="s">
        <v>515</v>
      </c>
      <c r="D1133" s="251" t="s">
        <v>103</v>
      </c>
      <c r="E1133" s="251">
        <v>0</v>
      </c>
      <c r="F1133" s="251" t="s">
        <v>591</v>
      </c>
      <c r="U1133" s="251">
        <v>3</v>
      </c>
      <c r="V1133" s="251" t="s">
        <v>515</v>
      </c>
      <c r="W1133" s="251" t="s">
        <v>103</v>
      </c>
      <c r="X1133" s="251">
        <f>TripMode!U57</f>
        <v>0</v>
      </c>
      <c r="Y1133" s="251" t="s">
        <v>591</v>
      </c>
    </row>
    <row r="1134" spans="2:25" x14ac:dyDescent="0.25">
      <c r="B1134" s="251">
        <v>12</v>
      </c>
      <c r="C1134" s="251" t="s">
        <v>515</v>
      </c>
      <c r="D1134" s="251" t="s">
        <v>103</v>
      </c>
      <c r="E1134" s="251">
        <v>0</v>
      </c>
      <c r="F1134" s="251" t="s">
        <v>591</v>
      </c>
      <c r="U1134" s="251">
        <v>4</v>
      </c>
      <c r="V1134" s="251" t="s">
        <v>515</v>
      </c>
      <c r="W1134" s="251" t="s">
        <v>103</v>
      </c>
      <c r="X1134" s="251">
        <f>TripMode!U58</f>
        <v>317186</v>
      </c>
      <c r="Y1134" s="251" t="s">
        <v>591</v>
      </c>
    </row>
    <row r="1135" spans="2:25" x14ac:dyDescent="0.25">
      <c r="B1135" s="251">
        <v>2</v>
      </c>
      <c r="C1135" s="251" t="s">
        <v>515</v>
      </c>
      <c r="D1135" s="251" t="s">
        <v>103</v>
      </c>
      <c r="E1135" s="251">
        <v>0</v>
      </c>
      <c r="F1135" s="251" t="s">
        <v>591</v>
      </c>
      <c r="U1135" s="251">
        <v>5</v>
      </c>
      <c r="V1135" s="251" t="s">
        <v>515</v>
      </c>
      <c r="W1135" s="251" t="s">
        <v>103</v>
      </c>
      <c r="X1135" s="251">
        <f>TripMode!U59</f>
        <v>0</v>
      </c>
      <c r="Y1135" s="251" t="s">
        <v>591</v>
      </c>
    </row>
    <row r="1136" spans="2:25" x14ac:dyDescent="0.25">
      <c r="B1136" s="251">
        <v>3</v>
      </c>
      <c r="C1136" s="251" t="s">
        <v>515</v>
      </c>
      <c r="D1136" s="251" t="s">
        <v>103</v>
      </c>
      <c r="E1136" s="251">
        <v>0</v>
      </c>
      <c r="F1136" s="251" t="s">
        <v>591</v>
      </c>
      <c r="U1136" s="251">
        <v>6</v>
      </c>
      <c r="V1136" s="251" t="s">
        <v>515</v>
      </c>
      <c r="W1136" s="251" t="s">
        <v>103</v>
      </c>
      <c r="X1136" s="251">
        <f>TripMode!U60</f>
        <v>0</v>
      </c>
      <c r="Y1136" s="251" t="s">
        <v>591</v>
      </c>
    </row>
    <row r="1137" spans="2:25" x14ac:dyDescent="0.25">
      <c r="B1137" s="251">
        <v>4</v>
      </c>
      <c r="C1137" s="251" t="s">
        <v>515</v>
      </c>
      <c r="D1137" s="251" t="s">
        <v>103</v>
      </c>
      <c r="E1137" s="251">
        <v>317186</v>
      </c>
      <c r="F1137" s="251" t="s">
        <v>591</v>
      </c>
      <c r="U1137" s="251">
        <v>7</v>
      </c>
      <c r="V1137" s="251" t="s">
        <v>515</v>
      </c>
      <c r="W1137" s="251" t="s">
        <v>103</v>
      </c>
      <c r="X1137" s="251">
        <f>TripMode!U61</f>
        <v>0</v>
      </c>
      <c r="Y1137" s="251" t="s">
        <v>591</v>
      </c>
    </row>
    <row r="1138" spans="2:25" x14ac:dyDescent="0.25">
      <c r="B1138" s="251">
        <v>5</v>
      </c>
      <c r="C1138" s="251" t="s">
        <v>515</v>
      </c>
      <c r="D1138" s="251" t="s">
        <v>103</v>
      </c>
      <c r="E1138" s="251">
        <v>0</v>
      </c>
      <c r="F1138" s="251" t="s">
        <v>591</v>
      </c>
      <c r="U1138" s="251">
        <v>8</v>
      </c>
      <c r="V1138" s="251" t="s">
        <v>515</v>
      </c>
      <c r="W1138" s="251" t="s">
        <v>103</v>
      </c>
      <c r="X1138" s="251">
        <f>TripMode!U62</f>
        <v>0</v>
      </c>
      <c r="Y1138" s="251" t="s">
        <v>591</v>
      </c>
    </row>
    <row r="1139" spans="2:25" x14ac:dyDescent="0.25">
      <c r="B1139" s="251">
        <v>6</v>
      </c>
      <c r="C1139" s="251" t="s">
        <v>515</v>
      </c>
      <c r="D1139" s="251" t="s">
        <v>103</v>
      </c>
      <c r="E1139" s="251">
        <v>0</v>
      </c>
      <c r="F1139" s="251" t="s">
        <v>591</v>
      </c>
      <c r="U1139" s="251">
        <v>9</v>
      </c>
      <c r="V1139" s="251" t="s">
        <v>515</v>
      </c>
      <c r="W1139" s="251" t="s">
        <v>103</v>
      </c>
      <c r="X1139" s="251">
        <f>TripMode!U63</f>
        <v>0</v>
      </c>
      <c r="Y1139" s="251" t="s">
        <v>591</v>
      </c>
    </row>
    <row r="1140" spans="2:25" x14ac:dyDescent="0.25">
      <c r="B1140" s="251">
        <v>7</v>
      </c>
      <c r="C1140" s="251" t="s">
        <v>515</v>
      </c>
      <c r="D1140" s="251" t="s">
        <v>103</v>
      </c>
      <c r="E1140" s="251">
        <v>0</v>
      </c>
      <c r="F1140" s="251" t="s">
        <v>591</v>
      </c>
      <c r="U1140" s="251">
        <v>10</v>
      </c>
      <c r="V1140" s="251" t="s">
        <v>515</v>
      </c>
      <c r="W1140" s="251" t="s">
        <v>103</v>
      </c>
      <c r="X1140" s="251">
        <f>TripMode!U64</f>
        <v>0</v>
      </c>
      <c r="Y1140" s="251" t="s">
        <v>591</v>
      </c>
    </row>
    <row r="1141" spans="2:25" x14ac:dyDescent="0.25">
      <c r="B1141" s="251">
        <v>8</v>
      </c>
      <c r="C1141" s="251" t="s">
        <v>515</v>
      </c>
      <c r="D1141" s="251" t="s">
        <v>103</v>
      </c>
      <c r="E1141" s="251">
        <v>0</v>
      </c>
      <c r="F1141" s="251" t="s">
        <v>591</v>
      </c>
      <c r="U1141" s="251">
        <v>11</v>
      </c>
      <c r="V1141" s="251" t="s">
        <v>515</v>
      </c>
      <c r="W1141" s="251" t="s">
        <v>103</v>
      </c>
      <c r="X1141" s="251">
        <f>TripMode!U65</f>
        <v>0</v>
      </c>
      <c r="Y1141" s="251" t="s">
        <v>591</v>
      </c>
    </row>
    <row r="1142" spans="2:25" x14ac:dyDescent="0.25">
      <c r="B1142" s="251">
        <v>9</v>
      </c>
      <c r="C1142" s="251" t="s">
        <v>515</v>
      </c>
      <c r="D1142" s="251" t="s">
        <v>103</v>
      </c>
      <c r="E1142" s="251">
        <v>0</v>
      </c>
      <c r="F1142" s="251" t="s">
        <v>591</v>
      </c>
      <c r="U1142" s="251">
        <v>12</v>
      </c>
      <c r="V1142" s="251" t="s">
        <v>515</v>
      </c>
      <c r="W1142" s="251" t="s">
        <v>103</v>
      </c>
      <c r="X1142" s="251">
        <f>TripMode!U66</f>
        <v>0</v>
      </c>
      <c r="Y1142" s="251" t="s">
        <v>591</v>
      </c>
    </row>
    <row r="1143" spans="2:25" x14ac:dyDescent="0.25">
      <c r="B1143" s="251">
        <v>1</v>
      </c>
      <c r="C1143" s="251" t="s">
        <v>517</v>
      </c>
      <c r="D1143" s="251" t="s">
        <v>103</v>
      </c>
      <c r="E1143" s="251">
        <v>0</v>
      </c>
      <c r="F1143" s="251" t="s">
        <v>592</v>
      </c>
      <c r="U1143" s="251">
        <v>1</v>
      </c>
      <c r="V1143" s="251" t="s">
        <v>517</v>
      </c>
      <c r="W1143" s="251" t="s">
        <v>103</v>
      </c>
      <c r="X1143" s="251">
        <f>TripMode!V55</f>
        <v>0</v>
      </c>
      <c r="Y1143" s="251" t="s">
        <v>592</v>
      </c>
    </row>
    <row r="1144" spans="2:25" x14ac:dyDescent="0.25">
      <c r="B1144" s="251">
        <v>10</v>
      </c>
      <c r="C1144" s="251" t="s">
        <v>517</v>
      </c>
      <c r="D1144" s="251" t="s">
        <v>103</v>
      </c>
      <c r="E1144" s="251">
        <v>0</v>
      </c>
      <c r="F1144" s="251" t="s">
        <v>592</v>
      </c>
      <c r="U1144" s="251">
        <v>2</v>
      </c>
      <c r="V1144" s="251" t="s">
        <v>517</v>
      </c>
      <c r="W1144" s="251" t="s">
        <v>103</v>
      </c>
      <c r="X1144" s="251">
        <f>TripMode!V56</f>
        <v>0</v>
      </c>
      <c r="Y1144" s="251" t="s">
        <v>592</v>
      </c>
    </row>
    <row r="1145" spans="2:25" x14ac:dyDescent="0.25">
      <c r="B1145" s="251">
        <v>11</v>
      </c>
      <c r="C1145" s="251" t="s">
        <v>517</v>
      </c>
      <c r="D1145" s="251" t="s">
        <v>103</v>
      </c>
      <c r="E1145" s="251">
        <v>0</v>
      </c>
      <c r="F1145" s="251" t="s">
        <v>592</v>
      </c>
      <c r="U1145" s="251">
        <v>3</v>
      </c>
      <c r="V1145" s="251" t="s">
        <v>517</v>
      </c>
      <c r="W1145" s="251" t="s">
        <v>103</v>
      </c>
      <c r="X1145" s="251">
        <f>TripMode!V57</f>
        <v>0</v>
      </c>
      <c r="Y1145" s="251" t="s">
        <v>592</v>
      </c>
    </row>
    <row r="1146" spans="2:25" x14ac:dyDescent="0.25">
      <c r="B1146" s="251">
        <v>12</v>
      </c>
      <c r="C1146" s="251" t="s">
        <v>517</v>
      </c>
      <c r="D1146" s="251" t="s">
        <v>103</v>
      </c>
      <c r="E1146" s="251">
        <v>0</v>
      </c>
      <c r="F1146" s="251" t="s">
        <v>592</v>
      </c>
      <c r="U1146" s="251">
        <v>4</v>
      </c>
      <c r="V1146" s="251" t="s">
        <v>517</v>
      </c>
      <c r="W1146" s="251" t="s">
        <v>103</v>
      </c>
      <c r="X1146" s="251">
        <f>TripMode!V58</f>
        <v>0</v>
      </c>
      <c r="Y1146" s="251" t="s">
        <v>592</v>
      </c>
    </row>
    <row r="1147" spans="2:25" x14ac:dyDescent="0.25">
      <c r="B1147" s="251">
        <v>2</v>
      </c>
      <c r="C1147" s="251" t="s">
        <v>517</v>
      </c>
      <c r="D1147" s="251" t="s">
        <v>103</v>
      </c>
      <c r="E1147" s="251">
        <v>0</v>
      </c>
      <c r="F1147" s="251" t="s">
        <v>592</v>
      </c>
      <c r="U1147" s="251">
        <v>5</v>
      </c>
      <c r="V1147" s="251" t="s">
        <v>517</v>
      </c>
      <c r="W1147" s="251" t="s">
        <v>103</v>
      </c>
      <c r="X1147" s="251">
        <f>TripMode!V59</f>
        <v>23573.999999999996</v>
      </c>
      <c r="Y1147" s="251" t="s">
        <v>592</v>
      </c>
    </row>
    <row r="1148" spans="2:25" x14ac:dyDescent="0.25">
      <c r="B1148" s="251">
        <v>3</v>
      </c>
      <c r="C1148" s="251" t="s">
        <v>517</v>
      </c>
      <c r="D1148" s="251" t="s">
        <v>103</v>
      </c>
      <c r="E1148" s="251">
        <v>0</v>
      </c>
      <c r="F1148" s="251" t="s">
        <v>592</v>
      </c>
      <c r="U1148" s="251">
        <v>6</v>
      </c>
      <c r="V1148" s="251" t="s">
        <v>517</v>
      </c>
      <c r="W1148" s="251" t="s">
        <v>103</v>
      </c>
      <c r="X1148" s="251">
        <f>TripMode!V60</f>
        <v>0</v>
      </c>
      <c r="Y1148" s="251" t="s">
        <v>592</v>
      </c>
    </row>
    <row r="1149" spans="2:25" x14ac:dyDescent="0.25">
      <c r="B1149" s="251">
        <v>4</v>
      </c>
      <c r="C1149" s="251" t="s">
        <v>517</v>
      </c>
      <c r="D1149" s="251" t="s">
        <v>103</v>
      </c>
      <c r="E1149" s="251">
        <v>0</v>
      </c>
      <c r="F1149" s="251" t="s">
        <v>592</v>
      </c>
      <c r="U1149" s="251">
        <v>7</v>
      </c>
      <c r="V1149" s="251" t="s">
        <v>517</v>
      </c>
      <c r="W1149" s="251" t="s">
        <v>103</v>
      </c>
      <c r="X1149" s="251">
        <f>TripMode!V61</f>
        <v>0</v>
      </c>
      <c r="Y1149" s="251" t="s">
        <v>592</v>
      </c>
    </row>
    <row r="1150" spans="2:25" x14ac:dyDescent="0.25">
      <c r="B1150" s="251">
        <v>5</v>
      </c>
      <c r="C1150" s="251" t="s">
        <v>517</v>
      </c>
      <c r="D1150" s="251" t="s">
        <v>103</v>
      </c>
      <c r="E1150" s="251">
        <v>23574</v>
      </c>
      <c r="F1150" s="251" t="s">
        <v>592</v>
      </c>
      <c r="U1150" s="251">
        <v>8</v>
      </c>
      <c r="V1150" s="251" t="s">
        <v>517</v>
      </c>
      <c r="W1150" s="251" t="s">
        <v>103</v>
      </c>
      <c r="X1150" s="251">
        <f>TripMode!V62</f>
        <v>0</v>
      </c>
      <c r="Y1150" s="251" t="s">
        <v>592</v>
      </c>
    </row>
    <row r="1151" spans="2:25" x14ac:dyDescent="0.25">
      <c r="B1151" s="251">
        <v>6</v>
      </c>
      <c r="C1151" s="251" t="s">
        <v>517</v>
      </c>
      <c r="D1151" s="251" t="s">
        <v>103</v>
      </c>
      <c r="E1151" s="251">
        <v>0</v>
      </c>
      <c r="F1151" s="251" t="s">
        <v>592</v>
      </c>
      <c r="U1151" s="251">
        <v>9</v>
      </c>
      <c r="V1151" s="251" t="s">
        <v>517</v>
      </c>
      <c r="W1151" s="251" t="s">
        <v>103</v>
      </c>
      <c r="X1151" s="251">
        <f>TripMode!V63</f>
        <v>0</v>
      </c>
      <c r="Y1151" s="251" t="s">
        <v>592</v>
      </c>
    </row>
    <row r="1152" spans="2:25" x14ac:dyDescent="0.25">
      <c r="B1152" s="251">
        <v>7</v>
      </c>
      <c r="C1152" s="251" t="s">
        <v>517</v>
      </c>
      <c r="D1152" s="251" t="s">
        <v>103</v>
      </c>
      <c r="E1152" s="251">
        <v>0</v>
      </c>
      <c r="F1152" s="251" t="s">
        <v>592</v>
      </c>
      <c r="U1152" s="251">
        <v>10</v>
      </c>
      <c r="V1152" s="251" t="s">
        <v>517</v>
      </c>
      <c r="W1152" s="251" t="s">
        <v>103</v>
      </c>
      <c r="X1152" s="251">
        <f>TripMode!V64</f>
        <v>0</v>
      </c>
      <c r="Y1152" s="251" t="s">
        <v>592</v>
      </c>
    </row>
    <row r="1153" spans="2:25" x14ac:dyDescent="0.25">
      <c r="B1153" s="251">
        <v>8</v>
      </c>
      <c r="C1153" s="251" t="s">
        <v>517</v>
      </c>
      <c r="D1153" s="251" t="s">
        <v>103</v>
      </c>
      <c r="E1153" s="251">
        <v>0</v>
      </c>
      <c r="F1153" s="251" t="s">
        <v>592</v>
      </c>
      <c r="U1153" s="251">
        <v>11</v>
      </c>
      <c r="V1153" s="251" t="s">
        <v>517</v>
      </c>
      <c r="W1153" s="251" t="s">
        <v>103</v>
      </c>
      <c r="X1153" s="251">
        <f>TripMode!V65</f>
        <v>0</v>
      </c>
      <c r="Y1153" s="251" t="s">
        <v>592</v>
      </c>
    </row>
    <row r="1154" spans="2:25" x14ac:dyDescent="0.25">
      <c r="B1154" s="251">
        <v>9</v>
      </c>
      <c r="C1154" s="251" t="s">
        <v>517</v>
      </c>
      <c r="D1154" s="251" t="s">
        <v>103</v>
      </c>
      <c r="E1154" s="251">
        <v>0</v>
      </c>
      <c r="F1154" s="251" t="s">
        <v>592</v>
      </c>
      <c r="U1154" s="251">
        <v>12</v>
      </c>
      <c r="V1154" s="251" t="s">
        <v>517</v>
      </c>
      <c r="W1154" s="251" t="s">
        <v>103</v>
      </c>
      <c r="X1154" s="251">
        <f>TripMode!V66</f>
        <v>0</v>
      </c>
      <c r="Y1154" s="251" t="s">
        <v>592</v>
      </c>
    </row>
    <row r="1155" spans="2:25" x14ac:dyDescent="0.25">
      <c r="B1155" s="251">
        <v>1</v>
      </c>
      <c r="C1155" s="251" t="s">
        <v>519</v>
      </c>
      <c r="D1155" s="251" t="s">
        <v>103</v>
      </c>
      <c r="E1155" s="251">
        <v>0</v>
      </c>
      <c r="F1155" s="251" t="s">
        <v>593</v>
      </c>
      <c r="U1155" s="251">
        <v>1</v>
      </c>
      <c r="V1155" s="251" t="s">
        <v>519</v>
      </c>
      <c r="W1155" s="251" t="s">
        <v>103</v>
      </c>
      <c r="X1155" s="251">
        <f>TripMode!W55</f>
        <v>0</v>
      </c>
      <c r="Y1155" s="251" t="s">
        <v>593</v>
      </c>
    </row>
    <row r="1156" spans="2:25" x14ac:dyDescent="0.25">
      <c r="B1156" s="251">
        <v>10</v>
      </c>
      <c r="C1156" s="251" t="s">
        <v>519</v>
      </c>
      <c r="D1156" s="251" t="s">
        <v>103</v>
      </c>
      <c r="E1156" s="251">
        <v>0</v>
      </c>
      <c r="F1156" s="251" t="s">
        <v>593</v>
      </c>
      <c r="U1156" s="251">
        <v>2</v>
      </c>
      <c r="V1156" s="251" t="s">
        <v>519</v>
      </c>
      <c r="W1156" s="251" t="s">
        <v>103</v>
      </c>
      <c r="X1156" s="251">
        <f>TripMode!W56</f>
        <v>3171.5535323238428</v>
      </c>
      <c r="Y1156" s="251" t="s">
        <v>593</v>
      </c>
    </row>
    <row r="1157" spans="2:25" x14ac:dyDescent="0.25">
      <c r="B1157" s="251">
        <v>11</v>
      </c>
      <c r="C1157" s="251" t="s">
        <v>519</v>
      </c>
      <c r="D1157" s="251" t="s">
        <v>103</v>
      </c>
      <c r="E1157" s="251">
        <v>428</v>
      </c>
      <c r="F1157" s="251" t="s">
        <v>593</v>
      </c>
      <c r="U1157" s="251">
        <v>3</v>
      </c>
      <c r="V1157" s="251" t="s">
        <v>519</v>
      </c>
      <c r="W1157" s="251" t="s">
        <v>103</v>
      </c>
      <c r="X1157" s="251">
        <f>TripMode!W57</f>
        <v>0</v>
      </c>
      <c r="Y1157" s="251" t="s">
        <v>593</v>
      </c>
    </row>
    <row r="1158" spans="2:25" x14ac:dyDescent="0.25">
      <c r="B1158" s="251">
        <v>12</v>
      </c>
      <c r="C1158" s="251" t="s">
        <v>519</v>
      </c>
      <c r="D1158" s="251" t="s">
        <v>103</v>
      </c>
      <c r="E1158" s="251">
        <v>1366</v>
      </c>
      <c r="F1158" s="251" t="s">
        <v>593</v>
      </c>
      <c r="U1158" s="251">
        <v>4</v>
      </c>
      <c r="V1158" s="251" t="s">
        <v>519</v>
      </c>
      <c r="W1158" s="251" t="s">
        <v>103</v>
      </c>
      <c r="X1158" s="251">
        <f>TripMode!W58</f>
        <v>1259.8579152114523</v>
      </c>
      <c r="Y1158" s="251" t="s">
        <v>593</v>
      </c>
    </row>
    <row r="1159" spans="2:25" x14ac:dyDescent="0.25">
      <c r="B1159" s="251">
        <v>2</v>
      </c>
      <c r="C1159" s="251" t="s">
        <v>519</v>
      </c>
      <c r="D1159" s="251" t="s">
        <v>103</v>
      </c>
      <c r="E1159" s="251">
        <v>0</v>
      </c>
      <c r="F1159" s="251" t="s">
        <v>593</v>
      </c>
      <c r="U1159" s="251">
        <v>5</v>
      </c>
      <c r="V1159" s="251" t="s">
        <v>519</v>
      </c>
      <c r="W1159" s="251" t="s">
        <v>103</v>
      </c>
      <c r="X1159" s="251">
        <f>TripMode!W59</f>
        <v>0</v>
      </c>
      <c r="Y1159" s="251" t="s">
        <v>593</v>
      </c>
    </row>
    <row r="1160" spans="2:25" x14ac:dyDescent="0.25">
      <c r="B1160" s="251">
        <v>3</v>
      </c>
      <c r="C1160" s="251" t="s">
        <v>519</v>
      </c>
      <c r="D1160" s="251" t="s">
        <v>103</v>
      </c>
      <c r="E1160" s="251">
        <v>0</v>
      </c>
      <c r="F1160" s="251" t="s">
        <v>593</v>
      </c>
      <c r="U1160" s="251">
        <v>6</v>
      </c>
      <c r="V1160" s="251" t="s">
        <v>519</v>
      </c>
      <c r="W1160" s="251" t="s">
        <v>103</v>
      </c>
      <c r="X1160" s="251">
        <f>TripMode!W60</f>
        <v>17709.73850883952</v>
      </c>
      <c r="Y1160" s="251" t="s">
        <v>593</v>
      </c>
    </row>
    <row r="1161" spans="2:25" x14ac:dyDescent="0.25">
      <c r="B1161" s="251">
        <v>4</v>
      </c>
      <c r="C1161" s="251" t="s">
        <v>519</v>
      </c>
      <c r="D1161" s="251" t="s">
        <v>103</v>
      </c>
      <c r="E1161" s="251">
        <v>1474</v>
      </c>
      <c r="F1161" s="251" t="s">
        <v>593</v>
      </c>
      <c r="U1161" s="251">
        <v>7</v>
      </c>
      <c r="V1161" s="251" t="s">
        <v>519</v>
      </c>
      <c r="W1161" s="251" t="s">
        <v>103</v>
      </c>
      <c r="X1161" s="251">
        <f>TripMode!W61</f>
        <v>0</v>
      </c>
      <c r="Y1161" s="251" t="s">
        <v>593</v>
      </c>
    </row>
    <row r="1162" spans="2:25" x14ac:dyDescent="0.25">
      <c r="B1162" s="251">
        <v>5</v>
      </c>
      <c r="C1162" s="251" t="s">
        <v>519</v>
      </c>
      <c r="D1162" s="251" t="s">
        <v>103</v>
      </c>
      <c r="E1162" s="251">
        <v>0</v>
      </c>
      <c r="F1162" s="251" t="s">
        <v>593</v>
      </c>
      <c r="U1162" s="251">
        <v>8</v>
      </c>
      <c r="V1162" s="251" t="s">
        <v>519</v>
      </c>
      <c r="W1162" s="251" t="s">
        <v>103</v>
      </c>
      <c r="X1162" s="251">
        <f>TripMode!W62</f>
        <v>0</v>
      </c>
      <c r="Y1162" s="251" t="s">
        <v>593</v>
      </c>
    </row>
    <row r="1163" spans="2:25" x14ac:dyDescent="0.25">
      <c r="B1163" s="251">
        <v>6</v>
      </c>
      <c r="C1163" s="251" t="s">
        <v>519</v>
      </c>
      <c r="D1163" s="251" t="s">
        <v>103</v>
      </c>
      <c r="E1163" s="251">
        <v>20374</v>
      </c>
      <c r="F1163" s="251" t="s">
        <v>593</v>
      </c>
      <c r="U1163" s="251">
        <v>9</v>
      </c>
      <c r="V1163" s="251" t="s">
        <v>519</v>
      </c>
      <c r="W1163" s="251" t="s">
        <v>103</v>
      </c>
      <c r="X1163" s="251">
        <f>TripMode!W63</f>
        <v>0</v>
      </c>
      <c r="Y1163" s="251" t="s">
        <v>593</v>
      </c>
    </row>
    <row r="1164" spans="2:25" x14ac:dyDescent="0.25">
      <c r="B1164" s="251">
        <v>7</v>
      </c>
      <c r="C1164" s="251" t="s">
        <v>519</v>
      </c>
      <c r="D1164" s="251" t="s">
        <v>103</v>
      </c>
      <c r="E1164" s="251">
        <v>0</v>
      </c>
      <c r="F1164" s="251" t="s">
        <v>593</v>
      </c>
      <c r="U1164" s="251">
        <v>10</v>
      </c>
      <c r="V1164" s="251" t="s">
        <v>519</v>
      </c>
      <c r="W1164" s="251" t="s">
        <v>103</v>
      </c>
      <c r="X1164" s="251">
        <f>TripMode!W64</f>
        <v>0</v>
      </c>
      <c r="Y1164" s="251" t="s">
        <v>593</v>
      </c>
    </row>
    <row r="1165" spans="2:25" x14ac:dyDescent="0.25">
      <c r="B1165" s="251">
        <v>8</v>
      </c>
      <c r="C1165" s="251" t="s">
        <v>519</v>
      </c>
      <c r="D1165" s="251" t="s">
        <v>103</v>
      </c>
      <c r="E1165" s="251">
        <v>0</v>
      </c>
      <c r="F1165" s="251" t="s">
        <v>593</v>
      </c>
      <c r="U1165" s="251">
        <v>11</v>
      </c>
      <c r="V1165" s="251" t="s">
        <v>519</v>
      </c>
      <c r="W1165" s="251" t="s">
        <v>103</v>
      </c>
      <c r="X1165" s="251">
        <f>TripMode!W65</f>
        <v>335.61173505436705</v>
      </c>
      <c r="Y1165" s="251" t="s">
        <v>593</v>
      </c>
    </row>
    <row r="1166" spans="2:25" x14ac:dyDescent="0.25">
      <c r="B1166" s="251">
        <v>9</v>
      </c>
      <c r="C1166" s="251" t="s">
        <v>519</v>
      </c>
      <c r="D1166" s="251" t="s">
        <v>103</v>
      </c>
      <c r="E1166" s="251">
        <v>0</v>
      </c>
      <c r="F1166" s="251" t="s">
        <v>593</v>
      </c>
      <c r="U1166" s="251">
        <v>12</v>
      </c>
      <c r="V1166" s="251" t="s">
        <v>519</v>
      </c>
      <c r="W1166" s="251" t="s">
        <v>103</v>
      </c>
      <c r="X1166" s="251">
        <f>TripMode!W66</f>
        <v>1165.2383085708182</v>
      </c>
      <c r="Y1166" s="251" t="s">
        <v>593</v>
      </c>
    </row>
    <row r="1167" spans="2:25" x14ac:dyDescent="0.25">
      <c r="B1167" s="251">
        <v>1</v>
      </c>
      <c r="C1167" s="251" t="s">
        <v>521</v>
      </c>
      <c r="D1167" s="251" t="s">
        <v>103</v>
      </c>
      <c r="E1167" s="251">
        <v>0</v>
      </c>
      <c r="F1167" s="251" t="s">
        <v>594</v>
      </c>
      <c r="U1167" s="251">
        <v>1</v>
      </c>
      <c r="V1167" s="251" t="s">
        <v>521</v>
      </c>
      <c r="W1167" s="251" t="s">
        <v>103</v>
      </c>
      <c r="X1167" s="251">
        <f>TripMode!X55</f>
        <v>0</v>
      </c>
      <c r="Y1167" s="251" t="s">
        <v>594</v>
      </c>
    </row>
    <row r="1168" spans="2:25" x14ac:dyDescent="0.25">
      <c r="B1168" s="251">
        <v>10</v>
      </c>
      <c r="C1168" s="251" t="s">
        <v>521</v>
      </c>
      <c r="D1168" s="251" t="s">
        <v>103</v>
      </c>
      <c r="E1168" s="251">
        <v>0</v>
      </c>
      <c r="F1168" s="251" t="s">
        <v>594</v>
      </c>
      <c r="U1168" s="251">
        <v>2</v>
      </c>
      <c r="V1168" s="251" t="s">
        <v>521</v>
      </c>
      <c r="W1168" s="251" t="s">
        <v>103</v>
      </c>
      <c r="X1168" s="251">
        <f>TripMode!X56</f>
        <v>0</v>
      </c>
      <c r="Y1168" s="251" t="s">
        <v>594</v>
      </c>
    </row>
    <row r="1169" spans="2:25" x14ac:dyDescent="0.25">
      <c r="B1169" s="251">
        <v>11</v>
      </c>
      <c r="C1169" s="251" t="s">
        <v>521</v>
      </c>
      <c r="D1169" s="251" t="s">
        <v>103</v>
      </c>
      <c r="E1169" s="251">
        <v>0</v>
      </c>
      <c r="F1169" s="251" t="s">
        <v>594</v>
      </c>
      <c r="U1169" s="251">
        <v>3</v>
      </c>
      <c r="V1169" s="251" t="s">
        <v>521</v>
      </c>
      <c r="W1169" s="251" t="s">
        <v>103</v>
      </c>
      <c r="X1169" s="251">
        <f>TripMode!X57</f>
        <v>0</v>
      </c>
      <c r="Y1169" s="251" t="s">
        <v>594</v>
      </c>
    </row>
    <row r="1170" spans="2:25" x14ac:dyDescent="0.25">
      <c r="B1170" s="251">
        <v>12</v>
      </c>
      <c r="C1170" s="251" t="s">
        <v>521</v>
      </c>
      <c r="D1170" s="251" t="s">
        <v>103</v>
      </c>
      <c r="E1170" s="251">
        <v>0</v>
      </c>
      <c r="F1170" s="251" t="s">
        <v>594</v>
      </c>
      <c r="U1170" s="251">
        <v>4</v>
      </c>
      <c r="V1170" s="251" t="s">
        <v>521</v>
      </c>
      <c r="W1170" s="251" t="s">
        <v>103</v>
      </c>
      <c r="X1170" s="251">
        <f>TripMode!X58</f>
        <v>0</v>
      </c>
      <c r="Y1170" s="251" t="s">
        <v>594</v>
      </c>
    </row>
    <row r="1171" spans="2:25" x14ac:dyDescent="0.25">
      <c r="B1171" s="251">
        <v>2</v>
      </c>
      <c r="C1171" s="251" t="s">
        <v>521</v>
      </c>
      <c r="D1171" s="251" t="s">
        <v>103</v>
      </c>
      <c r="E1171" s="251">
        <v>0</v>
      </c>
      <c r="F1171" s="251" t="s">
        <v>594</v>
      </c>
      <c r="U1171" s="251">
        <v>5</v>
      </c>
      <c r="V1171" s="251" t="s">
        <v>521</v>
      </c>
      <c r="W1171" s="251" t="s">
        <v>103</v>
      </c>
      <c r="X1171" s="251">
        <f>TripMode!X59</f>
        <v>0</v>
      </c>
      <c r="Y1171" s="251" t="s">
        <v>594</v>
      </c>
    </row>
    <row r="1172" spans="2:25" x14ac:dyDescent="0.25">
      <c r="B1172" s="251">
        <v>3</v>
      </c>
      <c r="C1172" s="251" t="s">
        <v>521</v>
      </c>
      <c r="D1172" s="251" t="s">
        <v>103</v>
      </c>
      <c r="E1172" s="251">
        <v>0</v>
      </c>
      <c r="F1172" s="251" t="s">
        <v>594</v>
      </c>
      <c r="U1172" s="251">
        <v>6</v>
      </c>
      <c r="V1172" s="251" t="s">
        <v>521</v>
      </c>
      <c r="W1172" s="251" t="s">
        <v>103</v>
      </c>
      <c r="X1172" s="251">
        <f>TripMode!X60</f>
        <v>0</v>
      </c>
      <c r="Y1172" s="251" t="s">
        <v>594</v>
      </c>
    </row>
    <row r="1173" spans="2:25" x14ac:dyDescent="0.25">
      <c r="B1173" s="251">
        <v>4</v>
      </c>
      <c r="C1173" s="251" t="s">
        <v>521</v>
      </c>
      <c r="D1173" s="251" t="s">
        <v>103</v>
      </c>
      <c r="E1173" s="251">
        <v>0</v>
      </c>
      <c r="F1173" s="251" t="s">
        <v>594</v>
      </c>
      <c r="U1173" s="251">
        <v>7</v>
      </c>
      <c r="V1173" s="251" t="s">
        <v>521</v>
      </c>
      <c r="W1173" s="251" t="s">
        <v>103</v>
      </c>
      <c r="X1173" s="251">
        <f>TripMode!X61</f>
        <v>0</v>
      </c>
      <c r="Y1173" s="251" t="s">
        <v>594</v>
      </c>
    </row>
    <row r="1174" spans="2:25" x14ac:dyDescent="0.25">
      <c r="B1174" s="251">
        <v>5</v>
      </c>
      <c r="C1174" s="251" t="s">
        <v>521</v>
      </c>
      <c r="D1174" s="251" t="s">
        <v>103</v>
      </c>
      <c r="E1174" s="251">
        <v>0</v>
      </c>
      <c r="F1174" s="251" t="s">
        <v>594</v>
      </c>
      <c r="U1174" s="251">
        <v>8</v>
      </c>
      <c r="V1174" s="251" t="s">
        <v>521</v>
      </c>
      <c r="W1174" s="251" t="s">
        <v>103</v>
      </c>
      <c r="X1174" s="251">
        <f>TripMode!X62</f>
        <v>0</v>
      </c>
      <c r="Y1174" s="251" t="s">
        <v>594</v>
      </c>
    </row>
    <row r="1175" spans="2:25" x14ac:dyDescent="0.25">
      <c r="B1175" s="251">
        <v>6</v>
      </c>
      <c r="C1175" s="251" t="s">
        <v>521</v>
      </c>
      <c r="D1175" s="251" t="s">
        <v>103</v>
      </c>
      <c r="E1175" s="251">
        <v>0</v>
      </c>
      <c r="F1175" s="251" t="s">
        <v>594</v>
      </c>
      <c r="U1175" s="251">
        <v>9</v>
      </c>
      <c r="V1175" s="251" t="s">
        <v>521</v>
      </c>
      <c r="W1175" s="251" t="s">
        <v>103</v>
      </c>
      <c r="X1175" s="251">
        <f>TripMode!X63</f>
        <v>0</v>
      </c>
      <c r="Y1175" s="251" t="s">
        <v>594</v>
      </c>
    </row>
    <row r="1176" spans="2:25" x14ac:dyDescent="0.25">
      <c r="B1176" s="251">
        <v>7</v>
      </c>
      <c r="C1176" s="251" t="s">
        <v>521</v>
      </c>
      <c r="D1176" s="251" t="s">
        <v>103</v>
      </c>
      <c r="E1176" s="251">
        <v>0</v>
      </c>
      <c r="F1176" s="251" t="s">
        <v>594</v>
      </c>
      <c r="U1176" s="251">
        <v>10</v>
      </c>
      <c r="V1176" s="251" t="s">
        <v>521</v>
      </c>
      <c r="W1176" s="251" t="s">
        <v>103</v>
      </c>
      <c r="X1176" s="251">
        <f>TripMode!X64</f>
        <v>0</v>
      </c>
      <c r="Y1176" s="251" t="s">
        <v>594</v>
      </c>
    </row>
    <row r="1177" spans="2:25" x14ac:dyDescent="0.25">
      <c r="B1177" s="251">
        <v>8</v>
      </c>
      <c r="C1177" s="251" t="s">
        <v>521</v>
      </c>
      <c r="D1177" s="251" t="s">
        <v>103</v>
      </c>
      <c r="E1177" s="251">
        <v>0</v>
      </c>
      <c r="F1177" s="251" t="s">
        <v>594</v>
      </c>
      <c r="U1177" s="251">
        <v>11</v>
      </c>
      <c r="V1177" s="251" t="s">
        <v>521</v>
      </c>
      <c r="W1177" s="251" t="s">
        <v>103</v>
      </c>
      <c r="X1177" s="251">
        <f>TripMode!X65</f>
        <v>0</v>
      </c>
      <c r="Y1177" s="251" t="s">
        <v>594</v>
      </c>
    </row>
    <row r="1178" spans="2:25" x14ac:dyDescent="0.25">
      <c r="B1178" s="251">
        <v>9</v>
      </c>
      <c r="C1178" s="251" t="s">
        <v>521</v>
      </c>
      <c r="D1178" s="251" t="s">
        <v>103</v>
      </c>
      <c r="E1178" s="251">
        <v>0</v>
      </c>
      <c r="F1178" s="251" t="s">
        <v>594</v>
      </c>
      <c r="U1178" s="251">
        <v>12</v>
      </c>
      <c r="V1178" s="251" t="s">
        <v>521</v>
      </c>
      <c r="W1178" s="251" t="s">
        <v>103</v>
      </c>
      <c r="X1178" s="251">
        <f>TripMode!X66</f>
        <v>0</v>
      </c>
      <c r="Y1178" s="251" t="s">
        <v>594</v>
      </c>
    </row>
    <row r="1179" spans="2:25" x14ac:dyDescent="0.25">
      <c r="B1179" s="251">
        <v>1</v>
      </c>
      <c r="C1179" s="251" t="s">
        <v>523</v>
      </c>
      <c r="D1179" s="251" t="s">
        <v>103</v>
      </c>
      <c r="E1179" s="251">
        <v>0</v>
      </c>
      <c r="F1179" s="251" t="s">
        <v>595</v>
      </c>
      <c r="U1179" s="251">
        <v>1</v>
      </c>
      <c r="V1179" s="251" t="s">
        <v>523</v>
      </c>
      <c r="W1179" s="251" t="s">
        <v>103</v>
      </c>
      <c r="X1179" s="251">
        <f>TripMode!Y55</f>
        <v>0</v>
      </c>
      <c r="Y1179" s="251" t="s">
        <v>595</v>
      </c>
    </row>
    <row r="1180" spans="2:25" x14ac:dyDescent="0.25">
      <c r="B1180" s="251">
        <v>10</v>
      </c>
      <c r="C1180" s="251" t="s">
        <v>523</v>
      </c>
      <c r="D1180" s="251" t="s">
        <v>103</v>
      </c>
      <c r="E1180" s="251">
        <v>0</v>
      </c>
      <c r="F1180" s="251" t="s">
        <v>595</v>
      </c>
      <c r="U1180" s="251">
        <v>2</v>
      </c>
      <c r="V1180" s="251" t="s">
        <v>523</v>
      </c>
      <c r="W1180" s="251" t="s">
        <v>103</v>
      </c>
      <c r="X1180" s="251">
        <f>TripMode!Y56</f>
        <v>0</v>
      </c>
      <c r="Y1180" s="251" t="s">
        <v>595</v>
      </c>
    </row>
    <row r="1181" spans="2:25" x14ac:dyDescent="0.25">
      <c r="B1181" s="251">
        <v>11</v>
      </c>
      <c r="C1181" s="251" t="s">
        <v>523</v>
      </c>
      <c r="D1181" s="251" t="s">
        <v>103</v>
      </c>
      <c r="E1181" s="251">
        <v>0</v>
      </c>
      <c r="F1181" s="251" t="s">
        <v>595</v>
      </c>
      <c r="U1181" s="251">
        <v>3</v>
      </c>
      <c r="V1181" s="251" t="s">
        <v>523</v>
      </c>
      <c r="W1181" s="251" t="s">
        <v>103</v>
      </c>
      <c r="X1181" s="251">
        <f>TripMode!Y57</f>
        <v>0</v>
      </c>
      <c r="Y1181" s="251" t="s">
        <v>595</v>
      </c>
    </row>
    <row r="1182" spans="2:25" x14ac:dyDescent="0.25">
      <c r="B1182" s="251">
        <v>12</v>
      </c>
      <c r="C1182" s="251" t="s">
        <v>523</v>
      </c>
      <c r="D1182" s="251" t="s">
        <v>103</v>
      </c>
      <c r="E1182" s="251">
        <v>0</v>
      </c>
      <c r="F1182" s="251" t="s">
        <v>595</v>
      </c>
      <c r="U1182" s="251">
        <v>4</v>
      </c>
      <c r="V1182" s="251" t="s">
        <v>523</v>
      </c>
      <c r="W1182" s="251" t="s">
        <v>103</v>
      </c>
      <c r="X1182" s="251">
        <f>TripMode!Y58</f>
        <v>0</v>
      </c>
      <c r="Y1182" s="251" t="s">
        <v>595</v>
      </c>
    </row>
    <row r="1183" spans="2:25" x14ac:dyDescent="0.25">
      <c r="B1183" s="251">
        <v>2</v>
      </c>
      <c r="C1183" s="251" t="s">
        <v>523</v>
      </c>
      <c r="D1183" s="251" t="s">
        <v>103</v>
      </c>
      <c r="E1183" s="251">
        <v>0</v>
      </c>
      <c r="F1183" s="251" t="s">
        <v>595</v>
      </c>
      <c r="U1183" s="251">
        <v>5</v>
      </c>
      <c r="V1183" s="251" t="s">
        <v>523</v>
      </c>
      <c r="W1183" s="251" t="s">
        <v>103</v>
      </c>
      <c r="X1183" s="251">
        <f>TripMode!Y59</f>
        <v>0</v>
      </c>
      <c r="Y1183" s="251" t="s">
        <v>595</v>
      </c>
    </row>
    <row r="1184" spans="2:25" x14ac:dyDescent="0.25">
      <c r="B1184" s="251">
        <v>3</v>
      </c>
      <c r="C1184" s="251" t="s">
        <v>523</v>
      </c>
      <c r="D1184" s="251" t="s">
        <v>103</v>
      </c>
      <c r="E1184" s="251">
        <v>0</v>
      </c>
      <c r="F1184" s="251" t="s">
        <v>595</v>
      </c>
      <c r="U1184" s="251">
        <v>6</v>
      </c>
      <c r="V1184" s="251" t="s">
        <v>523</v>
      </c>
      <c r="W1184" s="251" t="s">
        <v>103</v>
      </c>
      <c r="X1184" s="251">
        <f>TripMode!Y60</f>
        <v>0</v>
      </c>
      <c r="Y1184" s="251" t="s">
        <v>595</v>
      </c>
    </row>
    <row r="1185" spans="2:25" x14ac:dyDescent="0.25">
      <c r="B1185" s="251">
        <v>4</v>
      </c>
      <c r="C1185" s="251" t="s">
        <v>523</v>
      </c>
      <c r="D1185" s="251" t="s">
        <v>103</v>
      </c>
      <c r="E1185" s="251">
        <v>0</v>
      </c>
      <c r="F1185" s="251" t="s">
        <v>595</v>
      </c>
      <c r="U1185" s="251">
        <v>7</v>
      </c>
      <c r="V1185" s="251" t="s">
        <v>523</v>
      </c>
      <c r="W1185" s="251" t="s">
        <v>103</v>
      </c>
      <c r="X1185" s="251">
        <f>TripMode!Y61</f>
        <v>0</v>
      </c>
      <c r="Y1185" s="251" t="s">
        <v>595</v>
      </c>
    </row>
    <row r="1186" spans="2:25" x14ac:dyDescent="0.25">
      <c r="B1186" s="251">
        <v>5</v>
      </c>
      <c r="C1186" s="251" t="s">
        <v>523</v>
      </c>
      <c r="D1186" s="251" t="s">
        <v>103</v>
      </c>
      <c r="E1186" s="251">
        <v>0</v>
      </c>
      <c r="F1186" s="251" t="s">
        <v>595</v>
      </c>
      <c r="U1186" s="251">
        <v>8</v>
      </c>
      <c r="V1186" s="251" t="s">
        <v>523</v>
      </c>
      <c r="W1186" s="251" t="s">
        <v>103</v>
      </c>
      <c r="X1186" s="251">
        <f>TripMode!Y62</f>
        <v>0</v>
      </c>
      <c r="Y1186" s="251" t="s">
        <v>595</v>
      </c>
    </row>
    <row r="1187" spans="2:25" x14ac:dyDescent="0.25">
      <c r="B1187" s="251">
        <v>6</v>
      </c>
      <c r="C1187" s="251" t="s">
        <v>523</v>
      </c>
      <c r="D1187" s="251" t="s">
        <v>103</v>
      </c>
      <c r="E1187" s="251">
        <v>0</v>
      </c>
      <c r="F1187" s="251" t="s">
        <v>595</v>
      </c>
      <c r="U1187" s="251">
        <v>9</v>
      </c>
      <c r="V1187" s="251" t="s">
        <v>523</v>
      </c>
      <c r="W1187" s="251" t="s">
        <v>103</v>
      </c>
      <c r="X1187" s="251">
        <f>TripMode!Y63</f>
        <v>0</v>
      </c>
      <c r="Y1187" s="251" t="s">
        <v>595</v>
      </c>
    </row>
    <row r="1188" spans="2:25" x14ac:dyDescent="0.25">
      <c r="B1188" s="251">
        <v>7</v>
      </c>
      <c r="C1188" s="251" t="s">
        <v>523</v>
      </c>
      <c r="D1188" s="251" t="s">
        <v>103</v>
      </c>
      <c r="E1188" s="251">
        <v>0</v>
      </c>
      <c r="F1188" s="251" t="s">
        <v>595</v>
      </c>
      <c r="U1188" s="251">
        <v>10</v>
      </c>
      <c r="V1188" s="251" t="s">
        <v>523</v>
      </c>
      <c r="W1188" s="251" t="s">
        <v>103</v>
      </c>
      <c r="X1188" s="251">
        <f>TripMode!Y64</f>
        <v>0</v>
      </c>
      <c r="Y1188" s="251" t="s">
        <v>595</v>
      </c>
    </row>
    <row r="1189" spans="2:25" x14ac:dyDescent="0.25">
      <c r="B1189" s="251">
        <v>8</v>
      </c>
      <c r="C1189" s="251" t="s">
        <v>523</v>
      </c>
      <c r="D1189" s="251" t="s">
        <v>103</v>
      </c>
      <c r="E1189" s="251">
        <v>0</v>
      </c>
      <c r="F1189" s="251" t="s">
        <v>595</v>
      </c>
      <c r="U1189" s="251">
        <v>11</v>
      </c>
      <c r="V1189" s="251" t="s">
        <v>523</v>
      </c>
      <c r="W1189" s="251" t="s">
        <v>103</v>
      </c>
      <c r="X1189" s="251">
        <f>TripMode!Y65</f>
        <v>0</v>
      </c>
      <c r="Y1189" s="251" t="s">
        <v>595</v>
      </c>
    </row>
    <row r="1190" spans="2:25" x14ac:dyDescent="0.25">
      <c r="B1190" s="251">
        <v>9</v>
      </c>
      <c r="C1190" s="251" t="s">
        <v>523</v>
      </c>
      <c r="D1190" s="251" t="s">
        <v>103</v>
      </c>
      <c r="E1190" s="251">
        <v>0</v>
      </c>
      <c r="F1190" s="251" t="s">
        <v>595</v>
      </c>
      <c r="U1190" s="251">
        <v>12</v>
      </c>
      <c r="V1190" s="251" t="s">
        <v>523</v>
      </c>
      <c r="W1190" s="251" t="s">
        <v>103</v>
      </c>
      <c r="X1190" s="251">
        <f>TripMode!Y66</f>
        <v>0</v>
      </c>
      <c r="Y1190" s="251" t="s">
        <v>595</v>
      </c>
    </row>
    <row r="1191" spans="2:25" x14ac:dyDescent="0.25">
      <c r="B1191" s="251">
        <v>1</v>
      </c>
      <c r="C1191" s="251" t="s">
        <v>635</v>
      </c>
      <c r="D1191" s="251" t="s">
        <v>103</v>
      </c>
      <c r="E1191" s="251">
        <v>0</v>
      </c>
      <c r="F1191" s="251" t="s">
        <v>596</v>
      </c>
      <c r="U1191" s="251">
        <v>1</v>
      </c>
      <c r="V1191" s="251" t="s">
        <v>635</v>
      </c>
      <c r="W1191" s="251" t="s">
        <v>103</v>
      </c>
      <c r="X1191" s="251">
        <f>TripMode!Z55</f>
        <v>0</v>
      </c>
      <c r="Y1191" s="251" t="s">
        <v>596</v>
      </c>
    </row>
    <row r="1192" spans="2:25" x14ac:dyDescent="0.25">
      <c r="B1192" s="251">
        <v>10</v>
      </c>
      <c r="C1192" s="251" t="s">
        <v>635</v>
      </c>
      <c r="D1192" s="251" t="s">
        <v>103</v>
      </c>
      <c r="E1192" s="251">
        <v>0</v>
      </c>
      <c r="F1192" s="251" t="s">
        <v>596</v>
      </c>
      <c r="U1192" s="251">
        <v>2</v>
      </c>
      <c r="V1192" s="251" t="s">
        <v>635</v>
      </c>
      <c r="W1192" s="251" t="s">
        <v>103</v>
      </c>
      <c r="X1192" s="251">
        <f>TripMode!Z56</f>
        <v>0</v>
      </c>
      <c r="Y1192" s="251" t="s">
        <v>596</v>
      </c>
    </row>
    <row r="1193" spans="2:25" x14ac:dyDescent="0.25">
      <c r="B1193" s="251">
        <v>11</v>
      </c>
      <c r="C1193" s="251" t="s">
        <v>635</v>
      </c>
      <c r="D1193" s="251" t="s">
        <v>103</v>
      </c>
      <c r="E1193" s="251">
        <v>0</v>
      </c>
      <c r="F1193" s="251" t="s">
        <v>596</v>
      </c>
      <c r="U1193" s="251">
        <v>3</v>
      </c>
      <c r="V1193" s="251" t="s">
        <v>635</v>
      </c>
      <c r="W1193" s="251" t="s">
        <v>103</v>
      </c>
      <c r="X1193" s="251">
        <f>TripMode!Z57</f>
        <v>0</v>
      </c>
      <c r="Y1193" s="251" t="s">
        <v>596</v>
      </c>
    </row>
    <row r="1194" spans="2:25" x14ac:dyDescent="0.25">
      <c r="B1194" s="251">
        <v>12</v>
      </c>
      <c r="C1194" s="251" t="s">
        <v>635</v>
      </c>
      <c r="D1194" s="251" t="s">
        <v>103</v>
      </c>
      <c r="E1194" s="251">
        <v>0</v>
      </c>
      <c r="F1194" s="251" t="s">
        <v>596</v>
      </c>
      <c r="U1194" s="251">
        <v>4</v>
      </c>
      <c r="V1194" s="251" t="s">
        <v>635</v>
      </c>
      <c r="W1194" s="251" t="s">
        <v>103</v>
      </c>
      <c r="X1194" s="251">
        <f>TripMode!Z58</f>
        <v>0</v>
      </c>
      <c r="Y1194" s="251" t="s">
        <v>596</v>
      </c>
    </row>
    <row r="1195" spans="2:25" x14ac:dyDescent="0.25">
      <c r="B1195" s="251">
        <v>2</v>
      </c>
      <c r="C1195" s="251" t="s">
        <v>635</v>
      </c>
      <c r="D1195" s="251" t="s">
        <v>103</v>
      </c>
      <c r="E1195" s="251">
        <v>0</v>
      </c>
      <c r="F1195" s="251" t="s">
        <v>596</v>
      </c>
      <c r="U1195" s="251">
        <v>5</v>
      </c>
      <c r="V1195" s="251" t="s">
        <v>635</v>
      </c>
      <c r="W1195" s="251" t="s">
        <v>103</v>
      </c>
      <c r="X1195" s="251">
        <f>TripMode!Z59</f>
        <v>0</v>
      </c>
      <c r="Y1195" s="251" t="s">
        <v>596</v>
      </c>
    </row>
    <row r="1196" spans="2:25" x14ac:dyDescent="0.25">
      <c r="B1196" s="251">
        <v>3</v>
      </c>
      <c r="C1196" s="251" t="s">
        <v>635</v>
      </c>
      <c r="D1196" s="251" t="s">
        <v>103</v>
      </c>
      <c r="E1196" s="251">
        <v>0</v>
      </c>
      <c r="F1196" s="251" t="s">
        <v>596</v>
      </c>
      <c r="U1196" s="251">
        <v>6</v>
      </c>
      <c r="V1196" s="251" t="s">
        <v>635</v>
      </c>
      <c r="W1196" s="251" t="s">
        <v>103</v>
      </c>
      <c r="X1196" s="251">
        <f>TripMode!Z60</f>
        <v>0</v>
      </c>
      <c r="Y1196" s="251" t="s">
        <v>596</v>
      </c>
    </row>
    <row r="1197" spans="2:25" x14ac:dyDescent="0.25">
      <c r="B1197" s="251">
        <v>4</v>
      </c>
      <c r="C1197" s="251" t="s">
        <v>635</v>
      </c>
      <c r="D1197" s="251" t="s">
        <v>103</v>
      </c>
      <c r="E1197" s="251">
        <v>0</v>
      </c>
      <c r="F1197" s="251" t="s">
        <v>596</v>
      </c>
      <c r="U1197" s="251">
        <v>7</v>
      </c>
      <c r="V1197" s="251" t="s">
        <v>635</v>
      </c>
      <c r="W1197" s="251" t="s">
        <v>103</v>
      </c>
      <c r="X1197" s="251">
        <f>TripMode!Z61</f>
        <v>0</v>
      </c>
      <c r="Y1197" s="251" t="s">
        <v>596</v>
      </c>
    </row>
    <row r="1198" spans="2:25" x14ac:dyDescent="0.25">
      <c r="B1198" s="251">
        <v>5</v>
      </c>
      <c r="C1198" s="251" t="s">
        <v>635</v>
      </c>
      <c r="D1198" s="251" t="s">
        <v>103</v>
      </c>
      <c r="E1198" s="251">
        <v>0</v>
      </c>
      <c r="F1198" s="251" t="s">
        <v>596</v>
      </c>
      <c r="U1198" s="251">
        <v>8</v>
      </c>
      <c r="V1198" s="251" t="s">
        <v>635</v>
      </c>
      <c r="W1198" s="251" t="s">
        <v>103</v>
      </c>
      <c r="X1198" s="251">
        <f>TripMode!Z62</f>
        <v>0</v>
      </c>
      <c r="Y1198" s="251" t="s">
        <v>596</v>
      </c>
    </row>
    <row r="1199" spans="2:25" x14ac:dyDescent="0.25">
      <c r="B1199" s="251">
        <v>6</v>
      </c>
      <c r="C1199" s="251" t="s">
        <v>635</v>
      </c>
      <c r="D1199" s="251" t="s">
        <v>103</v>
      </c>
      <c r="E1199" s="251">
        <v>0</v>
      </c>
      <c r="F1199" s="251" t="s">
        <v>596</v>
      </c>
      <c r="U1199" s="251">
        <v>9</v>
      </c>
      <c r="V1199" s="251" t="s">
        <v>635</v>
      </c>
      <c r="W1199" s="251" t="s">
        <v>103</v>
      </c>
      <c r="X1199" s="251">
        <f>TripMode!Z63</f>
        <v>0</v>
      </c>
      <c r="Y1199" s="251" t="s">
        <v>596</v>
      </c>
    </row>
    <row r="1200" spans="2:25" x14ac:dyDescent="0.25">
      <c r="B1200" s="251">
        <v>7</v>
      </c>
      <c r="C1200" s="251" t="s">
        <v>635</v>
      </c>
      <c r="D1200" s="251" t="s">
        <v>103</v>
      </c>
      <c r="E1200" s="251">
        <v>0</v>
      </c>
      <c r="F1200" s="251" t="s">
        <v>596</v>
      </c>
      <c r="U1200" s="251">
        <v>10</v>
      </c>
      <c r="V1200" s="251" t="s">
        <v>635</v>
      </c>
      <c r="W1200" s="251" t="s">
        <v>103</v>
      </c>
      <c r="X1200" s="251">
        <f>TripMode!Z64</f>
        <v>0</v>
      </c>
      <c r="Y1200" s="251" t="s">
        <v>596</v>
      </c>
    </row>
    <row r="1201" spans="2:25" x14ac:dyDescent="0.25">
      <c r="B1201" s="251">
        <v>8</v>
      </c>
      <c r="C1201" s="251" t="s">
        <v>635</v>
      </c>
      <c r="D1201" s="251" t="s">
        <v>103</v>
      </c>
      <c r="E1201" s="251">
        <v>0</v>
      </c>
      <c r="F1201" s="251" t="s">
        <v>596</v>
      </c>
      <c r="U1201" s="251">
        <v>11</v>
      </c>
      <c r="V1201" s="251" t="s">
        <v>635</v>
      </c>
      <c r="W1201" s="251" t="s">
        <v>103</v>
      </c>
      <c r="X1201" s="251">
        <f>TripMode!Z65</f>
        <v>0</v>
      </c>
      <c r="Y1201" s="251" t="s">
        <v>596</v>
      </c>
    </row>
    <row r="1202" spans="2:25" x14ac:dyDescent="0.25">
      <c r="B1202" s="251">
        <v>9</v>
      </c>
      <c r="C1202" s="251" t="s">
        <v>635</v>
      </c>
      <c r="D1202" s="251" t="s">
        <v>103</v>
      </c>
      <c r="E1202" s="251">
        <v>0</v>
      </c>
      <c r="F1202" s="251" t="s">
        <v>596</v>
      </c>
      <c r="U1202" s="251">
        <v>12</v>
      </c>
      <c r="V1202" s="251" t="s">
        <v>635</v>
      </c>
      <c r="W1202" s="251" t="s">
        <v>103</v>
      </c>
      <c r="X1202" s="251">
        <f>TripMode!Z66</f>
        <v>0</v>
      </c>
      <c r="Y1202" s="251" t="s">
        <v>596</v>
      </c>
    </row>
    <row r="1203" spans="2:25" x14ac:dyDescent="0.25">
      <c r="B1203" s="251">
        <v>1</v>
      </c>
      <c r="C1203" s="251" t="s">
        <v>525</v>
      </c>
      <c r="D1203" s="251" t="s">
        <v>103</v>
      </c>
      <c r="E1203" s="251">
        <v>0</v>
      </c>
      <c r="F1203" s="251" t="s">
        <v>659</v>
      </c>
      <c r="U1203" s="251">
        <v>1</v>
      </c>
      <c r="V1203" s="251" t="s">
        <v>525</v>
      </c>
      <c r="W1203" s="251" t="s">
        <v>103</v>
      </c>
      <c r="X1203" s="251">
        <f>TripMode!AA55</f>
        <v>0</v>
      </c>
      <c r="Y1203" s="251" t="s">
        <v>659</v>
      </c>
    </row>
    <row r="1204" spans="2:25" x14ac:dyDescent="0.25">
      <c r="B1204" s="251">
        <v>10</v>
      </c>
      <c r="C1204" s="251" t="s">
        <v>525</v>
      </c>
      <c r="D1204" s="251" t="s">
        <v>103</v>
      </c>
      <c r="E1204" s="251">
        <v>0</v>
      </c>
      <c r="F1204" s="251" t="s">
        <v>659</v>
      </c>
      <c r="U1204" s="251">
        <v>2</v>
      </c>
      <c r="V1204" s="251" t="s">
        <v>525</v>
      </c>
      <c r="W1204" s="251" t="s">
        <v>103</v>
      </c>
      <c r="X1204" s="251">
        <f>TripMode!AA56</f>
        <v>0</v>
      </c>
      <c r="Y1204" s="251" t="s">
        <v>659</v>
      </c>
    </row>
    <row r="1205" spans="2:25" x14ac:dyDescent="0.25">
      <c r="B1205" s="251">
        <v>11</v>
      </c>
      <c r="C1205" s="251" t="s">
        <v>525</v>
      </c>
      <c r="D1205" s="251" t="s">
        <v>103</v>
      </c>
      <c r="E1205" s="251">
        <v>0</v>
      </c>
      <c r="F1205" s="251" t="s">
        <v>659</v>
      </c>
      <c r="U1205" s="251">
        <v>3</v>
      </c>
      <c r="V1205" s="251" t="s">
        <v>525</v>
      </c>
      <c r="W1205" s="251" t="s">
        <v>103</v>
      </c>
      <c r="X1205" s="251">
        <f>TripMode!AA57</f>
        <v>0</v>
      </c>
      <c r="Y1205" s="251" t="s">
        <v>659</v>
      </c>
    </row>
    <row r="1206" spans="2:25" x14ac:dyDescent="0.25">
      <c r="B1206" s="251">
        <v>12</v>
      </c>
      <c r="C1206" s="251" t="s">
        <v>525</v>
      </c>
      <c r="D1206" s="251" t="s">
        <v>103</v>
      </c>
      <c r="E1206" s="251">
        <v>0</v>
      </c>
      <c r="F1206" s="251" t="s">
        <v>659</v>
      </c>
      <c r="U1206" s="251">
        <v>4</v>
      </c>
      <c r="V1206" s="251" t="s">
        <v>525</v>
      </c>
      <c r="W1206" s="251" t="s">
        <v>103</v>
      </c>
      <c r="X1206" s="251">
        <f>TripMode!AA58</f>
        <v>0</v>
      </c>
      <c r="Y1206" s="251" t="s">
        <v>659</v>
      </c>
    </row>
    <row r="1207" spans="2:25" x14ac:dyDescent="0.25">
      <c r="B1207" s="251">
        <v>2</v>
      </c>
      <c r="C1207" s="251" t="s">
        <v>525</v>
      </c>
      <c r="D1207" s="251" t="s">
        <v>103</v>
      </c>
      <c r="E1207" s="251">
        <v>0</v>
      </c>
      <c r="F1207" s="251" t="s">
        <v>659</v>
      </c>
      <c r="U1207" s="251">
        <v>5</v>
      </c>
      <c r="V1207" s="251" t="s">
        <v>525</v>
      </c>
      <c r="W1207" s="251" t="s">
        <v>103</v>
      </c>
      <c r="X1207" s="251">
        <f>TripMode!AA59</f>
        <v>0</v>
      </c>
      <c r="Y1207" s="251" t="s">
        <v>659</v>
      </c>
    </row>
    <row r="1208" spans="2:25" x14ac:dyDescent="0.25">
      <c r="B1208" s="251">
        <v>3</v>
      </c>
      <c r="C1208" s="251" t="s">
        <v>525</v>
      </c>
      <c r="D1208" s="251" t="s">
        <v>103</v>
      </c>
      <c r="E1208" s="251">
        <v>0</v>
      </c>
      <c r="F1208" s="251" t="s">
        <v>659</v>
      </c>
      <c r="U1208" s="251">
        <v>6</v>
      </c>
      <c r="V1208" s="251" t="s">
        <v>525</v>
      </c>
      <c r="W1208" s="251" t="s">
        <v>103</v>
      </c>
      <c r="X1208" s="251">
        <f>TripMode!AA60</f>
        <v>0</v>
      </c>
      <c r="Y1208" s="251" t="s">
        <v>659</v>
      </c>
    </row>
    <row r="1209" spans="2:25" x14ac:dyDescent="0.25">
      <c r="B1209" s="251">
        <v>4</v>
      </c>
      <c r="C1209" s="251" t="s">
        <v>525</v>
      </c>
      <c r="D1209" s="251" t="s">
        <v>103</v>
      </c>
      <c r="E1209" s="251">
        <v>0</v>
      </c>
      <c r="F1209" s="251" t="s">
        <v>659</v>
      </c>
      <c r="U1209" s="251">
        <v>7</v>
      </c>
      <c r="V1209" s="251" t="s">
        <v>525</v>
      </c>
      <c r="W1209" s="251" t="s">
        <v>103</v>
      </c>
      <c r="X1209" s="251">
        <f>TripMode!AA61</f>
        <v>0</v>
      </c>
      <c r="Y1209" s="251" t="s">
        <v>659</v>
      </c>
    </row>
    <row r="1210" spans="2:25" x14ac:dyDescent="0.25">
      <c r="B1210" s="251">
        <v>5</v>
      </c>
      <c r="C1210" s="251" t="s">
        <v>525</v>
      </c>
      <c r="D1210" s="251" t="s">
        <v>103</v>
      </c>
      <c r="E1210" s="251">
        <v>0</v>
      </c>
      <c r="F1210" s="251" t="s">
        <v>659</v>
      </c>
      <c r="U1210" s="251">
        <v>8</v>
      </c>
      <c r="V1210" s="251" t="s">
        <v>525</v>
      </c>
      <c r="W1210" s="251" t="s">
        <v>103</v>
      </c>
      <c r="X1210" s="251">
        <f>TripMode!AA62</f>
        <v>0</v>
      </c>
      <c r="Y1210" s="251" t="s">
        <v>659</v>
      </c>
    </row>
    <row r="1211" spans="2:25" x14ac:dyDescent="0.25">
      <c r="B1211" s="251">
        <v>6</v>
      </c>
      <c r="C1211" s="251" t="s">
        <v>525</v>
      </c>
      <c r="D1211" s="251" t="s">
        <v>103</v>
      </c>
      <c r="E1211" s="251">
        <v>0</v>
      </c>
      <c r="F1211" s="251" t="s">
        <v>659</v>
      </c>
      <c r="U1211" s="251">
        <v>9</v>
      </c>
      <c r="V1211" s="251" t="s">
        <v>525</v>
      </c>
      <c r="W1211" s="251" t="s">
        <v>103</v>
      </c>
      <c r="X1211" s="251">
        <f>TripMode!AA63</f>
        <v>0</v>
      </c>
      <c r="Y1211" s="251" t="s">
        <v>659</v>
      </c>
    </row>
    <row r="1212" spans="2:25" x14ac:dyDescent="0.25">
      <c r="B1212" s="251">
        <v>7</v>
      </c>
      <c r="C1212" s="251" t="s">
        <v>525</v>
      </c>
      <c r="D1212" s="251" t="s">
        <v>103</v>
      </c>
      <c r="E1212" s="251">
        <v>0</v>
      </c>
      <c r="F1212" s="251" t="s">
        <v>659</v>
      </c>
      <c r="U1212" s="251">
        <v>10</v>
      </c>
      <c r="V1212" s="251" t="s">
        <v>525</v>
      </c>
      <c r="W1212" s="251" t="s">
        <v>103</v>
      </c>
      <c r="X1212" s="251">
        <f>TripMode!AA64</f>
        <v>0</v>
      </c>
      <c r="Y1212" s="251" t="s">
        <v>659</v>
      </c>
    </row>
    <row r="1213" spans="2:25" x14ac:dyDescent="0.25">
      <c r="B1213" s="251">
        <v>8</v>
      </c>
      <c r="C1213" s="251" t="s">
        <v>525</v>
      </c>
      <c r="D1213" s="251" t="s">
        <v>103</v>
      </c>
      <c r="E1213" s="251">
        <v>0</v>
      </c>
      <c r="F1213" s="251" t="s">
        <v>659</v>
      </c>
      <c r="U1213" s="251">
        <v>11</v>
      </c>
      <c r="V1213" s="251" t="s">
        <v>525</v>
      </c>
      <c r="W1213" s="251" t="s">
        <v>103</v>
      </c>
      <c r="X1213" s="251">
        <f>TripMode!AA65</f>
        <v>0</v>
      </c>
      <c r="Y1213" s="251" t="s">
        <v>659</v>
      </c>
    </row>
    <row r="1214" spans="2:25" x14ac:dyDescent="0.25">
      <c r="B1214" s="251">
        <v>9</v>
      </c>
      <c r="C1214" s="251" t="s">
        <v>525</v>
      </c>
      <c r="D1214" s="251" t="s">
        <v>103</v>
      </c>
      <c r="E1214" s="251">
        <v>0</v>
      </c>
      <c r="F1214" s="251" t="s">
        <v>659</v>
      </c>
      <c r="U1214" s="251">
        <v>12</v>
      </c>
      <c r="V1214" s="251" t="s">
        <v>525</v>
      </c>
      <c r="W1214" s="251" t="s">
        <v>103</v>
      </c>
      <c r="X1214" s="251">
        <f>TripMode!AA66</f>
        <v>0</v>
      </c>
      <c r="Y1214" s="251" t="s">
        <v>659</v>
      </c>
    </row>
    <row r="1215" spans="2:25" x14ac:dyDescent="0.25">
      <c r="B1215" s="251">
        <v>1</v>
      </c>
      <c r="C1215" s="251" t="s">
        <v>468</v>
      </c>
      <c r="D1215" s="251" t="s">
        <v>103</v>
      </c>
      <c r="E1215" s="251">
        <v>0</v>
      </c>
      <c r="F1215" s="251" t="s">
        <v>660</v>
      </c>
      <c r="U1215" s="251">
        <v>1</v>
      </c>
      <c r="V1215" s="251" t="s">
        <v>468</v>
      </c>
      <c r="W1215" s="251" t="s">
        <v>103</v>
      </c>
      <c r="X1215" s="251">
        <f>TripMode!AB55</f>
        <v>0</v>
      </c>
      <c r="Y1215" s="251" t="s">
        <v>660</v>
      </c>
    </row>
    <row r="1216" spans="2:25" x14ac:dyDescent="0.25">
      <c r="B1216" s="251">
        <v>10</v>
      </c>
      <c r="C1216" s="251" t="s">
        <v>468</v>
      </c>
      <c r="D1216" s="251" t="s">
        <v>103</v>
      </c>
      <c r="E1216" s="251">
        <v>0</v>
      </c>
      <c r="F1216" s="251" t="s">
        <v>660</v>
      </c>
      <c r="U1216" s="251">
        <v>2</v>
      </c>
      <c r="V1216" s="251" t="s">
        <v>468</v>
      </c>
      <c r="W1216" s="251" t="s">
        <v>103</v>
      </c>
      <c r="X1216" s="251">
        <f>TripMode!AB56</f>
        <v>161.48076227912708</v>
      </c>
      <c r="Y1216" s="251" t="s">
        <v>660</v>
      </c>
    </row>
    <row r="1217" spans="2:25" x14ac:dyDescent="0.25">
      <c r="B1217" s="251">
        <v>11</v>
      </c>
      <c r="C1217" s="251" t="s">
        <v>468</v>
      </c>
      <c r="D1217" s="251" t="s">
        <v>103</v>
      </c>
      <c r="E1217" s="251">
        <v>466</v>
      </c>
      <c r="F1217" s="251" t="s">
        <v>660</v>
      </c>
      <c r="U1217" s="251">
        <v>3</v>
      </c>
      <c r="V1217" s="251" t="s">
        <v>468</v>
      </c>
      <c r="W1217" s="251" t="s">
        <v>103</v>
      </c>
      <c r="X1217" s="251">
        <f>TripMode!AB57</f>
        <v>0</v>
      </c>
      <c r="Y1217" s="251" t="s">
        <v>660</v>
      </c>
    </row>
    <row r="1218" spans="2:25" x14ac:dyDescent="0.25">
      <c r="B1218" s="251">
        <v>12</v>
      </c>
      <c r="C1218" s="251" t="s">
        <v>468</v>
      </c>
      <c r="D1218" s="251" t="s">
        <v>103</v>
      </c>
      <c r="E1218" s="251">
        <v>0</v>
      </c>
      <c r="F1218" s="251" t="s">
        <v>660</v>
      </c>
      <c r="U1218" s="251">
        <v>4</v>
      </c>
      <c r="V1218" s="251" t="s">
        <v>468</v>
      </c>
      <c r="W1218" s="251" t="s">
        <v>103</v>
      </c>
      <c r="X1218" s="251">
        <f>TripMode!AB58</f>
        <v>226.7833636552339</v>
      </c>
      <c r="Y1218" s="251" t="s">
        <v>660</v>
      </c>
    </row>
    <row r="1219" spans="2:25" x14ac:dyDescent="0.25">
      <c r="B1219" s="251">
        <v>2</v>
      </c>
      <c r="C1219" s="251" t="s">
        <v>468</v>
      </c>
      <c r="D1219" s="251" t="s">
        <v>103</v>
      </c>
      <c r="E1219" s="251">
        <v>188</v>
      </c>
      <c r="F1219" s="251" t="s">
        <v>660</v>
      </c>
      <c r="U1219" s="251">
        <v>5</v>
      </c>
      <c r="V1219" s="251" t="s">
        <v>468</v>
      </c>
      <c r="W1219" s="251" t="s">
        <v>103</v>
      </c>
      <c r="X1219" s="251">
        <f>TripMode!AB59</f>
        <v>0</v>
      </c>
      <c r="Y1219" s="251" t="s">
        <v>660</v>
      </c>
    </row>
    <row r="1220" spans="2:25" x14ac:dyDescent="0.25">
      <c r="B1220" s="251">
        <v>3</v>
      </c>
      <c r="C1220" s="251" t="s">
        <v>468</v>
      </c>
      <c r="D1220" s="251" t="s">
        <v>103</v>
      </c>
      <c r="E1220" s="251">
        <v>1344</v>
      </c>
      <c r="F1220" s="251" t="s">
        <v>660</v>
      </c>
      <c r="U1220" s="251">
        <v>6</v>
      </c>
      <c r="V1220" s="251" t="s">
        <v>468</v>
      </c>
      <c r="W1220" s="251" t="s">
        <v>103</v>
      </c>
      <c r="X1220" s="251">
        <f>TripMode!AB60</f>
        <v>0</v>
      </c>
      <c r="Y1220" s="251" t="s">
        <v>660</v>
      </c>
    </row>
    <row r="1221" spans="2:25" x14ac:dyDescent="0.25">
      <c r="B1221" s="251">
        <v>4</v>
      </c>
      <c r="C1221" s="251" t="s">
        <v>468</v>
      </c>
      <c r="D1221" s="251" t="s">
        <v>103</v>
      </c>
      <c r="E1221" s="251">
        <v>232</v>
      </c>
      <c r="F1221" s="251" t="s">
        <v>660</v>
      </c>
      <c r="U1221" s="251">
        <v>7</v>
      </c>
      <c r="V1221" s="251" t="s">
        <v>468</v>
      </c>
      <c r="W1221" s="251" t="s">
        <v>103</v>
      </c>
      <c r="X1221" s="251">
        <f>TripMode!AB61</f>
        <v>0</v>
      </c>
      <c r="Y1221" s="251" t="s">
        <v>660</v>
      </c>
    </row>
    <row r="1222" spans="2:25" x14ac:dyDescent="0.25">
      <c r="B1222" s="251">
        <v>5</v>
      </c>
      <c r="C1222" s="251" t="s">
        <v>468</v>
      </c>
      <c r="D1222" s="251" t="s">
        <v>103</v>
      </c>
      <c r="E1222" s="251">
        <v>0</v>
      </c>
      <c r="F1222" s="251" t="s">
        <v>660</v>
      </c>
      <c r="U1222" s="251">
        <v>8</v>
      </c>
      <c r="V1222" s="251" t="s">
        <v>468</v>
      </c>
      <c r="W1222" s="251" t="s">
        <v>103</v>
      </c>
      <c r="X1222" s="251">
        <f>TripMode!AB62</f>
        <v>0</v>
      </c>
      <c r="Y1222" s="251" t="s">
        <v>660</v>
      </c>
    </row>
    <row r="1223" spans="2:25" x14ac:dyDescent="0.25">
      <c r="B1223" s="251">
        <v>6</v>
      </c>
      <c r="C1223" s="251" t="s">
        <v>468</v>
      </c>
      <c r="D1223" s="251" t="s">
        <v>103</v>
      </c>
      <c r="E1223" s="251">
        <v>0</v>
      </c>
      <c r="F1223" s="251" t="s">
        <v>660</v>
      </c>
      <c r="U1223" s="251">
        <v>9</v>
      </c>
      <c r="V1223" s="251" t="s">
        <v>468</v>
      </c>
      <c r="W1223" s="251" t="s">
        <v>103</v>
      </c>
      <c r="X1223" s="251">
        <f>TripMode!AB63</f>
        <v>0</v>
      </c>
      <c r="Y1223" s="251" t="s">
        <v>660</v>
      </c>
    </row>
    <row r="1224" spans="2:25" x14ac:dyDescent="0.25">
      <c r="B1224" s="251">
        <v>7</v>
      </c>
      <c r="C1224" s="251" t="s">
        <v>468</v>
      </c>
      <c r="D1224" s="251" t="s">
        <v>103</v>
      </c>
      <c r="E1224" s="251">
        <v>0</v>
      </c>
      <c r="F1224" s="251" t="s">
        <v>660</v>
      </c>
      <c r="U1224" s="251">
        <v>10</v>
      </c>
      <c r="V1224" s="251" t="s">
        <v>468</v>
      </c>
      <c r="W1224" s="251" t="s">
        <v>103</v>
      </c>
      <c r="X1224" s="251">
        <f>TripMode!AB64</f>
        <v>0</v>
      </c>
      <c r="Y1224" s="251" t="s">
        <v>660</v>
      </c>
    </row>
    <row r="1225" spans="2:25" x14ac:dyDescent="0.25">
      <c r="B1225" s="251">
        <v>8</v>
      </c>
      <c r="C1225" s="251" t="s">
        <v>468</v>
      </c>
      <c r="D1225" s="251" t="s">
        <v>103</v>
      </c>
      <c r="E1225" s="251">
        <v>0</v>
      </c>
      <c r="F1225" s="251" t="s">
        <v>660</v>
      </c>
      <c r="U1225" s="251">
        <v>11</v>
      </c>
      <c r="V1225" s="251" t="s">
        <v>468</v>
      </c>
      <c r="W1225" s="251" t="s">
        <v>103</v>
      </c>
      <c r="X1225" s="251">
        <f>TripMode!AB65</f>
        <v>1764.9968793129042</v>
      </c>
      <c r="Y1225" s="251" t="s">
        <v>660</v>
      </c>
    </row>
    <row r="1226" spans="2:25" x14ac:dyDescent="0.25">
      <c r="B1226" s="251">
        <v>9</v>
      </c>
      <c r="C1226" s="251" t="s">
        <v>468</v>
      </c>
      <c r="D1226" s="251" t="s">
        <v>103</v>
      </c>
      <c r="E1226" s="251">
        <v>0</v>
      </c>
      <c r="F1226" s="251" t="s">
        <v>660</v>
      </c>
      <c r="U1226" s="251">
        <v>12</v>
      </c>
      <c r="V1226" s="251" t="s">
        <v>468</v>
      </c>
      <c r="W1226" s="251" t="s">
        <v>103</v>
      </c>
      <c r="X1226" s="251">
        <f>TripMode!AB66</f>
        <v>76.738994752734982</v>
      </c>
      <c r="Y1226" s="251" t="s">
        <v>660</v>
      </c>
    </row>
    <row r="1227" spans="2:25" x14ac:dyDescent="0.25">
      <c r="B1227" s="251">
        <v>1</v>
      </c>
      <c r="C1227" s="251" t="s">
        <v>632</v>
      </c>
      <c r="D1227" s="251" t="s">
        <v>103</v>
      </c>
      <c r="E1227" s="251">
        <v>0</v>
      </c>
      <c r="F1227" s="251" t="s">
        <v>661</v>
      </c>
      <c r="U1227" s="251">
        <v>1</v>
      </c>
      <c r="V1227" s="251" t="s">
        <v>632</v>
      </c>
      <c r="W1227" s="251" t="s">
        <v>103</v>
      </c>
      <c r="X1227" s="251">
        <f>TripMode!AC55</f>
        <v>0</v>
      </c>
      <c r="Y1227" s="251" t="s">
        <v>661</v>
      </c>
    </row>
    <row r="1228" spans="2:25" x14ac:dyDescent="0.25">
      <c r="B1228" s="251">
        <v>10</v>
      </c>
      <c r="C1228" s="251" t="s">
        <v>632</v>
      </c>
      <c r="D1228" s="251" t="s">
        <v>103</v>
      </c>
      <c r="E1228" s="251">
        <v>0</v>
      </c>
      <c r="F1228" s="251" t="s">
        <v>661</v>
      </c>
      <c r="U1228" s="251">
        <v>2</v>
      </c>
      <c r="V1228" s="251" t="s">
        <v>632</v>
      </c>
      <c r="W1228" s="251" t="s">
        <v>103</v>
      </c>
      <c r="X1228" s="251">
        <f>TripMode!AC56</f>
        <v>691.71603253249657</v>
      </c>
      <c r="Y1228" s="251" t="s">
        <v>661</v>
      </c>
    </row>
    <row r="1229" spans="2:25" x14ac:dyDescent="0.25">
      <c r="B1229" s="251">
        <v>11</v>
      </c>
      <c r="C1229" s="251" t="s">
        <v>632</v>
      </c>
      <c r="D1229" s="251" t="s">
        <v>103</v>
      </c>
      <c r="E1229" s="251">
        <v>260</v>
      </c>
      <c r="F1229" s="251" t="s">
        <v>661</v>
      </c>
      <c r="U1229" s="251">
        <v>3</v>
      </c>
      <c r="V1229" s="251" t="s">
        <v>632</v>
      </c>
      <c r="W1229" s="251" t="s">
        <v>103</v>
      </c>
      <c r="X1229" s="251">
        <f>TripMode!AC57</f>
        <v>0</v>
      </c>
      <c r="Y1229" s="251" t="s">
        <v>661</v>
      </c>
    </row>
    <row r="1230" spans="2:25" x14ac:dyDescent="0.25">
      <c r="B1230" s="251">
        <v>12</v>
      </c>
      <c r="C1230" s="251" t="s">
        <v>632</v>
      </c>
      <c r="D1230" s="251" t="s">
        <v>103</v>
      </c>
      <c r="E1230" s="251">
        <v>1084</v>
      </c>
      <c r="F1230" s="251" t="s">
        <v>661</v>
      </c>
      <c r="U1230" s="251">
        <v>4</v>
      </c>
      <c r="V1230" s="251" t="s">
        <v>632</v>
      </c>
      <c r="W1230" s="251" t="s">
        <v>103</v>
      </c>
      <c r="X1230" s="251">
        <f>TripMode!AC58</f>
        <v>971.44505845728008</v>
      </c>
      <c r="Y1230" s="251" t="s">
        <v>661</v>
      </c>
    </row>
    <row r="1231" spans="2:25" x14ac:dyDescent="0.25">
      <c r="B1231" s="251">
        <v>2</v>
      </c>
      <c r="C1231" s="251" t="s">
        <v>632</v>
      </c>
      <c r="D1231" s="251" t="s">
        <v>103</v>
      </c>
      <c r="E1231" s="251">
        <v>716</v>
      </c>
      <c r="F1231" s="251" t="s">
        <v>661</v>
      </c>
      <c r="U1231" s="251">
        <v>5</v>
      </c>
      <c r="V1231" s="251" t="s">
        <v>632</v>
      </c>
      <c r="W1231" s="251" t="s">
        <v>103</v>
      </c>
      <c r="X1231" s="251">
        <f>TripMode!AC59</f>
        <v>0</v>
      </c>
      <c r="Y1231" s="251" t="s">
        <v>661</v>
      </c>
    </row>
    <row r="1232" spans="2:25" x14ac:dyDescent="0.25">
      <c r="B1232" s="251">
        <v>3</v>
      </c>
      <c r="C1232" s="251" t="s">
        <v>632</v>
      </c>
      <c r="D1232" s="251" t="s">
        <v>103</v>
      </c>
      <c r="E1232" s="251">
        <v>5904</v>
      </c>
      <c r="F1232" s="251" t="s">
        <v>661</v>
      </c>
      <c r="U1232" s="251">
        <v>6</v>
      </c>
      <c r="V1232" s="251" t="s">
        <v>632</v>
      </c>
      <c r="W1232" s="251" t="s">
        <v>103</v>
      </c>
      <c r="X1232" s="251">
        <f>TripMode!AC60</f>
        <v>0</v>
      </c>
      <c r="Y1232" s="251" t="s">
        <v>661</v>
      </c>
    </row>
    <row r="1233" spans="2:25" x14ac:dyDescent="0.25">
      <c r="B1233" s="251">
        <v>4</v>
      </c>
      <c r="C1233" s="251" t="s">
        <v>632</v>
      </c>
      <c r="D1233" s="251" t="s">
        <v>103</v>
      </c>
      <c r="E1233" s="251">
        <v>1004</v>
      </c>
      <c r="F1233" s="251" t="s">
        <v>661</v>
      </c>
      <c r="U1233" s="251">
        <v>7</v>
      </c>
      <c r="V1233" s="251" t="s">
        <v>632</v>
      </c>
      <c r="W1233" s="251" t="s">
        <v>103</v>
      </c>
      <c r="X1233" s="251">
        <f>TripMode!AC61</f>
        <v>0</v>
      </c>
      <c r="Y1233" s="251" t="s">
        <v>661</v>
      </c>
    </row>
    <row r="1234" spans="2:25" x14ac:dyDescent="0.25">
      <c r="B1234" s="251">
        <v>5</v>
      </c>
      <c r="C1234" s="251" t="s">
        <v>632</v>
      </c>
      <c r="D1234" s="251" t="s">
        <v>103</v>
      </c>
      <c r="E1234" s="251">
        <v>0</v>
      </c>
      <c r="F1234" s="251" t="s">
        <v>661</v>
      </c>
      <c r="U1234" s="251">
        <v>8</v>
      </c>
      <c r="V1234" s="251" t="s">
        <v>632</v>
      </c>
      <c r="W1234" s="251" t="s">
        <v>103</v>
      </c>
      <c r="X1234" s="251">
        <f>TripMode!AC62</f>
        <v>0</v>
      </c>
      <c r="Y1234" s="251" t="s">
        <v>661</v>
      </c>
    </row>
    <row r="1235" spans="2:25" x14ac:dyDescent="0.25">
      <c r="B1235" s="251">
        <v>6</v>
      </c>
      <c r="C1235" s="251" t="s">
        <v>632</v>
      </c>
      <c r="D1235" s="251" t="s">
        <v>103</v>
      </c>
      <c r="E1235" s="251">
        <v>0</v>
      </c>
      <c r="F1235" s="251" t="s">
        <v>661</v>
      </c>
      <c r="U1235" s="251">
        <v>9</v>
      </c>
      <c r="V1235" s="251" t="s">
        <v>632</v>
      </c>
      <c r="W1235" s="251" t="s">
        <v>103</v>
      </c>
      <c r="X1235" s="251">
        <f>TripMode!AC63</f>
        <v>0</v>
      </c>
      <c r="Y1235" s="251" t="s">
        <v>661</v>
      </c>
    </row>
    <row r="1236" spans="2:25" x14ac:dyDescent="0.25">
      <c r="B1236" s="251">
        <v>7</v>
      </c>
      <c r="C1236" s="251" t="s">
        <v>632</v>
      </c>
      <c r="D1236" s="251" t="s">
        <v>103</v>
      </c>
      <c r="E1236" s="251">
        <v>0</v>
      </c>
      <c r="F1236" s="251" t="s">
        <v>661</v>
      </c>
      <c r="U1236" s="251">
        <v>10</v>
      </c>
      <c r="V1236" s="251" t="s">
        <v>632</v>
      </c>
      <c r="W1236" s="251" t="s">
        <v>103</v>
      </c>
      <c r="X1236" s="251">
        <f>TripMode!AC64</f>
        <v>0</v>
      </c>
      <c r="Y1236" s="251" t="s">
        <v>661</v>
      </c>
    </row>
    <row r="1237" spans="2:25" x14ac:dyDescent="0.25">
      <c r="B1237" s="251">
        <v>8</v>
      </c>
      <c r="C1237" s="251" t="s">
        <v>632</v>
      </c>
      <c r="D1237" s="251" t="s">
        <v>103</v>
      </c>
      <c r="E1237" s="251">
        <v>0</v>
      </c>
      <c r="F1237" s="251" t="s">
        <v>661</v>
      </c>
      <c r="U1237" s="251">
        <v>11</v>
      </c>
      <c r="V1237" s="251" t="s">
        <v>632</v>
      </c>
      <c r="W1237" s="251" t="s">
        <v>103</v>
      </c>
      <c r="X1237" s="251">
        <f>TripMode!AC65</f>
        <v>219.14516727030667</v>
      </c>
      <c r="Y1237" s="251" t="s">
        <v>661</v>
      </c>
    </row>
    <row r="1238" spans="2:25" x14ac:dyDescent="0.25">
      <c r="B1238" s="251">
        <v>9</v>
      </c>
      <c r="C1238" s="251" t="s">
        <v>632</v>
      </c>
      <c r="D1238" s="251" t="s">
        <v>103</v>
      </c>
      <c r="E1238" s="251">
        <v>0</v>
      </c>
      <c r="F1238" s="251" t="s">
        <v>661</v>
      </c>
      <c r="U1238" s="251">
        <v>12</v>
      </c>
      <c r="V1238" s="251" t="s">
        <v>632</v>
      </c>
      <c r="W1238" s="251" t="s">
        <v>103</v>
      </c>
      <c r="X1238" s="251">
        <f>TripMode!AC66</f>
        <v>7085.6937417399158</v>
      </c>
      <c r="Y1238" s="251" t="s">
        <v>661</v>
      </c>
    </row>
    <row r="1239" spans="2:25" x14ac:dyDescent="0.25">
      <c r="B1239" s="251">
        <v>1</v>
      </c>
      <c r="C1239" s="251" t="s">
        <v>26</v>
      </c>
      <c r="D1239" s="251" t="s">
        <v>103</v>
      </c>
      <c r="E1239" s="251">
        <v>520598</v>
      </c>
      <c r="F1239" s="251" t="s">
        <v>597</v>
      </c>
      <c r="U1239" s="251">
        <v>1</v>
      </c>
      <c r="V1239" s="251" t="s">
        <v>26</v>
      </c>
      <c r="W1239" s="251" t="s">
        <v>103</v>
      </c>
      <c r="X1239" s="226">
        <f>TripMode!AD55</f>
        <v>521078.40893580735</v>
      </c>
      <c r="Y1239" s="251" t="s">
        <v>597</v>
      </c>
    </row>
    <row r="1240" spans="2:25" x14ac:dyDescent="0.25">
      <c r="B1240" s="251">
        <v>10</v>
      </c>
      <c r="C1240" s="251" t="s">
        <v>26</v>
      </c>
      <c r="D1240" s="251" t="s">
        <v>103</v>
      </c>
      <c r="E1240" s="251">
        <v>0</v>
      </c>
      <c r="F1240" s="251" t="s">
        <v>597</v>
      </c>
      <c r="U1240" s="251">
        <v>2</v>
      </c>
      <c r="V1240" s="251" t="s">
        <v>26</v>
      </c>
      <c r="W1240" s="251" t="s">
        <v>103</v>
      </c>
      <c r="X1240" s="226">
        <f>TripMode!AD56</f>
        <v>116777.53966678948</v>
      </c>
      <c r="Y1240" s="251" t="s">
        <v>597</v>
      </c>
    </row>
    <row r="1241" spans="2:25" x14ac:dyDescent="0.25">
      <c r="B1241" s="251">
        <v>11</v>
      </c>
      <c r="C1241" s="251" t="s">
        <v>26</v>
      </c>
      <c r="D1241" s="251" t="s">
        <v>103</v>
      </c>
      <c r="E1241" s="251">
        <v>1154</v>
      </c>
      <c r="F1241" s="251" t="s">
        <v>597</v>
      </c>
      <c r="U1241" s="251">
        <v>3</v>
      </c>
      <c r="V1241" s="251" t="s">
        <v>26</v>
      </c>
      <c r="W1241" s="251" t="s">
        <v>103</v>
      </c>
      <c r="X1241" s="226">
        <f>TripMode!AD57</f>
        <v>52074.420388526378</v>
      </c>
      <c r="Y1241" s="251" t="s">
        <v>597</v>
      </c>
    </row>
    <row r="1242" spans="2:25" x14ac:dyDescent="0.25">
      <c r="B1242" s="251">
        <v>12</v>
      </c>
      <c r="C1242" s="251" t="s">
        <v>26</v>
      </c>
      <c r="D1242" s="251" t="s">
        <v>103</v>
      </c>
      <c r="E1242" s="251">
        <v>2450</v>
      </c>
      <c r="F1242" s="251" t="s">
        <v>597</v>
      </c>
      <c r="U1242" s="251">
        <v>4</v>
      </c>
      <c r="V1242" s="251" t="s">
        <v>26</v>
      </c>
      <c r="W1242" s="251" t="s">
        <v>103</v>
      </c>
      <c r="X1242" s="226">
        <f>TripMode!AD58</f>
        <v>320064.46767333621</v>
      </c>
      <c r="Y1242" s="251" t="s">
        <v>597</v>
      </c>
    </row>
    <row r="1243" spans="2:25" x14ac:dyDescent="0.25">
      <c r="B1243" s="251">
        <v>2</v>
      </c>
      <c r="C1243" s="251" t="s">
        <v>26</v>
      </c>
      <c r="D1243" s="251" t="s">
        <v>103</v>
      </c>
      <c r="E1243" s="251">
        <v>113706</v>
      </c>
      <c r="F1243" s="251" t="s">
        <v>597</v>
      </c>
      <c r="U1243" s="251">
        <v>5</v>
      </c>
      <c r="V1243" s="251" t="s">
        <v>26</v>
      </c>
      <c r="W1243" s="251" t="s">
        <v>103</v>
      </c>
      <c r="X1243" s="226">
        <f>TripMode!AD59</f>
        <v>23573.999999999996</v>
      </c>
      <c r="Y1243" s="251" t="s">
        <v>597</v>
      </c>
    </row>
    <row r="1244" spans="2:25" x14ac:dyDescent="0.25">
      <c r="B1244" s="251">
        <v>3</v>
      </c>
      <c r="C1244" s="251" t="s">
        <v>26</v>
      </c>
      <c r="D1244" s="251" t="s">
        <v>103</v>
      </c>
      <c r="E1244" s="251">
        <v>59698</v>
      </c>
      <c r="F1244" s="251" t="s">
        <v>597</v>
      </c>
      <c r="U1244" s="251">
        <v>6</v>
      </c>
      <c r="V1244" s="251" t="s">
        <v>26</v>
      </c>
      <c r="W1244" s="251" t="s">
        <v>103</v>
      </c>
      <c r="X1244" s="226">
        <f>TripMode!AD60</f>
        <v>17709.73850883952</v>
      </c>
      <c r="Y1244" s="251" t="s">
        <v>597</v>
      </c>
    </row>
    <row r="1245" spans="2:25" x14ac:dyDescent="0.25">
      <c r="B1245" s="251">
        <v>4</v>
      </c>
      <c r="C1245" s="251" t="s">
        <v>26</v>
      </c>
      <c r="D1245" s="251" t="s">
        <v>103</v>
      </c>
      <c r="E1245" s="251">
        <v>320372</v>
      </c>
      <c r="F1245" s="251" t="s">
        <v>597</v>
      </c>
      <c r="U1245" s="251">
        <v>7</v>
      </c>
      <c r="V1245" s="251" t="s">
        <v>26</v>
      </c>
      <c r="W1245" s="251" t="s">
        <v>103</v>
      </c>
      <c r="X1245" s="226">
        <f>TripMode!AD61</f>
        <v>0</v>
      </c>
      <c r="Y1245" s="251" t="s">
        <v>597</v>
      </c>
    </row>
    <row r="1246" spans="2:25" x14ac:dyDescent="0.25">
      <c r="B1246" s="251">
        <v>5</v>
      </c>
      <c r="C1246" s="251" t="s">
        <v>26</v>
      </c>
      <c r="D1246" s="251" t="s">
        <v>103</v>
      </c>
      <c r="E1246" s="251">
        <v>23574</v>
      </c>
      <c r="F1246" s="251" t="s">
        <v>597</v>
      </c>
      <c r="U1246" s="251">
        <v>8</v>
      </c>
      <c r="V1246" s="251" t="s">
        <v>26</v>
      </c>
      <c r="W1246" s="251" t="s">
        <v>103</v>
      </c>
      <c r="X1246" s="226">
        <f>TripMode!AD62</f>
        <v>0</v>
      </c>
      <c r="Y1246" s="251" t="s">
        <v>597</v>
      </c>
    </row>
    <row r="1247" spans="2:25" x14ac:dyDescent="0.25">
      <c r="B1247" s="251">
        <v>6</v>
      </c>
      <c r="C1247" s="251" t="s">
        <v>26</v>
      </c>
      <c r="D1247" s="251" t="s">
        <v>103</v>
      </c>
      <c r="E1247" s="251">
        <v>20374</v>
      </c>
      <c r="F1247" s="251" t="s">
        <v>597</v>
      </c>
      <c r="U1247" s="251">
        <v>9</v>
      </c>
      <c r="V1247" s="251" t="s">
        <v>26</v>
      </c>
      <c r="W1247" s="251" t="s">
        <v>103</v>
      </c>
      <c r="X1247" s="226">
        <f>TripMode!AD63</f>
        <v>0</v>
      </c>
      <c r="Y1247" s="251" t="s">
        <v>597</v>
      </c>
    </row>
    <row r="1248" spans="2:25" x14ac:dyDescent="0.25">
      <c r="B1248" s="251">
        <v>7</v>
      </c>
      <c r="C1248" s="251" t="s">
        <v>26</v>
      </c>
      <c r="D1248" s="251" t="s">
        <v>103</v>
      </c>
      <c r="E1248" s="251">
        <v>0</v>
      </c>
      <c r="F1248" s="251" t="s">
        <v>597</v>
      </c>
      <c r="U1248" s="251">
        <v>10</v>
      </c>
      <c r="V1248" s="251" t="s">
        <v>26</v>
      </c>
      <c r="W1248" s="251" t="s">
        <v>103</v>
      </c>
      <c r="X1248" s="226">
        <f>TripMode!AD64</f>
        <v>0</v>
      </c>
      <c r="Y1248" s="251" t="s">
        <v>597</v>
      </c>
    </row>
    <row r="1249" spans="2:25" x14ac:dyDescent="0.25">
      <c r="B1249" s="251">
        <v>8</v>
      </c>
      <c r="C1249" s="251" t="s">
        <v>26</v>
      </c>
      <c r="D1249" s="251" t="s">
        <v>103</v>
      </c>
      <c r="E1249" s="251">
        <v>0</v>
      </c>
      <c r="F1249" s="251" t="s">
        <v>597</v>
      </c>
      <c r="U1249" s="251">
        <v>11</v>
      </c>
      <c r="V1249" s="251" t="s">
        <v>26</v>
      </c>
      <c r="W1249" s="251" t="s">
        <v>103</v>
      </c>
      <c r="X1249" s="226">
        <f>TripMode!AD65</f>
        <v>2319.7537816375775</v>
      </c>
      <c r="Y1249" s="251" t="s">
        <v>597</v>
      </c>
    </row>
    <row r="1250" spans="2:25" x14ac:dyDescent="0.25">
      <c r="B1250" s="251">
        <v>9</v>
      </c>
      <c r="C1250" s="251" t="s">
        <v>26</v>
      </c>
      <c r="D1250" s="251" t="s">
        <v>103</v>
      </c>
      <c r="E1250" s="251">
        <v>0</v>
      </c>
      <c r="F1250" s="251" t="s">
        <v>597</v>
      </c>
      <c r="U1250" s="251">
        <v>12</v>
      </c>
      <c r="V1250" s="251" t="s">
        <v>26</v>
      </c>
      <c r="W1250" s="251" t="s">
        <v>103</v>
      </c>
      <c r="X1250" s="226">
        <f>TripMode!AD66</f>
        <v>8327.6710450634691</v>
      </c>
      <c r="Y1250" s="251" t="s">
        <v>597</v>
      </c>
    </row>
    <row r="1251" spans="2:25" x14ac:dyDescent="0.25">
      <c r="B1251" s="251">
        <v>1</v>
      </c>
      <c r="C1251" s="251" t="s">
        <v>509</v>
      </c>
      <c r="D1251" s="251" t="s">
        <v>173</v>
      </c>
      <c r="E1251" s="251">
        <v>9691814</v>
      </c>
      <c r="F1251" s="251" t="s">
        <v>598</v>
      </c>
      <c r="U1251" s="251">
        <v>1</v>
      </c>
      <c r="V1251" s="251" t="s">
        <v>509</v>
      </c>
      <c r="W1251" s="251" t="s">
        <v>173</v>
      </c>
      <c r="X1251" s="251">
        <f>TripMode!R135</f>
        <v>9691814</v>
      </c>
      <c r="Y1251" s="251" t="s">
        <v>598</v>
      </c>
    </row>
    <row r="1252" spans="2:25" x14ac:dyDescent="0.25">
      <c r="B1252" s="251">
        <v>10</v>
      </c>
      <c r="C1252" s="251" t="s">
        <v>509</v>
      </c>
      <c r="D1252" s="251" t="s">
        <v>173</v>
      </c>
      <c r="E1252" s="251">
        <v>0</v>
      </c>
      <c r="F1252" s="251" t="s">
        <v>598</v>
      </c>
      <c r="U1252" s="251">
        <v>2</v>
      </c>
      <c r="V1252" s="251" t="s">
        <v>509</v>
      </c>
      <c r="W1252" s="251" t="s">
        <v>173</v>
      </c>
      <c r="X1252" s="251">
        <f>TripMode!R136</f>
        <v>0</v>
      </c>
      <c r="Y1252" s="251" t="s">
        <v>598</v>
      </c>
    </row>
    <row r="1253" spans="2:25" x14ac:dyDescent="0.25">
      <c r="B1253" s="251">
        <v>11</v>
      </c>
      <c r="C1253" s="251" t="s">
        <v>509</v>
      </c>
      <c r="D1253" s="251" t="s">
        <v>173</v>
      </c>
      <c r="E1253" s="251">
        <v>0</v>
      </c>
      <c r="F1253" s="251" t="s">
        <v>598</v>
      </c>
      <c r="U1253" s="251">
        <v>3</v>
      </c>
      <c r="V1253" s="251" t="s">
        <v>509</v>
      </c>
      <c r="W1253" s="251" t="s">
        <v>173</v>
      </c>
      <c r="X1253" s="251">
        <f>TripMode!R137</f>
        <v>0</v>
      </c>
      <c r="Y1253" s="251" t="s">
        <v>598</v>
      </c>
    </row>
    <row r="1254" spans="2:25" x14ac:dyDescent="0.25">
      <c r="B1254" s="251">
        <v>12</v>
      </c>
      <c r="C1254" s="251" t="s">
        <v>509</v>
      </c>
      <c r="D1254" s="251" t="s">
        <v>173</v>
      </c>
      <c r="E1254" s="251">
        <v>0</v>
      </c>
      <c r="F1254" s="251" t="s">
        <v>598</v>
      </c>
      <c r="U1254" s="251">
        <v>4</v>
      </c>
      <c r="V1254" s="251" t="s">
        <v>509</v>
      </c>
      <c r="W1254" s="251" t="s">
        <v>173</v>
      </c>
      <c r="X1254" s="251">
        <f>TripMode!R138</f>
        <v>0</v>
      </c>
      <c r="Y1254" s="251" t="s">
        <v>598</v>
      </c>
    </row>
    <row r="1255" spans="2:25" x14ac:dyDescent="0.25">
      <c r="B1255" s="251">
        <v>2</v>
      </c>
      <c r="C1255" s="251" t="s">
        <v>509</v>
      </c>
      <c r="D1255" s="251" t="s">
        <v>173</v>
      </c>
      <c r="E1255" s="251">
        <v>0</v>
      </c>
      <c r="F1255" s="251" t="s">
        <v>598</v>
      </c>
      <c r="U1255" s="251">
        <v>5</v>
      </c>
      <c r="V1255" s="251" t="s">
        <v>509</v>
      </c>
      <c r="W1255" s="251" t="s">
        <v>173</v>
      </c>
      <c r="X1255" s="251">
        <f>TripMode!R139</f>
        <v>0</v>
      </c>
      <c r="Y1255" s="251" t="s">
        <v>598</v>
      </c>
    </row>
    <row r="1256" spans="2:25" x14ac:dyDescent="0.25">
      <c r="B1256" s="251">
        <v>3</v>
      </c>
      <c r="C1256" s="251" t="s">
        <v>509</v>
      </c>
      <c r="D1256" s="251" t="s">
        <v>173</v>
      </c>
      <c r="E1256" s="251">
        <v>0</v>
      </c>
      <c r="F1256" s="251" t="s">
        <v>598</v>
      </c>
      <c r="U1256" s="251">
        <v>6</v>
      </c>
      <c r="V1256" s="251" t="s">
        <v>509</v>
      </c>
      <c r="W1256" s="251" t="s">
        <v>173</v>
      </c>
      <c r="X1256" s="251">
        <f>TripMode!R140</f>
        <v>0</v>
      </c>
      <c r="Y1256" s="251" t="s">
        <v>598</v>
      </c>
    </row>
    <row r="1257" spans="2:25" x14ac:dyDescent="0.25">
      <c r="B1257" s="251">
        <v>4</v>
      </c>
      <c r="C1257" s="251" t="s">
        <v>509</v>
      </c>
      <c r="D1257" s="251" t="s">
        <v>173</v>
      </c>
      <c r="E1257" s="251">
        <v>0</v>
      </c>
      <c r="F1257" s="251" t="s">
        <v>598</v>
      </c>
      <c r="U1257" s="251">
        <v>7</v>
      </c>
      <c r="V1257" s="251" t="s">
        <v>509</v>
      </c>
      <c r="W1257" s="251" t="s">
        <v>173</v>
      </c>
      <c r="X1257" s="251">
        <f>TripMode!R141</f>
        <v>0</v>
      </c>
      <c r="Y1257" s="251" t="s">
        <v>598</v>
      </c>
    </row>
    <row r="1258" spans="2:25" x14ac:dyDescent="0.25">
      <c r="B1258" s="251">
        <v>5</v>
      </c>
      <c r="C1258" s="251" t="s">
        <v>509</v>
      </c>
      <c r="D1258" s="251" t="s">
        <v>173</v>
      </c>
      <c r="E1258" s="251">
        <v>0</v>
      </c>
      <c r="F1258" s="251" t="s">
        <v>598</v>
      </c>
      <c r="U1258" s="251">
        <v>8</v>
      </c>
      <c r="V1258" s="251" t="s">
        <v>509</v>
      </c>
      <c r="W1258" s="251" t="s">
        <v>173</v>
      </c>
      <c r="X1258" s="251">
        <f>TripMode!R142</f>
        <v>0</v>
      </c>
      <c r="Y1258" s="251" t="s">
        <v>598</v>
      </c>
    </row>
    <row r="1259" spans="2:25" x14ac:dyDescent="0.25">
      <c r="B1259" s="251">
        <v>6</v>
      </c>
      <c r="C1259" s="251" t="s">
        <v>509</v>
      </c>
      <c r="D1259" s="251" t="s">
        <v>173</v>
      </c>
      <c r="E1259" s="251">
        <v>0</v>
      </c>
      <c r="F1259" s="251" t="s">
        <v>598</v>
      </c>
      <c r="U1259" s="251">
        <v>9</v>
      </c>
      <c r="V1259" s="251" t="s">
        <v>509</v>
      </c>
      <c r="W1259" s="251" t="s">
        <v>173</v>
      </c>
      <c r="X1259" s="251">
        <f>TripMode!R143</f>
        <v>0</v>
      </c>
      <c r="Y1259" s="251" t="s">
        <v>598</v>
      </c>
    </row>
    <row r="1260" spans="2:25" x14ac:dyDescent="0.25">
      <c r="B1260" s="251">
        <v>7</v>
      </c>
      <c r="C1260" s="251" t="s">
        <v>509</v>
      </c>
      <c r="D1260" s="251" t="s">
        <v>173</v>
      </c>
      <c r="E1260" s="251">
        <v>0</v>
      </c>
      <c r="F1260" s="251" t="s">
        <v>598</v>
      </c>
      <c r="U1260" s="251">
        <v>10</v>
      </c>
      <c r="V1260" s="251" t="s">
        <v>509</v>
      </c>
      <c r="W1260" s="251" t="s">
        <v>173</v>
      </c>
      <c r="X1260" s="251">
        <f>TripMode!R144</f>
        <v>0</v>
      </c>
      <c r="Y1260" s="251" t="s">
        <v>598</v>
      </c>
    </row>
    <row r="1261" spans="2:25" x14ac:dyDescent="0.25">
      <c r="B1261" s="251">
        <v>8</v>
      </c>
      <c r="C1261" s="251" t="s">
        <v>509</v>
      </c>
      <c r="D1261" s="251" t="s">
        <v>173</v>
      </c>
      <c r="E1261" s="251">
        <v>0</v>
      </c>
      <c r="F1261" s="251" t="s">
        <v>598</v>
      </c>
      <c r="U1261" s="251">
        <v>11</v>
      </c>
      <c r="V1261" s="251" t="s">
        <v>509</v>
      </c>
      <c r="W1261" s="251" t="s">
        <v>173</v>
      </c>
      <c r="X1261" s="251">
        <f>TripMode!R145</f>
        <v>0</v>
      </c>
      <c r="Y1261" s="251" t="s">
        <v>598</v>
      </c>
    </row>
    <row r="1262" spans="2:25" x14ac:dyDescent="0.25">
      <c r="B1262" s="251">
        <v>9</v>
      </c>
      <c r="C1262" s="251" t="s">
        <v>509</v>
      </c>
      <c r="D1262" s="251" t="s">
        <v>173</v>
      </c>
      <c r="E1262" s="251">
        <v>0</v>
      </c>
      <c r="F1262" s="251" t="s">
        <v>598</v>
      </c>
      <c r="U1262" s="251">
        <v>12</v>
      </c>
      <c r="V1262" s="251" t="s">
        <v>509</v>
      </c>
      <c r="W1262" s="251" t="s">
        <v>173</v>
      </c>
      <c r="X1262" s="251">
        <f>TripMode!R146</f>
        <v>0</v>
      </c>
      <c r="Y1262" s="251" t="s">
        <v>598</v>
      </c>
    </row>
    <row r="1263" spans="2:25" x14ac:dyDescent="0.25">
      <c r="B1263" s="251">
        <v>1</v>
      </c>
      <c r="C1263" s="251" t="s">
        <v>511</v>
      </c>
      <c r="D1263" s="251" t="s">
        <v>173</v>
      </c>
      <c r="E1263" s="251">
        <v>1585274</v>
      </c>
      <c r="F1263" s="251" t="s">
        <v>599</v>
      </c>
      <c r="U1263" s="251">
        <v>1</v>
      </c>
      <c r="V1263" s="251" t="s">
        <v>511</v>
      </c>
      <c r="W1263" s="251" t="s">
        <v>173</v>
      </c>
      <c r="X1263" s="251">
        <f>TripMode!S135</f>
        <v>1593254.0024019482</v>
      </c>
      <c r="Y1263" s="251" t="s">
        <v>599</v>
      </c>
    </row>
    <row r="1264" spans="2:25" x14ac:dyDescent="0.25">
      <c r="B1264" s="251">
        <v>10</v>
      </c>
      <c r="C1264" s="251" t="s">
        <v>511</v>
      </c>
      <c r="D1264" s="251" t="s">
        <v>173</v>
      </c>
      <c r="E1264" s="251">
        <v>0</v>
      </c>
      <c r="F1264" s="251" t="s">
        <v>599</v>
      </c>
      <c r="U1264" s="251">
        <v>2</v>
      </c>
      <c r="V1264" s="251" t="s">
        <v>511</v>
      </c>
      <c r="W1264" s="251" t="s">
        <v>173</v>
      </c>
      <c r="X1264" s="251">
        <f>TripMode!S136</f>
        <v>4836448.7672466012</v>
      </c>
      <c r="Y1264" s="251" t="s">
        <v>599</v>
      </c>
    </row>
    <row r="1265" spans="2:25" x14ac:dyDescent="0.25">
      <c r="B1265" s="251">
        <v>11</v>
      </c>
      <c r="C1265" s="251" t="s">
        <v>511</v>
      </c>
      <c r="D1265" s="251" t="s">
        <v>173</v>
      </c>
      <c r="E1265" s="251">
        <v>0</v>
      </c>
      <c r="F1265" s="251" t="s">
        <v>599</v>
      </c>
      <c r="U1265" s="251">
        <v>3</v>
      </c>
      <c r="V1265" s="251" t="s">
        <v>511</v>
      </c>
      <c r="W1265" s="251" t="s">
        <v>173</v>
      </c>
      <c r="X1265" s="251">
        <f>TripMode!S137</f>
        <v>0</v>
      </c>
      <c r="Y1265" s="251" t="s">
        <v>599</v>
      </c>
    </row>
    <row r="1266" spans="2:25" x14ac:dyDescent="0.25">
      <c r="B1266" s="251">
        <v>12</v>
      </c>
      <c r="C1266" s="251" t="s">
        <v>511</v>
      </c>
      <c r="D1266" s="251" t="s">
        <v>173</v>
      </c>
      <c r="E1266" s="251">
        <v>0</v>
      </c>
      <c r="F1266" s="251" t="s">
        <v>599</v>
      </c>
      <c r="U1266" s="251">
        <v>4</v>
      </c>
      <c r="V1266" s="251" t="s">
        <v>511</v>
      </c>
      <c r="W1266" s="251" t="s">
        <v>173</v>
      </c>
      <c r="X1266" s="251">
        <f>TripMode!S138</f>
        <v>110945.23035144963</v>
      </c>
      <c r="Y1266" s="251" t="s">
        <v>599</v>
      </c>
    </row>
    <row r="1267" spans="2:25" x14ac:dyDescent="0.25">
      <c r="B1267" s="251">
        <v>2</v>
      </c>
      <c r="C1267" s="251" t="s">
        <v>511</v>
      </c>
      <c r="D1267" s="251" t="s">
        <v>173</v>
      </c>
      <c r="E1267" s="251">
        <v>4735306</v>
      </c>
      <c r="F1267" s="251" t="s">
        <v>599</v>
      </c>
      <c r="U1267" s="251">
        <v>5</v>
      </c>
      <c r="V1267" s="251" t="s">
        <v>511</v>
      </c>
      <c r="W1267" s="251" t="s">
        <v>173</v>
      </c>
      <c r="X1267" s="251">
        <f>TripMode!S139</f>
        <v>0</v>
      </c>
      <c r="Y1267" s="251" t="s">
        <v>599</v>
      </c>
    </row>
    <row r="1268" spans="2:25" x14ac:dyDescent="0.25">
      <c r="B1268" s="251">
        <v>3</v>
      </c>
      <c r="C1268" s="251" t="s">
        <v>511</v>
      </c>
      <c r="D1268" s="251" t="s">
        <v>173</v>
      </c>
      <c r="E1268" s="251">
        <v>0</v>
      </c>
      <c r="F1268" s="251" t="s">
        <v>599</v>
      </c>
      <c r="U1268" s="251">
        <v>6</v>
      </c>
      <c r="V1268" s="251" t="s">
        <v>511</v>
      </c>
      <c r="W1268" s="251" t="s">
        <v>173</v>
      </c>
      <c r="X1268" s="251">
        <f>TripMode!S140</f>
        <v>0</v>
      </c>
      <c r="Y1268" s="251" t="s">
        <v>599</v>
      </c>
    </row>
    <row r="1269" spans="2:25" x14ac:dyDescent="0.25">
      <c r="B1269" s="251">
        <v>4</v>
      </c>
      <c r="C1269" s="251" t="s">
        <v>511</v>
      </c>
      <c r="D1269" s="251" t="s">
        <v>173</v>
      </c>
      <c r="E1269" s="251">
        <v>220068</v>
      </c>
      <c r="F1269" s="251" t="s">
        <v>599</v>
      </c>
      <c r="U1269" s="251">
        <v>7</v>
      </c>
      <c r="V1269" s="251" t="s">
        <v>511</v>
      </c>
      <c r="W1269" s="251" t="s">
        <v>173</v>
      </c>
      <c r="X1269" s="251">
        <f>TripMode!S141</f>
        <v>0</v>
      </c>
      <c r="Y1269" s="251" t="s">
        <v>599</v>
      </c>
    </row>
    <row r="1270" spans="2:25" x14ac:dyDescent="0.25">
      <c r="B1270" s="251">
        <v>5</v>
      </c>
      <c r="C1270" s="251" t="s">
        <v>511</v>
      </c>
      <c r="D1270" s="251" t="s">
        <v>173</v>
      </c>
      <c r="E1270" s="251">
        <v>0</v>
      </c>
      <c r="F1270" s="251" t="s">
        <v>599</v>
      </c>
      <c r="U1270" s="251">
        <v>8</v>
      </c>
      <c r="V1270" s="251" t="s">
        <v>511</v>
      </c>
      <c r="W1270" s="251" t="s">
        <v>173</v>
      </c>
      <c r="X1270" s="251">
        <f>TripMode!S142</f>
        <v>0</v>
      </c>
      <c r="Y1270" s="251" t="s">
        <v>599</v>
      </c>
    </row>
    <row r="1271" spans="2:25" x14ac:dyDescent="0.25">
      <c r="B1271" s="251">
        <v>6</v>
      </c>
      <c r="C1271" s="251" t="s">
        <v>511</v>
      </c>
      <c r="D1271" s="251" t="s">
        <v>173</v>
      </c>
      <c r="E1271" s="251">
        <v>0</v>
      </c>
      <c r="F1271" s="251" t="s">
        <v>599</v>
      </c>
      <c r="U1271" s="251">
        <v>9</v>
      </c>
      <c r="V1271" s="251" t="s">
        <v>511</v>
      </c>
      <c r="W1271" s="251" t="s">
        <v>173</v>
      </c>
      <c r="X1271" s="251">
        <f>TripMode!S143</f>
        <v>0</v>
      </c>
      <c r="Y1271" s="251" t="s">
        <v>599</v>
      </c>
    </row>
    <row r="1272" spans="2:25" x14ac:dyDescent="0.25">
      <c r="B1272" s="251">
        <v>7</v>
      </c>
      <c r="C1272" s="251" t="s">
        <v>511</v>
      </c>
      <c r="D1272" s="251" t="s">
        <v>173</v>
      </c>
      <c r="E1272" s="251">
        <v>0</v>
      </c>
      <c r="F1272" s="251" t="s">
        <v>599</v>
      </c>
      <c r="U1272" s="251">
        <v>10</v>
      </c>
      <c r="V1272" s="251" t="s">
        <v>511</v>
      </c>
      <c r="W1272" s="251" t="s">
        <v>173</v>
      </c>
      <c r="X1272" s="251">
        <f>TripMode!S144</f>
        <v>0</v>
      </c>
      <c r="Y1272" s="251" t="s">
        <v>599</v>
      </c>
    </row>
    <row r="1273" spans="2:25" x14ac:dyDescent="0.25">
      <c r="B1273" s="251">
        <v>8</v>
      </c>
      <c r="C1273" s="251" t="s">
        <v>511</v>
      </c>
      <c r="D1273" s="251" t="s">
        <v>173</v>
      </c>
      <c r="E1273" s="251">
        <v>0</v>
      </c>
      <c r="F1273" s="251" t="s">
        <v>599</v>
      </c>
      <c r="U1273" s="251">
        <v>11</v>
      </c>
      <c r="V1273" s="251" t="s">
        <v>511</v>
      </c>
      <c r="W1273" s="251" t="s">
        <v>173</v>
      </c>
      <c r="X1273" s="251">
        <f>TripMode!S145</f>
        <v>0</v>
      </c>
      <c r="Y1273" s="251" t="s">
        <v>599</v>
      </c>
    </row>
    <row r="1274" spans="2:25" x14ac:dyDescent="0.25">
      <c r="B1274" s="251">
        <v>9</v>
      </c>
      <c r="C1274" s="251" t="s">
        <v>511</v>
      </c>
      <c r="D1274" s="251" t="s">
        <v>173</v>
      </c>
      <c r="E1274" s="251">
        <v>0</v>
      </c>
      <c r="F1274" s="251" t="s">
        <v>599</v>
      </c>
      <c r="U1274" s="251">
        <v>12</v>
      </c>
      <c r="V1274" s="251" t="s">
        <v>511</v>
      </c>
      <c r="W1274" s="251" t="s">
        <v>173</v>
      </c>
      <c r="X1274" s="251">
        <f>TripMode!S146</f>
        <v>0</v>
      </c>
      <c r="Y1274" s="251" t="s">
        <v>599</v>
      </c>
    </row>
    <row r="1275" spans="2:25" x14ac:dyDescent="0.25">
      <c r="B1275" s="251">
        <v>1</v>
      </c>
      <c r="C1275" s="251" t="s">
        <v>513</v>
      </c>
      <c r="D1275" s="251" t="s">
        <v>173</v>
      </c>
      <c r="E1275" s="251">
        <v>607946</v>
      </c>
      <c r="F1275" s="251" t="s">
        <v>600</v>
      </c>
      <c r="U1275" s="251">
        <v>1</v>
      </c>
      <c r="V1275" s="251" t="s">
        <v>513</v>
      </c>
      <c r="W1275" s="251" t="s">
        <v>173</v>
      </c>
      <c r="X1275" s="251">
        <f>TripMode!T135</f>
        <v>616687.53276221862</v>
      </c>
      <c r="Y1275" s="251" t="s">
        <v>600</v>
      </c>
    </row>
    <row r="1276" spans="2:25" x14ac:dyDescent="0.25">
      <c r="B1276" s="251">
        <v>10</v>
      </c>
      <c r="C1276" s="251" t="s">
        <v>513</v>
      </c>
      <c r="D1276" s="251" t="s">
        <v>173</v>
      </c>
      <c r="E1276" s="251">
        <v>0</v>
      </c>
      <c r="F1276" s="251" t="s">
        <v>600</v>
      </c>
      <c r="U1276" s="251">
        <v>2</v>
      </c>
      <c r="V1276" s="251" t="s">
        <v>513</v>
      </c>
      <c r="W1276" s="251" t="s">
        <v>173</v>
      </c>
      <c r="X1276" s="251">
        <f>TripMode!T136</f>
        <v>1022843.0615812449</v>
      </c>
      <c r="Y1276" s="251" t="s">
        <v>600</v>
      </c>
    </row>
    <row r="1277" spans="2:25" x14ac:dyDescent="0.25">
      <c r="B1277" s="251">
        <v>11</v>
      </c>
      <c r="C1277" s="251" t="s">
        <v>513</v>
      </c>
      <c r="D1277" s="251" t="s">
        <v>173</v>
      </c>
      <c r="E1277" s="251">
        <v>0</v>
      </c>
      <c r="F1277" s="251" t="s">
        <v>600</v>
      </c>
      <c r="U1277" s="251">
        <v>3</v>
      </c>
      <c r="V1277" s="251" t="s">
        <v>513</v>
      </c>
      <c r="W1277" s="251" t="s">
        <v>173</v>
      </c>
      <c r="X1277" s="251">
        <f>TripMode!T137</f>
        <v>4239580.8108599093</v>
      </c>
      <c r="Y1277" s="251" t="s">
        <v>600</v>
      </c>
    </row>
    <row r="1278" spans="2:25" x14ac:dyDescent="0.25">
      <c r="B1278" s="251">
        <v>12</v>
      </c>
      <c r="C1278" s="251" t="s">
        <v>513</v>
      </c>
      <c r="D1278" s="251" t="s">
        <v>173</v>
      </c>
      <c r="E1278" s="251">
        <v>0</v>
      </c>
      <c r="F1278" s="251" t="s">
        <v>600</v>
      </c>
      <c r="U1278" s="251">
        <v>4</v>
      </c>
      <c r="V1278" s="251" t="s">
        <v>513</v>
      </c>
      <c r="W1278" s="251" t="s">
        <v>173</v>
      </c>
      <c r="X1278" s="251">
        <f>TripMode!T138</f>
        <v>167120.5947966277</v>
      </c>
      <c r="Y1278" s="251" t="s">
        <v>600</v>
      </c>
    </row>
    <row r="1279" spans="2:25" x14ac:dyDescent="0.25">
      <c r="B1279" s="251">
        <v>2</v>
      </c>
      <c r="C1279" s="251" t="s">
        <v>513</v>
      </c>
      <c r="D1279" s="251" t="s">
        <v>173</v>
      </c>
      <c r="E1279" s="251">
        <v>1024424</v>
      </c>
      <c r="F1279" s="251" t="s">
        <v>600</v>
      </c>
      <c r="U1279" s="251">
        <v>5</v>
      </c>
      <c r="V1279" s="251" t="s">
        <v>513</v>
      </c>
      <c r="W1279" s="251" t="s">
        <v>173</v>
      </c>
      <c r="X1279" s="251">
        <f>TripMode!T139</f>
        <v>0</v>
      </c>
      <c r="Y1279" s="251" t="s">
        <v>600</v>
      </c>
    </row>
    <row r="1280" spans="2:25" x14ac:dyDescent="0.25">
      <c r="B1280" s="251">
        <v>3</v>
      </c>
      <c r="C1280" s="251" t="s">
        <v>513</v>
      </c>
      <c r="D1280" s="251" t="s">
        <v>173</v>
      </c>
      <c r="E1280" s="251">
        <v>4193520</v>
      </c>
      <c r="F1280" s="251" t="s">
        <v>600</v>
      </c>
      <c r="U1280" s="251">
        <v>6</v>
      </c>
      <c r="V1280" s="251" t="s">
        <v>513</v>
      </c>
      <c r="W1280" s="251" t="s">
        <v>173</v>
      </c>
      <c r="X1280" s="251">
        <f>TripMode!T140</f>
        <v>0</v>
      </c>
      <c r="Y1280" s="251" t="s">
        <v>600</v>
      </c>
    </row>
    <row r="1281" spans="2:25" x14ac:dyDescent="0.25">
      <c r="B1281" s="251">
        <v>4</v>
      </c>
      <c r="C1281" s="251" t="s">
        <v>513</v>
      </c>
      <c r="D1281" s="251" t="s">
        <v>173</v>
      </c>
      <c r="E1281" s="251">
        <v>220342</v>
      </c>
      <c r="F1281" s="251" t="s">
        <v>600</v>
      </c>
      <c r="U1281" s="251">
        <v>7</v>
      </c>
      <c r="V1281" s="251" t="s">
        <v>513</v>
      </c>
      <c r="W1281" s="251" t="s">
        <v>173</v>
      </c>
      <c r="X1281" s="251">
        <f>TripMode!T141</f>
        <v>0</v>
      </c>
      <c r="Y1281" s="251" t="s">
        <v>600</v>
      </c>
    </row>
    <row r="1282" spans="2:25" x14ac:dyDescent="0.25">
      <c r="B1282" s="251">
        <v>5</v>
      </c>
      <c r="C1282" s="251" t="s">
        <v>513</v>
      </c>
      <c r="D1282" s="251" t="s">
        <v>173</v>
      </c>
      <c r="E1282" s="251">
        <v>0</v>
      </c>
      <c r="F1282" s="251" t="s">
        <v>600</v>
      </c>
      <c r="U1282" s="251">
        <v>8</v>
      </c>
      <c r="V1282" s="251" t="s">
        <v>513</v>
      </c>
      <c r="W1282" s="251" t="s">
        <v>173</v>
      </c>
      <c r="X1282" s="251">
        <f>TripMode!T142</f>
        <v>0</v>
      </c>
      <c r="Y1282" s="251" t="s">
        <v>600</v>
      </c>
    </row>
    <row r="1283" spans="2:25" x14ac:dyDescent="0.25">
      <c r="B1283" s="251">
        <v>6</v>
      </c>
      <c r="C1283" s="251" t="s">
        <v>513</v>
      </c>
      <c r="D1283" s="251" t="s">
        <v>173</v>
      </c>
      <c r="E1283" s="251">
        <v>0</v>
      </c>
      <c r="F1283" s="251" t="s">
        <v>600</v>
      </c>
      <c r="U1283" s="251">
        <v>9</v>
      </c>
      <c r="V1283" s="251" t="s">
        <v>513</v>
      </c>
      <c r="W1283" s="251" t="s">
        <v>173</v>
      </c>
      <c r="X1283" s="251">
        <f>TripMode!T143</f>
        <v>0</v>
      </c>
      <c r="Y1283" s="251" t="s">
        <v>600</v>
      </c>
    </row>
    <row r="1284" spans="2:25" x14ac:dyDescent="0.25">
      <c r="B1284" s="251">
        <v>7</v>
      </c>
      <c r="C1284" s="251" t="s">
        <v>513</v>
      </c>
      <c r="D1284" s="251" t="s">
        <v>173</v>
      </c>
      <c r="E1284" s="251">
        <v>0</v>
      </c>
      <c r="F1284" s="251" t="s">
        <v>600</v>
      </c>
      <c r="U1284" s="251">
        <v>10</v>
      </c>
      <c r="V1284" s="251" t="s">
        <v>513</v>
      </c>
      <c r="W1284" s="251" t="s">
        <v>173</v>
      </c>
      <c r="X1284" s="251">
        <f>TripMode!T144</f>
        <v>0</v>
      </c>
      <c r="Y1284" s="251" t="s">
        <v>600</v>
      </c>
    </row>
    <row r="1285" spans="2:25" x14ac:dyDescent="0.25">
      <c r="B1285" s="251">
        <v>8</v>
      </c>
      <c r="C1285" s="251" t="s">
        <v>513</v>
      </c>
      <c r="D1285" s="251" t="s">
        <v>173</v>
      </c>
      <c r="E1285" s="251">
        <v>0</v>
      </c>
      <c r="F1285" s="251" t="s">
        <v>600</v>
      </c>
      <c r="U1285" s="251">
        <v>11</v>
      </c>
      <c r="V1285" s="251" t="s">
        <v>513</v>
      </c>
      <c r="W1285" s="251" t="s">
        <v>173</v>
      </c>
      <c r="X1285" s="251">
        <f>TripMode!T145</f>
        <v>0</v>
      </c>
      <c r="Y1285" s="251" t="s">
        <v>600</v>
      </c>
    </row>
    <row r="1286" spans="2:25" x14ac:dyDescent="0.25">
      <c r="B1286" s="251">
        <v>9</v>
      </c>
      <c r="C1286" s="251" t="s">
        <v>513</v>
      </c>
      <c r="D1286" s="251" t="s">
        <v>173</v>
      </c>
      <c r="E1286" s="251">
        <v>0</v>
      </c>
      <c r="F1286" s="251" t="s">
        <v>600</v>
      </c>
      <c r="U1286" s="251">
        <v>12</v>
      </c>
      <c r="V1286" s="251" t="s">
        <v>513</v>
      </c>
      <c r="W1286" s="251" t="s">
        <v>173</v>
      </c>
      <c r="X1286" s="251">
        <f>TripMode!T146</f>
        <v>0</v>
      </c>
      <c r="Y1286" s="251" t="s">
        <v>600</v>
      </c>
    </row>
    <row r="1287" spans="2:25" x14ac:dyDescent="0.25">
      <c r="B1287" s="251">
        <v>1</v>
      </c>
      <c r="C1287" s="251" t="s">
        <v>515</v>
      </c>
      <c r="D1287" s="251" t="s">
        <v>173</v>
      </c>
      <c r="E1287" s="251">
        <v>0</v>
      </c>
      <c r="F1287" s="251" t="s">
        <v>601</v>
      </c>
      <c r="U1287" s="251">
        <v>1</v>
      </c>
      <c r="V1287" s="251" t="s">
        <v>515</v>
      </c>
      <c r="W1287" s="251" t="s">
        <v>173</v>
      </c>
      <c r="X1287" s="251">
        <f>TripMode!U135</f>
        <v>0</v>
      </c>
      <c r="Y1287" s="251" t="s">
        <v>601</v>
      </c>
    </row>
    <row r="1288" spans="2:25" x14ac:dyDescent="0.25">
      <c r="B1288" s="251">
        <v>10</v>
      </c>
      <c r="C1288" s="251" t="s">
        <v>515</v>
      </c>
      <c r="D1288" s="251" t="s">
        <v>173</v>
      </c>
      <c r="E1288" s="251">
        <v>0</v>
      </c>
      <c r="F1288" s="251" t="s">
        <v>601</v>
      </c>
      <c r="U1288" s="251">
        <v>2</v>
      </c>
      <c r="V1288" s="251" t="s">
        <v>515</v>
      </c>
      <c r="W1288" s="251" t="s">
        <v>173</v>
      </c>
      <c r="X1288" s="251">
        <f>TripMode!U136</f>
        <v>0</v>
      </c>
      <c r="Y1288" s="251" t="s">
        <v>601</v>
      </c>
    </row>
    <row r="1289" spans="2:25" x14ac:dyDescent="0.25">
      <c r="B1289" s="251">
        <v>11</v>
      </c>
      <c r="C1289" s="251" t="s">
        <v>515</v>
      </c>
      <c r="D1289" s="251" t="s">
        <v>173</v>
      </c>
      <c r="E1289" s="251">
        <v>0</v>
      </c>
      <c r="F1289" s="251" t="s">
        <v>601</v>
      </c>
      <c r="U1289" s="251">
        <v>3</v>
      </c>
      <c r="V1289" s="251" t="s">
        <v>515</v>
      </c>
      <c r="W1289" s="251" t="s">
        <v>173</v>
      </c>
      <c r="X1289" s="251">
        <f>TripMode!U137</f>
        <v>0</v>
      </c>
      <c r="Y1289" s="251" t="s">
        <v>601</v>
      </c>
    </row>
    <row r="1290" spans="2:25" x14ac:dyDescent="0.25">
      <c r="B1290" s="251">
        <v>12</v>
      </c>
      <c r="C1290" s="251" t="s">
        <v>515</v>
      </c>
      <c r="D1290" s="251" t="s">
        <v>173</v>
      </c>
      <c r="E1290" s="251">
        <v>0</v>
      </c>
      <c r="F1290" s="251" t="s">
        <v>601</v>
      </c>
      <c r="U1290" s="251">
        <v>4</v>
      </c>
      <c r="V1290" s="251" t="s">
        <v>515</v>
      </c>
      <c r="W1290" s="251" t="s">
        <v>173</v>
      </c>
      <c r="X1290" s="251">
        <f>TripMode!U138</f>
        <v>2464580</v>
      </c>
      <c r="Y1290" s="251" t="s">
        <v>601</v>
      </c>
    </row>
    <row r="1291" spans="2:25" x14ac:dyDescent="0.25">
      <c r="B1291" s="251">
        <v>2</v>
      </c>
      <c r="C1291" s="251" t="s">
        <v>515</v>
      </c>
      <c r="D1291" s="251" t="s">
        <v>173</v>
      </c>
      <c r="E1291" s="251">
        <v>0</v>
      </c>
      <c r="F1291" s="251" t="s">
        <v>601</v>
      </c>
      <c r="U1291" s="251">
        <v>5</v>
      </c>
      <c r="V1291" s="251" t="s">
        <v>515</v>
      </c>
      <c r="W1291" s="251" t="s">
        <v>173</v>
      </c>
      <c r="X1291" s="251">
        <f>TripMode!U139</f>
        <v>0</v>
      </c>
      <c r="Y1291" s="251" t="s">
        <v>601</v>
      </c>
    </row>
    <row r="1292" spans="2:25" x14ac:dyDescent="0.25">
      <c r="B1292" s="251">
        <v>3</v>
      </c>
      <c r="C1292" s="251" t="s">
        <v>515</v>
      </c>
      <c r="D1292" s="251" t="s">
        <v>173</v>
      </c>
      <c r="E1292" s="251">
        <v>0</v>
      </c>
      <c r="F1292" s="251" t="s">
        <v>601</v>
      </c>
      <c r="U1292" s="251">
        <v>6</v>
      </c>
      <c r="V1292" s="251" t="s">
        <v>515</v>
      </c>
      <c r="W1292" s="251" t="s">
        <v>173</v>
      </c>
      <c r="X1292" s="251">
        <f>TripMode!U140</f>
        <v>0</v>
      </c>
      <c r="Y1292" s="251" t="s">
        <v>601</v>
      </c>
    </row>
    <row r="1293" spans="2:25" x14ac:dyDescent="0.25">
      <c r="B1293" s="251">
        <v>4</v>
      </c>
      <c r="C1293" s="251" t="s">
        <v>515</v>
      </c>
      <c r="D1293" s="251" t="s">
        <v>173</v>
      </c>
      <c r="E1293" s="251">
        <v>2464580</v>
      </c>
      <c r="F1293" s="251" t="s">
        <v>601</v>
      </c>
      <c r="U1293" s="251">
        <v>7</v>
      </c>
      <c r="V1293" s="251" t="s">
        <v>515</v>
      </c>
      <c r="W1293" s="251" t="s">
        <v>173</v>
      </c>
      <c r="X1293" s="251">
        <f>TripMode!U141</f>
        <v>0</v>
      </c>
      <c r="Y1293" s="251" t="s">
        <v>601</v>
      </c>
    </row>
    <row r="1294" spans="2:25" x14ac:dyDescent="0.25">
      <c r="B1294" s="251">
        <v>5</v>
      </c>
      <c r="C1294" s="251" t="s">
        <v>515</v>
      </c>
      <c r="D1294" s="251" t="s">
        <v>173</v>
      </c>
      <c r="E1294" s="251">
        <v>0</v>
      </c>
      <c r="F1294" s="251" t="s">
        <v>601</v>
      </c>
      <c r="U1294" s="251">
        <v>8</v>
      </c>
      <c r="V1294" s="251" t="s">
        <v>515</v>
      </c>
      <c r="W1294" s="251" t="s">
        <v>173</v>
      </c>
      <c r="X1294" s="251">
        <f>TripMode!U142</f>
        <v>0</v>
      </c>
      <c r="Y1294" s="251" t="s">
        <v>601</v>
      </c>
    </row>
    <row r="1295" spans="2:25" x14ac:dyDescent="0.25">
      <c r="B1295" s="251">
        <v>6</v>
      </c>
      <c r="C1295" s="251" t="s">
        <v>515</v>
      </c>
      <c r="D1295" s="251" t="s">
        <v>173</v>
      </c>
      <c r="E1295" s="251">
        <v>0</v>
      </c>
      <c r="F1295" s="251" t="s">
        <v>601</v>
      </c>
      <c r="U1295" s="251">
        <v>9</v>
      </c>
      <c r="V1295" s="251" t="s">
        <v>515</v>
      </c>
      <c r="W1295" s="251" t="s">
        <v>173</v>
      </c>
      <c r="X1295" s="251">
        <f>TripMode!U143</f>
        <v>0</v>
      </c>
      <c r="Y1295" s="251" t="s">
        <v>601</v>
      </c>
    </row>
    <row r="1296" spans="2:25" x14ac:dyDescent="0.25">
      <c r="B1296" s="251">
        <v>7</v>
      </c>
      <c r="C1296" s="251" t="s">
        <v>515</v>
      </c>
      <c r="D1296" s="251" t="s">
        <v>173</v>
      </c>
      <c r="E1296" s="251">
        <v>0</v>
      </c>
      <c r="F1296" s="251" t="s">
        <v>601</v>
      </c>
      <c r="U1296" s="251">
        <v>10</v>
      </c>
      <c r="V1296" s="251" t="s">
        <v>515</v>
      </c>
      <c r="W1296" s="251" t="s">
        <v>173</v>
      </c>
      <c r="X1296" s="251">
        <f>TripMode!U144</f>
        <v>0</v>
      </c>
      <c r="Y1296" s="251" t="s">
        <v>601</v>
      </c>
    </row>
    <row r="1297" spans="2:25" x14ac:dyDescent="0.25">
      <c r="B1297" s="251">
        <v>8</v>
      </c>
      <c r="C1297" s="251" t="s">
        <v>515</v>
      </c>
      <c r="D1297" s="251" t="s">
        <v>173</v>
      </c>
      <c r="E1297" s="251">
        <v>0</v>
      </c>
      <c r="F1297" s="251" t="s">
        <v>601</v>
      </c>
      <c r="U1297" s="251">
        <v>11</v>
      </c>
      <c r="V1297" s="251" t="s">
        <v>515</v>
      </c>
      <c r="W1297" s="251" t="s">
        <v>173</v>
      </c>
      <c r="X1297" s="251">
        <f>TripMode!U145</f>
        <v>0</v>
      </c>
      <c r="Y1297" s="251" t="s">
        <v>601</v>
      </c>
    </row>
    <row r="1298" spans="2:25" x14ac:dyDescent="0.25">
      <c r="B1298" s="251">
        <v>9</v>
      </c>
      <c r="C1298" s="251" t="s">
        <v>515</v>
      </c>
      <c r="D1298" s="251" t="s">
        <v>173</v>
      </c>
      <c r="E1298" s="251">
        <v>0</v>
      </c>
      <c r="F1298" s="251" t="s">
        <v>601</v>
      </c>
      <c r="U1298" s="251">
        <v>12</v>
      </c>
      <c r="V1298" s="251" t="s">
        <v>515</v>
      </c>
      <c r="W1298" s="251" t="s">
        <v>173</v>
      </c>
      <c r="X1298" s="251">
        <f>TripMode!U146</f>
        <v>0</v>
      </c>
      <c r="Y1298" s="251" t="s">
        <v>601</v>
      </c>
    </row>
    <row r="1299" spans="2:25" x14ac:dyDescent="0.25">
      <c r="B1299" s="251">
        <v>1</v>
      </c>
      <c r="C1299" s="251" t="s">
        <v>517</v>
      </c>
      <c r="D1299" s="251" t="s">
        <v>173</v>
      </c>
      <c r="E1299" s="251">
        <v>0</v>
      </c>
      <c r="F1299" s="251" t="s">
        <v>602</v>
      </c>
      <c r="U1299" s="251">
        <v>1</v>
      </c>
      <c r="V1299" s="251" t="s">
        <v>517</v>
      </c>
      <c r="W1299" s="251" t="s">
        <v>173</v>
      </c>
      <c r="X1299" s="251">
        <f>TripMode!V135</f>
        <v>0</v>
      </c>
      <c r="Y1299" s="251" t="s">
        <v>602</v>
      </c>
    </row>
    <row r="1300" spans="2:25" x14ac:dyDescent="0.25">
      <c r="B1300" s="251">
        <v>10</v>
      </c>
      <c r="C1300" s="251" t="s">
        <v>517</v>
      </c>
      <c r="D1300" s="251" t="s">
        <v>173</v>
      </c>
      <c r="E1300" s="251">
        <v>0</v>
      </c>
      <c r="F1300" s="251" t="s">
        <v>602</v>
      </c>
      <c r="U1300" s="251">
        <v>2</v>
      </c>
      <c r="V1300" s="251" t="s">
        <v>517</v>
      </c>
      <c r="W1300" s="251" t="s">
        <v>173</v>
      </c>
      <c r="X1300" s="251">
        <f>TripMode!V136</f>
        <v>0</v>
      </c>
      <c r="Y1300" s="251" t="s">
        <v>602</v>
      </c>
    </row>
    <row r="1301" spans="2:25" x14ac:dyDescent="0.25">
      <c r="B1301" s="251">
        <v>11</v>
      </c>
      <c r="C1301" s="251" t="s">
        <v>517</v>
      </c>
      <c r="D1301" s="251" t="s">
        <v>173</v>
      </c>
      <c r="E1301" s="251">
        <v>0</v>
      </c>
      <c r="F1301" s="251" t="s">
        <v>602</v>
      </c>
      <c r="U1301" s="251">
        <v>3</v>
      </c>
      <c r="V1301" s="251" t="s">
        <v>517</v>
      </c>
      <c r="W1301" s="251" t="s">
        <v>173</v>
      </c>
      <c r="X1301" s="251">
        <f>TripMode!V137</f>
        <v>0</v>
      </c>
      <c r="Y1301" s="251" t="s">
        <v>602</v>
      </c>
    </row>
    <row r="1302" spans="2:25" x14ac:dyDescent="0.25">
      <c r="B1302" s="251">
        <v>12</v>
      </c>
      <c r="C1302" s="251" t="s">
        <v>517</v>
      </c>
      <c r="D1302" s="251" t="s">
        <v>173</v>
      </c>
      <c r="E1302" s="251">
        <v>0</v>
      </c>
      <c r="F1302" s="251" t="s">
        <v>602</v>
      </c>
      <c r="U1302" s="251">
        <v>4</v>
      </c>
      <c r="V1302" s="251" t="s">
        <v>517</v>
      </c>
      <c r="W1302" s="251" t="s">
        <v>173</v>
      </c>
      <c r="X1302" s="251">
        <f>TripMode!V138</f>
        <v>0</v>
      </c>
      <c r="Y1302" s="251" t="s">
        <v>602</v>
      </c>
    </row>
    <row r="1303" spans="2:25" x14ac:dyDescent="0.25">
      <c r="B1303" s="251">
        <v>2</v>
      </c>
      <c r="C1303" s="251" t="s">
        <v>517</v>
      </c>
      <c r="D1303" s="251" t="s">
        <v>173</v>
      </c>
      <c r="E1303" s="251">
        <v>0</v>
      </c>
      <c r="F1303" s="251" t="s">
        <v>602</v>
      </c>
      <c r="U1303" s="251">
        <v>5</v>
      </c>
      <c r="V1303" s="251" t="s">
        <v>517</v>
      </c>
      <c r="W1303" s="251" t="s">
        <v>173</v>
      </c>
      <c r="X1303" s="251">
        <f>TripMode!V139</f>
        <v>592300</v>
      </c>
      <c r="Y1303" s="251" t="s">
        <v>602</v>
      </c>
    </row>
    <row r="1304" spans="2:25" x14ac:dyDescent="0.25">
      <c r="B1304" s="251">
        <v>3</v>
      </c>
      <c r="C1304" s="251" t="s">
        <v>517</v>
      </c>
      <c r="D1304" s="251" t="s">
        <v>173</v>
      </c>
      <c r="E1304" s="251">
        <v>0</v>
      </c>
      <c r="F1304" s="251" t="s">
        <v>602</v>
      </c>
      <c r="U1304" s="251">
        <v>6</v>
      </c>
      <c r="V1304" s="251" t="s">
        <v>517</v>
      </c>
      <c r="W1304" s="251" t="s">
        <v>173</v>
      </c>
      <c r="X1304" s="251">
        <f>TripMode!V140</f>
        <v>0</v>
      </c>
      <c r="Y1304" s="251" t="s">
        <v>602</v>
      </c>
    </row>
    <row r="1305" spans="2:25" x14ac:dyDescent="0.25">
      <c r="B1305" s="251">
        <v>4</v>
      </c>
      <c r="C1305" s="251" t="s">
        <v>517</v>
      </c>
      <c r="D1305" s="251" t="s">
        <v>173</v>
      </c>
      <c r="E1305" s="251">
        <v>0</v>
      </c>
      <c r="F1305" s="251" t="s">
        <v>602</v>
      </c>
      <c r="U1305" s="251">
        <v>7</v>
      </c>
      <c r="V1305" s="251" t="s">
        <v>517</v>
      </c>
      <c r="W1305" s="251" t="s">
        <v>173</v>
      </c>
      <c r="X1305" s="251">
        <f>TripMode!V141</f>
        <v>0</v>
      </c>
      <c r="Y1305" s="251" t="s">
        <v>602</v>
      </c>
    </row>
    <row r="1306" spans="2:25" x14ac:dyDescent="0.25">
      <c r="B1306" s="251">
        <v>5</v>
      </c>
      <c r="C1306" s="251" t="s">
        <v>517</v>
      </c>
      <c r="D1306" s="251" t="s">
        <v>173</v>
      </c>
      <c r="E1306" s="251">
        <v>592300</v>
      </c>
      <c r="F1306" s="251" t="s">
        <v>602</v>
      </c>
      <c r="U1306" s="251">
        <v>8</v>
      </c>
      <c r="V1306" s="251" t="s">
        <v>517</v>
      </c>
      <c r="W1306" s="251" t="s">
        <v>173</v>
      </c>
      <c r="X1306" s="251">
        <f>TripMode!V142</f>
        <v>0</v>
      </c>
      <c r="Y1306" s="251" t="s">
        <v>602</v>
      </c>
    </row>
    <row r="1307" spans="2:25" x14ac:dyDescent="0.25">
      <c r="B1307" s="251">
        <v>6</v>
      </c>
      <c r="C1307" s="251" t="s">
        <v>517</v>
      </c>
      <c r="D1307" s="251" t="s">
        <v>173</v>
      </c>
      <c r="E1307" s="251">
        <v>0</v>
      </c>
      <c r="F1307" s="251" t="s">
        <v>602</v>
      </c>
      <c r="U1307" s="251">
        <v>9</v>
      </c>
      <c r="V1307" s="251" t="s">
        <v>517</v>
      </c>
      <c r="W1307" s="251" t="s">
        <v>173</v>
      </c>
      <c r="X1307" s="251">
        <f>TripMode!V143</f>
        <v>0</v>
      </c>
      <c r="Y1307" s="251" t="s">
        <v>602</v>
      </c>
    </row>
    <row r="1308" spans="2:25" x14ac:dyDescent="0.25">
      <c r="B1308" s="251">
        <v>7</v>
      </c>
      <c r="C1308" s="251" t="s">
        <v>517</v>
      </c>
      <c r="D1308" s="251" t="s">
        <v>173</v>
      </c>
      <c r="E1308" s="251">
        <v>0</v>
      </c>
      <c r="F1308" s="251" t="s">
        <v>602</v>
      </c>
      <c r="U1308" s="251">
        <v>10</v>
      </c>
      <c r="V1308" s="251" t="s">
        <v>517</v>
      </c>
      <c r="W1308" s="251" t="s">
        <v>173</v>
      </c>
      <c r="X1308" s="251">
        <f>TripMode!V144</f>
        <v>0</v>
      </c>
      <c r="Y1308" s="251" t="s">
        <v>602</v>
      </c>
    </row>
    <row r="1309" spans="2:25" x14ac:dyDescent="0.25">
      <c r="B1309" s="251">
        <v>8</v>
      </c>
      <c r="C1309" s="251" t="s">
        <v>517</v>
      </c>
      <c r="D1309" s="251" t="s">
        <v>173</v>
      </c>
      <c r="E1309" s="251">
        <v>0</v>
      </c>
      <c r="F1309" s="251" t="s">
        <v>602</v>
      </c>
      <c r="U1309" s="251">
        <v>11</v>
      </c>
      <c r="V1309" s="251" t="s">
        <v>517</v>
      </c>
      <c r="W1309" s="251" t="s">
        <v>173</v>
      </c>
      <c r="X1309" s="251">
        <f>TripMode!V145</f>
        <v>0</v>
      </c>
      <c r="Y1309" s="251" t="s">
        <v>602</v>
      </c>
    </row>
    <row r="1310" spans="2:25" x14ac:dyDescent="0.25">
      <c r="B1310" s="251">
        <v>9</v>
      </c>
      <c r="C1310" s="251" t="s">
        <v>517</v>
      </c>
      <c r="D1310" s="251" t="s">
        <v>173</v>
      </c>
      <c r="E1310" s="251">
        <v>0</v>
      </c>
      <c r="F1310" s="251" t="s">
        <v>602</v>
      </c>
      <c r="U1310" s="251">
        <v>12</v>
      </c>
      <c r="V1310" s="251" t="s">
        <v>517</v>
      </c>
      <c r="W1310" s="251" t="s">
        <v>173</v>
      </c>
      <c r="X1310" s="251">
        <f>TripMode!V146</f>
        <v>0</v>
      </c>
      <c r="Y1310" s="251" t="s">
        <v>602</v>
      </c>
    </row>
    <row r="1311" spans="2:25" x14ac:dyDescent="0.25">
      <c r="B1311" s="251">
        <v>1</v>
      </c>
      <c r="C1311" s="251" t="s">
        <v>519</v>
      </c>
      <c r="D1311" s="251" t="s">
        <v>173</v>
      </c>
      <c r="E1311" s="251">
        <v>0</v>
      </c>
      <c r="F1311" s="251" t="s">
        <v>603</v>
      </c>
      <c r="U1311" s="251">
        <v>1</v>
      </c>
      <c r="V1311" s="251" t="s">
        <v>519</v>
      </c>
      <c r="W1311" s="251" t="s">
        <v>173</v>
      </c>
      <c r="X1311" s="251">
        <f>TripMode!W135</f>
        <v>0</v>
      </c>
      <c r="Y1311" s="251" t="s">
        <v>603</v>
      </c>
    </row>
    <row r="1312" spans="2:25" x14ac:dyDescent="0.25">
      <c r="B1312" s="251">
        <v>10</v>
      </c>
      <c r="C1312" s="251" t="s">
        <v>519</v>
      </c>
      <c r="D1312" s="251" t="s">
        <v>173</v>
      </c>
      <c r="E1312" s="251">
        <v>0</v>
      </c>
      <c r="F1312" s="251" t="s">
        <v>603</v>
      </c>
      <c r="U1312" s="251">
        <v>2</v>
      </c>
      <c r="V1312" s="251" t="s">
        <v>519</v>
      </c>
      <c r="W1312" s="251" t="s">
        <v>173</v>
      </c>
      <c r="X1312" s="251">
        <f>TripMode!W136</f>
        <v>97935.823731913144</v>
      </c>
      <c r="Y1312" s="251" t="s">
        <v>603</v>
      </c>
    </row>
    <row r="1313" spans="2:25" x14ac:dyDescent="0.25">
      <c r="B1313" s="251">
        <v>11</v>
      </c>
      <c r="C1313" s="251" t="s">
        <v>519</v>
      </c>
      <c r="D1313" s="251" t="s">
        <v>173</v>
      </c>
      <c r="E1313" s="251">
        <v>22326</v>
      </c>
      <c r="F1313" s="251" t="s">
        <v>603</v>
      </c>
      <c r="U1313" s="251">
        <v>3</v>
      </c>
      <c r="V1313" s="251" t="s">
        <v>519</v>
      </c>
      <c r="W1313" s="251" t="s">
        <v>173</v>
      </c>
      <c r="X1313" s="251">
        <f>TripMode!W137</f>
        <v>42103.099699632075</v>
      </c>
      <c r="Y1313" s="251" t="s">
        <v>603</v>
      </c>
    </row>
    <row r="1314" spans="2:25" x14ac:dyDescent="0.25">
      <c r="B1314" s="251">
        <v>12</v>
      </c>
      <c r="C1314" s="251" t="s">
        <v>519</v>
      </c>
      <c r="D1314" s="251" t="s">
        <v>173</v>
      </c>
      <c r="E1314" s="251">
        <v>51680</v>
      </c>
      <c r="F1314" s="251" t="s">
        <v>603</v>
      </c>
      <c r="U1314" s="251">
        <v>4</v>
      </c>
      <c r="V1314" s="251" t="s">
        <v>519</v>
      </c>
      <c r="W1314" s="251" t="s">
        <v>173</v>
      </c>
      <c r="X1314" s="251">
        <f>TripMode!W138</f>
        <v>243418.55815637269</v>
      </c>
      <c r="Y1314" s="251" t="s">
        <v>603</v>
      </c>
    </row>
    <row r="1315" spans="2:25" x14ac:dyDescent="0.25">
      <c r="B1315" s="251">
        <v>2</v>
      </c>
      <c r="C1315" s="251" t="s">
        <v>519</v>
      </c>
      <c r="D1315" s="251" t="s">
        <v>173</v>
      </c>
      <c r="E1315" s="251">
        <v>98386</v>
      </c>
      <c r="F1315" s="251" t="s">
        <v>603</v>
      </c>
      <c r="U1315" s="251">
        <v>5</v>
      </c>
      <c r="V1315" s="251" t="s">
        <v>519</v>
      </c>
      <c r="W1315" s="251" t="s">
        <v>173</v>
      </c>
      <c r="X1315" s="251">
        <f>TripMode!W139</f>
        <v>0</v>
      </c>
      <c r="Y1315" s="251" t="s">
        <v>603</v>
      </c>
    </row>
    <row r="1316" spans="2:25" x14ac:dyDescent="0.25">
      <c r="B1316" s="251">
        <v>3</v>
      </c>
      <c r="C1316" s="251" t="s">
        <v>519</v>
      </c>
      <c r="D1316" s="251" t="s">
        <v>173</v>
      </c>
      <c r="E1316" s="251">
        <v>24030</v>
      </c>
      <c r="F1316" s="251" t="s">
        <v>603</v>
      </c>
      <c r="U1316" s="251">
        <v>6</v>
      </c>
      <c r="V1316" s="251" t="s">
        <v>519</v>
      </c>
      <c r="W1316" s="251" t="s">
        <v>173</v>
      </c>
      <c r="X1316" s="251">
        <f>TripMode!W140</f>
        <v>1095171.1226539242</v>
      </c>
      <c r="Y1316" s="251" t="s">
        <v>603</v>
      </c>
    </row>
    <row r="1317" spans="2:25" x14ac:dyDescent="0.25">
      <c r="B1317" s="251">
        <v>4</v>
      </c>
      <c r="C1317" s="251" t="s">
        <v>519</v>
      </c>
      <c r="D1317" s="251" t="s">
        <v>173</v>
      </c>
      <c r="E1317" s="251">
        <v>288248</v>
      </c>
      <c r="F1317" s="251" t="s">
        <v>603</v>
      </c>
      <c r="U1317" s="251">
        <v>7</v>
      </c>
      <c r="V1317" s="251" t="s">
        <v>519</v>
      </c>
      <c r="W1317" s="251" t="s">
        <v>173</v>
      </c>
      <c r="X1317" s="251">
        <f>TripMode!W141</f>
        <v>0</v>
      </c>
      <c r="Y1317" s="251" t="s">
        <v>603</v>
      </c>
    </row>
    <row r="1318" spans="2:25" x14ac:dyDescent="0.25">
      <c r="B1318" s="251">
        <v>5</v>
      </c>
      <c r="C1318" s="251" t="s">
        <v>519</v>
      </c>
      <c r="D1318" s="251" t="s">
        <v>173</v>
      </c>
      <c r="E1318" s="251">
        <v>0</v>
      </c>
      <c r="F1318" s="251" t="s">
        <v>603</v>
      </c>
      <c r="U1318" s="251">
        <v>8</v>
      </c>
      <c r="V1318" s="251" t="s">
        <v>519</v>
      </c>
      <c r="W1318" s="251" t="s">
        <v>173</v>
      </c>
      <c r="X1318" s="251">
        <f>TripMode!W142</f>
        <v>0</v>
      </c>
      <c r="Y1318" s="251" t="s">
        <v>603</v>
      </c>
    </row>
    <row r="1319" spans="2:25" x14ac:dyDescent="0.25">
      <c r="B1319" s="251">
        <v>6</v>
      </c>
      <c r="C1319" s="251" t="s">
        <v>519</v>
      </c>
      <c r="D1319" s="251" t="s">
        <v>173</v>
      </c>
      <c r="E1319" s="251">
        <v>1047898</v>
      </c>
      <c r="F1319" s="251" t="s">
        <v>603</v>
      </c>
      <c r="U1319" s="251">
        <v>9</v>
      </c>
      <c r="V1319" s="251" t="s">
        <v>519</v>
      </c>
      <c r="W1319" s="251" t="s">
        <v>173</v>
      </c>
      <c r="X1319" s="251">
        <f>TripMode!W143</f>
        <v>0</v>
      </c>
      <c r="Y1319" s="251" t="s">
        <v>603</v>
      </c>
    </row>
    <row r="1320" spans="2:25" x14ac:dyDescent="0.25">
      <c r="B1320" s="251">
        <v>7</v>
      </c>
      <c r="C1320" s="251" t="s">
        <v>519</v>
      </c>
      <c r="D1320" s="251" t="s">
        <v>173</v>
      </c>
      <c r="E1320" s="251">
        <v>0</v>
      </c>
      <c r="F1320" s="251" t="s">
        <v>603</v>
      </c>
      <c r="U1320" s="251">
        <v>10</v>
      </c>
      <c r="V1320" s="251" t="s">
        <v>519</v>
      </c>
      <c r="W1320" s="251" t="s">
        <v>173</v>
      </c>
      <c r="X1320" s="251">
        <f>TripMode!W144</f>
        <v>0</v>
      </c>
      <c r="Y1320" s="251" t="s">
        <v>603</v>
      </c>
    </row>
    <row r="1321" spans="2:25" x14ac:dyDescent="0.25">
      <c r="B1321" s="251">
        <v>8</v>
      </c>
      <c r="C1321" s="251" t="s">
        <v>519</v>
      </c>
      <c r="D1321" s="251" t="s">
        <v>173</v>
      </c>
      <c r="E1321" s="251">
        <v>0</v>
      </c>
      <c r="F1321" s="251" t="s">
        <v>603</v>
      </c>
      <c r="U1321" s="251">
        <v>11</v>
      </c>
      <c r="V1321" s="251" t="s">
        <v>519</v>
      </c>
      <c r="W1321" s="251" t="s">
        <v>173</v>
      </c>
      <c r="X1321" s="251">
        <f>TripMode!W145</f>
        <v>8542.2709806508847</v>
      </c>
      <c r="Y1321" s="251" t="s">
        <v>603</v>
      </c>
    </row>
    <row r="1322" spans="2:25" x14ac:dyDescent="0.25">
      <c r="B1322" s="251">
        <v>9</v>
      </c>
      <c r="C1322" s="251" t="s">
        <v>519</v>
      </c>
      <c r="D1322" s="251" t="s">
        <v>173</v>
      </c>
      <c r="E1322" s="251">
        <v>0</v>
      </c>
      <c r="F1322" s="251" t="s">
        <v>603</v>
      </c>
      <c r="U1322" s="251">
        <v>12</v>
      </c>
      <c r="V1322" s="251" t="s">
        <v>519</v>
      </c>
      <c r="W1322" s="251" t="s">
        <v>173</v>
      </c>
      <c r="X1322" s="251">
        <f>TripMode!W146</f>
        <v>45397.124777507139</v>
      </c>
      <c r="Y1322" s="251" t="s">
        <v>603</v>
      </c>
    </row>
    <row r="1323" spans="2:25" x14ac:dyDescent="0.25">
      <c r="B1323" s="251">
        <v>1</v>
      </c>
      <c r="C1323" s="251" t="s">
        <v>521</v>
      </c>
      <c r="D1323" s="251" t="s">
        <v>173</v>
      </c>
      <c r="E1323" s="251">
        <v>54962</v>
      </c>
      <c r="F1323" s="251" t="s">
        <v>604</v>
      </c>
      <c r="U1323" s="251">
        <v>1</v>
      </c>
      <c r="V1323" s="251" t="s">
        <v>521</v>
      </c>
      <c r="W1323" s="251" t="s">
        <v>173</v>
      </c>
      <c r="X1323" s="251">
        <f>TripMode!X135</f>
        <v>41371.942268500345</v>
      </c>
      <c r="Y1323" s="251" t="s">
        <v>604</v>
      </c>
    </row>
    <row r="1324" spans="2:25" x14ac:dyDescent="0.25">
      <c r="B1324" s="251">
        <v>10</v>
      </c>
      <c r="C1324" s="251" t="s">
        <v>521</v>
      </c>
      <c r="D1324" s="251" t="s">
        <v>173</v>
      </c>
      <c r="E1324" s="251">
        <v>0</v>
      </c>
      <c r="F1324" s="251" t="s">
        <v>604</v>
      </c>
      <c r="U1324" s="251">
        <v>2</v>
      </c>
      <c r="V1324" s="251" t="s">
        <v>521</v>
      </c>
      <c r="W1324" s="251" t="s">
        <v>173</v>
      </c>
      <c r="X1324" s="251">
        <f>TripMode!X136</f>
        <v>17428.889446065248</v>
      </c>
      <c r="Y1324" s="251" t="s">
        <v>604</v>
      </c>
    </row>
    <row r="1325" spans="2:25" x14ac:dyDescent="0.25">
      <c r="B1325" s="251">
        <v>11</v>
      </c>
      <c r="C1325" s="251" t="s">
        <v>521</v>
      </c>
      <c r="D1325" s="251" t="s">
        <v>173</v>
      </c>
      <c r="E1325" s="251">
        <v>0</v>
      </c>
      <c r="F1325" s="251" t="s">
        <v>604</v>
      </c>
      <c r="U1325" s="251">
        <v>3</v>
      </c>
      <c r="V1325" s="251" t="s">
        <v>521</v>
      </c>
      <c r="W1325" s="251" t="s">
        <v>173</v>
      </c>
      <c r="X1325" s="251">
        <f>TripMode!X137</f>
        <v>12023.180830827348</v>
      </c>
      <c r="Y1325" s="251" t="s">
        <v>604</v>
      </c>
    </row>
    <row r="1326" spans="2:25" x14ac:dyDescent="0.25">
      <c r="B1326" s="251">
        <v>12</v>
      </c>
      <c r="C1326" s="251" t="s">
        <v>521</v>
      </c>
      <c r="D1326" s="251" t="s">
        <v>173</v>
      </c>
      <c r="E1326" s="251">
        <v>0</v>
      </c>
      <c r="F1326" s="251" t="s">
        <v>604</v>
      </c>
      <c r="U1326" s="251">
        <v>4</v>
      </c>
      <c r="V1326" s="251" t="s">
        <v>521</v>
      </c>
      <c r="W1326" s="251" t="s">
        <v>173</v>
      </c>
      <c r="X1326" s="251">
        <f>TripMode!X138</f>
        <v>22375.644629881434</v>
      </c>
      <c r="Y1326" s="251" t="s">
        <v>604</v>
      </c>
    </row>
    <row r="1327" spans="2:25" x14ac:dyDescent="0.25">
      <c r="B1327" s="251">
        <v>2</v>
      </c>
      <c r="C1327" s="251" t="s">
        <v>521</v>
      </c>
      <c r="D1327" s="251" t="s">
        <v>173</v>
      </c>
      <c r="E1327" s="251">
        <v>21994</v>
      </c>
      <c r="F1327" s="251" t="s">
        <v>604</v>
      </c>
      <c r="U1327" s="251">
        <v>5</v>
      </c>
      <c r="V1327" s="251" t="s">
        <v>521</v>
      </c>
      <c r="W1327" s="251" t="s">
        <v>173</v>
      </c>
      <c r="X1327" s="251">
        <f>TripMode!X139</f>
        <v>0</v>
      </c>
      <c r="Y1327" s="251" t="s">
        <v>604</v>
      </c>
    </row>
    <row r="1328" spans="2:25" x14ac:dyDescent="0.25">
      <c r="B1328" s="251">
        <v>3</v>
      </c>
      <c r="C1328" s="251" t="s">
        <v>521</v>
      </c>
      <c r="D1328" s="251" t="s">
        <v>173</v>
      </c>
      <c r="E1328" s="251">
        <v>15134</v>
      </c>
      <c r="F1328" s="251" t="s">
        <v>604</v>
      </c>
      <c r="U1328" s="251">
        <v>6</v>
      </c>
      <c r="V1328" s="251" t="s">
        <v>521</v>
      </c>
      <c r="W1328" s="251" t="s">
        <v>173</v>
      </c>
      <c r="X1328" s="251">
        <f>TripMode!X140</f>
        <v>0</v>
      </c>
      <c r="Y1328" s="251" t="s">
        <v>604</v>
      </c>
    </row>
    <row r="1329" spans="2:25" x14ac:dyDescent="0.25">
      <c r="B1329" s="251">
        <v>4</v>
      </c>
      <c r="C1329" s="251" t="s">
        <v>521</v>
      </c>
      <c r="D1329" s="251" t="s">
        <v>173</v>
      </c>
      <c r="E1329" s="251">
        <v>29162</v>
      </c>
      <c r="F1329" s="251" t="s">
        <v>604</v>
      </c>
      <c r="U1329" s="251">
        <v>7</v>
      </c>
      <c r="V1329" s="251" t="s">
        <v>521</v>
      </c>
      <c r="W1329" s="251" t="s">
        <v>173</v>
      </c>
      <c r="X1329" s="251">
        <f>TripMode!X141</f>
        <v>152002.34282472564</v>
      </c>
      <c r="Y1329" s="251" t="s">
        <v>604</v>
      </c>
    </row>
    <row r="1330" spans="2:25" x14ac:dyDescent="0.25">
      <c r="B1330" s="251">
        <v>5</v>
      </c>
      <c r="C1330" s="251" t="s">
        <v>521</v>
      </c>
      <c r="D1330" s="251" t="s">
        <v>173</v>
      </c>
      <c r="E1330" s="251">
        <v>0</v>
      </c>
      <c r="F1330" s="251" t="s">
        <v>604</v>
      </c>
      <c r="U1330" s="251">
        <v>8</v>
      </c>
      <c r="V1330" s="251" t="s">
        <v>521</v>
      </c>
      <c r="W1330" s="251" t="s">
        <v>173</v>
      </c>
      <c r="X1330" s="251">
        <f>TripMode!X142</f>
        <v>0</v>
      </c>
      <c r="Y1330" s="251" t="s">
        <v>604</v>
      </c>
    </row>
    <row r="1331" spans="2:25" x14ac:dyDescent="0.25">
      <c r="B1331" s="251">
        <v>6</v>
      </c>
      <c r="C1331" s="251" t="s">
        <v>521</v>
      </c>
      <c r="D1331" s="251" t="s">
        <v>173</v>
      </c>
      <c r="E1331" s="251">
        <v>0</v>
      </c>
      <c r="F1331" s="251" t="s">
        <v>604</v>
      </c>
      <c r="U1331" s="251">
        <v>9</v>
      </c>
      <c r="V1331" s="251" t="s">
        <v>521</v>
      </c>
      <c r="W1331" s="251" t="s">
        <v>173</v>
      </c>
      <c r="X1331" s="251">
        <f>TripMode!X143</f>
        <v>0</v>
      </c>
      <c r="Y1331" s="251" t="s">
        <v>604</v>
      </c>
    </row>
    <row r="1332" spans="2:25" x14ac:dyDescent="0.25">
      <c r="B1332" s="251">
        <v>7</v>
      </c>
      <c r="C1332" s="251" t="s">
        <v>521</v>
      </c>
      <c r="D1332" s="251" t="s">
        <v>173</v>
      </c>
      <c r="E1332" s="251">
        <v>123950</v>
      </c>
      <c r="F1332" s="251" t="s">
        <v>604</v>
      </c>
      <c r="U1332" s="251">
        <v>10</v>
      </c>
      <c r="V1332" s="251" t="s">
        <v>521</v>
      </c>
      <c r="W1332" s="251" t="s">
        <v>173</v>
      </c>
      <c r="X1332" s="251">
        <f>TripMode!X144</f>
        <v>0</v>
      </c>
      <c r="Y1332" s="251" t="s">
        <v>604</v>
      </c>
    </row>
    <row r="1333" spans="2:25" x14ac:dyDescent="0.25">
      <c r="B1333" s="251">
        <v>8</v>
      </c>
      <c r="C1333" s="251" t="s">
        <v>521</v>
      </c>
      <c r="D1333" s="251" t="s">
        <v>173</v>
      </c>
      <c r="E1333" s="251">
        <v>0</v>
      </c>
      <c r="F1333" s="251" t="s">
        <v>604</v>
      </c>
      <c r="U1333" s="251">
        <v>11</v>
      </c>
      <c r="V1333" s="251" t="s">
        <v>521</v>
      </c>
      <c r="W1333" s="251" t="s">
        <v>173</v>
      </c>
      <c r="X1333" s="251">
        <f>TripMode!X145</f>
        <v>0</v>
      </c>
      <c r="Y1333" s="251" t="s">
        <v>604</v>
      </c>
    </row>
    <row r="1334" spans="2:25" x14ac:dyDescent="0.25">
      <c r="B1334" s="251">
        <v>9</v>
      </c>
      <c r="C1334" s="251" t="s">
        <v>521</v>
      </c>
      <c r="D1334" s="251" t="s">
        <v>173</v>
      </c>
      <c r="E1334" s="251">
        <v>0</v>
      </c>
      <c r="F1334" s="251" t="s">
        <v>604</v>
      </c>
      <c r="U1334" s="251">
        <v>12</v>
      </c>
      <c r="V1334" s="251" t="s">
        <v>521</v>
      </c>
      <c r="W1334" s="251" t="s">
        <v>173</v>
      </c>
      <c r="X1334" s="251">
        <f>TripMode!X146</f>
        <v>0</v>
      </c>
      <c r="Y1334" s="251" t="s">
        <v>604</v>
      </c>
    </row>
    <row r="1335" spans="2:25" x14ac:dyDescent="0.25">
      <c r="B1335" s="251">
        <v>1</v>
      </c>
      <c r="C1335" s="251" t="s">
        <v>523</v>
      </c>
      <c r="D1335" s="251" t="s">
        <v>173</v>
      </c>
      <c r="E1335" s="251">
        <v>0</v>
      </c>
      <c r="F1335" s="251" t="s">
        <v>605</v>
      </c>
      <c r="U1335" s="251">
        <v>1</v>
      </c>
      <c r="V1335" s="251" t="s">
        <v>523</v>
      </c>
      <c r="W1335" s="251" t="s">
        <v>173</v>
      </c>
      <c r="X1335" s="251">
        <f>TripMode!Y135</f>
        <v>0</v>
      </c>
      <c r="Y1335" s="251" t="s">
        <v>605</v>
      </c>
    </row>
    <row r="1336" spans="2:25" x14ac:dyDescent="0.25">
      <c r="B1336" s="251">
        <v>10</v>
      </c>
      <c r="C1336" s="251" t="s">
        <v>523</v>
      </c>
      <c r="D1336" s="251" t="s">
        <v>173</v>
      </c>
      <c r="E1336" s="251">
        <v>0</v>
      </c>
      <c r="F1336" s="251" t="s">
        <v>605</v>
      </c>
      <c r="U1336" s="251">
        <v>2</v>
      </c>
      <c r="V1336" s="251" t="s">
        <v>523</v>
      </c>
      <c r="W1336" s="251" t="s">
        <v>173</v>
      </c>
      <c r="X1336" s="251">
        <f>TripMode!Y136</f>
        <v>88964.022421171278</v>
      </c>
      <c r="Y1336" s="251" t="s">
        <v>605</v>
      </c>
    </row>
    <row r="1337" spans="2:25" x14ac:dyDescent="0.25">
      <c r="B1337" s="251">
        <v>11</v>
      </c>
      <c r="C1337" s="251" t="s">
        <v>523</v>
      </c>
      <c r="D1337" s="251" t="s">
        <v>173</v>
      </c>
      <c r="E1337" s="251">
        <v>0</v>
      </c>
      <c r="F1337" s="251" t="s">
        <v>605</v>
      </c>
      <c r="U1337" s="251">
        <v>3</v>
      </c>
      <c r="V1337" s="251" t="s">
        <v>523</v>
      </c>
      <c r="W1337" s="251" t="s">
        <v>173</v>
      </c>
      <c r="X1337" s="251">
        <f>TripMode!Y137</f>
        <v>24768.845580857309</v>
      </c>
      <c r="Y1337" s="251" t="s">
        <v>605</v>
      </c>
    </row>
    <row r="1338" spans="2:25" x14ac:dyDescent="0.25">
      <c r="B1338" s="251">
        <v>12</v>
      </c>
      <c r="C1338" s="251" t="s">
        <v>523</v>
      </c>
      <c r="D1338" s="251" t="s">
        <v>173</v>
      </c>
      <c r="E1338" s="251">
        <v>0</v>
      </c>
      <c r="F1338" s="251" t="s">
        <v>605</v>
      </c>
      <c r="U1338" s="251">
        <v>4</v>
      </c>
      <c r="V1338" s="251" t="s">
        <v>523</v>
      </c>
      <c r="W1338" s="251" t="s">
        <v>173</v>
      </c>
      <c r="X1338" s="251">
        <f>TripMode!Y138</f>
        <v>49385.958659685813</v>
      </c>
      <c r="Y1338" s="251" t="s">
        <v>605</v>
      </c>
    </row>
    <row r="1339" spans="2:25" x14ac:dyDescent="0.25">
      <c r="B1339" s="251">
        <v>2</v>
      </c>
      <c r="C1339" s="251" t="s">
        <v>523</v>
      </c>
      <c r="D1339" s="251" t="s">
        <v>173</v>
      </c>
      <c r="E1339" s="251">
        <v>90726</v>
      </c>
      <c r="F1339" s="251" t="s">
        <v>605</v>
      </c>
      <c r="U1339" s="251">
        <v>5</v>
      </c>
      <c r="V1339" s="251" t="s">
        <v>523</v>
      </c>
      <c r="W1339" s="251" t="s">
        <v>173</v>
      </c>
      <c r="X1339" s="251">
        <f>TripMode!Y139</f>
        <v>0</v>
      </c>
      <c r="Y1339" s="251" t="s">
        <v>605</v>
      </c>
    </row>
    <row r="1340" spans="2:25" x14ac:dyDescent="0.25">
      <c r="B1340" s="251">
        <v>3</v>
      </c>
      <c r="C1340" s="251" t="s">
        <v>523</v>
      </c>
      <c r="D1340" s="251" t="s">
        <v>173</v>
      </c>
      <c r="E1340" s="251">
        <v>25012</v>
      </c>
      <c r="F1340" s="251" t="s">
        <v>605</v>
      </c>
      <c r="U1340" s="251">
        <v>6</v>
      </c>
      <c r="V1340" s="251" t="s">
        <v>523</v>
      </c>
      <c r="W1340" s="251" t="s">
        <v>173</v>
      </c>
      <c r="X1340" s="251">
        <f>TripMode!Y140</f>
        <v>0</v>
      </c>
      <c r="Y1340" s="251" t="s">
        <v>605</v>
      </c>
    </row>
    <row r="1341" spans="2:25" x14ac:dyDescent="0.25">
      <c r="B1341" s="251">
        <v>4</v>
      </c>
      <c r="C1341" s="251" t="s">
        <v>523</v>
      </c>
      <c r="D1341" s="251" t="s">
        <v>173</v>
      </c>
      <c r="E1341" s="251">
        <v>46388</v>
      </c>
      <c r="F1341" s="251" t="s">
        <v>605</v>
      </c>
      <c r="U1341" s="251">
        <v>7</v>
      </c>
      <c r="V1341" s="251" t="s">
        <v>523</v>
      </c>
      <c r="W1341" s="251" t="s">
        <v>173</v>
      </c>
      <c r="X1341" s="251">
        <f>TripMode!Y141</f>
        <v>0</v>
      </c>
      <c r="Y1341" s="251" t="s">
        <v>605</v>
      </c>
    </row>
    <row r="1342" spans="2:25" x14ac:dyDescent="0.25">
      <c r="B1342" s="251">
        <v>5</v>
      </c>
      <c r="C1342" s="251" t="s">
        <v>523</v>
      </c>
      <c r="D1342" s="251" t="s">
        <v>173</v>
      </c>
      <c r="E1342" s="251">
        <v>0</v>
      </c>
      <c r="F1342" s="251" t="s">
        <v>605</v>
      </c>
      <c r="U1342" s="251">
        <v>8</v>
      </c>
      <c r="V1342" s="251" t="s">
        <v>523</v>
      </c>
      <c r="W1342" s="251" t="s">
        <v>173</v>
      </c>
      <c r="X1342" s="251">
        <f>TripMode!Y142</f>
        <v>174675.17333828559</v>
      </c>
      <c r="Y1342" s="251" t="s">
        <v>605</v>
      </c>
    </row>
    <row r="1343" spans="2:25" x14ac:dyDescent="0.25">
      <c r="B1343" s="251">
        <v>6</v>
      </c>
      <c r="C1343" s="251" t="s">
        <v>523</v>
      </c>
      <c r="D1343" s="251" t="s">
        <v>173</v>
      </c>
      <c r="E1343" s="251">
        <v>0</v>
      </c>
      <c r="F1343" s="251" t="s">
        <v>605</v>
      </c>
      <c r="U1343" s="251">
        <v>9</v>
      </c>
      <c r="V1343" s="251" t="s">
        <v>523</v>
      </c>
      <c r="W1343" s="251" t="s">
        <v>173</v>
      </c>
      <c r="X1343" s="251">
        <f>TripMode!Y143</f>
        <v>0</v>
      </c>
      <c r="Y1343" s="251" t="s">
        <v>605</v>
      </c>
    </row>
    <row r="1344" spans="2:25" x14ac:dyDescent="0.25">
      <c r="B1344" s="251">
        <v>7</v>
      </c>
      <c r="C1344" s="251" t="s">
        <v>523</v>
      </c>
      <c r="D1344" s="251" t="s">
        <v>173</v>
      </c>
      <c r="E1344" s="251">
        <v>0</v>
      </c>
      <c r="F1344" s="251" t="s">
        <v>605</v>
      </c>
      <c r="U1344" s="251">
        <v>10</v>
      </c>
      <c r="V1344" s="251" t="s">
        <v>523</v>
      </c>
      <c r="W1344" s="251" t="s">
        <v>173</v>
      </c>
      <c r="X1344" s="251">
        <f>TripMode!Y144</f>
        <v>0</v>
      </c>
      <c r="Y1344" s="251" t="s">
        <v>605</v>
      </c>
    </row>
    <row r="1345" spans="2:25" x14ac:dyDescent="0.25">
      <c r="B1345" s="251">
        <v>8</v>
      </c>
      <c r="C1345" s="251" t="s">
        <v>523</v>
      </c>
      <c r="D1345" s="251" t="s">
        <v>173</v>
      </c>
      <c r="E1345" s="251">
        <v>175668</v>
      </c>
      <c r="F1345" s="251" t="s">
        <v>605</v>
      </c>
      <c r="U1345" s="251">
        <v>11</v>
      </c>
      <c r="V1345" s="251" t="s">
        <v>523</v>
      </c>
      <c r="W1345" s="251" t="s">
        <v>173</v>
      </c>
      <c r="X1345" s="251">
        <f>TripMode!Y145</f>
        <v>0</v>
      </c>
      <c r="Y1345" s="251" t="s">
        <v>605</v>
      </c>
    </row>
    <row r="1346" spans="2:25" x14ac:dyDescent="0.25">
      <c r="B1346" s="251">
        <v>9</v>
      </c>
      <c r="C1346" s="251" t="s">
        <v>523</v>
      </c>
      <c r="D1346" s="251" t="s">
        <v>173</v>
      </c>
      <c r="E1346" s="251">
        <v>0</v>
      </c>
      <c r="F1346" s="251" t="s">
        <v>605</v>
      </c>
      <c r="U1346" s="251">
        <v>12</v>
      </c>
      <c r="V1346" s="251" t="s">
        <v>523</v>
      </c>
      <c r="W1346" s="251" t="s">
        <v>173</v>
      </c>
      <c r="X1346" s="251">
        <f>TripMode!Y146</f>
        <v>0</v>
      </c>
      <c r="Y1346" s="251" t="s">
        <v>605</v>
      </c>
    </row>
    <row r="1347" spans="2:25" x14ac:dyDescent="0.25">
      <c r="B1347" s="251">
        <v>1</v>
      </c>
      <c r="C1347" s="251" t="s">
        <v>635</v>
      </c>
      <c r="D1347" s="251" t="s">
        <v>173</v>
      </c>
      <c r="E1347" s="251">
        <v>0</v>
      </c>
      <c r="F1347" s="251" t="s">
        <v>606</v>
      </c>
      <c r="U1347" s="251">
        <v>1</v>
      </c>
      <c r="V1347" s="251" t="s">
        <v>635</v>
      </c>
      <c r="W1347" s="251" t="s">
        <v>173</v>
      </c>
      <c r="X1347" s="251">
        <f>TripMode!Z135</f>
        <v>0</v>
      </c>
      <c r="Y1347" s="251" t="s">
        <v>606</v>
      </c>
    </row>
    <row r="1348" spans="2:25" x14ac:dyDescent="0.25">
      <c r="B1348" s="251">
        <v>10</v>
      </c>
      <c r="C1348" s="251" t="s">
        <v>635</v>
      </c>
      <c r="D1348" s="251" t="s">
        <v>173</v>
      </c>
      <c r="E1348" s="251">
        <v>490</v>
      </c>
      <c r="F1348" s="251" t="s">
        <v>606</v>
      </c>
      <c r="U1348" s="251">
        <v>2</v>
      </c>
      <c r="V1348" s="251" t="s">
        <v>635</v>
      </c>
      <c r="W1348" s="251" t="s">
        <v>173</v>
      </c>
      <c r="X1348" s="251">
        <f>TripMode!Z136</f>
        <v>10121.856210079597</v>
      </c>
      <c r="Y1348" s="251" t="s">
        <v>606</v>
      </c>
    </row>
    <row r="1349" spans="2:25" x14ac:dyDescent="0.25">
      <c r="B1349" s="251">
        <v>11</v>
      </c>
      <c r="C1349" s="251" t="s">
        <v>635</v>
      </c>
      <c r="D1349" s="251" t="s">
        <v>173</v>
      </c>
      <c r="E1349" s="251">
        <v>0</v>
      </c>
      <c r="F1349" s="251" t="s">
        <v>606</v>
      </c>
      <c r="U1349" s="251">
        <v>3</v>
      </c>
      <c r="V1349" s="251" t="s">
        <v>635</v>
      </c>
      <c r="W1349" s="251" t="s">
        <v>173</v>
      </c>
      <c r="X1349" s="251">
        <f>TripMode!Z137</f>
        <v>3937.3547422168431</v>
      </c>
      <c r="Y1349" s="251" t="s">
        <v>606</v>
      </c>
    </row>
    <row r="1350" spans="2:25" x14ac:dyDescent="0.25">
      <c r="B1350" s="251">
        <v>12</v>
      </c>
      <c r="C1350" s="251" t="s">
        <v>635</v>
      </c>
      <c r="D1350" s="251" t="s">
        <v>173</v>
      </c>
      <c r="E1350" s="251">
        <v>0</v>
      </c>
      <c r="F1350" s="251" t="s">
        <v>606</v>
      </c>
      <c r="U1350" s="251">
        <v>4</v>
      </c>
      <c r="V1350" s="251" t="s">
        <v>635</v>
      </c>
      <c r="W1350" s="251" t="s">
        <v>173</v>
      </c>
      <c r="X1350" s="251">
        <f>TripMode!Z138</f>
        <v>7421.2689129287528</v>
      </c>
      <c r="Y1350" s="251" t="s">
        <v>606</v>
      </c>
    </row>
    <row r="1351" spans="2:25" x14ac:dyDescent="0.25">
      <c r="B1351" s="251">
        <v>2</v>
      </c>
      <c r="C1351" s="251" t="s">
        <v>635</v>
      </c>
      <c r="D1351" s="251" t="s">
        <v>173</v>
      </c>
      <c r="E1351" s="251">
        <v>8236</v>
      </c>
      <c r="F1351" s="251" t="s">
        <v>606</v>
      </c>
      <c r="U1351" s="251">
        <v>5</v>
      </c>
      <c r="V1351" s="251" t="s">
        <v>635</v>
      </c>
      <c r="W1351" s="251" t="s">
        <v>173</v>
      </c>
      <c r="X1351" s="251">
        <f>TripMode!Z139</f>
        <v>0</v>
      </c>
      <c r="Y1351" s="251" t="s">
        <v>606</v>
      </c>
    </row>
    <row r="1352" spans="2:25" x14ac:dyDescent="0.25">
      <c r="B1352" s="251">
        <v>3</v>
      </c>
      <c r="C1352" s="251" t="s">
        <v>635</v>
      </c>
      <c r="D1352" s="251" t="s">
        <v>173</v>
      </c>
      <c r="E1352" s="251">
        <v>3096</v>
      </c>
      <c r="F1352" s="251" t="s">
        <v>606</v>
      </c>
      <c r="U1352" s="251">
        <v>6</v>
      </c>
      <c r="V1352" s="251" t="s">
        <v>635</v>
      </c>
      <c r="W1352" s="251" t="s">
        <v>173</v>
      </c>
      <c r="X1352" s="251">
        <f>TripMode!Z140</f>
        <v>0</v>
      </c>
      <c r="Y1352" s="251" t="s">
        <v>606</v>
      </c>
    </row>
    <row r="1353" spans="2:25" x14ac:dyDescent="0.25">
      <c r="B1353" s="251">
        <v>4</v>
      </c>
      <c r="C1353" s="251" t="s">
        <v>635</v>
      </c>
      <c r="D1353" s="251" t="s">
        <v>173</v>
      </c>
      <c r="E1353" s="251">
        <v>6822</v>
      </c>
      <c r="F1353" s="251" t="s">
        <v>606</v>
      </c>
      <c r="U1353" s="251">
        <v>7</v>
      </c>
      <c r="V1353" s="251" t="s">
        <v>635</v>
      </c>
      <c r="W1353" s="251" t="s">
        <v>173</v>
      </c>
      <c r="X1353" s="251">
        <f>TripMode!Z141</f>
        <v>0</v>
      </c>
      <c r="Y1353" s="251" t="s">
        <v>606</v>
      </c>
    </row>
    <row r="1354" spans="2:25" x14ac:dyDescent="0.25">
      <c r="B1354" s="251">
        <v>5</v>
      </c>
      <c r="C1354" s="251" t="s">
        <v>635</v>
      </c>
      <c r="D1354" s="251" t="s">
        <v>173</v>
      </c>
      <c r="E1354" s="251">
        <v>0</v>
      </c>
      <c r="F1354" s="251" t="s">
        <v>606</v>
      </c>
      <c r="U1354" s="251">
        <v>8</v>
      </c>
      <c r="V1354" s="251" t="s">
        <v>635</v>
      </c>
      <c r="W1354" s="251" t="s">
        <v>173</v>
      </c>
      <c r="X1354" s="251">
        <f>TripMode!Z142</f>
        <v>0</v>
      </c>
      <c r="Y1354" s="251" t="s">
        <v>606</v>
      </c>
    </row>
    <row r="1355" spans="2:25" x14ac:dyDescent="0.25">
      <c r="B1355" s="251">
        <v>6</v>
      </c>
      <c r="C1355" s="251" t="s">
        <v>635</v>
      </c>
      <c r="D1355" s="251" t="s">
        <v>173</v>
      </c>
      <c r="E1355" s="251">
        <v>0</v>
      </c>
      <c r="F1355" s="251" t="s">
        <v>606</v>
      </c>
      <c r="U1355" s="251">
        <v>9</v>
      </c>
      <c r="V1355" s="251" t="s">
        <v>635</v>
      </c>
      <c r="W1355" s="251" t="s">
        <v>173</v>
      </c>
      <c r="X1355" s="251">
        <f>TripMode!Z143</f>
        <v>13609.52013477481</v>
      </c>
      <c r="Y1355" s="251" t="s">
        <v>606</v>
      </c>
    </row>
    <row r="1356" spans="2:25" x14ac:dyDescent="0.25">
      <c r="B1356" s="251">
        <v>7</v>
      </c>
      <c r="C1356" s="251" t="s">
        <v>635</v>
      </c>
      <c r="D1356" s="251" t="s">
        <v>173</v>
      </c>
      <c r="E1356" s="251">
        <v>0</v>
      </c>
      <c r="F1356" s="251" t="s">
        <v>606</v>
      </c>
      <c r="U1356" s="251">
        <v>10</v>
      </c>
      <c r="V1356" s="251" t="s">
        <v>635</v>
      </c>
      <c r="W1356" s="251" t="s">
        <v>173</v>
      </c>
      <c r="X1356" s="251">
        <f>TripMode!Z144</f>
        <v>0</v>
      </c>
      <c r="Y1356" s="251" t="s">
        <v>606</v>
      </c>
    </row>
    <row r="1357" spans="2:25" x14ac:dyDescent="0.25">
      <c r="B1357" s="251">
        <v>8</v>
      </c>
      <c r="C1357" s="251" t="s">
        <v>635</v>
      </c>
      <c r="D1357" s="251" t="s">
        <v>173</v>
      </c>
      <c r="E1357" s="251">
        <v>0</v>
      </c>
      <c r="F1357" s="251" t="s">
        <v>606</v>
      </c>
      <c r="U1357" s="251">
        <v>11</v>
      </c>
      <c r="V1357" s="251" t="s">
        <v>635</v>
      </c>
      <c r="W1357" s="251" t="s">
        <v>173</v>
      </c>
      <c r="X1357" s="251">
        <f>TripMode!Z145</f>
        <v>0</v>
      </c>
      <c r="Y1357" s="251" t="s">
        <v>606</v>
      </c>
    </row>
    <row r="1358" spans="2:25" x14ac:dyDescent="0.25">
      <c r="B1358" s="251">
        <v>9</v>
      </c>
      <c r="C1358" s="251" t="s">
        <v>635</v>
      </c>
      <c r="D1358" s="251" t="s">
        <v>173</v>
      </c>
      <c r="E1358" s="251">
        <v>16446</v>
      </c>
      <c r="F1358" s="251" t="s">
        <v>606</v>
      </c>
      <c r="U1358" s="251">
        <v>12</v>
      </c>
      <c r="V1358" s="251" t="s">
        <v>635</v>
      </c>
      <c r="W1358" s="251" t="s">
        <v>173</v>
      </c>
      <c r="X1358" s="251">
        <f>TripMode!Z146</f>
        <v>0</v>
      </c>
      <c r="Y1358" s="251" t="s">
        <v>606</v>
      </c>
    </row>
    <row r="1359" spans="2:25" x14ac:dyDescent="0.25">
      <c r="B1359" s="251">
        <v>1</v>
      </c>
      <c r="C1359" s="251" t="s">
        <v>525</v>
      </c>
      <c r="D1359" s="251" t="s">
        <v>173</v>
      </c>
      <c r="E1359" s="251">
        <v>0</v>
      </c>
      <c r="F1359" s="251" t="s">
        <v>662</v>
      </c>
      <c r="U1359" s="251">
        <v>1</v>
      </c>
      <c r="V1359" s="251" t="s">
        <v>525</v>
      </c>
      <c r="W1359" s="251" t="s">
        <v>173</v>
      </c>
      <c r="X1359" s="251">
        <f>TripMode!AA135</f>
        <v>0</v>
      </c>
      <c r="Y1359" s="251" t="s">
        <v>662</v>
      </c>
    </row>
    <row r="1360" spans="2:25" x14ac:dyDescent="0.25">
      <c r="B1360" s="251">
        <v>10</v>
      </c>
      <c r="C1360" s="251" t="s">
        <v>525</v>
      </c>
      <c r="D1360" s="251" t="s">
        <v>173</v>
      </c>
      <c r="E1360" s="251">
        <v>169088</v>
      </c>
      <c r="F1360" s="251" t="s">
        <v>662</v>
      </c>
      <c r="U1360" s="251">
        <v>2</v>
      </c>
      <c r="V1360" s="251" t="s">
        <v>525</v>
      </c>
      <c r="W1360" s="251" t="s">
        <v>173</v>
      </c>
      <c r="X1360" s="251">
        <f>TripMode!AA136</f>
        <v>0</v>
      </c>
      <c r="Y1360" s="251" t="s">
        <v>662</v>
      </c>
    </row>
    <row r="1361" spans="2:25" x14ac:dyDescent="0.25">
      <c r="B1361" s="251">
        <v>11</v>
      </c>
      <c r="C1361" s="251" t="s">
        <v>525</v>
      </c>
      <c r="D1361" s="251" t="s">
        <v>173</v>
      </c>
      <c r="E1361" s="251">
        <v>0</v>
      </c>
      <c r="F1361" s="251" t="s">
        <v>662</v>
      </c>
      <c r="U1361" s="251">
        <v>3</v>
      </c>
      <c r="V1361" s="251" t="s">
        <v>525</v>
      </c>
      <c r="W1361" s="251" t="s">
        <v>173</v>
      </c>
      <c r="X1361" s="251">
        <f>TripMode!AA137</f>
        <v>0</v>
      </c>
      <c r="Y1361" s="251" t="s">
        <v>662</v>
      </c>
    </row>
    <row r="1362" spans="2:25" x14ac:dyDescent="0.25">
      <c r="B1362" s="251">
        <v>12</v>
      </c>
      <c r="C1362" s="251" t="s">
        <v>525</v>
      </c>
      <c r="D1362" s="251" t="s">
        <v>173</v>
      </c>
      <c r="E1362" s="251">
        <v>0</v>
      </c>
      <c r="F1362" s="251" t="s">
        <v>662</v>
      </c>
      <c r="U1362" s="251">
        <v>4</v>
      </c>
      <c r="V1362" s="251" t="s">
        <v>525</v>
      </c>
      <c r="W1362" s="251" t="s">
        <v>173</v>
      </c>
      <c r="X1362" s="251">
        <f>TripMode!AA138</f>
        <v>0</v>
      </c>
      <c r="Y1362" s="251" t="s">
        <v>662</v>
      </c>
    </row>
    <row r="1363" spans="2:25" x14ac:dyDescent="0.25">
      <c r="B1363" s="251">
        <v>2</v>
      </c>
      <c r="C1363" s="251" t="s">
        <v>525</v>
      </c>
      <c r="D1363" s="251" t="s">
        <v>173</v>
      </c>
      <c r="E1363" s="251">
        <v>0</v>
      </c>
      <c r="F1363" s="251" t="s">
        <v>662</v>
      </c>
      <c r="U1363" s="251">
        <v>5</v>
      </c>
      <c r="V1363" s="251" t="s">
        <v>525</v>
      </c>
      <c r="W1363" s="251" t="s">
        <v>173</v>
      </c>
      <c r="X1363" s="251">
        <f>TripMode!AA139</f>
        <v>0</v>
      </c>
      <c r="Y1363" s="251" t="s">
        <v>662</v>
      </c>
    </row>
    <row r="1364" spans="2:25" x14ac:dyDescent="0.25">
      <c r="B1364" s="251">
        <v>3</v>
      </c>
      <c r="C1364" s="251" t="s">
        <v>525</v>
      </c>
      <c r="D1364" s="251" t="s">
        <v>173</v>
      </c>
      <c r="E1364" s="251">
        <v>0</v>
      </c>
      <c r="F1364" s="251" t="s">
        <v>662</v>
      </c>
      <c r="U1364" s="251">
        <v>6</v>
      </c>
      <c r="V1364" s="251" t="s">
        <v>525</v>
      </c>
      <c r="W1364" s="251" t="s">
        <v>173</v>
      </c>
      <c r="X1364" s="251">
        <f>TripMode!AA140</f>
        <v>0</v>
      </c>
      <c r="Y1364" s="251" t="s">
        <v>662</v>
      </c>
    </row>
    <row r="1365" spans="2:25" x14ac:dyDescent="0.25">
      <c r="B1365" s="251">
        <v>4</v>
      </c>
      <c r="C1365" s="251" t="s">
        <v>525</v>
      </c>
      <c r="D1365" s="251" t="s">
        <v>173</v>
      </c>
      <c r="E1365" s="251">
        <v>0</v>
      </c>
      <c r="F1365" s="251" t="s">
        <v>662</v>
      </c>
      <c r="U1365" s="251">
        <v>7</v>
      </c>
      <c r="V1365" s="251" t="s">
        <v>525</v>
      </c>
      <c r="W1365" s="251" t="s">
        <v>173</v>
      </c>
      <c r="X1365" s="251">
        <f>TripMode!AA141</f>
        <v>0</v>
      </c>
      <c r="Y1365" s="251" t="s">
        <v>662</v>
      </c>
    </row>
    <row r="1366" spans="2:25" x14ac:dyDescent="0.25">
      <c r="B1366" s="251">
        <v>5</v>
      </c>
      <c r="C1366" s="251" t="s">
        <v>525</v>
      </c>
      <c r="D1366" s="251" t="s">
        <v>173</v>
      </c>
      <c r="E1366" s="251">
        <v>0</v>
      </c>
      <c r="F1366" s="251" t="s">
        <v>662</v>
      </c>
      <c r="U1366" s="251">
        <v>8</v>
      </c>
      <c r="V1366" s="251" t="s">
        <v>525</v>
      </c>
      <c r="W1366" s="251" t="s">
        <v>173</v>
      </c>
      <c r="X1366" s="251">
        <f>TripMode!AA142</f>
        <v>0</v>
      </c>
      <c r="Y1366" s="251" t="s">
        <v>662</v>
      </c>
    </row>
    <row r="1367" spans="2:25" x14ac:dyDescent="0.25">
      <c r="B1367" s="251">
        <v>6</v>
      </c>
      <c r="C1367" s="251" t="s">
        <v>525</v>
      </c>
      <c r="D1367" s="251" t="s">
        <v>173</v>
      </c>
      <c r="E1367" s="251">
        <v>0</v>
      </c>
      <c r="F1367" s="251" t="s">
        <v>662</v>
      </c>
      <c r="U1367" s="251">
        <v>9</v>
      </c>
      <c r="V1367" s="251" t="s">
        <v>525</v>
      </c>
      <c r="W1367" s="251" t="s">
        <v>173</v>
      </c>
      <c r="X1367" s="251">
        <f>TripMode!AA143</f>
        <v>0</v>
      </c>
      <c r="Y1367" s="251" t="s">
        <v>662</v>
      </c>
    </row>
    <row r="1368" spans="2:25" x14ac:dyDescent="0.25">
      <c r="B1368" s="251">
        <v>7</v>
      </c>
      <c r="C1368" s="251" t="s">
        <v>525</v>
      </c>
      <c r="D1368" s="251" t="s">
        <v>173</v>
      </c>
      <c r="E1368" s="251">
        <v>0</v>
      </c>
      <c r="F1368" s="251" t="s">
        <v>662</v>
      </c>
      <c r="U1368" s="251">
        <v>10</v>
      </c>
      <c r="V1368" s="251" t="s">
        <v>525</v>
      </c>
      <c r="W1368" s="251" t="s">
        <v>173</v>
      </c>
      <c r="X1368" s="251">
        <f>TripMode!AA144</f>
        <v>169088</v>
      </c>
      <c r="Y1368" s="251" t="s">
        <v>662</v>
      </c>
    </row>
    <row r="1369" spans="2:25" x14ac:dyDescent="0.25">
      <c r="B1369" s="251">
        <v>8</v>
      </c>
      <c r="C1369" s="251" t="s">
        <v>525</v>
      </c>
      <c r="D1369" s="251" t="s">
        <v>173</v>
      </c>
      <c r="E1369" s="251">
        <v>0</v>
      </c>
      <c r="F1369" s="251" t="s">
        <v>662</v>
      </c>
      <c r="U1369" s="251">
        <v>11</v>
      </c>
      <c r="V1369" s="251" t="s">
        <v>525</v>
      </c>
      <c r="W1369" s="251" t="s">
        <v>173</v>
      </c>
      <c r="X1369" s="251">
        <f>TripMode!AA145</f>
        <v>0</v>
      </c>
      <c r="Y1369" s="251" t="s">
        <v>662</v>
      </c>
    </row>
    <row r="1370" spans="2:25" x14ac:dyDescent="0.25">
      <c r="B1370" s="251">
        <v>9</v>
      </c>
      <c r="C1370" s="251" t="s">
        <v>525</v>
      </c>
      <c r="D1370" s="251" t="s">
        <v>173</v>
      </c>
      <c r="E1370" s="251">
        <v>0</v>
      </c>
      <c r="F1370" s="251" t="s">
        <v>662</v>
      </c>
      <c r="U1370" s="251">
        <v>12</v>
      </c>
      <c r="V1370" s="251" t="s">
        <v>525</v>
      </c>
      <c r="W1370" s="251" t="s">
        <v>173</v>
      </c>
      <c r="X1370" s="251">
        <f>TripMode!AA146</f>
        <v>0</v>
      </c>
      <c r="Y1370" s="251" t="s">
        <v>662</v>
      </c>
    </row>
    <row r="1371" spans="2:25" x14ac:dyDescent="0.25">
      <c r="B1371" s="251">
        <v>1</v>
      </c>
      <c r="C1371" s="251" t="s">
        <v>468</v>
      </c>
      <c r="D1371" s="251" t="s">
        <v>173</v>
      </c>
      <c r="E1371" s="251">
        <v>0</v>
      </c>
      <c r="F1371" s="251" t="s">
        <v>663</v>
      </c>
      <c r="U1371" s="251">
        <v>1</v>
      </c>
      <c r="V1371" s="251" t="s">
        <v>468</v>
      </c>
      <c r="W1371" s="251" t="s">
        <v>173</v>
      </c>
      <c r="X1371" s="251">
        <f>TripMode!AB135</f>
        <v>0</v>
      </c>
      <c r="Y1371" s="251" t="s">
        <v>663</v>
      </c>
    </row>
    <row r="1372" spans="2:25" x14ac:dyDescent="0.25">
      <c r="B1372" s="251">
        <v>10</v>
      </c>
      <c r="C1372" s="251" t="s">
        <v>468</v>
      </c>
      <c r="D1372" s="251" t="s">
        <v>173</v>
      </c>
      <c r="E1372" s="251">
        <v>0</v>
      </c>
      <c r="F1372" s="251" t="s">
        <v>663</v>
      </c>
      <c r="U1372" s="251">
        <v>2</v>
      </c>
      <c r="V1372" s="251" t="s">
        <v>468</v>
      </c>
      <c r="W1372" s="251" t="s">
        <v>173</v>
      </c>
      <c r="X1372" s="251">
        <f>TripMode!AB136</f>
        <v>9261.2495715787518</v>
      </c>
      <c r="Y1372" s="251" t="s">
        <v>663</v>
      </c>
    </row>
    <row r="1373" spans="2:25" x14ac:dyDescent="0.25">
      <c r="B1373" s="251">
        <v>11</v>
      </c>
      <c r="C1373" s="251" t="s">
        <v>468</v>
      </c>
      <c r="D1373" s="251" t="s">
        <v>173</v>
      </c>
      <c r="E1373" s="251">
        <v>42792</v>
      </c>
      <c r="F1373" s="251" t="s">
        <v>663</v>
      </c>
      <c r="U1373" s="251">
        <v>3</v>
      </c>
      <c r="V1373" s="251" t="s">
        <v>468</v>
      </c>
      <c r="W1373" s="251" t="s">
        <v>173</v>
      </c>
      <c r="X1373" s="251">
        <f>TripMode!AB137</f>
        <v>2750.31357262552</v>
      </c>
      <c r="Y1373" s="251" t="s">
        <v>663</v>
      </c>
    </row>
    <row r="1374" spans="2:25" x14ac:dyDescent="0.25">
      <c r="B1374" s="251">
        <v>12</v>
      </c>
      <c r="C1374" s="251" t="s">
        <v>468</v>
      </c>
      <c r="D1374" s="251" t="s">
        <v>173</v>
      </c>
      <c r="E1374" s="251">
        <v>1788</v>
      </c>
      <c r="F1374" s="251" t="s">
        <v>663</v>
      </c>
      <c r="U1374" s="251">
        <v>4</v>
      </c>
      <c r="V1374" s="251" t="s">
        <v>468</v>
      </c>
      <c r="W1374" s="251" t="s">
        <v>173</v>
      </c>
      <c r="X1374" s="251">
        <f>TripMode!AB138</f>
        <v>5706.6743208839453</v>
      </c>
      <c r="Y1374" s="251" t="s">
        <v>663</v>
      </c>
    </row>
    <row r="1375" spans="2:25" x14ac:dyDescent="0.25">
      <c r="B1375" s="251">
        <v>2</v>
      </c>
      <c r="C1375" s="251" t="s">
        <v>468</v>
      </c>
      <c r="D1375" s="251" t="s">
        <v>173</v>
      </c>
      <c r="E1375" s="251">
        <v>9150</v>
      </c>
      <c r="F1375" s="251" t="s">
        <v>663</v>
      </c>
      <c r="U1375" s="251">
        <v>5</v>
      </c>
      <c r="V1375" s="251" t="s">
        <v>468</v>
      </c>
      <c r="W1375" s="251" t="s">
        <v>173</v>
      </c>
      <c r="X1375" s="251">
        <f>TripMode!AB139</f>
        <v>0</v>
      </c>
      <c r="Y1375" s="251" t="s">
        <v>663</v>
      </c>
    </row>
    <row r="1376" spans="2:25" x14ac:dyDescent="0.25">
      <c r="B1376" s="251">
        <v>3</v>
      </c>
      <c r="C1376" s="251" t="s">
        <v>468</v>
      </c>
      <c r="D1376" s="251" t="s">
        <v>173</v>
      </c>
      <c r="E1376" s="251">
        <v>6506</v>
      </c>
      <c r="F1376" s="251" t="s">
        <v>663</v>
      </c>
      <c r="U1376" s="251">
        <v>6</v>
      </c>
      <c r="V1376" s="251" t="s">
        <v>468</v>
      </c>
      <c r="W1376" s="251" t="s">
        <v>173</v>
      </c>
      <c r="X1376" s="251">
        <f>TripMode!AB140</f>
        <v>0</v>
      </c>
      <c r="Y1376" s="251" t="s">
        <v>663</v>
      </c>
    </row>
    <row r="1377" spans="2:25" x14ac:dyDescent="0.25">
      <c r="B1377" s="251">
        <v>4</v>
      </c>
      <c r="C1377" s="251" t="s">
        <v>468</v>
      </c>
      <c r="D1377" s="251" t="s">
        <v>173</v>
      </c>
      <c r="E1377" s="251">
        <v>7198</v>
      </c>
      <c r="F1377" s="251" t="s">
        <v>663</v>
      </c>
      <c r="U1377" s="251">
        <v>7</v>
      </c>
      <c r="V1377" s="251" t="s">
        <v>468</v>
      </c>
      <c r="W1377" s="251" t="s">
        <v>173</v>
      </c>
      <c r="X1377" s="251">
        <f>TripMode!AB141</f>
        <v>0</v>
      </c>
      <c r="Y1377" s="251" t="s">
        <v>663</v>
      </c>
    </row>
    <row r="1378" spans="2:25" x14ac:dyDescent="0.25">
      <c r="B1378" s="251">
        <v>5</v>
      </c>
      <c r="C1378" s="251" t="s">
        <v>468</v>
      </c>
      <c r="D1378" s="251" t="s">
        <v>173</v>
      </c>
      <c r="E1378" s="251">
        <v>0</v>
      </c>
      <c r="F1378" s="251" t="s">
        <v>663</v>
      </c>
      <c r="U1378" s="251">
        <v>8</v>
      </c>
      <c r="V1378" s="251" t="s">
        <v>468</v>
      </c>
      <c r="W1378" s="251" t="s">
        <v>173</v>
      </c>
      <c r="X1378" s="251">
        <f>TripMode!AB142</f>
        <v>0</v>
      </c>
      <c r="Y1378" s="251" t="s">
        <v>663</v>
      </c>
    </row>
    <row r="1379" spans="2:25" x14ac:dyDescent="0.25">
      <c r="B1379" s="251">
        <v>6</v>
      </c>
      <c r="C1379" s="251" t="s">
        <v>468</v>
      </c>
      <c r="D1379" s="251" t="s">
        <v>173</v>
      </c>
      <c r="E1379" s="251">
        <v>0</v>
      </c>
      <c r="F1379" s="251" t="s">
        <v>663</v>
      </c>
      <c r="U1379" s="251">
        <v>9</v>
      </c>
      <c r="V1379" s="251" t="s">
        <v>468</v>
      </c>
      <c r="W1379" s="251" t="s">
        <v>173</v>
      </c>
      <c r="X1379" s="251">
        <f>TripMode!AB143</f>
        <v>0</v>
      </c>
      <c r="Y1379" s="251" t="s">
        <v>663</v>
      </c>
    </row>
    <row r="1380" spans="2:25" x14ac:dyDescent="0.25">
      <c r="B1380" s="251">
        <v>7</v>
      </c>
      <c r="C1380" s="251" t="s">
        <v>468</v>
      </c>
      <c r="D1380" s="251" t="s">
        <v>173</v>
      </c>
      <c r="E1380" s="251">
        <v>0</v>
      </c>
      <c r="F1380" s="251" t="s">
        <v>663</v>
      </c>
      <c r="U1380" s="251">
        <v>10</v>
      </c>
      <c r="V1380" s="251" t="s">
        <v>468</v>
      </c>
      <c r="W1380" s="251" t="s">
        <v>173</v>
      </c>
      <c r="X1380" s="251">
        <f>TripMode!AB144</f>
        <v>0</v>
      </c>
      <c r="Y1380" s="251" t="s">
        <v>663</v>
      </c>
    </row>
    <row r="1381" spans="2:25" x14ac:dyDescent="0.25">
      <c r="B1381" s="251">
        <v>8</v>
      </c>
      <c r="C1381" s="251" t="s">
        <v>468</v>
      </c>
      <c r="D1381" s="251" t="s">
        <v>173</v>
      </c>
      <c r="E1381" s="251">
        <v>0</v>
      </c>
      <c r="F1381" s="251" t="s">
        <v>663</v>
      </c>
      <c r="U1381" s="251">
        <v>11</v>
      </c>
      <c r="V1381" s="251" t="s">
        <v>468</v>
      </c>
      <c r="W1381" s="251" t="s">
        <v>173</v>
      </c>
      <c r="X1381" s="251">
        <f>TripMode!AB145</f>
        <v>46950.439095957117</v>
      </c>
      <c r="Y1381" s="251" t="s">
        <v>663</v>
      </c>
    </row>
    <row r="1382" spans="2:25" x14ac:dyDescent="0.25">
      <c r="B1382" s="251">
        <v>9</v>
      </c>
      <c r="C1382" s="251" t="s">
        <v>468</v>
      </c>
      <c r="D1382" s="251" t="s">
        <v>173</v>
      </c>
      <c r="E1382" s="251">
        <v>0</v>
      </c>
      <c r="F1382" s="251" t="s">
        <v>663</v>
      </c>
      <c r="U1382" s="251">
        <v>12</v>
      </c>
      <c r="V1382" s="251" t="s">
        <v>468</v>
      </c>
      <c r="W1382" s="251" t="s">
        <v>173</v>
      </c>
      <c r="X1382" s="251">
        <f>TripMode!AB146</f>
        <v>2041.3234389546567</v>
      </c>
      <c r="Y1382" s="251" t="s">
        <v>663</v>
      </c>
    </row>
    <row r="1383" spans="2:25" x14ac:dyDescent="0.25">
      <c r="B1383" s="251">
        <v>1</v>
      </c>
      <c r="C1383" s="251" t="s">
        <v>632</v>
      </c>
      <c r="D1383" s="251" t="s">
        <v>173</v>
      </c>
      <c r="E1383" s="251">
        <v>0</v>
      </c>
      <c r="F1383" s="251" t="s">
        <v>664</v>
      </c>
      <c r="U1383" s="251">
        <v>1</v>
      </c>
      <c r="V1383" s="251" t="s">
        <v>632</v>
      </c>
      <c r="W1383" s="251" t="s">
        <v>173</v>
      </c>
      <c r="X1383" s="251">
        <f>TripMode!AC135</f>
        <v>0</v>
      </c>
      <c r="Y1383" s="251" t="s">
        <v>664</v>
      </c>
    </row>
    <row r="1384" spans="2:25" x14ac:dyDescent="0.25">
      <c r="B1384" s="251">
        <v>10</v>
      </c>
      <c r="C1384" s="251" t="s">
        <v>632</v>
      </c>
      <c r="D1384" s="251" t="s">
        <v>173</v>
      </c>
      <c r="E1384" s="251">
        <v>0</v>
      </c>
      <c r="F1384" s="251" t="s">
        <v>664</v>
      </c>
      <c r="U1384" s="251">
        <v>2</v>
      </c>
      <c r="V1384" s="251" t="s">
        <v>632</v>
      </c>
      <c r="W1384" s="251" t="s">
        <v>173</v>
      </c>
      <c r="X1384" s="251">
        <f>TripMode!AC136</f>
        <v>68729.979386082603</v>
      </c>
      <c r="Y1384" s="251" t="s">
        <v>664</v>
      </c>
    </row>
    <row r="1385" spans="2:25" x14ac:dyDescent="0.25">
      <c r="B1385" s="251">
        <v>11</v>
      </c>
      <c r="C1385" s="251" t="s">
        <v>632</v>
      </c>
      <c r="D1385" s="251" t="s">
        <v>173</v>
      </c>
      <c r="E1385" s="251">
        <v>6594</v>
      </c>
      <c r="F1385" s="251" t="s">
        <v>664</v>
      </c>
      <c r="U1385" s="251">
        <v>3</v>
      </c>
      <c r="V1385" s="251" t="s">
        <v>632</v>
      </c>
      <c r="W1385" s="251" t="s">
        <v>173</v>
      </c>
      <c r="X1385" s="251">
        <f>TripMode!AC137</f>
        <v>15474.043820563144</v>
      </c>
      <c r="Y1385" s="251" t="s">
        <v>664</v>
      </c>
    </row>
    <row r="1386" spans="2:25" x14ac:dyDescent="0.25">
      <c r="B1386" s="251">
        <v>12</v>
      </c>
      <c r="C1386" s="251" t="s">
        <v>632</v>
      </c>
      <c r="D1386" s="251" t="s">
        <v>173</v>
      </c>
      <c r="E1386" s="251">
        <v>172828</v>
      </c>
      <c r="F1386" s="251" t="s">
        <v>664</v>
      </c>
      <c r="U1386" s="251">
        <v>4</v>
      </c>
      <c r="V1386" s="251" t="s">
        <v>632</v>
      </c>
      <c r="W1386" s="251" t="s">
        <v>173</v>
      </c>
      <c r="X1386" s="251">
        <f>TripMode!AC138</f>
        <v>42769.185471573939</v>
      </c>
      <c r="Y1386" s="251" t="s">
        <v>664</v>
      </c>
    </row>
    <row r="1387" spans="2:25" x14ac:dyDescent="0.25">
      <c r="B1387" s="251">
        <v>2</v>
      </c>
      <c r="C1387" s="251" t="s">
        <v>632</v>
      </c>
      <c r="D1387" s="251" t="s">
        <v>173</v>
      </c>
      <c r="E1387" s="251">
        <v>69064</v>
      </c>
      <c r="F1387" s="251" t="s">
        <v>664</v>
      </c>
      <c r="U1387" s="251">
        <v>5</v>
      </c>
      <c r="V1387" s="251" t="s">
        <v>632</v>
      </c>
      <c r="W1387" s="251" t="s">
        <v>173</v>
      </c>
      <c r="X1387" s="251">
        <f>TripMode!AC139</f>
        <v>0</v>
      </c>
      <c r="Y1387" s="251" t="s">
        <v>664</v>
      </c>
    </row>
    <row r="1388" spans="2:25" x14ac:dyDescent="0.25">
      <c r="B1388" s="251">
        <v>3</v>
      </c>
      <c r="C1388" s="251" t="s">
        <v>632</v>
      </c>
      <c r="D1388" s="251" t="s">
        <v>173</v>
      </c>
      <c r="E1388" s="251">
        <v>42314</v>
      </c>
      <c r="F1388" s="251" t="s">
        <v>664</v>
      </c>
      <c r="U1388" s="251">
        <v>6</v>
      </c>
      <c r="V1388" s="251" t="s">
        <v>632</v>
      </c>
      <c r="W1388" s="251" t="s">
        <v>173</v>
      </c>
      <c r="X1388" s="251">
        <f>TripMode!AC140</f>
        <v>0</v>
      </c>
      <c r="Y1388" s="251" t="s">
        <v>664</v>
      </c>
    </row>
    <row r="1389" spans="2:25" x14ac:dyDescent="0.25">
      <c r="B1389" s="251">
        <v>4</v>
      </c>
      <c r="C1389" s="251" t="s">
        <v>632</v>
      </c>
      <c r="D1389" s="251" t="s">
        <v>173</v>
      </c>
      <c r="E1389" s="251">
        <v>47130</v>
      </c>
      <c r="F1389" s="251" t="s">
        <v>664</v>
      </c>
      <c r="U1389" s="251">
        <v>7</v>
      </c>
      <c r="V1389" s="251" t="s">
        <v>632</v>
      </c>
      <c r="W1389" s="251" t="s">
        <v>173</v>
      </c>
      <c r="X1389" s="251">
        <f>TripMode!AC141</f>
        <v>0</v>
      </c>
      <c r="Y1389" s="251" t="s">
        <v>664</v>
      </c>
    </row>
    <row r="1390" spans="2:25" x14ac:dyDescent="0.25">
      <c r="B1390" s="251">
        <v>5</v>
      </c>
      <c r="C1390" s="251" t="s">
        <v>632</v>
      </c>
      <c r="D1390" s="251" t="s">
        <v>173</v>
      </c>
      <c r="E1390" s="251">
        <v>0</v>
      </c>
      <c r="F1390" s="251" t="s">
        <v>664</v>
      </c>
      <c r="U1390" s="251">
        <v>8</v>
      </c>
      <c r="V1390" s="251" t="s">
        <v>632</v>
      </c>
      <c r="W1390" s="251" t="s">
        <v>173</v>
      </c>
      <c r="X1390" s="251">
        <f>TripMode!AC142</f>
        <v>0</v>
      </c>
      <c r="Y1390" s="251" t="s">
        <v>664</v>
      </c>
    </row>
    <row r="1391" spans="2:25" x14ac:dyDescent="0.25">
      <c r="B1391" s="251">
        <v>6</v>
      </c>
      <c r="C1391" s="251" t="s">
        <v>632</v>
      </c>
      <c r="D1391" s="251" t="s">
        <v>173</v>
      </c>
      <c r="E1391" s="251">
        <v>0</v>
      </c>
      <c r="F1391" s="251" t="s">
        <v>664</v>
      </c>
      <c r="U1391" s="251">
        <v>9</v>
      </c>
      <c r="V1391" s="251" t="s">
        <v>632</v>
      </c>
      <c r="W1391" s="251" t="s">
        <v>173</v>
      </c>
      <c r="X1391" s="251">
        <f>TripMode!AC143</f>
        <v>0</v>
      </c>
      <c r="Y1391" s="251" t="s">
        <v>664</v>
      </c>
    </row>
    <row r="1392" spans="2:25" x14ac:dyDescent="0.25">
      <c r="B1392" s="251">
        <v>7</v>
      </c>
      <c r="C1392" s="251" t="s">
        <v>632</v>
      </c>
      <c r="D1392" s="251" t="s">
        <v>173</v>
      </c>
      <c r="E1392" s="251">
        <v>0</v>
      </c>
      <c r="F1392" s="251" t="s">
        <v>664</v>
      </c>
      <c r="U1392" s="251">
        <v>10</v>
      </c>
      <c r="V1392" s="251" t="s">
        <v>632</v>
      </c>
      <c r="W1392" s="251" t="s">
        <v>173</v>
      </c>
      <c r="X1392" s="251">
        <f>TripMode!AC144</f>
        <v>0</v>
      </c>
      <c r="Y1392" s="251" t="s">
        <v>664</v>
      </c>
    </row>
    <row r="1393" spans="2:25" x14ac:dyDescent="0.25">
      <c r="B1393" s="251">
        <v>8</v>
      </c>
      <c r="C1393" s="251" t="s">
        <v>632</v>
      </c>
      <c r="D1393" s="251" t="s">
        <v>173</v>
      </c>
      <c r="E1393" s="251">
        <v>0</v>
      </c>
      <c r="F1393" s="251" t="s">
        <v>664</v>
      </c>
      <c r="U1393" s="251">
        <v>11</v>
      </c>
      <c r="V1393" s="251" t="s">
        <v>632</v>
      </c>
      <c r="W1393" s="251" t="s">
        <v>173</v>
      </c>
      <c r="X1393" s="251">
        <f>TripMode!AC145</f>
        <v>6299.423739653409</v>
      </c>
      <c r="Y1393" s="251" t="s">
        <v>664</v>
      </c>
    </row>
    <row r="1394" spans="2:25" x14ac:dyDescent="0.25">
      <c r="B1394" s="251">
        <v>9</v>
      </c>
      <c r="C1394" s="251" t="s">
        <v>632</v>
      </c>
      <c r="D1394" s="251" t="s">
        <v>173</v>
      </c>
      <c r="E1394" s="251">
        <v>0</v>
      </c>
      <c r="F1394" s="251" t="s">
        <v>664</v>
      </c>
      <c r="U1394" s="251">
        <v>12</v>
      </c>
      <c r="V1394" s="251" t="s">
        <v>632</v>
      </c>
      <c r="W1394" s="251" t="s">
        <v>173</v>
      </c>
      <c r="X1394" s="251">
        <f>TripMode!AC146</f>
        <v>203681.3675821269</v>
      </c>
      <c r="Y1394" s="251" t="s">
        <v>664</v>
      </c>
    </row>
    <row r="1395" spans="2:25" x14ac:dyDescent="0.25">
      <c r="B1395" s="251">
        <v>1</v>
      </c>
      <c r="C1395" s="251" t="s">
        <v>26</v>
      </c>
      <c r="D1395" s="251" t="s">
        <v>173</v>
      </c>
      <c r="E1395" s="251">
        <v>11939996</v>
      </c>
      <c r="F1395" s="251" t="s">
        <v>607</v>
      </c>
      <c r="U1395" s="251">
        <v>1</v>
      </c>
      <c r="V1395" s="251" t="s">
        <v>26</v>
      </c>
      <c r="W1395" s="251" t="s">
        <v>173</v>
      </c>
      <c r="X1395" s="226">
        <f>TripMode!AD135</f>
        <v>11943127.477432668</v>
      </c>
      <c r="Y1395" s="251" t="s">
        <v>607</v>
      </c>
    </row>
    <row r="1396" spans="2:25" x14ac:dyDescent="0.25">
      <c r="B1396" s="251">
        <v>10</v>
      </c>
      <c r="C1396" s="251" t="s">
        <v>26</v>
      </c>
      <c r="D1396" s="251" t="s">
        <v>173</v>
      </c>
      <c r="E1396" s="251">
        <v>169578</v>
      </c>
      <c r="F1396" s="251" t="s">
        <v>607</v>
      </c>
      <c r="U1396" s="251">
        <v>2</v>
      </c>
      <c r="V1396" s="251" t="s">
        <v>26</v>
      </c>
      <c r="W1396" s="251" t="s">
        <v>173</v>
      </c>
      <c r="X1396" s="226">
        <f>TripMode!AD136</f>
        <v>6151733.6495947372</v>
      </c>
      <c r="Y1396" s="251" t="s">
        <v>607</v>
      </c>
    </row>
    <row r="1397" spans="2:25" x14ac:dyDescent="0.25">
      <c r="B1397" s="251">
        <v>11</v>
      </c>
      <c r="C1397" s="251" t="s">
        <v>26</v>
      </c>
      <c r="D1397" s="251" t="s">
        <v>173</v>
      </c>
      <c r="E1397" s="251">
        <v>71712</v>
      </c>
      <c r="F1397" s="251" t="s">
        <v>607</v>
      </c>
      <c r="U1397" s="251">
        <v>3</v>
      </c>
      <c r="V1397" s="251" t="s">
        <v>26</v>
      </c>
      <c r="W1397" s="251" t="s">
        <v>173</v>
      </c>
      <c r="X1397" s="226">
        <f>TripMode!AD137</f>
        <v>4340637.6491066311</v>
      </c>
      <c r="Y1397" s="251" t="s">
        <v>607</v>
      </c>
    </row>
    <row r="1398" spans="2:25" x14ac:dyDescent="0.25">
      <c r="B1398" s="251">
        <v>12</v>
      </c>
      <c r="C1398" s="251" t="s">
        <v>26</v>
      </c>
      <c r="D1398" s="251" t="s">
        <v>173</v>
      </c>
      <c r="E1398" s="251">
        <v>226296</v>
      </c>
      <c r="F1398" s="251" t="s">
        <v>607</v>
      </c>
      <c r="U1398" s="251">
        <v>4</v>
      </c>
      <c r="V1398" s="251" t="s">
        <v>26</v>
      </c>
      <c r="W1398" s="251" t="s">
        <v>173</v>
      </c>
      <c r="X1398" s="226">
        <f>TripMode!AD138</f>
        <v>3113723.1152994041</v>
      </c>
      <c r="Y1398" s="251" t="s">
        <v>607</v>
      </c>
    </row>
    <row r="1399" spans="2:25" x14ac:dyDescent="0.25">
      <c r="B1399" s="251">
        <v>2</v>
      </c>
      <c r="C1399" s="251" t="s">
        <v>26</v>
      </c>
      <c r="D1399" s="251" t="s">
        <v>173</v>
      </c>
      <c r="E1399" s="251">
        <v>6057286</v>
      </c>
      <c r="F1399" s="251" t="s">
        <v>607</v>
      </c>
      <c r="U1399" s="251">
        <v>5</v>
      </c>
      <c r="V1399" s="251" t="s">
        <v>26</v>
      </c>
      <c r="W1399" s="251" t="s">
        <v>173</v>
      </c>
      <c r="X1399" s="226">
        <f>TripMode!AD139</f>
        <v>592300</v>
      </c>
      <c r="Y1399" s="251" t="s">
        <v>607</v>
      </c>
    </row>
    <row r="1400" spans="2:25" x14ac:dyDescent="0.25">
      <c r="B1400" s="251">
        <v>3</v>
      </c>
      <c r="C1400" s="251" t="s">
        <v>26</v>
      </c>
      <c r="D1400" s="251" t="s">
        <v>173</v>
      </c>
      <c r="E1400" s="251">
        <v>4309612</v>
      </c>
      <c r="F1400" s="251" t="s">
        <v>607</v>
      </c>
      <c r="U1400" s="251">
        <v>6</v>
      </c>
      <c r="V1400" s="251" t="s">
        <v>26</v>
      </c>
      <c r="W1400" s="251" t="s">
        <v>173</v>
      </c>
      <c r="X1400" s="226">
        <f>TripMode!AD140</f>
        <v>1095171.1226539242</v>
      </c>
      <c r="Y1400" s="251" t="s">
        <v>607</v>
      </c>
    </row>
    <row r="1401" spans="2:25" x14ac:dyDescent="0.25">
      <c r="B1401" s="251">
        <v>4</v>
      </c>
      <c r="C1401" s="251" t="s">
        <v>26</v>
      </c>
      <c r="D1401" s="251" t="s">
        <v>173</v>
      </c>
      <c r="E1401" s="251">
        <v>3329938</v>
      </c>
      <c r="F1401" s="251" t="s">
        <v>607</v>
      </c>
      <c r="U1401" s="251">
        <v>7</v>
      </c>
      <c r="V1401" s="251" t="s">
        <v>26</v>
      </c>
      <c r="W1401" s="251" t="s">
        <v>173</v>
      </c>
      <c r="X1401" s="226">
        <f>TripMode!AD141</f>
        <v>152002.34282472564</v>
      </c>
      <c r="Y1401" s="251" t="s">
        <v>607</v>
      </c>
    </row>
    <row r="1402" spans="2:25" x14ac:dyDescent="0.25">
      <c r="B1402" s="251">
        <v>5</v>
      </c>
      <c r="C1402" s="251" t="s">
        <v>26</v>
      </c>
      <c r="D1402" s="251" t="s">
        <v>173</v>
      </c>
      <c r="E1402" s="251">
        <v>592300</v>
      </c>
      <c r="F1402" s="251" t="s">
        <v>607</v>
      </c>
      <c r="U1402" s="251">
        <v>8</v>
      </c>
      <c r="V1402" s="251" t="s">
        <v>26</v>
      </c>
      <c r="W1402" s="251" t="s">
        <v>173</v>
      </c>
      <c r="X1402" s="226">
        <f>TripMode!AD142</f>
        <v>174675.17333828559</v>
      </c>
      <c r="Y1402" s="251" t="s">
        <v>607</v>
      </c>
    </row>
    <row r="1403" spans="2:25" x14ac:dyDescent="0.25">
      <c r="B1403" s="251">
        <v>6</v>
      </c>
      <c r="C1403" s="251" t="s">
        <v>26</v>
      </c>
      <c r="D1403" s="251" t="s">
        <v>173</v>
      </c>
      <c r="E1403" s="251">
        <v>1047898</v>
      </c>
      <c r="F1403" s="251" t="s">
        <v>607</v>
      </c>
      <c r="U1403" s="251">
        <v>9</v>
      </c>
      <c r="V1403" s="251" t="s">
        <v>26</v>
      </c>
      <c r="W1403" s="251" t="s">
        <v>173</v>
      </c>
      <c r="X1403" s="226">
        <f>TripMode!AD143</f>
        <v>13609.52013477481</v>
      </c>
      <c r="Y1403" s="251" t="s">
        <v>607</v>
      </c>
    </row>
    <row r="1404" spans="2:25" x14ac:dyDescent="0.25">
      <c r="B1404" s="251">
        <v>7</v>
      </c>
      <c r="C1404" s="251" t="s">
        <v>26</v>
      </c>
      <c r="D1404" s="251" t="s">
        <v>173</v>
      </c>
      <c r="E1404" s="251">
        <v>123950</v>
      </c>
      <c r="F1404" s="251" t="s">
        <v>607</v>
      </c>
      <c r="U1404" s="251">
        <v>10</v>
      </c>
      <c r="V1404" s="251" t="s">
        <v>26</v>
      </c>
      <c r="W1404" s="251" t="s">
        <v>173</v>
      </c>
      <c r="X1404" s="226">
        <f>TripMode!AD144</f>
        <v>169088</v>
      </c>
      <c r="Y1404" s="251" t="s">
        <v>607</v>
      </c>
    </row>
    <row r="1405" spans="2:25" x14ac:dyDescent="0.25">
      <c r="B1405" s="251">
        <v>8</v>
      </c>
      <c r="C1405" s="251" t="s">
        <v>26</v>
      </c>
      <c r="D1405" s="251" t="s">
        <v>173</v>
      </c>
      <c r="E1405" s="251">
        <v>175668</v>
      </c>
      <c r="F1405" s="251" t="s">
        <v>607</v>
      </c>
      <c r="U1405" s="251">
        <v>11</v>
      </c>
      <c r="V1405" s="251" t="s">
        <v>26</v>
      </c>
      <c r="W1405" s="251" t="s">
        <v>173</v>
      </c>
      <c r="X1405" s="226">
        <f>TripMode!AD145</f>
        <v>61792.133816261412</v>
      </c>
      <c r="Y1405" s="251" t="s">
        <v>607</v>
      </c>
    </row>
    <row r="1406" spans="2:25" x14ac:dyDescent="0.25">
      <c r="B1406" s="251">
        <v>9</v>
      </c>
      <c r="C1406" s="251" t="s">
        <v>26</v>
      </c>
      <c r="D1406" s="251" t="s">
        <v>173</v>
      </c>
      <c r="E1406" s="251">
        <v>16446</v>
      </c>
      <c r="F1406" s="251" t="s">
        <v>607</v>
      </c>
      <c r="U1406" s="251">
        <v>12</v>
      </c>
      <c r="V1406" s="251" t="s">
        <v>26</v>
      </c>
      <c r="W1406" s="251" t="s">
        <v>173</v>
      </c>
      <c r="X1406" s="226">
        <f>TripMode!AD146</f>
        <v>251119.81579858871</v>
      </c>
      <c r="Y1406" s="251" t="s">
        <v>607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FC158"/>
  <sheetViews>
    <sheetView zoomScale="70" zoomScaleNormal="70" workbookViewId="0">
      <pane xSplit="1" ySplit="4" topLeftCell="DS41" activePane="bottomRight" state="frozen"/>
      <selection pane="topRight" activeCell="B1" sqref="B1"/>
      <selection pane="bottomLeft" activeCell="A5" sqref="A5"/>
      <selection pane="bottomRight" activeCell="EL55" sqref="EL55:FA66"/>
    </sheetView>
  </sheetViews>
  <sheetFormatPr defaultRowHeight="15" x14ac:dyDescent="0.25"/>
  <cols>
    <col min="1" max="1" width="10.7109375" bestFit="1" customWidth="1"/>
    <col min="2" max="2" width="17.85546875" bestFit="1" customWidth="1"/>
    <col min="3" max="3" width="10.85546875" bestFit="1" customWidth="1"/>
    <col min="4" max="4" width="14.5703125" bestFit="1" customWidth="1"/>
    <col min="5" max="5" width="15.7109375" bestFit="1" customWidth="1"/>
    <col min="6" max="6" width="10.85546875" customWidth="1"/>
    <col min="7" max="7" width="9.85546875" bestFit="1" customWidth="1"/>
    <col min="8" max="8" width="13.7109375" bestFit="1" customWidth="1"/>
    <col min="9" max="9" width="9.85546875" bestFit="1" customWidth="1"/>
    <col min="10" max="10" width="9.42578125" customWidth="1"/>
    <col min="11" max="11" width="9.85546875" bestFit="1" customWidth="1"/>
    <col min="12" max="12" width="10.85546875" bestFit="1" customWidth="1"/>
    <col min="13" max="14" width="10.85546875" style="251" customWidth="1"/>
    <col min="15" max="15" width="12.42578125" style="251" customWidth="1"/>
    <col min="16" max="16" width="10.85546875" style="251" customWidth="1"/>
    <col min="17" max="17" width="14.140625" style="251" customWidth="1"/>
    <col min="18" max="30" width="10.85546875" style="251" customWidth="1"/>
    <col min="31" max="31" width="9.140625" customWidth="1"/>
    <col min="32" max="32" width="17.28515625" bestFit="1" customWidth="1"/>
    <col min="33" max="33" width="10.85546875" bestFit="1" customWidth="1"/>
    <col min="34" max="34" width="14.5703125" bestFit="1" customWidth="1"/>
    <col min="35" max="35" width="14.42578125" bestFit="1" customWidth="1"/>
    <col min="36" max="36" width="11.5703125" customWidth="1"/>
    <col min="37" max="37" width="9.85546875" bestFit="1" customWidth="1"/>
    <col min="38" max="38" width="12.5703125" bestFit="1" customWidth="1"/>
    <col min="39" max="39" width="11.42578125" bestFit="1" customWidth="1"/>
    <col min="40" max="40" width="8.140625" bestFit="1" customWidth="1"/>
    <col min="41" max="41" width="9.85546875" bestFit="1" customWidth="1"/>
    <col min="42" max="42" width="10.85546875" bestFit="1" customWidth="1"/>
    <col min="43" max="45" width="10.85546875" style="251" customWidth="1"/>
    <col min="47" max="47" width="17.85546875" bestFit="1" customWidth="1"/>
    <col min="48" max="48" width="8" bestFit="1" customWidth="1"/>
    <col min="49" max="49" width="7.42578125" bestFit="1" customWidth="1"/>
    <col min="50" max="50" width="8" bestFit="1" customWidth="1"/>
    <col min="51" max="51" width="7.7109375" bestFit="1" customWidth="1"/>
    <col min="52" max="52" width="8" bestFit="1" customWidth="1"/>
    <col min="53" max="53" width="7.7109375" bestFit="1" customWidth="1"/>
    <col min="54" max="55" width="7.42578125" bestFit="1" customWidth="1"/>
    <col min="56" max="56" width="8.7109375" bestFit="1" customWidth="1"/>
    <col min="57" max="57" width="7.42578125" bestFit="1" customWidth="1"/>
    <col min="58" max="60" width="7.42578125" style="251" customWidth="1"/>
    <col min="62" max="62" width="17.85546875" bestFit="1" customWidth="1"/>
    <col min="63" max="63" width="8" bestFit="1" customWidth="1"/>
    <col min="64" max="64" width="7.42578125" bestFit="1" customWidth="1"/>
    <col min="65" max="65" width="8" bestFit="1" customWidth="1"/>
    <col min="66" max="66" width="7.7109375" bestFit="1" customWidth="1"/>
    <col min="67" max="67" width="8" bestFit="1" customWidth="1"/>
    <col min="68" max="68" width="7.7109375" bestFit="1" customWidth="1"/>
    <col min="69" max="70" width="7.42578125" bestFit="1" customWidth="1"/>
    <col min="71" max="71" width="8.7109375" bestFit="1" customWidth="1"/>
    <col min="72" max="72" width="7.42578125" bestFit="1" customWidth="1"/>
    <col min="73" max="75" width="7.42578125" style="251" customWidth="1"/>
    <col min="77" max="77" width="17.85546875" bestFit="1" customWidth="1"/>
    <col min="78" max="79" width="8.5703125" bestFit="1" customWidth="1"/>
    <col min="80" max="80" width="10" bestFit="1" customWidth="1"/>
    <col min="81" max="81" width="7.7109375" bestFit="1" customWidth="1"/>
    <col min="82" max="83" width="8.85546875" bestFit="1" customWidth="1"/>
    <col min="84" max="84" width="10" bestFit="1" customWidth="1"/>
    <col min="85" max="85" width="8.5703125" bestFit="1" customWidth="1"/>
    <col min="86" max="86" width="8.7109375" bestFit="1" customWidth="1"/>
    <col min="87" max="87" width="9.5703125" bestFit="1" customWidth="1"/>
    <col min="88" max="90" width="9.5703125" style="251" customWidth="1"/>
    <col min="92" max="92" width="16.42578125" bestFit="1" customWidth="1"/>
    <col min="102" max="102" width="10.140625" bestFit="1" customWidth="1"/>
    <col min="103" max="105" width="10.140625" style="251" customWidth="1"/>
    <col min="107" max="107" width="16.42578125" bestFit="1" customWidth="1"/>
    <col min="118" max="120" width="9.140625" style="251"/>
    <col min="122" max="122" width="31.5703125" customWidth="1"/>
    <col min="123" max="131" width="11.28515625" bestFit="1" customWidth="1"/>
    <col min="132" max="134" width="11.28515625" style="251" customWidth="1"/>
    <col min="136" max="136" width="9.140625" style="251"/>
    <col min="137" max="137" width="11.140625" customWidth="1"/>
    <col min="138" max="146" width="11.28515625" bestFit="1" customWidth="1"/>
  </cols>
  <sheetData>
    <row r="1" spans="1:159" ht="28.5" x14ac:dyDescent="0.45">
      <c r="A1" s="117" t="s">
        <v>310</v>
      </c>
      <c r="C1" t="s">
        <v>703</v>
      </c>
      <c r="EB1"/>
      <c r="EC1"/>
      <c r="ED1"/>
      <c r="EF1"/>
    </row>
    <row r="2" spans="1:159" x14ac:dyDescent="0.25">
      <c r="DD2" s="263"/>
      <c r="EB2"/>
      <c r="EC2"/>
      <c r="ED2"/>
      <c r="EF2"/>
    </row>
    <row r="3" spans="1:159" ht="28.5" x14ac:dyDescent="0.45">
      <c r="B3" s="324" t="s">
        <v>180</v>
      </c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  <c r="AE3" s="324"/>
      <c r="AF3" s="324"/>
      <c r="AG3" s="324"/>
      <c r="AH3" s="324"/>
      <c r="AI3" s="324"/>
      <c r="AJ3" s="324"/>
      <c r="AK3" s="324"/>
      <c r="AL3" s="324"/>
      <c r="AM3" s="324"/>
      <c r="AN3" s="324"/>
      <c r="AO3" s="324"/>
      <c r="AP3" s="324"/>
      <c r="AQ3" s="267"/>
      <c r="AR3" s="267"/>
      <c r="AS3" s="267"/>
      <c r="AU3" s="324" t="s">
        <v>164</v>
      </c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24"/>
      <c r="BG3" s="324"/>
      <c r="BH3" s="324"/>
      <c r="BI3" s="324"/>
      <c r="BJ3" s="324"/>
      <c r="BK3" s="324"/>
      <c r="BL3" s="324"/>
      <c r="BM3" s="324"/>
      <c r="BN3" s="324"/>
      <c r="BO3" s="324"/>
      <c r="BP3" s="324"/>
      <c r="BQ3" s="324"/>
      <c r="BR3" s="324"/>
      <c r="BS3" s="324"/>
      <c r="BT3" s="324"/>
      <c r="BU3" s="267"/>
      <c r="BV3" s="267"/>
      <c r="BW3" s="267"/>
      <c r="BY3" s="325" t="s">
        <v>181</v>
      </c>
      <c r="BZ3" s="325"/>
      <c r="CA3" s="325"/>
      <c r="CB3" s="325"/>
      <c r="CC3" s="325"/>
      <c r="CD3" s="325"/>
      <c r="CE3" s="325"/>
      <c r="CF3" s="325"/>
      <c r="CG3" s="325"/>
      <c r="CH3" s="325"/>
      <c r="CI3" s="325"/>
      <c r="CJ3" s="266"/>
      <c r="CK3" s="266"/>
      <c r="CL3" s="266"/>
      <c r="CN3" s="325" t="s">
        <v>493</v>
      </c>
      <c r="CO3" s="325"/>
      <c r="CP3" s="325"/>
      <c r="CQ3" s="325"/>
      <c r="CR3" s="325"/>
      <c r="CS3" s="325"/>
      <c r="CT3" s="325"/>
      <c r="CU3" s="325"/>
      <c r="CV3" s="325"/>
      <c r="CW3" s="325"/>
      <c r="CX3" s="325"/>
      <c r="CY3" s="266"/>
      <c r="CZ3" s="266"/>
      <c r="DA3" s="266"/>
      <c r="DC3" s="325" t="s">
        <v>696</v>
      </c>
      <c r="DD3" s="325"/>
      <c r="DE3" s="325"/>
      <c r="DF3" s="325"/>
      <c r="DG3" s="325"/>
      <c r="DH3" s="325"/>
      <c r="DI3" s="325"/>
      <c r="DJ3" s="325"/>
      <c r="DK3" s="325"/>
      <c r="DL3" s="325"/>
      <c r="DM3" s="325"/>
      <c r="DN3" s="266"/>
      <c r="DO3" s="266"/>
      <c r="DP3" s="266"/>
      <c r="EB3"/>
      <c r="EC3"/>
      <c r="ED3"/>
      <c r="EF3"/>
    </row>
    <row r="4" spans="1:159" ht="21" customHeight="1" x14ac:dyDescent="0.35">
      <c r="B4" s="109" t="s">
        <v>154</v>
      </c>
      <c r="C4" s="251" t="s">
        <v>509</v>
      </c>
      <c r="D4" s="251" t="s">
        <v>511</v>
      </c>
      <c r="E4" s="251" t="s">
        <v>513</v>
      </c>
      <c r="F4" s="251" t="s">
        <v>515</v>
      </c>
      <c r="G4" s="251" t="s">
        <v>517</v>
      </c>
      <c r="H4" s="251" t="s">
        <v>519</v>
      </c>
      <c r="I4" s="251" t="s">
        <v>521</v>
      </c>
      <c r="J4" s="251" t="s">
        <v>523</v>
      </c>
      <c r="K4" s="251" t="s">
        <v>635</v>
      </c>
      <c r="L4" s="251" t="s">
        <v>525</v>
      </c>
      <c r="M4" s="251" t="s">
        <v>468</v>
      </c>
      <c r="N4" s="251" t="s">
        <v>632</v>
      </c>
      <c r="O4" s="251" t="s">
        <v>26</v>
      </c>
      <c r="Q4" s="109" t="s">
        <v>614</v>
      </c>
      <c r="S4" s="257" t="s">
        <v>615</v>
      </c>
      <c r="AF4" s="109" t="s">
        <v>163</v>
      </c>
      <c r="AG4" s="251" t="s">
        <v>509</v>
      </c>
      <c r="AH4" s="251" t="s">
        <v>511</v>
      </c>
      <c r="AI4" s="251" t="s">
        <v>513</v>
      </c>
      <c r="AJ4" s="251" t="s">
        <v>515</v>
      </c>
      <c r="AK4" s="251" t="s">
        <v>517</v>
      </c>
      <c r="AL4" s="251" t="s">
        <v>519</v>
      </c>
      <c r="AM4" s="251" t="s">
        <v>521</v>
      </c>
      <c r="AN4" s="251" t="s">
        <v>523</v>
      </c>
      <c r="AO4" t="s">
        <v>635</v>
      </c>
      <c r="AP4" s="251" t="s">
        <v>525</v>
      </c>
      <c r="AQ4" s="251" t="s">
        <v>468</v>
      </c>
      <c r="AR4" s="251" t="s">
        <v>632</v>
      </c>
      <c r="AS4" s="251" t="s">
        <v>26</v>
      </c>
      <c r="AU4" s="109" t="s">
        <v>154</v>
      </c>
      <c r="BJ4" s="109" t="s">
        <v>163</v>
      </c>
      <c r="BY4" s="109"/>
      <c r="DB4">
        <v>0</v>
      </c>
      <c r="DD4">
        <v>6</v>
      </c>
      <c r="DE4">
        <v>7</v>
      </c>
      <c r="DF4">
        <v>8</v>
      </c>
      <c r="DG4">
        <v>9</v>
      </c>
      <c r="DH4">
        <v>10</v>
      </c>
      <c r="DI4">
        <v>11</v>
      </c>
      <c r="DJ4">
        <v>12</v>
      </c>
      <c r="DK4">
        <v>13</v>
      </c>
      <c r="DL4">
        <v>14</v>
      </c>
      <c r="DS4" t="s">
        <v>694</v>
      </c>
      <c r="DW4" s="325" t="s">
        <v>485</v>
      </c>
      <c r="DX4" s="325"/>
      <c r="DY4" s="325"/>
      <c r="DZ4" s="325"/>
      <c r="EA4" s="325"/>
      <c r="EB4" s="325"/>
      <c r="EC4" s="325"/>
      <c r="ED4" s="266"/>
      <c r="EE4" s="266"/>
      <c r="EF4" s="266"/>
      <c r="EG4" s="266"/>
      <c r="EP4" s="325" t="s">
        <v>700</v>
      </c>
      <c r="EQ4" s="325"/>
      <c r="ER4" s="325"/>
      <c r="ES4" s="325"/>
      <c r="ET4" s="325"/>
      <c r="EU4" s="325"/>
      <c r="EV4" s="325"/>
    </row>
    <row r="5" spans="1:159" ht="26.25" x14ac:dyDescent="0.4">
      <c r="A5" s="99" t="s">
        <v>49</v>
      </c>
      <c r="C5" s="323" t="s">
        <v>169</v>
      </c>
      <c r="D5" s="323"/>
      <c r="E5" s="323"/>
      <c r="F5" s="323"/>
      <c r="G5" s="323"/>
      <c r="H5" s="323"/>
      <c r="I5" s="323"/>
      <c r="J5" s="323"/>
      <c r="K5" s="323"/>
      <c r="L5" s="323"/>
      <c r="M5" s="265"/>
      <c r="N5" s="265"/>
      <c r="O5" s="265"/>
      <c r="P5" s="253"/>
      <c r="R5" s="323" t="s">
        <v>169</v>
      </c>
      <c r="S5" s="323"/>
      <c r="T5" s="323"/>
      <c r="U5" s="323"/>
      <c r="V5" s="323"/>
      <c r="W5" s="323"/>
      <c r="X5" s="323"/>
      <c r="Y5" s="323"/>
      <c r="Z5" s="323"/>
      <c r="AA5" s="323"/>
      <c r="AB5" s="265"/>
      <c r="AC5" s="265"/>
      <c r="AD5" s="265"/>
      <c r="AF5" t="s">
        <v>168</v>
      </c>
      <c r="AG5" s="323" t="s">
        <v>169</v>
      </c>
      <c r="AH5" s="323"/>
      <c r="AI5" s="323"/>
      <c r="AJ5" s="323"/>
      <c r="AK5" s="323"/>
      <c r="AL5" s="323"/>
      <c r="AM5" s="323"/>
      <c r="AN5" s="323"/>
      <c r="AO5" s="323"/>
      <c r="AP5" s="323"/>
      <c r="AQ5" s="265"/>
      <c r="AR5" s="265"/>
      <c r="AS5" s="265"/>
      <c r="AU5" t="s">
        <v>168</v>
      </c>
      <c r="AV5" s="323" t="s">
        <v>169</v>
      </c>
      <c r="AW5" s="323"/>
      <c r="AX5" s="323"/>
      <c r="AY5" s="323"/>
      <c r="AZ5" s="323"/>
      <c r="BA5" s="323"/>
      <c r="BB5" s="323"/>
      <c r="BC5" s="323"/>
      <c r="BD5" s="323"/>
      <c r="BE5" s="323"/>
      <c r="BF5" s="265"/>
      <c r="BG5" s="265"/>
      <c r="BH5" s="265"/>
      <c r="BJ5" t="s">
        <v>168</v>
      </c>
      <c r="BK5" s="323" t="s">
        <v>169</v>
      </c>
      <c r="BL5" s="323"/>
      <c r="BM5" s="323"/>
      <c r="BN5" s="323"/>
      <c r="BO5" s="323"/>
      <c r="BP5" s="323"/>
      <c r="BQ5" s="323"/>
      <c r="BR5" s="323"/>
      <c r="BS5" s="323"/>
      <c r="BT5" s="323"/>
      <c r="BU5" s="265"/>
      <c r="BV5" s="265"/>
      <c r="BW5" s="265"/>
      <c r="BY5" t="s">
        <v>168</v>
      </c>
      <c r="BZ5" s="323" t="s">
        <v>169</v>
      </c>
      <c r="CA5" s="323"/>
      <c r="CB5" s="323"/>
      <c r="CC5" s="323"/>
      <c r="CD5" s="323"/>
      <c r="CE5" s="323"/>
      <c r="CF5" s="323"/>
      <c r="CG5" s="323"/>
      <c r="CH5" s="323"/>
      <c r="CI5" s="323"/>
      <c r="CJ5" s="265"/>
      <c r="CK5" s="265"/>
      <c r="CL5" s="265"/>
      <c r="CN5" t="s">
        <v>4</v>
      </c>
      <c r="CO5" s="323" t="s">
        <v>169</v>
      </c>
      <c r="CP5" s="323"/>
      <c r="CQ5" s="323"/>
      <c r="CR5" s="323"/>
      <c r="CS5" s="323"/>
      <c r="CT5" s="323"/>
      <c r="CU5" s="323"/>
      <c r="CV5" s="323"/>
      <c r="CW5" s="323"/>
      <c r="CX5" s="323"/>
      <c r="CY5" s="265"/>
      <c r="CZ5" s="265"/>
      <c r="DA5" s="265"/>
      <c r="DC5" t="s">
        <v>4</v>
      </c>
      <c r="DD5" s="323" t="s">
        <v>170</v>
      </c>
      <c r="DE5" s="323"/>
      <c r="DF5" s="323"/>
      <c r="DG5" s="323"/>
      <c r="DH5" s="323"/>
      <c r="DI5" s="323"/>
      <c r="DJ5" s="323"/>
      <c r="DK5" s="323"/>
      <c r="DL5" s="323"/>
      <c r="DM5" s="323"/>
      <c r="DN5" s="265"/>
      <c r="DO5" s="265"/>
      <c r="DP5" s="265"/>
      <c r="DS5" s="283" t="s">
        <v>675</v>
      </c>
      <c r="DT5" s="283" t="s">
        <v>676</v>
      </c>
      <c r="DU5" s="283" t="s">
        <v>677</v>
      </c>
      <c r="DV5" s="283" t="s">
        <v>678</v>
      </c>
      <c r="DW5" s="283" t="s">
        <v>679</v>
      </c>
      <c r="DX5" s="283" t="s">
        <v>680</v>
      </c>
      <c r="DY5" s="283" t="s">
        <v>681</v>
      </c>
      <c r="DZ5" s="283" t="s">
        <v>682</v>
      </c>
      <c r="EA5" s="283" t="s">
        <v>683</v>
      </c>
      <c r="EB5" s="284" t="s">
        <v>684</v>
      </c>
      <c r="EC5" s="283" t="s">
        <v>685</v>
      </c>
      <c r="ED5" s="283" t="s">
        <v>686</v>
      </c>
      <c r="EE5" s="283" t="s">
        <v>687</v>
      </c>
      <c r="EF5" s="285" t="s">
        <v>688</v>
      </c>
      <c r="EG5" s="285" t="s">
        <v>689</v>
      </c>
      <c r="EH5" s="285" t="s">
        <v>690</v>
      </c>
      <c r="EI5" s="285" t="s">
        <v>702</v>
      </c>
      <c r="EK5" s="251"/>
      <c r="EL5" s="283" t="s">
        <v>675</v>
      </c>
      <c r="EM5" s="283" t="s">
        <v>676</v>
      </c>
      <c r="EN5" s="283" t="s">
        <v>677</v>
      </c>
      <c r="EO5" s="283" t="s">
        <v>678</v>
      </c>
      <c r="EP5" s="283" t="s">
        <v>679</v>
      </c>
      <c r="EQ5" s="283" t="s">
        <v>680</v>
      </c>
      <c r="ER5" s="283" t="s">
        <v>681</v>
      </c>
      <c r="ES5" s="283" t="s">
        <v>682</v>
      </c>
      <c r="ET5" s="283" t="s">
        <v>683</v>
      </c>
      <c r="EU5" s="284" t="s">
        <v>684</v>
      </c>
      <c r="EV5" s="283" t="s">
        <v>685</v>
      </c>
      <c r="EW5" s="283" t="s">
        <v>686</v>
      </c>
      <c r="EX5" s="283" t="s">
        <v>687</v>
      </c>
      <c r="EY5" s="285" t="s">
        <v>688</v>
      </c>
      <c r="EZ5" s="285" t="s">
        <v>689</v>
      </c>
      <c r="FA5" s="285" t="s">
        <v>690</v>
      </c>
    </row>
    <row r="6" spans="1:159" ht="35.450000000000003" customHeight="1" x14ac:dyDescent="0.25">
      <c r="B6" s="268" t="s">
        <v>170</v>
      </c>
      <c r="C6" s="269" t="s">
        <v>509</v>
      </c>
      <c r="D6" s="270" t="s">
        <v>633</v>
      </c>
      <c r="E6" s="270" t="s">
        <v>634</v>
      </c>
      <c r="F6" s="270" t="s">
        <v>515</v>
      </c>
      <c r="G6" s="270" t="s">
        <v>517</v>
      </c>
      <c r="H6" s="270" t="s">
        <v>519</v>
      </c>
      <c r="I6" s="270" t="s">
        <v>521</v>
      </c>
      <c r="J6" s="270" t="s">
        <v>523</v>
      </c>
      <c r="K6" s="270" t="s">
        <v>635</v>
      </c>
      <c r="L6" s="270" t="s">
        <v>525</v>
      </c>
      <c r="M6" s="270" t="s">
        <v>636</v>
      </c>
      <c r="N6" s="271" t="s">
        <v>632</v>
      </c>
      <c r="O6" s="272" t="s">
        <v>26</v>
      </c>
      <c r="P6" s="252"/>
      <c r="Q6" s="268" t="s">
        <v>170</v>
      </c>
      <c r="R6" s="269" t="s">
        <v>509</v>
      </c>
      <c r="S6" s="270" t="s">
        <v>633</v>
      </c>
      <c r="T6" s="270" t="s">
        <v>634</v>
      </c>
      <c r="U6" s="270" t="s">
        <v>515</v>
      </c>
      <c r="V6" s="270" t="s">
        <v>666</v>
      </c>
      <c r="W6" s="270" t="s">
        <v>519</v>
      </c>
      <c r="X6" s="270" t="s">
        <v>521</v>
      </c>
      <c r="Y6" s="270" t="s">
        <v>523</v>
      </c>
      <c r="Z6" s="270" t="s">
        <v>635</v>
      </c>
      <c r="AA6" s="270" t="s">
        <v>525</v>
      </c>
      <c r="AB6" s="270" t="s">
        <v>665</v>
      </c>
      <c r="AC6" s="271" t="s">
        <v>632</v>
      </c>
      <c r="AD6" s="272" t="s">
        <v>26</v>
      </c>
      <c r="AF6" s="268" t="s">
        <v>170</v>
      </c>
      <c r="AG6" s="269" t="s">
        <v>509</v>
      </c>
      <c r="AH6" s="270" t="s">
        <v>633</v>
      </c>
      <c r="AI6" s="270" t="s">
        <v>634</v>
      </c>
      <c r="AJ6" s="270" t="s">
        <v>515</v>
      </c>
      <c r="AK6" s="270" t="s">
        <v>517</v>
      </c>
      <c r="AL6" s="270" t="s">
        <v>519</v>
      </c>
      <c r="AM6" s="270" t="s">
        <v>521</v>
      </c>
      <c r="AN6" s="270" t="s">
        <v>523</v>
      </c>
      <c r="AO6" s="270" t="s">
        <v>635</v>
      </c>
      <c r="AP6" s="270" t="s">
        <v>525</v>
      </c>
      <c r="AQ6" s="270" t="s">
        <v>636</v>
      </c>
      <c r="AR6" s="271" t="s">
        <v>632</v>
      </c>
      <c r="AS6" s="272" t="s">
        <v>26</v>
      </c>
      <c r="AU6" s="268" t="s">
        <v>170</v>
      </c>
      <c r="AV6" s="269" t="s">
        <v>509</v>
      </c>
      <c r="AW6" s="270" t="s">
        <v>633</v>
      </c>
      <c r="AX6" s="270" t="s">
        <v>634</v>
      </c>
      <c r="AY6" s="270" t="s">
        <v>515</v>
      </c>
      <c r="AZ6" s="270" t="s">
        <v>666</v>
      </c>
      <c r="BA6" s="270" t="s">
        <v>519</v>
      </c>
      <c r="BB6" s="270" t="s">
        <v>521</v>
      </c>
      <c r="BC6" s="270" t="s">
        <v>523</v>
      </c>
      <c r="BD6" s="270" t="s">
        <v>635</v>
      </c>
      <c r="BE6" s="270" t="s">
        <v>525</v>
      </c>
      <c r="BF6" s="270" t="s">
        <v>665</v>
      </c>
      <c r="BG6" s="271" t="s">
        <v>632</v>
      </c>
      <c r="BH6" s="272" t="s">
        <v>26</v>
      </c>
      <c r="BJ6" s="268" t="s">
        <v>170</v>
      </c>
      <c r="BK6" s="269" t="s">
        <v>509</v>
      </c>
      <c r="BL6" s="270" t="s">
        <v>633</v>
      </c>
      <c r="BM6" s="270" t="s">
        <v>634</v>
      </c>
      <c r="BN6" s="270" t="s">
        <v>515</v>
      </c>
      <c r="BO6" s="270" t="s">
        <v>666</v>
      </c>
      <c r="BP6" s="270" t="s">
        <v>519</v>
      </c>
      <c r="BQ6" s="270" t="s">
        <v>521</v>
      </c>
      <c r="BR6" s="270" t="s">
        <v>523</v>
      </c>
      <c r="BS6" s="270" t="s">
        <v>635</v>
      </c>
      <c r="BT6" s="270" t="s">
        <v>525</v>
      </c>
      <c r="BU6" s="270" t="s">
        <v>665</v>
      </c>
      <c r="BV6" s="271" t="s">
        <v>632</v>
      </c>
      <c r="BW6" s="272" t="s">
        <v>26</v>
      </c>
      <c r="BY6" s="268" t="s">
        <v>170</v>
      </c>
      <c r="BZ6" s="269" t="s">
        <v>509</v>
      </c>
      <c r="CA6" s="270" t="s">
        <v>633</v>
      </c>
      <c r="CB6" s="270" t="s">
        <v>634</v>
      </c>
      <c r="CC6" s="270" t="s">
        <v>515</v>
      </c>
      <c r="CD6" s="270" t="s">
        <v>666</v>
      </c>
      <c r="CE6" s="270" t="s">
        <v>519</v>
      </c>
      <c r="CF6" s="270" t="s">
        <v>521</v>
      </c>
      <c r="CG6" s="270" t="s">
        <v>523</v>
      </c>
      <c r="CH6" s="270" t="s">
        <v>635</v>
      </c>
      <c r="CI6" s="270" t="s">
        <v>525</v>
      </c>
      <c r="CJ6" s="270" t="s">
        <v>665</v>
      </c>
      <c r="CK6" s="271" t="s">
        <v>632</v>
      </c>
      <c r="CL6" s="272" t="s">
        <v>26</v>
      </c>
      <c r="CN6" s="268" t="s">
        <v>170</v>
      </c>
      <c r="CO6" s="269" t="s">
        <v>509</v>
      </c>
      <c r="CP6" s="270" t="s">
        <v>633</v>
      </c>
      <c r="CQ6" s="270" t="s">
        <v>634</v>
      </c>
      <c r="CR6" s="270" t="s">
        <v>515</v>
      </c>
      <c r="CS6" s="270" t="s">
        <v>666</v>
      </c>
      <c r="CT6" s="270" t="s">
        <v>519</v>
      </c>
      <c r="CU6" s="270" t="s">
        <v>521</v>
      </c>
      <c r="CV6" s="270" t="s">
        <v>523</v>
      </c>
      <c r="CW6" s="270" t="s">
        <v>635</v>
      </c>
      <c r="CX6" s="270" t="s">
        <v>525</v>
      </c>
      <c r="CY6" s="270" t="s">
        <v>665</v>
      </c>
      <c r="CZ6" s="271" t="s">
        <v>632</v>
      </c>
      <c r="DA6" s="272" t="s">
        <v>26</v>
      </c>
      <c r="DC6" s="268" t="str">
        <f t="array" ref="DC6:DP19">TRANSPOSE(CN6:DA19)</f>
        <v>Trip Mode</v>
      </c>
      <c r="DD6" s="269" t="str">
        <v>Auto SOV (Free)</v>
      </c>
      <c r="DE6" s="270" t="str">
        <v>Auto 2 Person (Free)</v>
      </c>
      <c r="DF6" s="270" t="str">
        <v>Auto 3+ Person (Free)</v>
      </c>
      <c r="DG6" s="270" t="str">
        <v>Walk</v>
      </c>
      <c r="DH6" s="270" t="str">
        <v>Bike/Moped</v>
      </c>
      <c r="DI6" s="270" t="str">
        <v>Walk-Transit</v>
      </c>
      <c r="DJ6" s="270" t="str">
        <v>PNR-Transit</v>
      </c>
      <c r="DK6" s="270" t="str">
        <v>KNR-Transit</v>
      </c>
      <c r="DL6" s="270" t="str">
        <v>TNC-Transit</v>
      </c>
      <c r="DM6" s="270" t="str">
        <v>School Bus</v>
      </c>
      <c r="DN6" s="270" t="str">
        <v>Taxi</v>
      </c>
      <c r="DO6" s="271" t="str">
        <v>TNC</v>
      </c>
      <c r="DP6" s="272" t="str">
        <v>Total</v>
      </c>
      <c r="DS6" s="283" t="s">
        <v>616</v>
      </c>
      <c r="DT6" s="283" t="s">
        <v>617</v>
      </c>
      <c r="DU6" s="283" t="s">
        <v>691</v>
      </c>
      <c r="DV6" s="283" t="s">
        <v>618</v>
      </c>
      <c r="DW6" s="283" t="s">
        <v>619</v>
      </c>
      <c r="DX6" s="283" t="s">
        <v>692</v>
      </c>
      <c r="DY6" s="283" t="s">
        <v>620</v>
      </c>
      <c r="DZ6" s="283" t="s">
        <v>621</v>
      </c>
      <c r="EA6" s="283" t="s">
        <v>320</v>
      </c>
      <c r="EB6" s="284" t="s">
        <v>321</v>
      </c>
      <c r="EC6" s="283" t="s">
        <v>622</v>
      </c>
      <c r="ED6" s="283" t="s">
        <v>623</v>
      </c>
      <c r="EE6" s="283" t="s">
        <v>624</v>
      </c>
      <c r="EF6" s="285" t="s">
        <v>631</v>
      </c>
      <c r="EG6" s="285" t="s">
        <v>693</v>
      </c>
      <c r="EH6" s="285" t="s">
        <v>632</v>
      </c>
      <c r="EK6" s="251"/>
      <c r="EL6" s="283" t="s">
        <v>616</v>
      </c>
      <c r="EM6" s="283" t="s">
        <v>617</v>
      </c>
      <c r="EN6" s="283" t="s">
        <v>691</v>
      </c>
      <c r="EO6" s="283" t="s">
        <v>618</v>
      </c>
      <c r="EP6" s="283" t="s">
        <v>619</v>
      </c>
      <c r="EQ6" s="283" t="s">
        <v>692</v>
      </c>
      <c r="ER6" s="283" t="s">
        <v>620</v>
      </c>
      <c r="ES6" s="283" t="s">
        <v>621</v>
      </c>
      <c r="ET6" s="283" t="s">
        <v>320</v>
      </c>
      <c r="EU6" s="284" t="s">
        <v>321</v>
      </c>
      <c r="EV6" s="283" t="s">
        <v>622</v>
      </c>
      <c r="EW6" s="283" t="s">
        <v>623</v>
      </c>
      <c r="EX6" s="283" t="s">
        <v>624</v>
      </c>
      <c r="EY6" s="285" t="s">
        <v>631</v>
      </c>
      <c r="EZ6" s="285" t="s">
        <v>693</v>
      </c>
      <c r="FA6" s="285" t="s">
        <v>632</v>
      </c>
    </row>
    <row r="7" spans="1:159" x14ac:dyDescent="0.25">
      <c r="A7">
        <v>1</v>
      </c>
      <c r="B7" s="273" t="s">
        <v>637</v>
      </c>
      <c r="C7" s="274">
        <v>3674344.5743911397</v>
      </c>
      <c r="D7" s="274">
        <v>571656.42018999998</v>
      </c>
      <c r="E7" s="274">
        <v>324095.72045000002</v>
      </c>
      <c r="F7" s="274">
        <v>0</v>
      </c>
      <c r="G7" s="274">
        <v>0</v>
      </c>
      <c r="H7" s="274">
        <v>0</v>
      </c>
      <c r="I7" s="274">
        <v>27543.01377270334</v>
      </c>
      <c r="J7" s="274">
        <v>0</v>
      </c>
      <c r="K7" s="274">
        <v>0</v>
      </c>
      <c r="L7" s="274">
        <v>0</v>
      </c>
      <c r="M7" s="274">
        <v>0</v>
      </c>
      <c r="N7" s="274">
        <v>0</v>
      </c>
      <c r="O7" s="275">
        <v>4597639.7288038433</v>
      </c>
      <c r="P7" s="234"/>
      <c r="Q7" s="273" t="s">
        <v>637</v>
      </c>
      <c r="R7" s="274">
        <f t="shared" ref="R7" si="0">IFERROR(C7*IF((AG$19-SUM(C$12:C$15))/(C$19-SUM(C$12:C$15))&gt;0,(AG$19-SUM(C$12:C$15))/(C$19-SUM(C$12:C$15)),1),0)</f>
        <v>5531124</v>
      </c>
      <c r="S7" s="274">
        <f t="shared" ref="S7" si="1">IFERROR(D7*IF((AH$19-SUM(D$12:D$15))/(D$19-SUM(D$12:D$15))&gt;0,(AH$19-SUM(D$12:D$15))/(D$19-SUM(D$12:D$15)),1),0)</f>
        <v>580415.11718825728</v>
      </c>
      <c r="T7" s="274">
        <f t="shared" ref="T7" si="2">IFERROR(E7*IF((AI$19-SUM(E$12:E$15))/(E$19-SUM(E$12:E$15))&gt;0,(AI$19-SUM(E$12:E$15))/(E$19-SUM(E$12:E$15)),1),0)</f>
        <v>249363.90948747637</v>
      </c>
      <c r="U7" s="274">
        <f t="shared" ref="U7" si="3">IFERROR(F7*IF((AJ$19-SUM(F$12:F$15))/(F$19-SUM(F$12:F$15))&gt;0,(AJ$19-SUM(F$12:F$15))/(F$19-SUM(F$12:F$15)),1),0)</f>
        <v>0</v>
      </c>
      <c r="V7" s="274">
        <f t="shared" ref="V7" si="4">IFERROR(G7*IF((AK$19-SUM(G$12:G$15))/(G$19-SUM(G$12:G$15))&gt;0,(AK$19-SUM(G$12:G$15))/(G$19-SUM(G$12:G$15)),1),0)</f>
        <v>0</v>
      </c>
      <c r="W7" s="274">
        <f t="shared" ref="W7" si="5">IFERROR(H7*IF((AL$19-SUM(H$12:H$15))/(H$19-SUM(H$12:H$15))&gt;0,(AL$19-SUM(H$12:H$15))/(H$19-SUM(H$12:H$15)),1),0)</f>
        <v>0</v>
      </c>
      <c r="X7" s="274">
        <f t="shared" ref="X7" si="6">IFERROR(I7*IF((AM$19-SUM(I$12:I$15))/(I$19-SUM(I$12:I$15))&gt;0,(AM$19-SUM(I$12:I$15))/(I$19-SUM(I$12:I$15)),1),0)</f>
        <v>28541.207478532979</v>
      </c>
      <c r="Y7" s="274">
        <f t="shared" ref="Y7" si="7">IFERROR(J7*IF((AN$19-SUM(J$12:J$15))/(J$19-SUM(J$12:J$15))&gt;0,(AN$19-SUM(J$12:J$15))/(J$19-SUM(J$12:J$15)),1),0)</f>
        <v>0</v>
      </c>
      <c r="Z7" s="274">
        <f t="shared" ref="Z7" si="8">IFERROR(K7*IF((AO$19-SUM(K$12:K$15))/(K$19-SUM(K$12:K$15))&gt;0,(AO$19-SUM(K$12:K$15))/(K$19-SUM(K$12:K$15)),1),0)</f>
        <v>0</v>
      </c>
      <c r="AA7" s="274">
        <f t="shared" ref="AA7" si="9">IFERROR(L7*IF((AP$19-SUM(L$12:L$15))/(L$19-SUM(L$12:L$15))&gt;0,(AP$19-SUM(L$12:L$15))/(L$19-SUM(L$12:L$15)),1),0)</f>
        <v>0</v>
      </c>
      <c r="AB7" s="274">
        <f t="shared" ref="AB7" si="10">IFERROR(M7*IF((AQ$19-SUM(M$12:M$15))/(M$19-SUM(M$12:M$15))&gt;0,(AQ$19-SUM(M$12:M$15))/(M$19-SUM(M$12:M$15)),1),0)</f>
        <v>0</v>
      </c>
      <c r="AC7" s="274">
        <f t="shared" ref="AC7" si="11">IFERROR(N7*IF((AR$19-SUM(N$12:N$15))/(N$19-SUM(N$12:N$15))&gt;0,(AR$19-SUM(N$12:N$15))/(N$19-SUM(N$12:N$15)),1),0)</f>
        <v>0</v>
      </c>
      <c r="AD7" s="275">
        <f>SUM(R7:AC7)</f>
        <v>6389444.2341542663</v>
      </c>
      <c r="AF7" s="273" t="s">
        <v>637</v>
      </c>
      <c r="AG7" s="274">
        <f>Index!$D$3*SUMIFS(TripMode_Input!$E:$E,TripMode_Input!$C:$C,AG$4,TripMode_Input!$D:$D,$A$5,TripMode_Input!$B:$B,$A7)</f>
        <v>5531124</v>
      </c>
      <c r="AH7" s="274">
        <f>Index!$D$3*SUMIFS(TripMode_Input!$E:$E,TripMode_Input!$C:$C,AH$4,TripMode_Input!$D:$D,$A$5,TripMode_Input!$B:$B,$A7)</f>
        <v>579856</v>
      </c>
      <c r="AI7" s="274">
        <f>Index!$D$3*SUMIFS(TripMode_Input!$E:$E,TripMode_Input!$C:$C,AI$4,TripMode_Input!$D:$D,$A$5,TripMode_Input!$B:$B,$A7)</f>
        <v>248888</v>
      </c>
      <c r="AJ7" s="274">
        <f>Index!$D$3*SUMIFS(TripMode_Input!$E:$E,TripMode_Input!$C:$C,AJ$4,TripMode_Input!$D:$D,$A$5,TripMode_Input!$B:$B,$A7)</f>
        <v>0</v>
      </c>
      <c r="AK7" s="274">
        <f>Index!$D$3*SUMIFS(TripMode_Input!$E:$E,TripMode_Input!$C:$C,AK$4,TripMode_Input!$D:$D,$A$5,TripMode_Input!$B:$B,$A7)</f>
        <v>0</v>
      </c>
      <c r="AL7" s="274">
        <f>Index!$D$3*SUMIFS(TripMode_Input!$E:$E,TripMode_Input!$C:$C,AL$4,TripMode_Input!$D:$D,$A$5,TripMode_Input!$B:$B,$A7)</f>
        <v>0</v>
      </c>
      <c r="AM7" s="274">
        <f>Index!$D$3*SUMIFS(TripMode_Input!$E:$E,TripMode_Input!$C:$C,AM$4,TripMode_Input!$D:$D,$A$5,TripMode_Input!$B:$B,$A7)</f>
        <v>39296</v>
      </c>
      <c r="AN7" s="274">
        <f>Index!$D$3*SUMIFS(TripMode_Input!$E:$E,TripMode_Input!$C:$C,AN$4,TripMode_Input!$D:$D,$A$5,TripMode_Input!$B:$B,$A7)</f>
        <v>0</v>
      </c>
      <c r="AO7" s="274">
        <f>Index!$D$3*SUMIFS(TripMode_Input!$E:$E,TripMode_Input!$C:$C,AO$4,TripMode_Input!$D:$D,$A$5,TripMode_Input!$B:$B,$A7)</f>
        <v>0</v>
      </c>
      <c r="AP7" s="274">
        <f>Index!$D$3*SUMIFS(TripMode_Input!$E:$E,TripMode_Input!$C:$C,AP$4,TripMode_Input!$D:$D,$A$5,TripMode_Input!$B:$B,$A7)</f>
        <v>0</v>
      </c>
      <c r="AQ7" s="274">
        <f>Index!$D$3*SUMIFS(TripMode_Input!$E:$E,TripMode_Input!$C:$C,AQ$4,TripMode_Input!$D:$D,$A$5,TripMode_Input!$B:$B,$A7)</f>
        <v>0</v>
      </c>
      <c r="AR7" s="274">
        <f>Index!$D$3*SUMIFS(TripMode_Input!$E:$E,TripMode_Input!$C:$C,AR$4,TripMode_Input!$D:$D,$A$5,TripMode_Input!$B:$B,$A7)</f>
        <v>0</v>
      </c>
      <c r="AS7" s="275">
        <f>SUM(AG7:AR7)</f>
        <v>6399164</v>
      </c>
      <c r="AU7" s="273" t="s">
        <v>637</v>
      </c>
      <c r="AV7" s="249">
        <f>IF(R7&gt;0,R7/R$19,0)</f>
        <v>1</v>
      </c>
      <c r="AW7" s="249">
        <f t="shared" ref="AW7:BG7" si="12">IF(S7&gt;0,S7/S$19,0)</f>
        <v>0.4321239913311346</v>
      </c>
      <c r="AX7" s="249">
        <f t="shared" si="12"/>
        <v>0.38407758671872083</v>
      </c>
      <c r="AY7" s="249">
        <f t="shared" si="12"/>
        <v>0</v>
      </c>
      <c r="AZ7" s="249">
        <f t="shared" si="12"/>
        <v>0</v>
      </c>
      <c r="BA7" s="249">
        <f t="shared" si="12"/>
        <v>0</v>
      </c>
      <c r="BB7" s="249">
        <f t="shared" si="12"/>
        <v>0.15149904177742674</v>
      </c>
      <c r="BC7" s="249">
        <f t="shared" si="12"/>
        <v>0</v>
      </c>
      <c r="BD7" s="249">
        <f t="shared" si="12"/>
        <v>0</v>
      </c>
      <c r="BE7" s="249">
        <f t="shared" si="12"/>
        <v>0</v>
      </c>
      <c r="BF7" s="249">
        <f t="shared" si="12"/>
        <v>0</v>
      </c>
      <c r="BG7" s="249">
        <f t="shared" si="12"/>
        <v>0</v>
      </c>
      <c r="BH7" s="278">
        <f>IF(AD7&gt;0,AD7/AD$19,0)</f>
        <v>0.69305331336004838</v>
      </c>
      <c r="BJ7" s="273" t="s">
        <v>637</v>
      </c>
      <c r="BK7" s="249">
        <f>IF(AG7&gt;0,AG7/AG$19,0)</f>
        <v>1</v>
      </c>
      <c r="BL7" s="249">
        <f t="shared" ref="BL7:BL19" si="13">IF(AH7&gt;0,AH7/AH$19,0)</f>
        <v>0.43170772382903705</v>
      </c>
      <c r="BM7" s="249">
        <f t="shared" ref="BM7:BM19" si="14">IF(AI7&gt;0,AI7/AI$19,0)</f>
        <v>0.38334457700684171</v>
      </c>
      <c r="BN7" s="249">
        <f t="shared" ref="BN7:BN19" si="15">IF(AJ7&gt;0,AJ7/AJ$19,0)</f>
        <v>0</v>
      </c>
      <c r="BO7" s="249">
        <f t="shared" ref="BO7:BO19" si="16">IF(AK7&gt;0,AK7/AK$19,0)</f>
        <v>0</v>
      </c>
      <c r="BP7" s="249">
        <f t="shared" ref="BP7:BP19" si="17">IF(AL7&gt;0,AL7/AL$19,0)</f>
        <v>0</v>
      </c>
      <c r="BQ7" s="249">
        <f t="shared" ref="BQ7:BQ19" si="18">IF(AM7&gt;0,AM7/AM$19,0)</f>
        <v>0.20858635186207483</v>
      </c>
      <c r="BR7" s="249">
        <f t="shared" ref="BR7:BR19" si="19">IF(AN7&gt;0,AN7/AN$19,0)</f>
        <v>0</v>
      </c>
      <c r="BS7" s="249">
        <f t="shared" ref="BS7:BS19" si="20">IF(AO7&gt;0,AO7/AO$19,0)</f>
        <v>0</v>
      </c>
      <c r="BT7" s="249">
        <f t="shared" ref="BT7:BT19" si="21">IF(AP7&gt;0,AP7/AP$19,0)</f>
        <v>0</v>
      </c>
      <c r="BU7" s="249">
        <f t="shared" ref="BU7:BU19" si="22">IF(AQ7&gt;0,AQ7/AQ$19,0)</f>
        <v>0</v>
      </c>
      <c r="BV7" s="249">
        <f t="shared" ref="BV7:BV19" si="23">IF(AR7&gt;0,AR7/AR$19,0)</f>
        <v>0</v>
      </c>
      <c r="BW7" s="278">
        <f>IF(AS7&gt;0,AS7/AS$19,0)</f>
        <v>0.69410760160134188</v>
      </c>
      <c r="BY7" s="273" t="s">
        <v>637</v>
      </c>
      <c r="BZ7" s="249">
        <f>IF(OR(ISNA(AV7),AV7=0,AV7=""),"",(BK7-AV7)/AV7)</f>
        <v>0</v>
      </c>
      <c r="CA7" s="249">
        <f t="shared" ref="CA7:CL7" si="24">IF(OR(ISNA(AW7),AW7=0,AW7=""),"",(BL7-AW7)/AW7)</f>
        <v>-9.6330569569920519E-4</v>
      </c>
      <c r="CB7" s="249">
        <f t="shared" si="24"/>
        <v>-1.9084938492282745E-3</v>
      </c>
      <c r="CC7" s="249" t="str">
        <f t="shared" si="24"/>
        <v/>
      </c>
      <c r="CD7" s="249" t="str">
        <f t="shared" si="24"/>
        <v/>
      </c>
      <c r="CE7" s="249" t="str">
        <f t="shared" si="24"/>
        <v/>
      </c>
      <c r="CF7" s="249">
        <f t="shared" si="24"/>
        <v>0.37681631127751508</v>
      </c>
      <c r="CG7" s="249" t="str">
        <f t="shared" si="24"/>
        <v/>
      </c>
      <c r="CH7" s="249" t="str">
        <f t="shared" si="24"/>
        <v/>
      </c>
      <c r="CI7" s="249" t="str">
        <f t="shared" si="24"/>
        <v/>
      </c>
      <c r="CJ7" s="249" t="str">
        <f t="shared" si="24"/>
        <v/>
      </c>
      <c r="CK7" s="249" t="str">
        <f t="shared" si="24"/>
        <v/>
      </c>
      <c r="CL7" s="278">
        <f t="shared" si="24"/>
        <v>1.5212224239750309E-3</v>
      </c>
      <c r="CN7" s="273" t="s">
        <v>637</v>
      </c>
      <c r="CO7" s="239">
        <f>IFERROR(IF(BK7&gt;0,LN(AV7/BK7),""),"")</f>
        <v>0</v>
      </c>
      <c r="CP7" s="239">
        <f t="shared" ref="CP7:CZ7" si="25">IFERROR(IF(BL7&gt;0,LN(AW7/BL7),""),"")</f>
        <v>9.6376997281537031E-4</v>
      </c>
      <c r="CQ7" s="239">
        <f t="shared" si="25"/>
        <v>1.9103173440697546E-3</v>
      </c>
      <c r="CR7" s="239" t="str">
        <f t="shared" si="25"/>
        <v/>
      </c>
      <c r="CS7" s="239" t="str">
        <f t="shared" si="25"/>
        <v/>
      </c>
      <c r="CT7" s="239" t="str">
        <f t="shared" si="25"/>
        <v/>
      </c>
      <c r="CU7" s="239">
        <f t="shared" si="25"/>
        <v>-0.31977381308318659</v>
      </c>
      <c r="CV7" s="239" t="str">
        <f t="shared" si="25"/>
        <v/>
      </c>
      <c r="CW7" s="239" t="str">
        <f t="shared" si="25"/>
        <v/>
      </c>
      <c r="CX7" s="239" t="str">
        <f t="shared" si="25"/>
        <v/>
      </c>
      <c r="CY7" s="239" t="str">
        <f t="shared" si="25"/>
        <v/>
      </c>
      <c r="CZ7" s="239" t="str">
        <f t="shared" si="25"/>
        <v/>
      </c>
      <c r="DA7" s="110"/>
      <c r="DB7" s="121" t="s">
        <v>338</v>
      </c>
      <c r="DC7" s="273" t="str">
        <v>Auto SOV</v>
      </c>
      <c r="DD7" s="239">
        <v>0</v>
      </c>
      <c r="DE7" s="239" t="str">
        <v/>
      </c>
      <c r="DF7" s="239" t="str">
        <v/>
      </c>
      <c r="DG7" s="239" t="str">
        <v/>
      </c>
      <c r="DH7" s="239" t="str">
        <v/>
      </c>
      <c r="DI7" s="239" t="str">
        <v/>
      </c>
      <c r="DJ7" s="239" t="str">
        <v/>
      </c>
      <c r="DK7" s="239" t="str">
        <v/>
      </c>
      <c r="DL7" s="239" t="str">
        <v/>
      </c>
      <c r="DM7" s="239" t="str">
        <v/>
      </c>
      <c r="DN7" s="239" t="str">
        <v/>
      </c>
      <c r="DO7" s="239" t="str">
        <v/>
      </c>
      <c r="DP7" s="110">
        <v>0</v>
      </c>
      <c r="DR7" s="282" t="s">
        <v>667</v>
      </c>
      <c r="DS7" s="290">
        <v>0</v>
      </c>
      <c r="DT7" s="290">
        <v>0</v>
      </c>
      <c r="DU7" s="286">
        <v>-999</v>
      </c>
      <c r="DV7" s="286">
        <v>-999</v>
      </c>
      <c r="DW7" s="286">
        <v>-999</v>
      </c>
      <c r="DX7" s="286">
        <v>-999</v>
      </c>
      <c r="DY7" s="286">
        <v>-999</v>
      </c>
      <c r="DZ7" s="286">
        <v>-999</v>
      </c>
      <c r="EA7" s="286">
        <v>-999</v>
      </c>
      <c r="EB7" s="287">
        <v>-999</v>
      </c>
      <c r="EC7" s="286">
        <v>-999</v>
      </c>
      <c r="ED7" s="286">
        <v>-999</v>
      </c>
      <c r="EE7" s="286">
        <v>-999</v>
      </c>
      <c r="EF7" s="286">
        <v>-999</v>
      </c>
      <c r="EG7" s="286">
        <v>-999</v>
      </c>
      <c r="EH7" s="286">
        <v>-999</v>
      </c>
      <c r="EK7" s="282" t="s">
        <v>667</v>
      </c>
      <c r="EL7" s="290">
        <f>IFERROR(DS7+TripMode!DD7, DS7)</f>
        <v>0</v>
      </c>
      <c r="EM7" s="290">
        <f>IFERROR(DT7+TripMode!DD7, DT7)</f>
        <v>0</v>
      </c>
      <c r="EN7" s="286">
        <f>IFERROR(DU7+TripMode!DE7, DU7)</f>
        <v>-999</v>
      </c>
      <c r="EO7" s="286">
        <f>IFERROR(DV7+TripMode!DE7, DV7)</f>
        <v>-999</v>
      </c>
      <c r="EP7" s="286">
        <f>IFERROR(DW7+TripMode!DE7, DW7)</f>
        <v>-999</v>
      </c>
      <c r="EQ7" s="286">
        <f>IFERROR(DX7+TripMode!DF7, DX7)</f>
        <v>-999</v>
      </c>
      <c r="ER7" s="286">
        <f>IFERROR(DY7+TripMode!DF7, DY7)</f>
        <v>-999</v>
      </c>
      <c r="ES7" s="286">
        <f>IFERROR(DZ7+TripMode!DF7, DZ7)</f>
        <v>-999</v>
      </c>
      <c r="ET7" s="286">
        <f>IFERROR(EA7+TripMode!DG7, EA7)</f>
        <v>-999</v>
      </c>
      <c r="EU7" s="287">
        <f>IFERROR(EB7+TripMode!DH7, EB7)</f>
        <v>-999</v>
      </c>
      <c r="EV7" s="286">
        <f>IFERROR(EC7+TripMode!DI7, EC7)</f>
        <v>-999</v>
      </c>
      <c r="EW7" s="286">
        <f>IFERROR(ED7+TripMode!DJ7, ED7)</f>
        <v>-999</v>
      </c>
      <c r="EX7" s="286">
        <f>IFERROR(EE7+TripMode!DK7, EE7)</f>
        <v>-999</v>
      </c>
      <c r="EY7" s="286">
        <f>IFERROR(EF7+TripMode!DL7, EF7)</f>
        <v>-999</v>
      </c>
      <c r="EZ7" s="286">
        <f>IFERROR(EG7+TripMode!DN7, EG7)</f>
        <v>-999</v>
      </c>
      <c r="FA7" s="286">
        <f>IFERROR(EH7+TripMode!DO7, EH7)</f>
        <v>-999</v>
      </c>
    </row>
    <row r="8" spans="1:159" x14ac:dyDescent="0.25">
      <c r="A8">
        <v>2</v>
      </c>
      <c r="B8" s="273" t="s">
        <v>633</v>
      </c>
      <c r="C8" s="274">
        <v>0</v>
      </c>
      <c r="D8" s="274">
        <v>739639.6034708675</v>
      </c>
      <c r="E8" s="274">
        <v>155063.04353</v>
      </c>
      <c r="F8" s="274">
        <v>0</v>
      </c>
      <c r="G8" s="274">
        <v>0</v>
      </c>
      <c r="H8" s="274">
        <v>57349.854311489551</v>
      </c>
      <c r="I8" s="274">
        <v>12772.238679209195</v>
      </c>
      <c r="J8" s="274">
        <v>60632.254148260443</v>
      </c>
      <c r="K8" s="274">
        <v>3502.0785364030758</v>
      </c>
      <c r="L8" s="274">
        <v>0</v>
      </c>
      <c r="M8" s="274">
        <v>291.45299999999997</v>
      </c>
      <c r="N8" s="274">
        <v>2599.6446449999994</v>
      </c>
      <c r="O8" s="275">
        <v>1031850.1703212297</v>
      </c>
      <c r="P8" s="234"/>
      <c r="Q8" s="273" t="s">
        <v>633</v>
      </c>
      <c r="R8" s="274">
        <f t="shared" ref="R8:R11" si="26">IFERROR(C8*IF((AG$19-SUM(C$12:C$15))/(C$19-SUM(C$12:C$15))&gt;0,(AG$19-SUM(C$12:C$15))/(C$19-SUM(C$12:C$15)),1),0)</f>
        <v>0</v>
      </c>
      <c r="S8" s="274">
        <f t="shared" ref="S8:S11" si="27">IFERROR(D8*IF((AH$19-SUM(D$12:D$15))/(D$19-SUM(D$12:D$15))&gt;0,(AH$19-SUM(D$12:D$15))/(D$19-SUM(D$12:D$15)),1),0)</f>
        <v>750972.07337046089</v>
      </c>
      <c r="T8" s="274">
        <f t="shared" ref="T8:T11" si="28">IFERROR(E8*IF((AI$19-SUM(E$12:E$15))/(E$19-SUM(E$12:E$15))&gt;0,(AI$19-SUM(E$12:E$15))/(E$19-SUM(E$12:E$15)),1),0)</f>
        <v>119307.73630080349</v>
      </c>
      <c r="U8" s="274">
        <f t="shared" ref="U8:U11" si="29">IFERROR(F8*IF((AJ$19-SUM(F$12:F$15))/(F$19-SUM(F$12:F$15))&gt;0,(AJ$19-SUM(F$12:F$15))/(F$19-SUM(F$12:F$15)),1),0)</f>
        <v>0</v>
      </c>
      <c r="V8" s="274">
        <f t="shared" ref="V8:V11" si="30">IFERROR(G8*IF((AK$19-SUM(G$12:G$15))/(G$19-SUM(G$12:G$15))&gt;0,(AK$19-SUM(G$12:G$15))/(G$19-SUM(G$12:G$15)),1),0)</f>
        <v>0</v>
      </c>
      <c r="W8" s="274">
        <f t="shared" ref="W8:W11" si="31">IFERROR(H8*IF((AL$19-SUM(H$12:H$15))/(H$19-SUM(H$12:H$15))&gt;0,(AL$19-SUM(H$12:H$15))/(H$19-SUM(H$12:H$15)),1),0)</f>
        <v>49847.525249856386</v>
      </c>
      <c r="X8" s="274">
        <f t="shared" ref="X8:X11" si="32">IFERROR(I8*IF((AM$19-SUM(I$12:I$15))/(I$19-SUM(I$12:I$15))&gt;0,(AM$19-SUM(I$12:I$15))/(I$19-SUM(I$12:I$15)),1),0)</f>
        <v>13235.120786597734</v>
      </c>
      <c r="Y8" s="274">
        <f t="shared" ref="Y8:Y11" si="33">IFERROR(J8*IF((AN$19-SUM(J$12:J$15))/(J$19-SUM(J$12:J$15))&gt;0,(AN$19-SUM(J$12:J$15))/(J$19-SUM(J$12:J$15)),1),0)</f>
        <v>71534.925023227392</v>
      </c>
      <c r="Z8" s="274">
        <f t="shared" ref="Z8:Z11" si="34">IFERROR(K8*IF((AO$19-SUM(K$12:K$15))/(K$19-SUM(K$12:K$15))&gt;0,(AO$19-SUM(K$12:K$15))/(K$19-SUM(K$12:K$15)),1),0)</f>
        <v>6053.9953273477831</v>
      </c>
      <c r="AA8" s="274">
        <f t="shared" ref="AA8:AA11" si="35">IFERROR(L8*IF((AP$19-SUM(L$12:L$15))/(L$19-SUM(L$12:L$15))&gt;0,(AP$19-SUM(L$12:L$15))/(L$19-SUM(L$12:L$15)),1),0)</f>
        <v>0</v>
      </c>
      <c r="AB8" s="274">
        <f t="shared" ref="AB8:AB11" si="36">IFERROR(M8*IF((AQ$19-SUM(M$12:M$15))/(M$19-SUM(M$12:M$15))&gt;0,(AQ$19-SUM(M$12:M$15))/(M$19-SUM(M$12:M$15)),1),0)</f>
        <v>220.39722438262521</v>
      </c>
      <c r="AC8" s="274">
        <f t="shared" ref="AC8:AC11" si="37">IFERROR(N8*IF((AR$19-SUM(N$12:N$15))/(N$19-SUM(N$12:N$15))&gt;0,(AR$19-SUM(N$12:N$15))/(N$19-SUM(N$12:N$15)),1),0)</f>
        <v>3998.9435617595673</v>
      </c>
      <c r="AD8" s="275">
        <f t="shared" ref="AD8:AD19" si="38">SUM(R8:AC8)</f>
        <v>1015170.7168444358</v>
      </c>
      <c r="AF8" s="273" t="s">
        <v>633</v>
      </c>
      <c r="AG8" s="274">
        <f>Index!$D$3*SUMIFS(TripMode_Input!$E:$E,TripMode_Input!$C:$C,AG$4,TripMode_Input!$D:$D,$A$5,TripMode_Input!$B:$B,$A8)</f>
        <v>0</v>
      </c>
      <c r="AH8" s="274">
        <f>Index!$D$3*SUMIFS(TripMode_Input!$E:$E,TripMode_Input!$C:$C,AH$4,TripMode_Input!$D:$D,$A$5,TripMode_Input!$B:$B,$A8)</f>
        <v>749584</v>
      </c>
      <c r="AI8" s="274">
        <f>Index!$D$3*SUMIFS(TripMode_Input!$E:$E,TripMode_Input!$C:$C,AI$4,TripMode_Input!$D:$D,$A$5,TripMode_Input!$B:$B,$A8)</f>
        <v>119086</v>
      </c>
      <c r="AJ8" s="274">
        <f>Index!$D$3*SUMIFS(TripMode_Input!$E:$E,TripMode_Input!$C:$C,AJ$4,TripMode_Input!$D:$D,$A$5,TripMode_Input!$B:$B,$A8)</f>
        <v>0</v>
      </c>
      <c r="AK8" s="274">
        <f>Index!$D$3*SUMIFS(TripMode_Input!$E:$E,TripMode_Input!$C:$C,AK$4,TripMode_Input!$D:$D,$A$5,TripMode_Input!$B:$B,$A8)</f>
        <v>0</v>
      </c>
      <c r="AL8" s="274">
        <f>Index!$D$3*SUMIFS(TripMode_Input!$E:$E,TripMode_Input!$C:$C,AL$4,TripMode_Input!$D:$D,$A$5,TripMode_Input!$B:$B,$A8)</f>
        <v>51832</v>
      </c>
      <c r="AM8" s="274">
        <f>Index!$D$3*SUMIFS(TripMode_Input!$E:$E,TripMode_Input!$C:$C,AM$4,TripMode_Input!$D:$D,$A$5,TripMode_Input!$B:$B,$A8)</f>
        <v>16626</v>
      </c>
      <c r="AN8" s="274">
        <f>Index!$D$3*SUMIFS(TripMode_Input!$E:$E,TripMode_Input!$C:$C,AN$4,TripMode_Input!$D:$D,$A$5,TripMode_Input!$B:$B,$A8)</f>
        <v>74224</v>
      </c>
      <c r="AO8" s="274">
        <f>Index!$D$3*SUMIFS(TripMode_Input!$E:$E,TripMode_Input!$C:$C,AO$4,TripMode_Input!$D:$D,$A$5,TripMode_Input!$B:$B,$A8)</f>
        <v>4272</v>
      </c>
      <c r="AP8" s="274">
        <f>Index!$D$3*SUMIFS(TripMode_Input!$E:$E,TripMode_Input!$C:$C,AP$4,TripMode_Input!$D:$D,$A$5,TripMode_Input!$B:$B,$A8)</f>
        <v>0</v>
      </c>
      <c r="AQ8" s="274">
        <f>Index!$D$3*SUMIFS(TripMode_Input!$E:$E,TripMode_Input!$C:$C,AQ$4,TripMode_Input!$D:$D,$A$5,TripMode_Input!$B:$B,$A8)</f>
        <v>186</v>
      </c>
      <c r="AR8" s="274">
        <f>Index!$D$3*SUMIFS(TripMode_Input!$E:$E,TripMode_Input!$C:$C,AR$4,TripMode_Input!$D:$D,$A$5,TripMode_Input!$B:$B,$A8)</f>
        <v>4106</v>
      </c>
      <c r="AS8" s="275">
        <f t="shared" ref="AS8:AS18" si="39">SUM(AG8:AR8)</f>
        <v>1019916</v>
      </c>
      <c r="AU8" s="273" t="s">
        <v>633</v>
      </c>
      <c r="AV8" s="249">
        <f t="shared" ref="AV8:AV19" si="40">IF(R8&gt;0,R8/R$19,0)</f>
        <v>0</v>
      </c>
      <c r="AW8" s="249">
        <f t="shared" ref="AW8:AW19" si="41">IF(S8&gt;0,S8/S$19,0)</f>
        <v>0.55910509584092316</v>
      </c>
      <c r="AX8" s="249">
        <f t="shared" ref="AX8:AX19" si="42">IF(T8&gt;0,T8/T$19,0)</f>
        <v>0.18376126492990955</v>
      </c>
      <c r="AY8" s="249">
        <f t="shared" ref="AY8:AY19" si="43">IF(U8&gt;0,U8/U$19,0)</f>
        <v>0</v>
      </c>
      <c r="AZ8" s="249">
        <f t="shared" ref="AZ8:AZ19" si="44">IF(V8&gt;0,V8/V$19,0)</f>
        <v>0</v>
      </c>
      <c r="BA8" s="249">
        <f t="shared" ref="BA8:BA19" si="45">IF(W8&gt;0,W8/W$19,0)</f>
        <v>6.2862597419613073E-2</v>
      </c>
      <c r="BB8" s="249">
        <f t="shared" ref="BB8:BB19" si="46">IF(X8&gt;0,X8/X$19,0)</f>
        <v>7.0253093478479633E-2</v>
      </c>
      <c r="BC8" s="249">
        <f t="shared" ref="BC8:BC19" si="47">IF(Y8&gt;0,Y8/Y$19,0)</f>
        <v>0.32598259703262517</v>
      </c>
      <c r="BD8" s="249">
        <f t="shared" ref="BD8:BD19" si="48">IF(Z8&gt;0,Z8/Z$19,0)</f>
        <v>0.39209814296293927</v>
      </c>
      <c r="BE8" s="249">
        <f t="shared" ref="BE8:BE19" si="49">IF(AA8&gt;0,AA8/AA$19,0)</f>
        <v>0</v>
      </c>
      <c r="BF8" s="249">
        <f t="shared" ref="BF8:BF19" si="50">IF(AB8&gt;0,AB8/AB$19,0)</f>
        <v>3.2545366860990146E-2</v>
      </c>
      <c r="BG8" s="249">
        <f t="shared" ref="BG8:BG19" si="51">IF(AC8&gt;0,AC8/AC$19,0)</f>
        <v>6.4955876189974129E-2</v>
      </c>
      <c r="BH8" s="279">
        <f t="shared" ref="BH8:BH19" si="52">IF(AD8&gt;0,AD8/AD$19,0)</f>
        <v>0.11011402606415562</v>
      </c>
      <c r="BJ8" s="273" t="s">
        <v>633</v>
      </c>
      <c r="BK8" s="249">
        <f t="shared" ref="BK8:BK19" si="53">IF(AG8&gt;0,AG8/AG$19,0)</f>
        <v>0</v>
      </c>
      <c r="BL8" s="249">
        <f t="shared" si="13"/>
        <v>0.55807166341068282</v>
      </c>
      <c r="BM8" s="249">
        <f t="shared" si="14"/>
        <v>0.18341974019413049</v>
      </c>
      <c r="BN8" s="249">
        <f t="shared" si="15"/>
        <v>0</v>
      </c>
      <c r="BO8" s="249">
        <f t="shared" si="16"/>
        <v>0</v>
      </c>
      <c r="BP8" s="249">
        <f t="shared" si="17"/>
        <v>6.5365213882163029E-2</v>
      </c>
      <c r="BQ8" s="249">
        <f t="shared" si="18"/>
        <v>8.825215508089515E-2</v>
      </c>
      <c r="BR8" s="249">
        <f t="shared" si="19"/>
        <v>0.3382366344033102</v>
      </c>
      <c r="BS8" s="249">
        <f t="shared" si="20"/>
        <v>0.27668393782383421</v>
      </c>
      <c r="BT8" s="249">
        <f t="shared" si="21"/>
        <v>0</v>
      </c>
      <c r="BU8" s="249">
        <f t="shared" si="22"/>
        <v>2.746603662138216E-2</v>
      </c>
      <c r="BV8" s="249">
        <f t="shared" si="23"/>
        <v>6.6694821649015662E-2</v>
      </c>
      <c r="BW8" s="279">
        <f t="shared" ref="BW8:BW19" si="54">IF(AS8&gt;0,AS8/AS$19,0)</f>
        <v>0.11062873972206905</v>
      </c>
      <c r="BY8" s="273" t="s">
        <v>633</v>
      </c>
      <c r="BZ8" s="249" t="str">
        <f t="shared" ref="BZ8:BZ19" si="55">IF(OR(ISNA(AV8),AV8=0,AV8=""),"",(BK8-AV8)/AV8)</f>
        <v/>
      </c>
      <c r="CA8" s="249">
        <f t="shared" ref="CA8:CA19" si="56">IF(OR(ISNA(AW8),AW8=0,AW8=""),"",(BL8-AW8)/AW8)</f>
        <v>-1.8483688271272291E-3</v>
      </c>
      <c r="CB8" s="249">
        <f t="shared" ref="CB8:CB19" si="57">IF(OR(ISNA(AX8),AX8=0,AX8=""),"",(BM8-AX8)/AX8)</f>
        <v>-1.8585240796493391E-3</v>
      </c>
      <c r="CC8" s="249" t="str">
        <f t="shared" ref="CC8:CC19" si="58">IF(OR(ISNA(AY8),AY8=0,AY8=""),"",(BN8-AY8)/AY8)</f>
        <v/>
      </c>
      <c r="CD8" s="249" t="str">
        <f t="shared" ref="CD8:CD19" si="59">IF(OR(ISNA(AZ8),AZ8=0,AZ8=""),"",(BO8-AZ8)/AZ8)</f>
        <v/>
      </c>
      <c r="CE8" s="249">
        <f t="shared" ref="CE8:CE19" si="60">IF(OR(ISNA(BA8),BA8=0,BA8=""),"",(BP8-BA8)/BA8)</f>
        <v>3.9810898137803349E-2</v>
      </c>
      <c r="CF8" s="249">
        <f t="shared" ref="CF8:CF19" si="61">IF(OR(ISNA(BB8),BB8=0,BB8=""),"",(BQ8-BB8)/BB8)</f>
        <v>0.25620311805812651</v>
      </c>
      <c r="CG8" s="249">
        <f t="shared" ref="CG8:CG19" si="62">IF(OR(ISNA(BC8),BC8=0,BC8=""),"",(BR8-BC8)/BC8)</f>
        <v>3.7591078426369551E-2</v>
      </c>
      <c r="CH8" s="249">
        <f t="shared" ref="CH8:CH19" si="63">IF(OR(ISNA(BD8),BD8=0,BD8=""),"",(BS8-BD8)/BD8)</f>
        <v>-0.29435029777739574</v>
      </c>
      <c r="CI8" s="249" t="str">
        <f t="shared" ref="CI8:CI19" si="64">IF(OR(ISNA(BE8),BE8=0,BE8=""),"",(BT8-BE8)/BE8)</f>
        <v/>
      </c>
      <c r="CJ8" s="249">
        <f t="shared" ref="CJ8:CJ19" si="65">IF(OR(ISNA(BF8),BF8=0,BF8=""),"",(BU8-BF8)/BF8)</f>
        <v>-0.15606922672905016</v>
      </c>
      <c r="CK8" s="249">
        <f t="shared" ref="CK8:CK19" si="66">IF(OR(ISNA(BG8),BG8=0,BG8=""),"",(BV8-BG8)/BG8)</f>
        <v>2.6771180084703975E-2</v>
      </c>
      <c r="CL8" s="279">
        <f t="shared" ref="CL8:CL19" si="67">IF(OR(ISNA(BH8),BH8=0,BH8=""),"",(BW8-BH8)/BH8)</f>
        <v>4.6743696176683707E-3</v>
      </c>
      <c r="CN8" s="273" t="s">
        <v>633</v>
      </c>
      <c r="CO8" s="239" t="str">
        <f t="shared" ref="CO8:CO18" si="68">IFERROR(IF(BK8&gt;0,LN(AV8/BK8),""),"")</f>
        <v/>
      </c>
      <c r="CP8" s="239">
        <f t="shared" ref="CP8:CP18" si="69">IFERROR(IF(BL8&gt;0,LN(AW8/BL8),""),"")</f>
        <v>1.8500791686740581E-3</v>
      </c>
      <c r="CQ8" s="239">
        <f t="shared" ref="CQ8:CQ18" si="70">IFERROR(IF(BM8&gt;0,LN(AX8/BM8),""),"")</f>
        <v>1.8602532783637052E-3</v>
      </c>
      <c r="CR8" s="239" t="str">
        <f t="shared" ref="CR8:CR18" si="71">IFERROR(IF(BN8&gt;0,LN(AY8/BN8),""),"")</f>
        <v/>
      </c>
      <c r="CS8" s="239" t="str">
        <f t="shared" ref="CS8:CS18" si="72">IFERROR(IF(BO8&gt;0,LN(AZ8/BO8),""),"")</f>
        <v/>
      </c>
      <c r="CT8" s="239">
        <f t="shared" ref="CT8:CT18" si="73">IFERROR(IF(BP8&gt;0,LN(BA8/BP8),""),"")</f>
        <v>-3.9038867906785971E-2</v>
      </c>
      <c r="CU8" s="239">
        <f t="shared" ref="CU8:CU18" si="74">IFERROR(IF(BQ8&gt;0,LN(BB8/BQ8),""),"")</f>
        <v>-0.22809377317017399</v>
      </c>
      <c r="CV8" s="239">
        <f t="shared" ref="CV8:CV18" si="75">IFERROR(IF(BR8&gt;0,LN(BC8/BR8),""),"")</f>
        <v>-3.6901755704767752E-2</v>
      </c>
      <c r="CW8" s="239">
        <f t="shared" ref="CW8:CW18" si="76">IFERROR(IF(BS8&gt;0,LN(BD8/BS8),""),"")</f>
        <v>0.34863633711242581</v>
      </c>
      <c r="CX8" s="239" t="str">
        <f t="shared" ref="CX8:CX18" si="77">IFERROR(IF(BT8&gt;0,LN(BE8/BT8),""),"")</f>
        <v/>
      </c>
      <c r="CY8" s="239">
        <f t="shared" ref="CY8:CY18" si="78">IFERROR(IF(BU8&gt;0,LN(BF8/BU8),""),"")</f>
        <v>0.16968480994100144</v>
      </c>
      <c r="CZ8" s="239">
        <f t="shared" ref="CZ8:CZ18" si="79">IFERROR(IF(BV8&gt;0,LN(BG8/BV8),""),"")</f>
        <v>-2.6419101920031416E-2</v>
      </c>
      <c r="DA8" s="110"/>
      <c r="DB8" s="121" t="s">
        <v>332</v>
      </c>
      <c r="DC8" s="273" t="str">
        <v>Auto 2 Person (Free)</v>
      </c>
      <c r="DD8" s="239">
        <v>9.6376997281537031E-4</v>
      </c>
      <c r="DE8" s="239">
        <v>1.8500791686740581E-3</v>
      </c>
      <c r="DF8" s="239" t="str">
        <v/>
      </c>
      <c r="DG8" s="239">
        <v>-0.15296565370100215</v>
      </c>
      <c r="DH8" s="239" t="str">
        <v/>
      </c>
      <c r="DI8" s="239" t="str">
        <v/>
      </c>
      <c r="DJ8" s="239" t="str">
        <v/>
      </c>
      <c r="DK8" s="239" t="str">
        <v/>
      </c>
      <c r="DL8" s="239" t="str">
        <v/>
      </c>
      <c r="DM8" s="239" t="str">
        <v/>
      </c>
      <c r="DN8" s="239" t="str">
        <v/>
      </c>
      <c r="DO8" s="239" t="str">
        <v/>
      </c>
      <c r="DP8" s="110">
        <v>0</v>
      </c>
      <c r="DR8" s="282" t="s">
        <v>668</v>
      </c>
      <c r="DS8" s="288">
        <v>0.64609393684475391</v>
      </c>
      <c r="DT8" s="286">
        <v>0.64609393684475391</v>
      </c>
      <c r="DU8" s="290">
        <v>0</v>
      </c>
      <c r="DV8" s="290">
        <v>0</v>
      </c>
      <c r="DW8" s="290">
        <v>0</v>
      </c>
      <c r="DX8" s="286">
        <v>-999</v>
      </c>
      <c r="DY8" s="286">
        <v>-999</v>
      </c>
      <c r="DZ8" s="286">
        <v>-999</v>
      </c>
      <c r="EA8" s="289">
        <v>-1.6245101575823928</v>
      </c>
      <c r="EB8" s="287">
        <v>-999</v>
      </c>
      <c r="EC8" s="286">
        <v>-999</v>
      </c>
      <c r="ED8" s="286">
        <v>-999</v>
      </c>
      <c r="EE8" s="286">
        <v>-999</v>
      </c>
      <c r="EF8" s="286">
        <v>-999</v>
      </c>
      <c r="EG8" s="286">
        <v>-999</v>
      </c>
      <c r="EH8" s="286">
        <v>-999</v>
      </c>
      <c r="EK8" s="282" t="s">
        <v>668</v>
      </c>
      <c r="EL8" s="288">
        <f>IFERROR(DS8+TripMode!DD8, DS8)</f>
        <v>0.64705770681756924</v>
      </c>
      <c r="EM8" s="286">
        <f>IFERROR(DT8+TripMode!DD8, DT8)</f>
        <v>0.64705770681756924</v>
      </c>
      <c r="EN8" s="290">
        <f>0</f>
        <v>0</v>
      </c>
      <c r="EO8" s="290">
        <f>0</f>
        <v>0</v>
      </c>
      <c r="EP8" s="290">
        <f>0</f>
        <v>0</v>
      </c>
      <c r="EQ8" s="286">
        <f>IFERROR(DX8+TripMode!DF8, DX8)</f>
        <v>-999</v>
      </c>
      <c r="ER8" s="286">
        <f>IFERROR(DY8+TripMode!DF8, DY8)</f>
        <v>-999</v>
      </c>
      <c r="ES8" s="286">
        <f>IFERROR(DZ8+TripMode!DF8, DZ8)</f>
        <v>-999</v>
      </c>
      <c r="ET8" s="289">
        <f>IFERROR(EA8+TripMode!DG8, EA8)</f>
        <v>-1.777475811283395</v>
      </c>
      <c r="EU8" s="287">
        <f>IFERROR(EB8+TripMode!DH8, EB8)</f>
        <v>-999</v>
      </c>
      <c r="EV8" s="286">
        <f>IFERROR(EC8+TripMode!DI8, EC8)</f>
        <v>-999</v>
      </c>
      <c r="EW8" s="286">
        <f>IFERROR(ED8+TripMode!DJ8, ED8)</f>
        <v>-999</v>
      </c>
      <c r="EX8" s="286">
        <f>IFERROR(EE8+TripMode!DK8, EE8)</f>
        <v>-999</v>
      </c>
      <c r="EY8" s="286">
        <f>IFERROR(EF8+TripMode!DL8, EF8)</f>
        <v>-999</v>
      </c>
      <c r="EZ8" s="286">
        <f>IFERROR(EG8+TripMode!DN8, EG8)</f>
        <v>-999</v>
      </c>
      <c r="FA8" s="286">
        <f>IFERROR(EH8+TripMode!DO8, EH8)</f>
        <v>-999</v>
      </c>
    </row>
    <row r="9" spans="1:159" x14ac:dyDescent="0.25">
      <c r="A9">
        <v>3</v>
      </c>
      <c r="B9" s="273" t="s">
        <v>634</v>
      </c>
      <c r="C9" s="274">
        <v>0</v>
      </c>
      <c r="D9" s="274">
        <v>0</v>
      </c>
      <c r="E9" s="274">
        <v>358036.81391831971</v>
      </c>
      <c r="F9" s="274">
        <v>0</v>
      </c>
      <c r="G9" s="274">
        <v>0</v>
      </c>
      <c r="H9" s="274">
        <v>12677.963972293537</v>
      </c>
      <c r="I9" s="274">
        <v>3680.9237750537873</v>
      </c>
      <c r="J9" s="274">
        <v>16257.944328653237</v>
      </c>
      <c r="K9" s="274">
        <v>939.04801461263389</v>
      </c>
      <c r="L9" s="274">
        <v>0</v>
      </c>
      <c r="M9" s="274">
        <v>0</v>
      </c>
      <c r="N9" s="274">
        <v>0</v>
      </c>
      <c r="O9" s="275">
        <v>391592.69400893291</v>
      </c>
      <c r="P9" s="234"/>
      <c r="Q9" s="273" t="s">
        <v>634</v>
      </c>
      <c r="R9" s="274">
        <f t="shared" si="26"/>
        <v>0</v>
      </c>
      <c r="S9" s="274">
        <f t="shared" si="27"/>
        <v>0</v>
      </c>
      <c r="T9" s="274">
        <f t="shared" si="28"/>
        <v>275478.67505052796</v>
      </c>
      <c r="U9" s="274">
        <f t="shared" si="29"/>
        <v>0</v>
      </c>
      <c r="V9" s="274">
        <f t="shared" si="30"/>
        <v>0</v>
      </c>
      <c r="W9" s="274">
        <f t="shared" si="31"/>
        <v>11019.472269157324</v>
      </c>
      <c r="X9" s="274">
        <f t="shared" si="32"/>
        <v>3814.3251150167648</v>
      </c>
      <c r="Y9" s="274">
        <f t="shared" si="33"/>
        <v>19181.388601158935</v>
      </c>
      <c r="Z9" s="274">
        <f t="shared" si="34"/>
        <v>1623.3194754275999</v>
      </c>
      <c r="AA9" s="274">
        <f t="shared" si="35"/>
        <v>0</v>
      </c>
      <c r="AB9" s="274">
        <f t="shared" si="36"/>
        <v>0</v>
      </c>
      <c r="AC9" s="274">
        <f t="shared" si="37"/>
        <v>0</v>
      </c>
      <c r="AD9" s="275">
        <f t="shared" si="38"/>
        <v>311117.18051128858</v>
      </c>
      <c r="AF9" s="273" t="s">
        <v>634</v>
      </c>
      <c r="AG9" s="274">
        <f>Index!$D$3*SUMIFS(TripMode_Input!$E:$E,TripMode_Input!$C:$C,AG$4,TripMode_Input!$D:$D,$A$5,TripMode_Input!$B:$B,$A9)</f>
        <v>0</v>
      </c>
      <c r="AH9" s="274">
        <f>Index!$D$3*SUMIFS(TripMode_Input!$E:$E,TripMode_Input!$C:$C,AH$4,TripMode_Input!$D:$D,$A$5,TripMode_Input!$B:$B,$A9)</f>
        <v>0</v>
      </c>
      <c r="AI9" s="274">
        <f>Index!$D$3*SUMIFS(TripMode_Input!$E:$E,TripMode_Input!$C:$C,AI$4,TripMode_Input!$D:$D,$A$5,TripMode_Input!$B:$B,$A9)</f>
        <v>275094</v>
      </c>
      <c r="AJ9" s="274">
        <f>Index!$D$3*SUMIFS(TripMode_Input!$E:$E,TripMode_Input!$C:$C,AJ$4,TripMode_Input!$D:$D,$A$5,TripMode_Input!$B:$B,$A9)</f>
        <v>0</v>
      </c>
      <c r="AK9" s="274">
        <f>Index!$D$3*SUMIFS(TripMode_Input!$E:$E,TripMode_Input!$C:$C,AK$4,TripMode_Input!$D:$D,$A$5,TripMode_Input!$B:$B,$A9)</f>
        <v>0</v>
      </c>
      <c r="AL9" s="274">
        <f>Index!$D$3*SUMIFS(TripMode_Input!$E:$E,TripMode_Input!$C:$C,AL$4,TripMode_Input!$D:$D,$A$5,TripMode_Input!$B:$B,$A9)</f>
        <v>11736</v>
      </c>
      <c r="AM9" s="274">
        <f>Index!$D$3*SUMIFS(TripMode_Input!$E:$E,TripMode_Input!$C:$C,AM$4,TripMode_Input!$D:$D,$A$5,TripMode_Input!$B:$B,$A9)</f>
        <v>4554</v>
      </c>
      <c r="AN9" s="274">
        <f>Index!$D$3*SUMIFS(TripMode_Input!$E:$E,TripMode_Input!$C:$C,AN$4,TripMode_Input!$D:$D,$A$5,TripMode_Input!$B:$B,$A9)</f>
        <v>19624</v>
      </c>
      <c r="AO9" s="274">
        <f>Index!$D$3*SUMIFS(TripMode_Input!$E:$E,TripMode_Input!$C:$C,AO$4,TripMode_Input!$D:$D,$A$5,TripMode_Input!$B:$B,$A9)</f>
        <v>1146</v>
      </c>
      <c r="AP9" s="274">
        <f>Index!$D$3*SUMIFS(TripMode_Input!$E:$E,TripMode_Input!$C:$C,AP$4,TripMode_Input!$D:$D,$A$5,TripMode_Input!$B:$B,$A9)</f>
        <v>0</v>
      </c>
      <c r="AQ9" s="274">
        <f>Index!$D$3*SUMIFS(TripMode_Input!$E:$E,TripMode_Input!$C:$C,AQ$4,TripMode_Input!$D:$D,$A$5,TripMode_Input!$B:$B,$A9)</f>
        <v>2490</v>
      </c>
      <c r="AR9" s="274">
        <f>Index!$D$3*SUMIFS(TripMode_Input!$E:$E,TripMode_Input!$C:$C,AR$4,TripMode_Input!$D:$D,$A$5,TripMode_Input!$B:$B,$A9)</f>
        <v>20502</v>
      </c>
      <c r="AS9" s="275">
        <f t="shared" si="39"/>
        <v>335146</v>
      </c>
      <c r="AU9" s="273" t="s">
        <v>634</v>
      </c>
      <c r="AV9" s="249">
        <f t="shared" si="40"/>
        <v>0</v>
      </c>
      <c r="AW9" s="249">
        <f t="shared" si="41"/>
        <v>0</v>
      </c>
      <c r="AX9" s="249">
        <f t="shared" si="42"/>
        <v>0.42430031243631611</v>
      </c>
      <c r="AY9" s="249">
        <f t="shared" si="43"/>
        <v>0</v>
      </c>
      <c r="AZ9" s="249">
        <f t="shared" si="44"/>
        <v>0</v>
      </c>
      <c r="BA9" s="249">
        <f t="shared" si="45"/>
        <v>1.3896630686487747E-2</v>
      </c>
      <c r="BB9" s="249">
        <f t="shared" si="46"/>
        <v>2.0246746756851484E-2</v>
      </c>
      <c r="BC9" s="249">
        <f t="shared" si="47"/>
        <v>8.7409036479279154E-2</v>
      </c>
      <c r="BD9" s="249">
        <f t="shared" si="48"/>
        <v>0.10513727172458547</v>
      </c>
      <c r="BE9" s="249">
        <f t="shared" si="49"/>
        <v>0</v>
      </c>
      <c r="BF9" s="249">
        <f t="shared" si="50"/>
        <v>0</v>
      </c>
      <c r="BG9" s="249">
        <f t="shared" si="51"/>
        <v>0</v>
      </c>
      <c r="BH9" s="279">
        <f t="shared" si="52"/>
        <v>3.3746408121695624E-2</v>
      </c>
      <c r="BJ9" s="273" t="s">
        <v>634</v>
      </c>
      <c r="BK9" s="249">
        <f t="shared" si="53"/>
        <v>0</v>
      </c>
      <c r="BL9" s="249">
        <f t="shared" si="13"/>
        <v>0</v>
      </c>
      <c r="BM9" s="249">
        <f t="shared" si="14"/>
        <v>0.4237078246726243</v>
      </c>
      <c r="BN9" s="249">
        <f t="shared" si="15"/>
        <v>0</v>
      </c>
      <c r="BO9" s="249">
        <f t="shared" si="16"/>
        <v>0</v>
      </c>
      <c r="BP9" s="249">
        <f t="shared" si="17"/>
        <v>1.4800242130750605E-2</v>
      </c>
      <c r="BQ9" s="249">
        <f t="shared" si="18"/>
        <v>2.4173000976686908E-2</v>
      </c>
      <c r="BR9" s="249">
        <f t="shared" si="19"/>
        <v>8.9426003900767395E-2</v>
      </c>
      <c r="BS9" s="249">
        <f t="shared" si="20"/>
        <v>7.4222797927461143E-2</v>
      </c>
      <c r="BT9" s="249">
        <f t="shared" si="21"/>
        <v>0</v>
      </c>
      <c r="BU9" s="249">
        <f t="shared" si="22"/>
        <v>0.36769049025398698</v>
      </c>
      <c r="BV9" s="249">
        <f t="shared" si="23"/>
        <v>0.33301929699174843</v>
      </c>
      <c r="BW9" s="279">
        <f t="shared" si="54"/>
        <v>3.6352777682566555E-2</v>
      </c>
      <c r="BY9" s="273" t="s">
        <v>634</v>
      </c>
      <c r="BZ9" s="249" t="str">
        <f t="shared" si="55"/>
        <v/>
      </c>
      <c r="CA9" s="249" t="str">
        <f t="shared" si="56"/>
        <v/>
      </c>
      <c r="CB9" s="249">
        <f t="shared" si="57"/>
        <v>-1.3963877619834048E-3</v>
      </c>
      <c r="CC9" s="249" t="str">
        <f t="shared" si="58"/>
        <v/>
      </c>
      <c r="CD9" s="249" t="str">
        <f t="shared" si="59"/>
        <v/>
      </c>
      <c r="CE9" s="249">
        <f t="shared" si="60"/>
        <v>6.5023779119457753E-2</v>
      </c>
      <c r="CF9" s="249">
        <f t="shared" si="61"/>
        <v>0.19392025133651575</v>
      </c>
      <c r="CG9" s="249">
        <f t="shared" si="62"/>
        <v>2.3075044671913025E-2</v>
      </c>
      <c r="CH9" s="249">
        <f t="shared" si="63"/>
        <v>-0.29403914796369246</v>
      </c>
      <c r="CI9" s="249" t="str">
        <f t="shared" si="64"/>
        <v/>
      </c>
      <c r="CJ9" s="249" t="str">
        <f t="shared" si="65"/>
        <v/>
      </c>
      <c r="CK9" s="249" t="str">
        <f t="shared" si="66"/>
        <v/>
      </c>
      <c r="CL9" s="279">
        <f t="shared" si="67"/>
        <v>7.7233984472418291E-2</v>
      </c>
      <c r="CN9" s="273" t="s">
        <v>634</v>
      </c>
      <c r="CO9" s="239" t="str">
        <f t="shared" si="68"/>
        <v/>
      </c>
      <c r="CP9" s="239" t="str">
        <f t="shared" si="69"/>
        <v/>
      </c>
      <c r="CQ9" s="239">
        <f t="shared" si="70"/>
        <v>1.3973636199307929E-3</v>
      </c>
      <c r="CR9" s="239" t="str">
        <f t="shared" si="71"/>
        <v/>
      </c>
      <c r="CS9" s="239" t="str">
        <f t="shared" si="72"/>
        <v/>
      </c>
      <c r="CT9" s="239">
        <f t="shared" si="73"/>
        <v>-6.2997126723824015E-2</v>
      </c>
      <c r="CU9" s="239">
        <f t="shared" si="74"/>
        <v>-0.17724222156433306</v>
      </c>
      <c r="CV9" s="239">
        <f t="shared" si="75"/>
        <v>-2.2812841729513634E-2</v>
      </c>
      <c r="CW9" s="239">
        <f t="shared" si="76"/>
        <v>0.34819549339982575</v>
      </c>
      <c r="CX9" s="239" t="str">
        <f t="shared" si="77"/>
        <v/>
      </c>
      <c r="CY9" s="239" t="str">
        <f t="shared" si="78"/>
        <v/>
      </c>
      <c r="CZ9" s="239" t="str">
        <f t="shared" si="79"/>
        <v/>
      </c>
      <c r="DA9" s="110"/>
      <c r="DB9" s="121" t="s">
        <v>625</v>
      </c>
      <c r="DC9" s="273" t="str">
        <v>Auto 3+ Person (Free)</v>
      </c>
      <c r="DD9" s="239">
        <v>1.9103173440697546E-3</v>
      </c>
      <c r="DE9" s="239">
        <v>1.8602532783637052E-3</v>
      </c>
      <c r="DF9" s="239">
        <v>1.3973636199307929E-3</v>
      </c>
      <c r="DG9" s="239">
        <v>-0.19232699046418242</v>
      </c>
      <c r="DH9" s="239" t="str">
        <v/>
      </c>
      <c r="DI9" s="239" t="str">
        <v/>
      </c>
      <c r="DJ9" s="239" t="str">
        <v/>
      </c>
      <c r="DK9" s="239" t="str">
        <v/>
      </c>
      <c r="DL9" s="239" t="str">
        <v/>
      </c>
      <c r="DM9" s="239" t="str">
        <v/>
      </c>
      <c r="DN9" s="239" t="str">
        <v/>
      </c>
      <c r="DO9" s="239" t="str">
        <v/>
      </c>
      <c r="DP9" s="110">
        <v>0</v>
      </c>
      <c r="DR9" s="282" t="s">
        <v>669</v>
      </c>
      <c r="DS9" s="288">
        <v>0.86950091774955807</v>
      </c>
      <c r="DT9" s="288">
        <v>0.86950091774955807</v>
      </c>
      <c r="DU9" s="288">
        <v>1.0840894352698829</v>
      </c>
      <c r="DV9" s="288">
        <v>1.0840894352698829</v>
      </c>
      <c r="DW9" s="288">
        <v>1.0840894352698829</v>
      </c>
      <c r="DX9" s="290">
        <v>0</v>
      </c>
      <c r="DY9" s="290">
        <v>0</v>
      </c>
      <c r="DZ9" s="290">
        <v>0</v>
      </c>
      <c r="EA9" s="288">
        <v>-0.72806994196498653</v>
      </c>
      <c r="EB9" s="287">
        <v>-999</v>
      </c>
      <c r="EC9" s="286">
        <v>-999</v>
      </c>
      <c r="ED9" s="286">
        <v>-999</v>
      </c>
      <c r="EE9" s="286">
        <v>-999</v>
      </c>
      <c r="EF9" s="286">
        <v>-999</v>
      </c>
      <c r="EG9" s="286">
        <v>-999</v>
      </c>
      <c r="EH9" s="286">
        <v>-999</v>
      </c>
      <c r="EK9" s="282" t="s">
        <v>669</v>
      </c>
      <c r="EL9" s="288">
        <f>IFERROR(DS9+TripMode!DD9, DS9)</f>
        <v>0.87141123509362783</v>
      </c>
      <c r="EM9" s="288">
        <f>IFERROR(DT9+TripMode!DD9, DT9)</f>
        <v>0.87141123509362783</v>
      </c>
      <c r="EN9" s="288">
        <f>IFERROR(DU9+TripMode!DE9, DU9)</f>
        <v>1.0859496885482467</v>
      </c>
      <c r="EO9" s="288">
        <f>IFERROR(DV9+TripMode!DE9, DV9)</f>
        <v>1.0859496885482467</v>
      </c>
      <c r="EP9" s="288">
        <f>IFERROR(DW9+TripMode!DE9, DW9)</f>
        <v>1.0859496885482467</v>
      </c>
      <c r="EQ9" s="290">
        <f>0</f>
        <v>0</v>
      </c>
      <c r="ER9" s="290">
        <f>0</f>
        <v>0</v>
      </c>
      <c r="ES9" s="290">
        <f>0</f>
        <v>0</v>
      </c>
      <c r="ET9" s="288">
        <f>IFERROR(EA9+TripMode!DG9, EA9)</f>
        <v>-0.92039693242916898</v>
      </c>
      <c r="EU9" s="287">
        <f>IFERROR(EB9+TripMode!DH9, EB9)</f>
        <v>-999</v>
      </c>
      <c r="EV9" s="286">
        <f>IFERROR(EC9+TripMode!DI9, EC9)</f>
        <v>-999</v>
      </c>
      <c r="EW9" s="286">
        <f>IFERROR(ED9+TripMode!DJ9, ED9)</f>
        <v>-999</v>
      </c>
      <c r="EX9" s="286">
        <f>IFERROR(EE9+TripMode!DK9, EE9)</f>
        <v>-999</v>
      </c>
      <c r="EY9" s="286">
        <f>IFERROR(EF9+TripMode!DL9, EF9)</f>
        <v>-999</v>
      </c>
      <c r="EZ9" s="286">
        <f>IFERROR(EG9+TripMode!DN9, EG9)</f>
        <v>-999</v>
      </c>
      <c r="FA9" s="286">
        <f>IFERROR(EH9+TripMode!DO9, EH9)</f>
        <v>-999</v>
      </c>
    </row>
    <row r="10" spans="1:159" x14ac:dyDescent="0.25">
      <c r="A10">
        <v>4</v>
      </c>
      <c r="B10" s="273" t="s">
        <v>515</v>
      </c>
      <c r="C10" s="274">
        <v>0</v>
      </c>
      <c r="D10" s="274">
        <v>11603.032300000001</v>
      </c>
      <c r="E10" s="274">
        <v>6633.19956</v>
      </c>
      <c r="F10" s="274">
        <v>194508.03352</v>
      </c>
      <c r="G10" s="274">
        <v>0</v>
      </c>
      <c r="H10" s="274">
        <v>133356.30654779478</v>
      </c>
      <c r="I10" s="274">
        <v>17058.042611966339</v>
      </c>
      <c r="J10" s="274">
        <v>10329.196211739156</v>
      </c>
      <c r="K10" s="274">
        <v>596.6074799557075</v>
      </c>
      <c r="L10" s="274">
        <v>0</v>
      </c>
      <c r="M10" s="274">
        <v>3968.2822999999999</v>
      </c>
      <c r="N10" s="274">
        <v>17857.270349999999</v>
      </c>
      <c r="O10" s="275">
        <v>395909.97088145599</v>
      </c>
      <c r="P10" s="234"/>
      <c r="Q10" s="273" t="s">
        <v>515</v>
      </c>
      <c r="R10" s="274">
        <f t="shared" si="26"/>
        <v>0</v>
      </c>
      <c r="S10" s="274">
        <f t="shared" si="27"/>
        <v>11780.809441281674</v>
      </c>
      <c r="T10" s="274">
        <f t="shared" si="28"/>
        <v>5103.679161192108</v>
      </c>
      <c r="U10" s="274">
        <f t="shared" si="29"/>
        <v>185294</v>
      </c>
      <c r="V10" s="274">
        <f t="shared" si="30"/>
        <v>0</v>
      </c>
      <c r="W10" s="274">
        <f t="shared" si="31"/>
        <v>115911.05047562471</v>
      </c>
      <c r="X10" s="274">
        <f t="shared" si="32"/>
        <v>17676.247682390167</v>
      </c>
      <c r="Y10" s="274">
        <f t="shared" si="33"/>
        <v>12186.554614152741</v>
      </c>
      <c r="Z10" s="274">
        <f t="shared" si="34"/>
        <v>1031.3472009175061</v>
      </c>
      <c r="AA10" s="274">
        <f t="shared" si="35"/>
        <v>0</v>
      </c>
      <c r="AB10" s="274">
        <f t="shared" si="36"/>
        <v>3000.8214171296918</v>
      </c>
      <c r="AC10" s="274">
        <f t="shared" si="37"/>
        <v>27469.22216237463</v>
      </c>
      <c r="AD10" s="275">
        <f t="shared" si="38"/>
        <v>379453.73215506325</v>
      </c>
      <c r="AF10" s="273" t="s">
        <v>515</v>
      </c>
      <c r="AG10" s="274">
        <f>Index!$D$3*SUMIFS(TripMode_Input!$E:$E,TripMode_Input!$C:$C,AG$4,TripMode_Input!$D:$D,$A$5,TripMode_Input!$B:$B,$A10)</f>
        <v>0</v>
      </c>
      <c r="AH10" s="274">
        <f>Index!$D$3*SUMIFS(TripMode_Input!$E:$E,TripMode_Input!$C:$C,AH$4,TripMode_Input!$D:$D,$A$5,TripMode_Input!$B:$B,$A10)</f>
        <v>13728</v>
      </c>
      <c r="AI10" s="274">
        <f>Index!$D$3*SUMIFS(TripMode_Input!$E:$E,TripMode_Input!$C:$C,AI$4,TripMode_Input!$D:$D,$A$5,TripMode_Input!$B:$B,$A10)</f>
        <v>6186</v>
      </c>
      <c r="AJ10" s="274">
        <f>Index!$D$3*SUMIFS(TripMode_Input!$E:$E,TripMode_Input!$C:$C,AJ$4,TripMode_Input!$D:$D,$A$5,TripMode_Input!$B:$B,$A10)</f>
        <v>185294</v>
      </c>
      <c r="AK10" s="274">
        <f>Index!$D$3*SUMIFS(TripMode_Input!$E:$E,TripMode_Input!$C:$C,AK$4,TripMode_Input!$D:$D,$A$5,TripMode_Input!$B:$B,$A10)</f>
        <v>0</v>
      </c>
      <c r="AL10" s="274">
        <f>Index!$D$3*SUMIFS(TripMode_Input!$E:$E,TripMode_Input!$C:$C,AL$4,TripMode_Input!$D:$D,$A$5,TripMode_Input!$B:$B,$A10)</f>
        <v>136680</v>
      </c>
      <c r="AM10" s="274">
        <f>Index!$D$3*SUMIFS(TripMode_Input!$E:$E,TripMode_Input!$C:$C,AM$4,TripMode_Input!$D:$D,$A$5,TripMode_Input!$B:$B,$A10)</f>
        <v>22920</v>
      </c>
      <c r="AN10" s="274">
        <f>Index!$D$3*SUMIFS(TripMode_Input!$E:$E,TripMode_Input!$C:$C,AN$4,TripMode_Input!$D:$D,$A$5,TripMode_Input!$B:$B,$A10)</f>
        <v>14104</v>
      </c>
      <c r="AO10" s="274">
        <f>Index!$D$3*SUMIFS(TripMode_Input!$E:$E,TripMode_Input!$C:$C,AO$4,TripMode_Input!$D:$D,$A$5,TripMode_Input!$B:$B,$A10)</f>
        <v>738</v>
      </c>
      <c r="AP10" s="274">
        <f>Index!$D$3*SUMIFS(TripMode_Input!$E:$E,TripMode_Input!$C:$C,AP$4,TripMode_Input!$D:$D,$A$5,TripMode_Input!$B:$B,$A10)</f>
        <v>0</v>
      </c>
      <c r="AQ10" s="274">
        <f>Index!$D$3*SUMIFS(TripMode_Input!$E:$E,TripMode_Input!$C:$C,AQ$4,TripMode_Input!$D:$D,$A$5,TripMode_Input!$B:$B,$A10)</f>
        <v>2606</v>
      </c>
      <c r="AR10" s="274">
        <f>Index!$D$3*SUMIFS(TripMode_Input!$E:$E,TripMode_Input!$C:$C,AR$4,TripMode_Input!$D:$D,$A$5,TripMode_Input!$B:$B,$A10)</f>
        <v>25844</v>
      </c>
      <c r="AS10" s="275">
        <f t="shared" si="39"/>
        <v>408100</v>
      </c>
      <c r="AU10" s="273" t="s">
        <v>515</v>
      </c>
      <c r="AV10" s="249">
        <f t="shared" si="40"/>
        <v>0</v>
      </c>
      <c r="AW10" s="249">
        <f t="shared" si="41"/>
        <v>8.7709128279423541E-3</v>
      </c>
      <c r="AX10" s="249">
        <f t="shared" si="42"/>
        <v>7.8608359150534428E-3</v>
      </c>
      <c r="AY10" s="249">
        <f t="shared" si="43"/>
        <v>1</v>
      </c>
      <c r="AZ10" s="249">
        <f t="shared" si="44"/>
        <v>0</v>
      </c>
      <c r="BA10" s="249">
        <f t="shared" si="45"/>
        <v>0.14617515445372364</v>
      </c>
      <c r="BB10" s="249">
        <f t="shared" si="46"/>
        <v>9.3826954872766183E-2</v>
      </c>
      <c r="BC10" s="249">
        <f t="shared" si="47"/>
        <v>5.5533779069615673E-2</v>
      </c>
      <c r="BD10" s="249">
        <f t="shared" si="48"/>
        <v>6.6797098505019817E-2</v>
      </c>
      <c r="BE10" s="249">
        <f t="shared" si="49"/>
        <v>0</v>
      </c>
      <c r="BF10" s="249">
        <f t="shared" si="50"/>
        <v>0.44312188675866693</v>
      </c>
      <c r="BG10" s="249">
        <f t="shared" si="51"/>
        <v>0.44618969141664983</v>
      </c>
      <c r="BH10" s="279">
        <f t="shared" si="52"/>
        <v>4.1158770105724579E-2</v>
      </c>
      <c r="BJ10" s="273" t="s">
        <v>515</v>
      </c>
      <c r="BK10" s="249">
        <f t="shared" si="53"/>
        <v>0</v>
      </c>
      <c r="BL10" s="249">
        <f t="shared" si="13"/>
        <v>1.0220612760280173E-2</v>
      </c>
      <c r="BM10" s="249">
        <f t="shared" si="14"/>
        <v>9.5278581264035336E-3</v>
      </c>
      <c r="BN10" s="249">
        <f t="shared" si="15"/>
        <v>1</v>
      </c>
      <c r="BO10" s="249">
        <f t="shared" si="16"/>
        <v>0</v>
      </c>
      <c r="BP10" s="249">
        <f t="shared" si="17"/>
        <v>0.17236682808716708</v>
      </c>
      <c r="BQ10" s="249">
        <f t="shared" si="18"/>
        <v>0.12166121703681684</v>
      </c>
      <c r="BR10" s="249">
        <f t="shared" si="19"/>
        <v>6.4271522575235593E-2</v>
      </c>
      <c r="BS10" s="249">
        <f t="shared" si="20"/>
        <v>4.7797927461139894E-2</v>
      </c>
      <c r="BT10" s="249">
        <f t="shared" si="21"/>
        <v>0</v>
      </c>
      <c r="BU10" s="249">
        <f t="shared" si="22"/>
        <v>0.38481984642646189</v>
      </c>
      <c r="BV10" s="249">
        <f t="shared" si="23"/>
        <v>0.41979078682346826</v>
      </c>
      <c r="BW10" s="279">
        <f t="shared" si="54"/>
        <v>4.4265987277948747E-2</v>
      </c>
      <c r="BY10" s="273" t="s">
        <v>515</v>
      </c>
      <c r="BZ10" s="249" t="str">
        <f t="shared" si="55"/>
        <v/>
      </c>
      <c r="CA10" s="249">
        <f t="shared" si="56"/>
        <v>0.16528495502992208</v>
      </c>
      <c r="CB10" s="249">
        <f t="shared" si="57"/>
        <v>0.21206678645432042</v>
      </c>
      <c r="CC10" s="249">
        <f t="shared" si="58"/>
        <v>0</v>
      </c>
      <c r="CD10" s="249" t="str">
        <f t="shared" si="59"/>
        <v/>
      </c>
      <c r="CE10" s="249">
        <f t="shared" si="60"/>
        <v>0.17918006470610734</v>
      </c>
      <c r="CF10" s="249">
        <f t="shared" si="61"/>
        <v>0.29665528633850735</v>
      </c>
      <c r="CG10" s="249">
        <f t="shared" si="62"/>
        <v>0.1573410571368917</v>
      </c>
      <c r="CH10" s="249">
        <f t="shared" si="63"/>
        <v>-0.28443108262332878</v>
      </c>
      <c r="CI10" s="249" t="str">
        <f t="shared" si="64"/>
        <v/>
      </c>
      <c r="CJ10" s="249">
        <f t="shared" si="65"/>
        <v>-0.13157111412092695</v>
      </c>
      <c r="CK10" s="249">
        <f t="shared" si="66"/>
        <v>-5.9165205070886295E-2</v>
      </c>
      <c r="CL10" s="279">
        <f t="shared" si="67"/>
        <v>7.5493440747686477E-2</v>
      </c>
      <c r="CN10" s="273" t="s">
        <v>515</v>
      </c>
      <c r="CO10" s="239" t="str">
        <f t="shared" si="68"/>
        <v/>
      </c>
      <c r="CP10" s="239">
        <f t="shared" si="69"/>
        <v>-0.15296565370100215</v>
      </c>
      <c r="CQ10" s="239">
        <f t="shared" si="70"/>
        <v>-0.19232699046418242</v>
      </c>
      <c r="CR10" s="239">
        <f t="shared" si="71"/>
        <v>0</v>
      </c>
      <c r="CS10" s="239" t="str">
        <f t="shared" si="72"/>
        <v/>
      </c>
      <c r="CT10" s="239">
        <f t="shared" si="73"/>
        <v>-0.16481933653162792</v>
      </c>
      <c r="CU10" s="239">
        <f t="shared" si="74"/>
        <v>-0.25978809232103711</v>
      </c>
      <c r="CV10" s="239">
        <f t="shared" si="75"/>
        <v>-0.14612518190112156</v>
      </c>
      <c r="CW10" s="239">
        <f t="shared" si="76"/>
        <v>0.33467736404181114</v>
      </c>
      <c r="CX10" s="239" t="str">
        <f t="shared" si="77"/>
        <v/>
      </c>
      <c r="CY10" s="239">
        <f t="shared" si="78"/>
        <v>0.14106957819741139</v>
      </c>
      <c r="CZ10" s="239">
        <f t="shared" si="79"/>
        <v>6.0987718115735064E-2</v>
      </c>
      <c r="DA10" s="110"/>
      <c r="DB10" s="121" t="s">
        <v>626</v>
      </c>
      <c r="DC10" s="273" t="str">
        <v>Walk</v>
      </c>
      <c r="DD10" s="239" t="str">
        <v/>
      </c>
      <c r="DE10" s="239" t="str">
        <v/>
      </c>
      <c r="DF10" s="239" t="str">
        <v/>
      </c>
      <c r="DG10" s="239">
        <v>0</v>
      </c>
      <c r="DH10" s="239" t="str">
        <v/>
      </c>
      <c r="DI10" s="239" t="str">
        <v/>
      </c>
      <c r="DJ10" s="239" t="str">
        <v/>
      </c>
      <c r="DK10" s="239" t="str">
        <v/>
      </c>
      <c r="DL10" s="239" t="str">
        <v/>
      </c>
      <c r="DM10" s="239" t="str">
        <v/>
      </c>
      <c r="DN10" s="239" t="str">
        <v/>
      </c>
      <c r="DO10" s="239" t="str">
        <v/>
      </c>
      <c r="DP10" s="110">
        <v>0</v>
      </c>
      <c r="DR10" s="282" t="s">
        <v>670</v>
      </c>
      <c r="DS10" s="286">
        <v>-999</v>
      </c>
      <c r="DT10" s="286">
        <v>-999</v>
      </c>
      <c r="DU10" s="286">
        <v>-999</v>
      </c>
      <c r="DV10" s="286">
        <v>-999</v>
      </c>
      <c r="DW10" s="286">
        <v>-999</v>
      </c>
      <c r="DX10" s="286">
        <v>-999</v>
      </c>
      <c r="DY10" s="286">
        <v>-999</v>
      </c>
      <c r="DZ10" s="286">
        <v>-999</v>
      </c>
      <c r="EA10" s="290">
        <v>0</v>
      </c>
      <c r="EB10" s="287">
        <v>-999</v>
      </c>
      <c r="EC10" s="286">
        <v>-999</v>
      </c>
      <c r="ED10" s="286">
        <v>-999</v>
      </c>
      <c r="EE10" s="286">
        <v>-999</v>
      </c>
      <c r="EF10" s="286">
        <v>-999</v>
      </c>
      <c r="EG10" s="286">
        <v>-999</v>
      </c>
      <c r="EH10" s="286">
        <v>-999</v>
      </c>
      <c r="EK10" s="282" t="s">
        <v>670</v>
      </c>
      <c r="EL10" s="286">
        <f>IFERROR(DS10+TripMode!DD10, DS10)</f>
        <v>-999</v>
      </c>
      <c r="EM10" s="286">
        <f>IFERROR(DT10+TripMode!DD10, DT10)</f>
        <v>-999</v>
      </c>
      <c r="EN10" s="286">
        <f>IFERROR(DU10+TripMode!DE10, DU10)</f>
        <v>-999</v>
      </c>
      <c r="EO10" s="286">
        <f>IFERROR(DV10+TripMode!DE10, DV10)</f>
        <v>-999</v>
      </c>
      <c r="EP10" s="286">
        <f>IFERROR(DW10+TripMode!DE10, DW10)</f>
        <v>-999</v>
      </c>
      <c r="EQ10" s="286">
        <f>IFERROR(DX10+TripMode!DF10, DX10)</f>
        <v>-999</v>
      </c>
      <c r="ER10" s="286">
        <f>IFERROR(DY10+TripMode!DF10, DY10)</f>
        <v>-999</v>
      </c>
      <c r="ES10" s="286">
        <f>IFERROR(DZ10+TripMode!DF10, DZ10)</f>
        <v>-999</v>
      </c>
      <c r="ET10" s="290">
        <v>0</v>
      </c>
      <c r="EU10" s="287">
        <f>IFERROR(EB10+TripMode!DH10, EB10)</f>
        <v>-999</v>
      </c>
      <c r="EV10" s="286">
        <f>IFERROR(EC10+TripMode!DI10, EC10)</f>
        <v>-999</v>
      </c>
      <c r="EW10" s="286">
        <f>IFERROR(ED10+TripMode!DJ10, ED10)</f>
        <v>-999</v>
      </c>
      <c r="EX10" s="286">
        <f>IFERROR(EE10+TripMode!DK10, EE10)</f>
        <v>-999</v>
      </c>
      <c r="EY10" s="286">
        <f>IFERROR(EF10+TripMode!DL10, EF10)</f>
        <v>-999</v>
      </c>
      <c r="EZ10" s="286">
        <f>IFERROR(EG10+TripMode!DN10, EG10)</f>
        <v>-999</v>
      </c>
      <c r="FA10" s="286">
        <f>IFERROR(EH10+TripMode!DO10, EH10)</f>
        <v>-999</v>
      </c>
      <c r="FC10" s="292" t="s">
        <v>701</v>
      </c>
    </row>
    <row r="11" spans="1:159" x14ac:dyDescent="0.25">
      <c r="A11">
        <v>5</v>
      </c>
      <c r="B11" s="273" t="s">
        <v>517</v>
      </c>
      <c r="C11" s="274">
        <v>0</v>
      </c>
      <c r="D11" s="274">
        <v>0</v>
      </c>
      <c r="E11" s="274">
        <v>0</v>
      </c>
      <c r="F11" s="274">
        <v>0</v>
      </c>
      <c r="G11" s="274">
        <v>183136.01458090864</v>
      </c>
      <c r="H11" s="274">
        <v>0</v>
      </c>
      <c r="I11" s="274">
        <v>0</v>
      </c>
      <c r="J11" s="274">
        <v>0</v>
      </c>
      <c r="K11" s="274">
        <v>0</v>
      </c>
      <c r="L11" s="274">
        <v>0</v>
      </c>
      <c r="M11" s="274">
        <v>0</v>
      </c>
      <c r="N11" s="274">
        <v>0</v>
      </c>
      <c r="O11" s="275">
        <v>183136.01458090864</v>
      </c>
      <c r="P11" s="234"/>
      <c r="Q11" s="273" t="s">
        <v>517</v>
      </c>
      <c r="R11" s="274">
        <f t="shared" si="26"/>
        <v>0</v>
      </c>
      <c r="S11" s="274">
        <f t="shared" si="27"/>
        <v>0</v>
      </c>
      <c r="T11" s="274">
        <f t="shared" si="28"/>
        <v>0</v>
      </c>
      <c r="U11" s="274">
        <f t="shared" si="29"/>
        <v>0</v>
      </c>
      <c r="V11" s="274">
        <f t="shared" si="30"/>
        <v>225856</v>
      </c>
      <c r="W11" s="274">
        <f t="shared" si="31"/>
        <v>0</v>
      </c>
      <c r="X11" s="274">
        <f t="shared" si="32"/>
        <v>0</v>
      </c>
      <c r="Y11" s="274">
        <f t="shared" si="33"/>
        <v>0</v>
      </c>
      <c r="Z11" s="274">
        <f t="shared" si="34"/>
        <v>0</v>
      </c>
      <c r="AA11" s="274">
        <f t="shared" si="35"/>
        <v>0</v>
      </c>
      <c r="AB11" s="274">
        <f t="shared" si="36"/>
        <v>0</v>
      </c>
      <c r="AC11" s="274">
        <f t="shared" si="37"/>
        <v>0</v>
      </c>
      <c r="AD11" s="275">
        <f t="shared" si="38"/>
        <v>225856</v>
      </c>
      <c r="AF11" s="273" t="s">
        <v>517</v>
      </c>
      <c r="AG11" s="274">
        <f>Index!$D$3*SUMIFS(TripMode_Input!$E:$E,TripMode_Input!$C:$C,AG$4,TripMode_Input!$D:$D,$A$5,TripMode_Input!$B:$B,$A11)</f>
        <v>0</v>
      </c>
      <c r="AH11" s="274">
        <f>Index!$D$3*SUMIFS(TripMode_Input!$E:$E,TripMode_Input!$C:$C,AH$4,TripMode_Input!$D:$D,$A$5,TripMode_Input!$B:$B,$A11)</f>
        <v>0</v>
      </c>
      <c r="AI11" s="274">
        <f>Index!$D$3*SUMIFS(TripMode_Input!$E:$E,TripMode_Input!$C:$C,AI$4,TripMode_Input!$D:$D,$A$5,TripMode_Input!$B:$B,$A11)</f>
        <v>0</v>
      </c>
      <c r="AJ11" s="274">
        <f>Index!$D$3*SUMIFS(TripMode_Input!$E:$E,TripMode_Input!$C:$C,AJ$4,TripMode_Input!$D:$D,$A$5,TripMode_Input!$B:$B,$A11)</f>
        <v>0</v>
      </c>
      <c r="AK11" s="274">
        <f>Index!$D$3*SUMIFS(TripMode_Input!$E:$E,TripMode_Input!$C:$C,AK$4,TripMode_Input!$D:$D,$A$5,TripMode_Input!$B:$B,$A11)</f>
        <v>225856</v>
      </c>
      <c r="AL11" s="274">
        <f>Index!$D$3*SUMIFS(TripMode_Input!$E:$E,TripMode_Input!$C:$C,AL$4,TripMode_Input!$D:$D,$A$5,TripMode_Input!$B:$B,$A11)</f>
        <v>0</v>
      </c>
      <c r="AM11" s="274">
        <f>Index!$D$3*SUMIFS(TripMode_Input!$E:$E,TripMode_Input!$C:$C,AM$4,TripMode_Input!$D:$D,$A$5,TripMode_Input!$B:$B,$A11)</f>
        <v>0</v>
      </c>
      <c r="AN11" s="274">
        <f>Index!$D$3*SUMIFS(TripMode_Input!$E:$E,TripMode_Input!$C:$C,AN$4,TripMode_Input!$D:$D,$A$5,TripMode_Input!$B:$B,$A11)</f>
        <v>0</v>
      </c>
      <c r="AO11" s="274">
        <f>Index!$D$3*SUMIFS(TripMode_Input!$E:$E,TripMode_Input!$C:$C,AO$4,TripMode_Input!$D:$D,$A$5,TripMode_Input!$B:$B,$A11)</f>
        <v>0</v>
      </c>
      <c r="AP11" s="274">
        <f>Index!$D$3*SUMIFS(TripMode_Input!$E:$E,TripMode_Input!$C:$C,AP$4,TripMode_Input!$D:$D,$A$5,TripMode_Input!$B:$B,$A11)</f>
        <v>0</v>
      </c>
      <c r="AQ11" s="274">
        <f>Index!$D$3*SUMIFS(TripMode_Input!$E:$E,TripMode_Input!$C:$C,AQ$4,TripMode_Input!$D:$D,$A$5,TripMode_Input!$B:$B,$A11)</f>
        <v>0</v>
      </c>
      <c r="AR11" s="274">
        <f>Index!$D$3*SUMIFS(TripMode_Input!$E:$E,TripMode_Input!$C:$C,AR$4,TripMode_Input!$D:$D,$A$5,TripMode_Input!$B:$B,$A11)</f>
        <v>0</v>
      </c>
      <c r="AS11" s="275">
        <f t="shared" si="39"/>
        <v>225856</v>
      </c>
      <c r="AU11" s="273" t="s">
        <v>517</v>
      </c>
      <c r="AV11" s="249">
        <f t="shared" si="40"/>
        <v>0</v>
      </c>
      <c r="AW11" s="249">
        <f t="shared" si="41"/>
        <v>0</v>
      </c>
      <c r="AX11" s="249">
        <f t="shared" si="42"/>
        <v>0</v>
      </c>
      <c r="AY11" s="249">
        <f t="shared" si="43"/>
        <v>0</v>
      </c>
      <c r="AZ11" s="249">
        <f t="shared" si="44"/>
        <v>1</v>
      </c>
      <c r="BA11" s="249">
        <f t="shared" si="45"/>
        <v>0</v>
      </c>
      <c r="BB11" s="249">
        <f t="shared" si="46"/>
        <v>0</v>
      </c>
      <c r="BC11" s="249">
        <f t="shared" si="47"/>
        <v>0</v>
      </c>
      <c r="BD11" s="249">
        <f t="shared" si="48"/>
        <v>0</v>
      </c>
      <c r="BE11" s="249">
        <f t="shared" si="49"/>
        <v>0</v>
      </c>
      <c r="BF11" s="249">
        <f t="shared" si="50"/>
        <v>0</v>
      </c>
      <c r="BG11" s="249">
        <f t="shared" si="51"/>
        <v>0</v>
      </c>
      <c r="BH11" s="279">
        <f t="shared" si="52"/>
        <v>2.4498257345377094E-2</v>
      </c>
      <c r="BJ11" s="273" t="s">
        <v>517</v>
      </c>
      <c r="BK11" s="249">
        <f t="shared" si="53"/>
        <v>0</v>
      </c>
      <c r="BL11" s="249">
        <f t="shared" si="13"/>
        <v>0</v>
      </c>
      <c r="BM11" s="249">
        <f t="shared" si="14"/>
        <v>0</v>
      </c>
      <c r="BN11" s="249">
        <f t="shared" si="15"/>
        <v>0</v>
      </c>
      <c r="BO11" s="249">
        <f t="shared" si="16"/>
        <v>1</v>
      </c>
      <c r="BP11" s="249">
        <f t="shared" si="17"/>
        <v>0</v>
      </c>
      <c r="BQ11" s="249">
        <f t="shared" si="18"/>
        <v>0</v>
      </c>
      <c r="BR11" s="249">
        <f t="shared" si="19"/>
        <v>0</v>
      </c>
      <c r="BS11" s="249">
        <f t="shared" si="20"/>
        <v>0</v>
      </c>
      <c r="BT11" s="249">
        <f t="shared" si="21"/>
        <v>0</v>
      </c>
      <c r="BU11" s="249">
        <f t="shared" si="22"/>
        <v>0</v>
      </c>
      <c r="BV11" s="249">
        <f t="shared" si="23"/>
        <v>0</v>
      </c>
      <c r="BW11" s="279">
        <f t="shared" si="54"/>
        <v>2.4498257345377094E-2</v>
      </c>
      <c r="BY11" s="273" t="s">
        <v>517</v>
      </c>
      <c r="BZ11" s="249" t="str">
        <f t="shared" si="55"/>
        <v/>
      </c>
      <c r="CA11" s="249" t="str">
        <f t="shared" si="56"/>
        <v/>
      </c>
      <c r="CB11" s="249" t="str">
        <f t="shared" si="57"/>
        <v/>
      </c>
      <c r="CC11" s="249" t="str">
        <f t="shared" si="58"/>
        <v/>
      </c>
      <c r="CD11" s="249">
        <f t="shared" si="59"/>
        <v>0</v>
      </c>
      <c r="CE11" s="249" t="str">
        <f t="shared" si="60"/>
        <v/>
      </c>
      <c r="CF11" s="249" t="str">
        <f t="shared" si="61"/>
        <v/>
      </c>
      <c r="CG11" s="249" t="str">
        <f t="shared" si="62"/>
        <v/>
      </c>
      <c r="CH11" s="249" t="str">
        <f t="shared" si="63"/>
        <v/>
      </c>
      <c r="CI11" s="249" t="str">
        <f t="shared" si="64"/>
        <v/>
      </c>
      <c r="CJ11" s="249" t="str">
        <f t="shared" si="65"/>
        <v/>
      </c>
      <c r="CK11" s="249" t="str">
        <f t="shared" si="66"/>
        <v/>
      </c>
      <c r="CL11" s="279">
        <f t="shared" si="67"/>
        <v>0</v>
      </c>
      <c r="CN11" s="273" t="s">
        <v>517</v>
      </c>
      <c r="CO11" s="239" t="str">
        <f t="shared" si="68"/>
        <v/>
      </c>
      <c r="CP11" s="239" t="str">
        <f t="shared" si="69"/>
        <v/>
      </c>
      <c r="CQ11" s="239" t="str">
        <f t="shared" si="70"/>
        <v/>
      </c>
      <c r="CR11" s="239" t="str">
        <f t="shared" si="71"/>
        <v/>
      </c>
      <c r="CS11" s="239">
        <f t="shared" si="72"/>
        <v>0</v>
      </c>
      <c r="CT11" s="239" t="str">
        <f t="shared" si="73"/>
        <v/>
      </c>
      <c r="CU11" s="239" t="str">
        <f t="shared" si="74"/>
        <v/>
      </c>
      <c r="CV11" s="239" t="str">
        <f t="shared" si="75"/>
        <v/>
      </c>
      <c r="CW11" s="239" t="str">
        <f t="shared" si="76"/>
        <v/>
      </c>
      <c r="CX11" s="239" t="str">
        <f t="shared" si="77"/>
        <v/>
      </c>
      <c r="CY11" s="239" t="str">
        <f t="shared" si="78"/>
        <v/>
      </c>
      <c r="CZ11" s="239" t="str">
        <f t="shared" si="79"/>
        <v/>
      </c>
      <c r="DA11" s="110"/>
      <c r="DB11" s="121" t="s">
        <v>627</v>
      </c>
      <c r="DC11" s="273" t="str">
        <v>Bike / Moped</v>
      </c>
      <c r="DD11" s="239" t="str">
        <v/>
      </c>
      <c r="DE11" s="239" t="str">
        <v/>
      </c>
      <c r="DF11" s="239" t="str">
        <v/>
      </c>
      <c r="DG11" s="239" t="str">
        <v/>
      </c>
      <c r="DH11" s="239">
        <v>0</v>
      </c>
      <c r="DI11" s="239" t="str">
        <v/>
      </c>
      <c r="DJ11" s="239" t="str">
        <v/>
      </c>
      <c r="DK11" s="239" t="str">
        <v/>
      </c>
      <c r="DL11" s="239" t="str">
        <v/>
      </c>
      <c r="DM11" s="239" t="str">
        <v/>
      </c>
      <c r="DN11" s="239" t="str">
        <v/>
      </c>
      <c r="DO11" s="239" t="str">
        <v/>
      </c>
      <c r="DP11" s="110">
        <v>0</v>
      </c>
      <c r="DR11" s="282" t="s">
        <v>671</v>
      </c>
      <c r="DS11" s="286">
        <v>-999</v>
      </c>
      <c r="DT11" s="286">
        <v>-999</v>
      </c>
      <c r="DU11" s="286">
        <v>-999</v>
      </c>
      <c r="DV11" s="286">
        <v>-999</v>
      </c>
      <c r="DW11" s="286">
        <v>-999</v>
      </c>
      <c r="DX11" s="286">
        <v>-999</v>
      </c>
      <c r="DY11" s="286">
        <v>-999</v>
      </c>
      <c r="DZ11" s="286">
        <v>-999</v>
      </c>
      <c r="EA11" s="286">
        <v>-999</v>
      </c>
      <c r="EB11" s="291">
        <v>0</v>
      </c>
      <c r="EC11" s="286">
        <v>-999</v>
      </c>
      <c r="ED11" s="286">
        <v>-999</v>
      </c>
      <c r="EE11" s="286">
        <v>-999</v>
      </c>
      <c r="EF11" s="286">
        <v>-999</v>
      </c>
      <c r="EG11" s="286">
        <v>-999</v>
      </c>
      <c r="EH11" s="286">
        <v>-999</v>
      </c>
      <c r="EK11" s="282" t="s">
        <v>671</v>
      </c>
      <c r="EL11" s="286">
        <f>IFERROR(DS11+TripMode!DD11, DS11)</f>
        <v>-999</v>
      </c>
      <c r="EM11" s="286">
        <f>IFERROR(DT11+TripMode!DD11, DT11)</f>
        <v>-999</v>
      </c>
      <c r="EN11" s="286">
        <f>IFERROR(DU11+TripMode!DE11, DU11)</f>
        <v>-999</v>
      </c>
      <c r="EO11" s="286">
        <f>IFERROR(DV11+TripMode!DE11, DV11)</f>
        <v>-999</v>
      </c>
      <c r="EP11" s="286">
        <f>IFERROR(DW11+TripMode!DE11, DW11)</f>
        <v>-999</v>
      </c>
      <c r="EQ11" s="286">
        <f>IFERROR(DX11+TripMode!DF11, DX11)</f>
        <v>-999</v>
      </c>
      <c r="ER11" s="286">
        <f>IFERROR(DY11+TripMode!DF11, DY11)</f>
        <v>-999</v>
      </c>
      <c r="ES11" s="286">
        <f>IFERROR(DZ11+TripMode!DF11, DZ11)</f>
        <v>-999</v>
      </c>
      <c r="ET11" s="286">
        <f>IFERROR(EA11+TripMode!DG11, EA11)</f>
        <v>-999</v>
      </c>
      <c r="EU11" s="291">
        <v>0</v>
      </c>
      <c r="EV11" s="286">
        <f>IFERROR(EC11+TripMode!DI11, EC11)</f>
        <v>-999</v>
      </c>
      <c r="EW11" s="286">
        <f>IFERROR(ED11+TripMode!DJ11, ED11)</f>
        <v>-999</v>
      </c>
      <c r="EX11" s="286">
        <f>IFERROR(EE11+TripMode!DK11, EE11)</f>
        <v>-999</v>
      </c>
      <c r="EY11" s="286">
        <f>IFERROR(EF11+TripMode!DL11, EF11)</f>
        <v>-999</v>
      </c>
      <c r="EZ11" s="286">
        <f>IFERROR(EG11+TripMode!DN11, EG11)</f>
        <v>-999</v>
      </c>
      <c r="FA11" s="286">
        <f>IFERROR(EH11+TripMode!DO11, EH11)</f>
        <v>-999</v>
      </c>
    </row>
    <row r="12" spans="1:159" x14ac:dyDescent="0.25">
      <c r="A12">
        <v>6</v>
      </c>
      <c r="B12" s="273" t="s">
        <v>519</v>
      </c>
      <c r="C12" s="274"/>
      <c r="D12" s="274"/>
      <c r="E12" s="274"/>
      <c r="F12" s="274"/>
      <c r="G12" s="274"/>
      <c r="H12" s="274">
        <v>576111.76789049571</v>
      </c>
      <c r="I12" s="274"/>
      <c r="J12" s="274"/>
      <c r="K12" s="274"/>
      <c r="L12" s="274"/>
      <c r="M12" s="274"/>
      <c r="N12" s="274"/>
      <c r="O12" s="275">
        <v>576111.76789049571</v>
      </c>
      <c r="P12" s="234"/>
      <c r="Q12" s="273" t="s">
        <v>519</v>
      </c>
      <c r="R12" s="274">
        <f>C12</f>
        <v>0</v>
      </c>
      <c r="S12" s="274">
        <f t="shared" ref="S12:AC12" si="80">D12</f>
        <v>0</v>
      </c>
      <c r="T12" s="274">
        <f t="shared" si="80"/>
        <v>0</v>
      </c>
      <c r="U12" s="274">
        <f t="shared" si="80"/>
        <v>0</v>
      </c>
      <c r="V12" s="274">
        <f t="shared" si="80"/>
        <v>0</v>
      </c>
      <c r="W12" s="274">
        <f t="shared" si="80"/>
        <v>576111.76789049571</v>
      </c>
      <c r="X12" s="274">
        <f t="shared" si="80"/>
        <v>0</v>
      </c>
      <c r="Y12" s="274">
        <f t="shared" si="80"/>
        <v>0</v>
      </c>
      <c r="Z12" s="274">
        <f t="shared" si="80"/>
        <v>0</v>
      </c>
      <c r="AA12" s="274">
        <f t="shared" si="80"/>
        <v>0</v>
      </c>
      <c r="AB12" s="274">
        <f t="shared" si="80"/>
        <v>0</v>
      </c>
      <c r="AC12" s="274">
        <f t="shared" si="80"/>
        <v>0</v>
      </c>
      <c r="AD12" s="275">
        <f t="shared" si="38"/>
        <v>576111.76789049571</v>
      </c>
      <c r="AF12" s="273" t="s">
        <v>519</v>
      </c>
      <c r="AG12" s="274">
        <f>Index!$D$3*SUMIFS(TripMode_Input!$E:$E,TripMode_Input!$C:$C,AG$4,TripMode_Input!$D:$D,$A$5,TripMode_Input!$B:$B,$A12)</f>
        <v>0</v>
      </c>
      <c r="AH12" s="274">
        <f>Index!$D$3*SUMIFS(TripMode_Input!$E:$E,TripMode_Input!$C:$C,AH$4,TripMode_Input!$D:$D,$A$5,TripMode_Input!$B:$B,$A12)</f>
        <v>0</v>
      </c>
      <c r="AI12" s="274">
        <f>Index!$D$3*SUMIFS(TripMode_Input!$E:$E,TripMode_Input!$C:$C,AI$4,TripMode_Input!$D:$D,$A$5,TripMode_Input!$B:$B,$A12)</f>
        <v>0</v>
      </c>
      <c r="AJ12" s="274">
        <f>Index!$D$3*SUMIFS(TripMode_Input!$E:$E,TripMode_Input!$C:$C,AJ$4,TripMode_Input!$D:$D,$A$5,TripMode_Input!$B:$B,$A12)</f>
        <v>0</v>
      </c>
      <c r="AK12" s="274">
        <f>Index!$D$3*SUMIFS(TripMode_Input!$E:$E,TripMode_Input!$C:$C,AK$4,TripMode_Input!$D:$D,$A$5,TripMode_Input!$B:$B,$A12)</f>
        <v>0</v>
      </c>
      <c r="AL12" s="274">
        <f>Index!$D$3*SUMIFS(TripMode_Input!$E:$E,TripMode_Input!$C:$C,AL$4,TripMode_Input!$D:$D,$A$5,TripMode_Input!$B:$B,$A12)</f>
        <v>550596</v>
      </c>
      <c r="AM12" s="274">
        <f>Index!$D$3*SUMIFS(TripMode_Input!$E:$E,TripMode_Input!$C:$C,AM$4,TripMode_Input!$D:$D,$A$5,TripMode_Input!$B:$B,$A12)</f>
        <v>0</v>
      </c>
      <c r="AN12" s="274">
        <f>Index!$D$3*SUMIFS(TripMode_Input!$E:$E,TripMode_Input!$C:$C,AN$4,TripMode_Input!$D:$D,$A$5,TripMode_Input!$B:$B,$A12)</f>
        <v>0</v>
      </c>
      <c r="AO12" s="274">
        <f>Index!$D$3*SUMIFS(TripMode_Input!$E:$E,TripMode_Input!$C:$C,AO$4,TripMode_Input!$D:$D,$A$5,TripMode_Input!$B:$B,$A12)</f>
        <v>0</v>
      </c>
      <c r="AP12" s="274">
        <f>Index!$D$3*SUMIFS(TripMode_Input!$E:$E,TripMode_Input!$C:$C,AP$4,TripMode_Input!$D:$D,$A$5,TripMode_Input!$B:$B,$A12)</f>
        <v>0</v>
      </c>
      <c r="AQ12" s="274">
        <f>Index!$D$3*SUMIFS(TripMode_Input!$E:$E,TripMode_Input!$C:$C,AQ$4,TripMode_Input!$D:$D,$A$5,TripMode_Input!$B:$B,$A12)</f>
        <v>0</v>
      </c>
      <c r="AR12" s="274">
        <f>Index!$D$3*SUMIFS(TripMode_Input!$E:$E,TripMode_Input!$C:$C,AR$4,TripMode_Input!$D:$D,$A$5,TripMode_Input!$B:$B,$A12)</f>
        <v>0</v>
      </c>
      <c r="AS12" s="275">
        <f t="shared" si="39"/>
        <v>550596</v>
      </c>
      <c r="AU12" s="273" t="s">
        <v>519</v>
      </c>
      <c r="AV12" s="249">
        <f t="shared" si="40"/>
        <v>0</v>
      </c>
      <c r="AW12" s="249">
        <f t="shared" si="41"/>
        <v>0</v>
      </c>
      <c r="AX12" s="249">
        <f t="shared" si="42"/>
        <v>0</v>
      </c>
      <c r="AY12" s="249">
        <f t="shared" si="43"/>
        <v>0</v>
      </c>
      <c r="AZ12" s="249">
        <f t="shared" si="44"/>
        <v>0</v>
      </c>
      <c r="BA12" s="249">
        <f t="shared" si="45"/>
        <v>0.72653320204108118</v>
      </c>
      <c r="BB12" s="249">
        <f t="shared" si="46"/>
        <v>0</v>
      </c>
      <c r="BC12" s="249">
        <f t="shared" si="47"/>
        <v>0</v>
      </c>
      <c r="BD12" s="249">
        <f t="shared" si="48"/>
        <v>0</v>
      </c>
      <c r="BE12" s="249">
        <f t="shared" si="49"/>
        <v>0</v>
      </c>
      <c r="BF12" s="249">
        <f t="shared" si="50"/>
        <v>0</v>
      </c>
      <c r="BG12" s="249">
        <f t="shared" si="51"/>
        <v>0</v>
      </c>
      <c r="BH12" s="279">
        <f t="shared" si="52"/>
        <v>6.2489968606021185E-2</v>
      </c>
      <c r="BJ12" s="273" t="s">
        <v>519</v>
      </c>
      <c r="BK12" s="249">
        <f t="shared" si="53"/>
        <v>0</v>
      </c>
      <c r="BL12" s="249">
        <f t="shared" si="13"/>
        <v>0</v>
      </c>
      <c r="BM12" s="249">
        <f t="shared" si="14"/>
        <v>0</v>
      </c>
      <c r="BN12" s="249">
        <f t="shared" si="15"/>
        <v>0</v>
      </c>
      <c r="BO12" s="249">
        <f t="shared" si="16"/>
        <v>0</v>
      </c>
      <c r="BP12" s="249">
        <f t="shared" si="17"/>
        <v>0.69435532687651336</v>
      </c>
      <c r="BQ12" s="249">
        <f t="shared" si="18"/>
        <v>0</v>
      </c>
      <c r="BR12" s="249">
        <f t="shared" si="19"/>
        <v>0</v>
      </c>
      <c r="BS12" s="249">
        <f t="shared" si="20"/>
        <v>0</v>
      </c>
      <c r="BT12" s="249">
        <f t="shared" si="21"/>
        <v>0</v>
      </c>
      <c r="BU12" s="249">
        <f t="shared" si="22"/>
        <v>0</v>
      </c>
      <c r="BV12" s="249">
        <f t="shared" si="23"/>
        <v>0</v>
      </c>
      <c r="BW12" s="279">
        <f t="shared" si="54"/>
        <v>5.9722312010020755E-2</v>
      </c>
      <c r="BY12" s="273" t="s">
        <v>519</v>
      </c>
      <c r="BZ12" s="249" t="str">
        <f t="shared" si="55"/>
        <v/>
      </c>
      <c r="CA12" s="249" t="str">
        <f t="shared" si="56"/>
        <v/>
      </c>
      <c r="CB12" s="249" t="str">
        <f t="shared" si="57"/>
        <v/>
      </c>
      <c r="CC12" s="249" t="str">
        <f t="shared" si="58"/>
        <v/>
      </c>
      <c r="CD12" s="249" t="str">
        <f t="shared" si="59"/>
        <v/>
      </c>
      <c r="CE12" s="249">
        <f t="shared" si="60"/>
        <v>-4.4289614121101592E-2</v>
      </c>
      <c r="CF12" s="249" t="str">
        <f t="shared" si="61"/>
        <v/>
      </c>
      <c r="CG12" s="249" t="str">
        <f t="shared" si="62"/>
        <v/>
      </c>
      <c r="CH12" s="249" t="str">
        <f t="shared" si="63"/>
        <v/>
      </c>
      <c r="CI12" s="249" t="str">
        <f t="shared" si="64"/>
        <v/>
      </c>
      <c r="CJ12" s="249" t="str">
        <f t="shared" si="65"/>
        <v/>
      </c>
      <c r="CK12" s="249" t="str">
        <f t="shared" si="66"/>
        <v/>
      </c>
      <c r="CL12" s="279">
        <f t="shared" si="67"/>
        <v>-4.4289614121101571E-2</v>
      </c>
      <c r="CN12" s="273" t="s">
        <v>519</v>
      </c>
      <c r="CO12" s="239" t="str">
        <f t="shared" si="68"/>
        <v/>
      </c>
      <c r="CP12" s="239" t="str">
        <f t="shared" si="69"/>
        <v/>
      </c>
      <c r="CQ12" s="239" t="str">
        <f t="shared" si="70"/>
        <v/>
      </c>
      <c r="CR12" s="239" t="str">
        <f t="shared" si="71"/>
        <v/>
      </c>
      <c r="CS12" s="239" t="str">
        <f t="shared" si="72"/>
        <v/>
      </c>
      <c r="CT12" s="239">
        <f t="shared" si="73"/>
        <v>4.5300355468749942E-2</v>
      </c>
      <c r="CU12" s="239" t="str">
        <f t="shared" si="74"/>
        <v/>
      </c>
      <c r="CV12" s="239" t="str">
        <f t="shared" si="75"/>
        <v/>
      </c>
      <c r="CW12" s="239" t="str">
        <f t="shared" si="76"/>
        <v/>
      </c>
      <c r="CX12" s="239" t="str">
        <f t="shared" si="77"/>
        <v/>
      </c>
      <c r="CY12" s="239" t="str">
        <f t="shared" si="78"/>
        <v/>
      </c>
      <c r="CZ12" s="239" t="str">
        <f t="shared" si="79"/>
        <v/>
      </c>
      <c r="DA12" s="110"/>
      <c r="DB12" s="121" t="s">
        <v>628</v>
      </c>
      <c r="DC12" s="273" t="str">
        <v>Walk-Transit</v>
      </c>
      <c r="DD12" s="239" t="str">
        <v/>
      </c>
      <c r="DE12" s="239">
        <v>-3.9038867906785971E-2</v>
      </c>
      <c r="DF12" s="239">
        <v>-6.2997126723824015E-2</v>
      </c>
      <c r="DG12" s="239">
        <v>-0.16481933653162792</v>
      </c>
      <c r="DH12" s="239" t="str">
        <v/>
      </c>
      <c r="DI12" s="239">
        <v>4.5300355468749942E-2</v>
      </c>
      <c r="DJ12" s="239" t="str">
        <v/>
      </c>
      <c r="DK12" s="239" t="str">
        <v/>
      </c>
      <c r="DL12" s="239" t="str">
        <v/>
      </c>
      <c r="DM12" s="239" t="str">
        <v/>
      </c>
      <c r="DN12" s="239">
        <v>-5.3835658447280152E-2</v>
      </c>
      <c r="DO12" s="239">
        <v>-4.9050447094263851E-2</v>
      </c>
      <c r="DP12" s="110">
        <v>0</v>
      </c>
      <c r="DR12" s="282" t="s">
        <v>672</v>
      </c>
      <c r="DS12" s="286">
        <v>-999</v>
      </c>
      <c r="DT12" s="286">
        <v>-999</v>
      </c>
      <c r="DU12" s="288">
        <v>0.87842978231873192</v>
      </c>
      <c r="DV12" s="288">
        <v>0.87842978231873192</v>
      </c>
      <c r="DW12" s="288">
        <v>0.87842978231873192</v>
      </c>
      <c r="DX12" s="288">
        <v>2.0943454156934616</v>
      </c>
      <c r="DY12" s="288">
        <v>2.0943454156934616</v>
      </c>
      <c r="DZ12" s="288">
        <v>2.0943454156934616</v>
      </c>
      <c r="EA12" s="288">
        <v>-2.3255339960753494</v>
      </c>
      <c r="EB12" s="287">
        <v>-999</v>
      </c>
      <c r="EC12" s="290">
        <v>0</v>
      </c>
      <c r="ED12" s="286">
        <v>-999</v>
      </c>
      <c r="EE12" s="286">
        <v>-999</v>
      </c>
      <c r="EF12" s="286">
        <v>-999</v>
      </c>
      <c r="EG12" s="286">
        <v>-1.7519092333165411</v>
      </c>
      <c r="EH12" s="286">
        <v>-0.62253539348238374</v>
      </c>
      <c r="EK12" s="282" t="s">
        <v>672</v>
      </c>
      <c r="EL12" s="286">
        <f>IFERROR(DS12+TripMode!DD12, DS12)</f>
        <v>-999</v>
      </c>
      <c r="EM12" s="286">
        <f>IFERROR(DT12+TripMode!DD12, DT12)</f>
        <v>-999</v>
      </c>
      <c r="EN12" s="288">
        <f>IFERROR(DU12+TripMode!DE12, DU12)</f>
        <v>0.83939091441194591</v>
      </c>
      <c r="EO12" s="288">
        <f>IFERROR(DV12+TripMode!DE12, DV12)</f>
        <v>0.83939091441194591</v>
      </c>
      <c r="EP12" s="288">
        <f>IFERROR(DW12+TripMode!DE12, DW12)</f>
        <v>0.83939091441194591</v>
      </c>
      <c r="EQ12" s="288">
        <f>IFERROR(DX12+TripMode!DF12, DX12)</f>
        <v>2.0313482889696375</v>
      </c>
      <c r="ER12" s="288">
        <f>IFERROR(DY12+TripMode!DF12, DY12)</f>
        <v>2.0313482889696375</v>
      </c>
      <c r="ES12" s="288">
        <f>IFERROR(DZ12+TripMode!DF12, DZ12)</f>
        <v>2.0313482889696375</v>
      </c>
      <c r="ET12" s="288">
        <f>IFERROR(EA12+TripMode!DG12, EA12)</f>
        <v>-2.4903533326069773</v>
      </c>
      <c r="EU12" s="287">
        <f>IFERROR(EB12+TripMode!DH12, EB12)</f>
        <v>-999</v>
      </c>
      <c r="EV12" s="290">
        <v>0</v>
      </c>
      <c r="EW12" s="286">
        <f>IFERROR(ED12+TripMode!DJ12, ED12)</f>
        <v>-999</v>
      </c>
      <c r="EX12" s="286">
        <f>IFERROR(EE12+TripMode!DK12, EE12)</f>
        <v>-999</v>
      </c>
      <c r="EY12" s="286">
        <f>IFERROR(EF12+TripMode!DL12, EF12)</f>
        <v>-999</v>
      </c>
      <c r="EZ12" s="286">
        <f>IFERROR(EG12+TripMode!DN12, EG12)</f>
        <v>-1.8057448917638212</v>
      </c>
      <c r="FA12" s="286">
        <f>IFERROR(EH12+TripMode!DO12, EH12)</f>
        <v>-0.67158584057664761</v>
      </c>
    </row>
    <row r="13" spans="1:159" x14ac:dyDescent="0.25">
      <c r="A13">
        <v>7</v>
      </c>
      <c r="B13" s="273" t="s">
        <v>521</v>
      </c>
      <c r="C13" s="274"/>
      <c r="D13" s="274"/>
      <c r="E13" s="274"/>
      <c r="F13" s="274"/>
      <c r="G13" s="274"/>
      <c r="H13" s="274"/>
      <c r="I13" s="274">
        <v>125125.09893746236</v>
      </c>
      <c r="J13" s="274"/>
      <c r="K13" s="274"/>
      <c r="L13" s="274"/>
      <c r="M13" s="274"/>
      <c r="N13" s="274"/>
      <c r="O13" s="275">
        <v>125125.09893746236</v>
      </c>
      <c r="P13" s="234"/>
      <c r="Q13" s="273" t="s">
        <v>521</v>
      </c>
      <c r="R13" s="274">
        <f t="shared" ref="R13:R15" si="81">C13</f>
        <v>0</v>
      </c>
      <c r="S13" s="274">
        <f t="shared" ref="S13:S15" si="82">D13</f>
        <v>0</v>
      </c>
      <c r="T13" s="274">
        <f t="shared" ref="T13:T15" si="83">E13</f>
        <v>0</v>
      </c>
      <c r="U13" s="274">
        <f t="shared" ref="U13:U15" si="84">F13</f>
        <v>0</v>
      </c>
      <c r="V13" s="274">
        <f t="shared" ref="V13:V15" si="85">G13</f>
        <v>0</v>
      </c>
      <c r="W13" s="274">
        <f t="shared" ref="W13:W15" si="86">H13</f>
        <v>0</v>
      </c>
      <c r="X13" s="274">
        <f t="shared" ref="X13:X15" si="87">I13</f>
        <v>125125.09893746236</v>
      </c>
      <c r="Y13" s="274">
        <f t="shared" ref="Y13:Y15" si="88">J13</f>
        <v>0</v>
      </c>
      <c r="Z13" s="274">
        <f t="shared" ref="Z13:Z15" si="89">K13</f>
        <v>0</v>
      </c>
      <c r="AA13" s="274">
        <f t="shared" ref="AA13:AA15" si="90">L13</f>
        <v>0</v>
      </c>
      <c r="AB13" s="274">
        <f t="shared" ref="AB13:AB15" si="91">M13</f>
        <v>0</v>
      </c>
      <c r="AC13" s="274">
        <f t="shared" ref="AC13:AC15" si="92">N13</f>
        <v>0</v>
      </c>
      <c r="AD13" s="275">
        <f t="shared" si="38"/>
        <v>125125.09893746236</v>
      </c>
      <c r="AF13" s="273" t="s">
        <v>521</v>
      </c>
      <c r="AG13" s="274">
        <f>Index!$D$3*SUMIFS(TripMode_Input!$E:$E,TripMode_Input!$C:$C,AG$4,TripMode_Input!$D:$D,$A$5,TripMode_Input!$B:$B,$A13)</f>
        <v>0</v>
      </c>
      <c r="AH13" s="274">
        <f>Index!$D$3*SUMIFS(TripMode_Input!$E:$E,TripMode_Input!$C:$C,AH$4,TripMode_Input!$D:$D,$A$5,TripMode_Input!$B:$B,$A13)</f>
        <v>0</v>
      </c>
      <c r="AI13" s="274">
        <f>Index!$D$3*SUMIFS(TripMode_Input!$E:$E,TripMode_Input!$C:$C,AI$4,TripMode_Input!$D:$D,$A$5,TripMode_Input!$B:$B,$A13)</f>
        <v>0</v>
      </c>
      <c r="AJ13" s="274">
        <f>Index!$D$3*SUMIFS(TripMode_Input!$E:$E,TripMode_Input!$C:$C,AJ$4,TripMode_Input!$D:$D,$A$5,TripMode_Input!$B:$B,$A13)</f>
        <v>0</v>
      </c>
      <c r="AK13" s="274">
        <f>Index!$D$3*SUMIFS(TripMode_Input!$E:$E,TripMode_Input!$C:$C,AK$4,TripMode_Input!$D:$D,$A$5,TripMode_Input!$B:$B,$A13)</f>
        <v>0</v>
      </c>
      <c r="AL13" s="274">
        <f>Index!$D$3*SUMIFS(TripMode_Input!$E:$E,TripMode_Input!$C:$C,AL$4,TripMode_Input!$D:$D,$A$5,TripMode_Input!$B:$B,$A13)</f>
        <v>0</v>
      </c>
      <c r="AM13" s="274">
        <f>Index!$D$3*SUMIFS(TripMode_Input!$E:$E,TripMode_Input!$C:$C,AM$4,TripMode_Input!$D:$D,$A$5,TripMode_Input!$B:$B,$A13)</f>
        <v>104996</v>
      </c>
      <c r="AN13" s="274">
        <f>Index!$D$3*SUMIFS(TripMode_Input!$E:$E,TripMode_Input!$C:$C,AN$4,TripMode_Input!$D:$D,$A$5,TripMode_Input!$B:$B,$A13)</f>
        <v>0</v>
      </c>
      <c r="AO13" s="274">
        <f>Index!$D$3*SUMIFS(TripMode_Input!$E:$E,TripMode_Input!$C:$C,AO$4,TripMode_Input!$D:$D,$A$5,TripMode_Input!$B:$B,$A13)</f>
        <v>0</v>
      </c>
      <c r="AP13" s="274">
        <f>Index!$D$3*SUMIFS(TripMode_Input!$E:$E,TripMode_Input!$C:$C,AP$4,TripMode_Input!$D:$D,$A$5,TripMode_Input!$B:$B,$A13)</f>
        <v>0</v>
      </c>
      <c r="AQ13" s="274">
        <f>Index!$D$3*SUMIFS(TripMode_Input!$E:$E,TripMode_Input!$C:$C,AQ$4,TripMode_Input!$D:$D,$A$5,TripMode_Input!$B:$B,$A13)</f>
        <v>0</v>
      </c>
      <c r="AR13" s="274">
        <f>Index!$D$3*SUMIFS(TripMode_Input!$E:$E,TripMode_Input!$C:$C,AR$4,TripMode_Input!$D:$D,$A$5,TripMode_Input!$B:$B,$A13)</f>
        <v>0</v>
      </c>
      <c r="AS13" s="275">
        <f t="shared" si="39"/>
        <v>104996</v>
      </c>
      <c r="AU13" s="273" t="s">
        <v>521</v>
      </c>
      <c r="AV13" s="249">
        <f t="shared" si="40"/>
        <v>0</v>
      </c>
      <c r="AW13" s="249">
        <f t="shared" si="41"/>
        <v>0</v>
      </c>
      <c r="AX13" s="249">
        <f t="shared" si="42"/>
        <v>0</v>
      </c>
      <c r="AY13" s="249">
        <f t="shared" si="43"/>
        <v>0</v>
      </c>
      <c r="AZ13" s="249">
        <f t="shared" si="44"/>
        <v>0</v>
      </c>
      <c r="BA13" s="249">
        <f t="shared" si="45"/>
        <v>0</v>
      </c>
      <c r="BB13" s="249">
        <f t="shared" si="46"/>
        <v>0.66417416311447597</v>
      </c>
      <c r="BC13" s="249">
        <f t="shared" si="47"/>
        <v>0</v>
      </c>
      <c r="BD13" s="249">
        <f t="shared" si="48"/>
        <v>0</v>
      </c>
      <c r="BE13" s="249">
        <f t="shared" si="49"/>
        <v>0</v>
      </c>
      <c r="BF13" s="249">
        <f t="shared" si="50"/>
        <v>0</v>
      </c>
      <c r="BG13" s="249">
        <f t="shared" si="51"/>
        <v>0</v>
      </c>
      <c r="BH13" s="279">
        <f t="shared" si="52"/>
        <v>1.3572129472476813E-2</v>
      </c>
      <c r="BJ13" s="273" t="s">
        <v>521</v>
      </c>
      <c r="BK13" s="249">
        <f t="shared" si="53"/>
        <v>0</v>
      </c>
      <c r="BL13" s="249">
        <f t="shared" si="13"/>
        <v>0</v>
      </c>
      <c r="BM13" s="249">
        <f t="shared" si="14"/>
        <v>0</v>
      </c>
      <c r="BN13" s="249">
        <f t="shared" si="15"/>
        <v>0</v>
      </c>
      <c r="BO13" s="249">
        <f t="shared" si="16"/>
        <v>0</v>
      </c>
      <c r="BP13" s="249">
        <f t="shared" si="17"/>
        <v>0</v>
      </c>
      <c r="BQ13" s="249">
        <f t="shared" si="18"/>
        <v>0.5573272750435263</v>
      </c>
      <c r="BR13" s="249">
        <f t="shared" si="19"/>
        <v>0</v>
      </c>
      <c r="BS13" s="249">
        <f t="shared" si="20"/>
        <v>0</v>
      </c>
      <c r="BT13" s="249">
        <f t="shared" si="21"/>
        <v>0</v>
      </c>
      <c r="BU13" s="249">
        <f t="shared" si="22"/>
        <v>0</v>
      </c>
      <c r="BV13" s="249">
        <f t="shared" si="23"/>
        <v>0</v>
      </c>
      <c r="BW13" s="279">
        <f t="shared" si="54"/>
        <v>1.138875667786206E-2</v>
      </c>
      <c r="BY13" s="273" t="s">
        <v>521</v>
      </c>
      <c r="BZ13" s="249" t="str">
        <f t="shared" si="55"/>
        <v/>
      </c>
      <c r="CA13" s="249" t="str">
        <f t="shared" si="56"/>
        <v/>
      </c>
      <c r="CB13" s="249" t="str">
        <f t="shared" si="57"/>
        <v/>
      </c>
      <c r="CC13" s="249" t="str">
        <f t="shared" si="58"/>
        <v/>
      </c>
      <c r="CD13" s="249" t="str">
        <f t="shared" si="59"/>
        <v/>
      </c>
      <c r="CE13" s="249" t="str">
        <f t="shared" si="60"/>
        <v/>
      </c>
      <c r="CF13" s="249">
        <f t="shared" si="61"/>
        <v>-0.16087179237734622</v>
      </c>
      <c r="CG13" s="249" t="str">
        <f t="shared" si="62"/>
        <v/>
      </c>
      <c r="CH13" s="249" t="str">
        <f t="shared" si="63"/>
        <v/>
      </c>
      <c r="CI13" s="249" t="str">
        <f t="shared" si="64"/>
        <v/>
      </c>
      <c r="CJ13" s="249" t="str">
        <f t="shared" si="65"/>
        <v/>
      </c>
      <c r="CK13" s="249" t="str">
        <f t="shared" si="66"/>
        <v/>
      </c>
      <c r="CL13" s="279">
        <f t="shared" si="67"/>
        <v>-0.16087179237734639</v>
      </c>
      <c r="CN13" s="273" t="s">
        <v>521</v>
      </c>
      <c r="CO13" s="239" t="str">
        <f t="shared" si="68"/>
        <v/>
      </c>
      <c r="CP13" s="239" t="str">
        <f t="shared" si="69"/>
        <v/>
      </c>
      <c r="CQ13" s="239" t="str">
        <f t="shared" si="70"/>
        <v/>
      </c>
      <c r="CR13" s="239" t="str">
        <f t="shared" si="71"/>
        <v/>
      </c>
      <c r="CS13" s="239" t="str">
        <f t="shared" si="72"/>
        <v/>
      </c>
      <c r="CT13" s="239" t="str">
        <f t="shared" si="73"/>
        <v/>
      </c>
      <c r="CU13" s="239">
        <f t="shared" si="74"/>
        <v>0.17539177415027571</v>
      </c>
      <c r="CV13" s="239" t="str">
        <f t="shared" si="75"/>
        <v/>
      </c>
      <c r="CW13" s="239" t="str">
        <f t="shared" si="76"/>
        <v/>
      </c>
      <c r="CX13" s="239" t="str">
        <f t="shared" si="77"/>
        <v/>
      </c>
      <c r="CY13" s="239" t="str">
        <f t="shared" si="78"/>
        <v/>
      </c>
      <c r="CZ13" s="239" t="str">
        <f t="shared" si="79"/>
        <v/>
      </c>
      <c r="DA13" s="110"/>
      <c r="DB13" s="121" t="s">
        <v>335</v>
      </c>
      <c r="DC13" s="273" t="str">
        <v>PNR-Transit</v>
      </c>
      <c r="DD13" s="239">
        <v>-0.31977381308318659</v>
      </c>
      <c r="DE13" s="239">
        <v>-0.22809377317017399</v>
      </c>
      <c r="DF13" s="239">
        <v>-0.17724222156433306</v>
      </c>
      <c r="DG13" s="239">
        <v>-0.25978809232103711</v>
      </c>
      <c r="DH13" s="239" t="str">
        <v/>
      </c>
      <c r="DI13" s="239" t="str">
        <v/>
      </c>
      <c r="DJ13" s="239">
        <v>0.17539177415027571</v>
      </c>
      <c r="DK13" s="239" t="str">
        <v/>
      </c>
      <c r="DL13" s="239" t="str">
        <v/>
      </c>
      <c r="DM13" s="239" t="str">
        <v/>
      </c>
      <c r="DN13" s="239" t="str">
        <v/>
      </c>
      <c r="DO13" s="239" t="str">
        <v/>
      </c>
      <c r="DP13" s="110">
        <v>0</v>
      </c>
      <c r="DR13" s="282" t="s">
        <v>673</v>
      </c>
      <c r="DS13" s="288">
        <v>-1.4470641270411682</v>
      </c>
      <c r="DT13" s="288">
        <v>-1.4470641270411682</v>
      </c>
      <c r="DU13" s="288">
        <v>-1.5639963461428972</v>
      </c>
      <c r="DV13" s="288">
        <v>-1.5639963461428972</v>
      </c>
      <c r="DW13" s="288">
        <v>-1.5639963461428972</v>
      </c>
      <c r="DX13" s="286">
        <v>-2.981185994543381</v>
      </c>
      <c r="DY13" s="286">
        <v>-2.981185994543381</v>
      </c>
      <c r="DZ13" s="286">
        <v>-2.981185994543381</v>
      </c>
      <c r="EA13" s="288">
        <v>-7.1921699270224186</v>
      </c>
      <c r="EB13" s="287">
        <v>-999</v>
      </c>
      <c r="EC13" s="288">
        <v>-999</v>
      </c>
      <c r="ED13" s="290">
        <v>0</v>
      </c>
      <c r="EE13" s="286">
        <v>-999</v>
      </c>
      <c r="EF13" s="286">
        <v>-999</v>
      </c>
      <c r="EG13" s="286">
        <v>-999</v>
      </c>
      <c r="EH13" s="286">
        <v>-999</v>
      </c>
      <c r="EK13" s="282" t="s">
        <v>673</v>
      </c>
      <c r="EL13" s="288">
        <f>IFERROR(DS13+TripMode!DD13, DS13)</f>
        <v>-1.7668379401243548</v>
      </c>
      <c r="EM13" s="288">
        <f>IFERROR(DT13+TripMode!DD13, DT13)</f>
        <v>-1.7668379401243548</v>
      </c>
      <c r="EN13" s="288">
        <f>IFERROR(DU13+TripMode!DE13, DU13)</f>
        <v>-1.7920901193130712</v>
      </c>
      <c r="EO13" s="288">
        <f>IFERROR(DV13+TripMode!DE13, DV13)</f>
        <v>-1.7920901193130712</v>
      </c>
      <c r="EP13" s="288">
        <f>IFERROR(DW13+TripMode!DE13, DW13)</f>
        <v>-1.7920901193130712</v>
      </c>
      <c r="EQ13" s="286">
        <f>IFERROR(DX13+TripMode!DF13, DX13)</f>
        <v>-3.1584282161077142</v>
      </c>
      <c r="ER13" s="286">
        <f>IFERROR(DY13+TripMode!DF13, DY13)</f>
        <v>-3.1584282161077142</v>
      </c>
      <c r="ES13" s="286">
        <f>IFERROR(DZ13+TripMode!DF13, DZ13)</f>
        <v>-3.1584282161077142</v>
      </c>
      <c r="ET13" s="288">
        <f>IFERROR(EA13+TripMode!DG13, EA13)</f>
        <v>-7.451958019343456</v>
      </c>
      <c r="EU13" s="287">
        <f>IFERROR(EB13+TripMode!DH13, EB13)</f>
        <v>-999</v>
      </c>
      <c r="EV13" s="288">
        <f>IFERROR(EC13+TripMode!DI13, EC13)</f>
        <v>-999</v>
      </c>
      <c r="EW13" s="290">
        <v>0</v>
      </c>
      <c r="EX13" s="286">
        <f>IFERROR(EE13+TripMode!DK13, EE13)</f>
        <v>-999</v>
      </c>
      <c r="EY13" s="286">
        <f>IFERROR(EF13+TripMode!DL13, EF13)</f>
        <v>-999</v>
      </c>
      <c r="EZ13" s="286">
        <f>IFERROR(EG13+TripMode!DN13, EG13)</f>
        <v>-999</v>
      </c>
      <c r="FA13" s="286">
        <f>IFERROR(EH13+TripMode!DO13, EH13)</f>
        <v>-999</v>
      </c>
    </row>
    <row r="14" spans="1:159" x14ac:dyDescent="0.25">
      <c r="A14">
        <v>8</v>
      </c>
      <c r="B14" s="273" t="s">
        <v>523</v>
      </c>
      <c r="C14" s="274"/>
      <c r="D14" s="274"/>
      <c r="E14" s="274"/>
      <c r="F14" s="274"/>
      <c r="G14" s="274"/>
      <c r="H14" s="274"/>
      <c r="I14" s="274"/>
      <c r="J14" s="274">
        <v>116541.13176146094</v>
      </c>
      <c r="K14" s="274"/>
      <c r="L14" s="274"/>
      <c r="M14" s="274"/>
      <c r="N14" s="274"/>
      <c r="O14" s="275">
        <v>116541.13176146094</v>
      </c>
      <c r="P14" s="234"/>
      <c r="Q14" s="273" t="s">
        <v>523</v>
      </c>
      <c r="R14" s="274">
        <f t="shared" si="81"/>
        <v>0</v>
      </c>
      <c r="S14" s="274">
        <f t="shared" si="82"/>
        <v>0</v>
      </c>
      <c r="T14" s="274">
        <f t="shared" si="83"/>
        <v>0</v>
      </c>
      <c r="U14" s="274">
        <f t="shared" si="84"/>
        <v>0</v>
      </c>
      <c r="V14" s="274">
        <f t="shared" si="85"/>
        <v>0</v>
      </c>
      <c r="W14" s="274">
        <f t="shared" si="86"/>
        <v>0</v>
      </c>
      <c r="X14" s="274">
        <f t="shared" si="87"/>
        <v>0</v>
      </c>
      <c r="Y14" s="274">
        <f t="shared" si="88"/>
        <v>116541.13176146094</v>
      </c>
      <c r="Z14" s="274">
        <f t="shared" si="89"/>
        <v>0</v>
      </c>
      <c r="AA14" s="274">
        <f t="shared" si="90"/>
        <v>0</v>
      </c>
      <c r="AB14" s="274">
        <f t="shared" si="91"/>
        <v>0</v>
      </c>
      <c r="AC14" s="274">
        <f t="shared" si="92"/>
        <v>0</v>
      </c>
      <c r="AD14" s="275">
        <f t="shared" si="38"/>
        <v>116541.13176146094</v>
      </c>
      <c r="AF14" s="273" t="s">
        <v>523</v>
      </c>
      <c r="AG14" s="274">
        <f>Index!$D$3*SUMIFS(TripMode_Input!$E:$E,TripMode_Input!$C:$C,AG$4,TripMode_Input!$D:$D,$A$5,TripMode_Input!$B:$B,$A14)</f>
        <v>0</v>
      </c>
      <c r="AH14" s="274">
        <f>Index!$D$3*SUMIFS(TripMode_Input!$E:$E,TripMode_Input!$C:$C,AH$4,TripMode_Input!$D:$D,$A$5,TripMode_Input!$B:$B,$A14)</f>
        <v>0</v>
      </c>
      <c r="AI14" s="274">
        <f>Index!$D$3*SUMIFS(TripMode_Input!$E:$E,TripMode_Input!$C:$C,AI$4,TripMode_Input!$D:$D,$A$5,TripMode_Input!$B:$B,$A14)</f>
        <v>0</v>
      </c>
      <c r="AJ14" s="274">
        <f>Index!$D$3*SUMIFS(TripMode_Input!$E:$E,TripMode_Input!$C:$C,AJ$4,TripMode_Input!$D:$D,$A$5,TripMode_Input!$B:$B,$A14)</f>
        <v>0</v>
      </c>
      <c r="AK14" s="274">
        <f>Index!$D$3*SUMIFS(TripMode_Input!$E:$E,TripMode_Input!$C:$C,AK$4,TripMode_Input!$D:$D,$A$5,TripMode_Input!$B:$B,$A14)</f>
        <v>0</v>
      </c>
      <c r="AL14" s="274">
        <f>Index!$D$3*SUMIFS(TripMode_Input!$E:$E,TripMode_Input!$C:$C,AL$4,TripMode_Input!$D:$D,$A$5,TripMode_Input!$B:$B,$A14)</f>
        <v>0</v>
      </c>
      <c r="AM14" s="274">
        <f>Index!$D$3*SUMIFS(TripMode_Input!$E:$E,TripMode_Input!$C:$C,AM$4,TripMode_Input!$D:$D,$A$5,TripMode_Input!$B:$B,$A14)</f>
        <v>0</v>
      </c>
      <c r="AN14" s="274">
        <f>Index!$D$3*SUMIFS(TripMode_Input!$E:$E,TripMode_Input!$C:$C,AN$4,TripMode_Input!$D:$D,$A$5,TripMode_Input!$B:$B,$A14)</f>
        <v>111492</v>
      </c>
      <c r="AO14" s="274">
        <f>Index!$D$3*SUMIFS(TripMode_Input!$E:$E,TripMode_Input!$C:$C,AO$4,TripMode_Input!$D:$D,$A$5,TripMode_Input!$B:$B,$A14)</f>
        <v>0</v>
      </c>
      <c r="AP14" s="274">
        <f>Index!$D$3*SUMIFS(TripMode_Input!$E:$E,TripMode_Input!$C:$C,AP$4,TripMode_Input!$D:$D,$A$5,TripMode_Input!$B:$B,$A14)</f>
        <v>0</v>
      </c>
      <c r="AQ14" s="274">
        <f>Index!$D$3*SUMIFS(TripMode_Input!$E:$E,TripMode_Input!$C:$C,AQ$4,TripMode_Input!$D:$D,$A$5,TripMode_Input!$B:$B,$A14)</f>
        <v>0</v>
      </c>
      <c r="AR14" s="274">
        <f>Index!$D$3*SUMIFS(TripMode_Input!$E:$E,TripMode_Input!$C:$C,AR$4,TripMode_Input!$D:$D,$A$5,TripMode_Input!$B:$B,$A14)</f>
        <v>0</v>
      </c>
      <c r="AS14" s="275">
        <f t="shared" si="39"/>
        <v>111492</v>
      </c>
      <c r="AU14" s="273" t="s">
        <v>523</v>
      </c>
      <c r="AV14" s="249">
        <f t="shared" si="40"/>
        <v>0</v>
      </c>
      <c r="AW14" s="249">
        <f t="shared" si="41"/>
        <v>0</v>
      </c>
      <c r="AX14" s="249">
        <f t="shared" si="42"/>
        <v>0</v>
      </c>
      <c r="AY14" s="249">
        <f t="shared" si="43"/>
        <v>0</v>
      </c>
      <c r="AZ14" s="249">
        <f t="shared" si="44"/>
        <v>0</v>
      </c>
      <c r="BA14" s="249">
        <f t="shared" si="45"/>
        <v>0</v>
      </c>
      <c r="BB14" s="249">
        <f t="shared" si="46"/>
        <v>0</v>
      </c>
      <c r="BC14" s="249">
        <f t="shared" si="47"/>
        <v>0.53107458741848013</v>
      </c>
      <c r="BD14" s="249">
        <f t="shared" si="48"/>
        <v>0</v>
      </c>
      <c r="BE14" s="249">
        <f t="shared" si="49"/>
        <v>0</v>
      </c>
      <c r="BF14" s="249">
        <f t="shared" si="50"/>
        <v>0</v>
      </c>
      <c r="BG14" s="249">
        <f t="shared" si="51"/>
        <v>0</v>
      </c>
      <c r="BH14" s="279">
        <f t="shared" si="52"/>
        <v>1.2641039588117076E-2</v>
      </c>
      <c r="BJ14" s="273" t="s">
        <v>523</v>
      </c>
      <c r="BK14" s="249">
        <f t="shared" si="53"/>
        <v>0</v>
      </c>
      <c r="BL14" s="249">
        <f t="shared" si="13"/>
        <v>0</v>
      </c>
      <c r="BM14" s="249">
        <f t="shared" si="14"/>
        <v>0</v>
      </c>
      <c r="BN14" s="249">
        <f t="shared" si="15"/>
        <v>0</v>
      </c>
      <c r="BO14" s="249">
        <f t="shared" si="16"/>
        <v>0</v>
      </c>
      <c r="BP14" s="249">
        <f t="shared" si="17"/>
        <v>0</v>
      </c>
      <c r="BQ14" s="249">
        <f t="shared" si="18"/>
        <v>0</v>
      </c>
      <c r="BR14" s="249">
        <f t="shared" si="19"/>
        <v>0.50806583912068681</v>
      </c>
      <c r="BS14" s="249">
        <f t="shared" si="20"/>
        <v>0</v>
      </c>
      <c r="BT14" s="249">
        <f t="shared" si="21"/>
        <v>0</v>
      </c>
      <c r="BU14" s="249">
        <f t="shared" si="22"/>
        <v>0</v>
      </c>
      <c r="BV14" s="249">
        <f t="shared" si="23"/>
        <v>0</v>
      </c>
      <c r="BW14" s="279">
        <f t="shared" si="54"/>
        <v>1.2093367933332669E-2</v>
      </c>
      <c r="BY14" s="273" t="s">
        <v>523</v>
      </c>
      <c r="BZ14" s="249" t="str">
        <f t="shared" si="55"/>
        <v/>
      </c>
      <c r="CA14" s="249" t="str">
        <f t="shared" si="56"/>
        <v/>
      </c>
      <c r="CB14" s="249" t="str">
        <f t="shared" si="57"/>
        <v/>
      </c>
      <c r="CC14" s="249" t="str">
        <f t="shared" si="58"/>
        <v/>
      </c>
      <c r="CD14" s="249" t="str">
        <f t="shared" si="59"/>
        <v/>
      </c>
      <c r="CE14" s="249" t="str">
        <f t="shared" si="60"/>
        <v/>
      </c>
      <c r="CF14" s="249" t="str">
        <f t="shared" si="61"/>
        <v/>
      </c>
      <c r="CG14" s="249">
        <f t="shared" si="62"/>
        <v>-4.3324890406896285E-2</v>
      </c>
      <c r="CH14" s="249" t="str">
        <f t="shared" si="63"/>
        <v/>
      </c>
      <c r="CI14" s="249" t="str">
        <f t="shared" si="64"/>
        <v/>
      </c>
      <c r="CJ14" s="249" t="str">
        <f t="shared" si="65"/>
        <v/>
      </c>
      <c r="CK14" s="249" t="str">
        <f t="shared" si="66"/>
        <v/>
      </c>
      <c r="CL14" s="279">
        <f t="shared" si="67"/>
        <v>-4.3324890406896063E-2</v>
      </c>
      <c r="CN14" s="273" t="s">
        <v>523</v>
      </c>
      <c r="CO14" s="239" t="str">
        <f t="shared" si="68"/>
        <v/>
      </c>
      <c r="CP14" s="239" t="str">
        <f t="shared" si="69"/>
        <v/>
      </c>
      <c r="CQ14" s="239" t="str">
        <f t="shared" si="70"/>
        <v/>
      </c>
      <c r="CR14" s="239" t="str">
        <f t="shared" si="71"/>
        <v/>
      </c>
      <c r="CS14" s="239" t="str">
        <f t="shared" si="72"/>
        <v/>
      </c>
      <c r="CT14" s="239" t="str">
        <f t="shared" si="73"/>
        <v/>
      </c>
      <c r="CU14" s="239" t="str">
        <f t="shared" si="74"/>
        <v/>
      </c>
      <c r="CV14" s="239">
        <f t="shared" si="75"/>
        <v>4.42914335768783E-2</v>
      </c>
      <c r="CW14" s="239" t="str">
        <f t="shared" si="76"/>
        <v/>
      </c>
      <c r="CX14" s="239" t="str">
        <f t="shared" si="77"/>
        <v/>
      </c>
      <c r="CY14" s="239" t="str">
        <f t="shared" si="78"/>
        <v/>
      </c>
      <c r="CZ14" s="239" t="str">
        <f t="shared" si="79"/>
        <v/>
      </c>
      <c r="DA14" s="110"/>
      <c r="DB14" s="121" t="s">
        <v>25</v>
      </c>
      <c r="DC14" s="273" t="str">
        <v>KNR-Transit</v>
      </c>
      <c r="DD14" s="239" t="str">
        <v/>
      </c>
      <c r="DE14" s="239">
        <v>-3.6901755704767752E-2</v>
      </c>
      <c r="DF14" s="239">
        <v>-2.2812841729513634E-2</v>
      </c>
      <c r="DG14" s="239">
        <v>-0.14612518190112156</v>
      </c>
      <c r="DH14" s="239" t="str">
        <v/>
      </c>
      <c r="DI14" s="239" t="str">
        <v/>
      </c>
      <c r="DJ14" s="239" t="str">
        <v/>
      </c>
      <c r="DK14" s="239">
        <v>4.42914335768783E-2</v>
      </c>
      <c r="DL14" s="239" t="str">
        <v/>
      </c>
      <c r="DM14" s="239" t="str">
        <v/>
      </c>
      <c r="DN14" s="239" t="str">
        <v/>
      </c>
      <c r="DO14" s="239" t="str">
        <v/>
      </c>
      <c r="DP14" s="110">
        <v>0</v>
      </c>
      <c r="DR14" s="282" t="s">
        <v>674</v>
      </c>
      <c r="DS14" s="286">
        <v>-999</v>
      </c>
      <c r="DT14" s="286">
        <v>-999</v>
      </c>
      <c r="DU14" s="286">
        <v>-1.5460142667873079E-2</v>
      </c>
      <c r="DV14" s="286">
        <v>-1.5460142667873079E-2</v>
      </c>
      <c r="DW14" s="286">
        <v>-1.5460142667873079E-2</v>
      </c>
      <c r="DX14" s="286">
        <v>-0.68244164548901498</v>
      </c>
      <c r="DY14" s="286">
        <v>-0.68244164548901498</v>
      </c>
      <c r="DZ14" s="286">
        <v>-0.68244164548901498</v>
      </c>
      <c r="EA14" s="286">
        <v>-8.5157221707286634</v>
      </c>
      <c r="EB14" s="287">
        <v>-999</v>
      </c>
      <c r="EC14" s="286">
        <v>-999</v>
      </c>
      <c r="ED14" s="286">
        <v>-999</v>
      </c>
      <c r="EE14" s="290">
        <v>0</v>
      </c>
      <c r="EF14" s="286">
        <v>-999</v>
      </c>
      <c r="EG14" s="286">
        <v>-999</v>
      </c>
      <c r="EH14" s="286">
        <v>-999</v>
      </c>
      <c r="EK14" s="282" t="s">
        <v>674</v>
      </c>
      <c r="EL14" s="286">
        <f>IFERROR(DS14+TripMode!DD14, DS14)</f>
        <v>-999</v>
      </c>
      <c r="EM14" s="286">
        <f>IFERROR(DT14+TripMode!DD14, DT14)</f>
        <v>-999</v>
      </c>
      <c r="EN14" s="286">
        <f>IFERROR(DU14+TripMode!DE14, DU14)</f>
        <v>-5.2361898372640832E-2</v>
      </c>
      <c r="EO14" s="286">
        <f>IFERROR(DV14+TripMode!DE14, DV14)</f>
        <v>-5.2361898372640832E-2</v>
      </c>
      <c r="EP14" s="286">
        <f>IFERROR(DW14+TripMode!DE14, DW14)</f>
        <v>-5.2361898372640832E-2</v>
      </c>
      <c r="EQ14" s="286">
        <f>IFERROR(DX14+TripMode!DF14, DX14)</f>
        <v>-0.70525448721852857</v>
      </c>
      <c r="ER14" s="286">
        <f>IFERROR(DY14+TripMode!DF14, DY14)</f>
        <v>-0.70525448721852857</v>
      </c>
      <c r="ES14" s="286">
        <f>IFERROR(DZ14+TripMode!DF14, DZ14)</f>
        <v>-0.70525448721852857</v>
      </c>
      <c r="ET14" s="286">
        <f>IFERROR(EA14+TripMode!DG14, EA14)</f>
        <v>-8.6618473526297848</v>
      </c>
      <c r="EU14" s="287">
        <f>IFERROR(EB14+TripMode!DH14, EB14)</f>
        <v>-999</v>
      </c>
      <c r="EV14" s="286">
        <f>IFERROR(EC14+TripMode!DI14, EC14)</f>
        <v>-999</v>
      </c>
      <c r="EW14" s="286">
        <f>IFERROR(ED14+TripMode!DJ14, ED14)</f>
        <v>-999</v>
      </c>
      <c r="EX14" s="290">
        <v>0</v>
      </c>
      <c r="EY14" s="286">
        <f>IFERROR(EF14+TripMode!DL14, EF14)</f>
        <v>-999</v>
      </c>
      <c r="EZ14" s="286">
        <f>IFERROR(EG14+TripMode!DN14, EG14)</f>
        <v>-999</v>
      </c>
      <c r="FA14" s="286">
        <f>IFERROR(EH14+TripMode!DO14, EH14)</f>
        <v>-999</v>
      </c>
    </row>
    <row r="15" spans="1:159" x14ac:dyDescent="0.25">
      <c r="A15">
        <v>9</v>
      </c>
      <c r="B15" s="273" t="s">
        <v>635</v>
      </c>
      <c r="C15" s="274"/>
      <c r="D15" s="274"/>
      <c r="E15" s="274"/>
      <c r="F15" s="274"/>
      <c r="G15" s="274"/>
      <c r="H15" s="274"/>
      <c r="I15" s="274"/>
      <c r="J15" s="274"/>
      <c r="K15" s="274">
        <v>6731.3379963071129</v>
      </c>
      <c r="L15" s="274"/>
      <c r="M15" s="274"/>
      <c r="N15" s="274"/>
      <c r="O15" s="275">
        <v>6731.3379963071129</v>
      </c>
      <c r="P15" s="234"/>
      <c r="Q15" s="273" t="s">
        <v>635</v>
      </c>
      <c r="R15" s="274">
        <f t="shared" si="81"/>
        <v>0</v>
      </c>
      <c r="S15" s="274">
        <f t="shared" si="82"/>
        <v>0</v>
      </c>
      <c r="T15" s="274">
        <f t="shared" si="83"/>
        <v>0</v>
      </c>
      <c r="U15" s="274">
        <f t="shared" si="84"/>
        <v>0</v>
      </c>
      <c r="V15" s="274">
        <f t="shared" si="85"/>
        <v>0</v>
      </c>
      <c r="W15" s="274">
        <f t="shared" si="86"/>
        <v>0</v>
      </c>
      <c r="X15" s="274">
        <f t="shared" si="87"/>
        <v>0</v>
      </c>
      <c r="Y15" s="274">
        <f t="shared" si="88"/>
        <v>0</v>
      </c>
      <c r="Z15" s="274">
        <f t="shared" si="89"/>
        <v>6731.3379963071129</v>
      </c>
      <c r="AA15" s="274">
        <f t="shared" si="90"/>
        <v>0</v>
      </c>
      <c r="AB15" s="274">
        <f t="shared" si="91"/>
        <v>0</v>
      </c>
      <c r="AC15" s="274">
        <f t="shared" si="92"/>
        <v>0</v>
      </c>
      <c r="AD15" s="275">
        <f t="shared" si="38"/>
        <v>6731.3379963071129</v>
      </c>
      <c r="AF15" s="273" t="s">
        <v>635</v>
      </c>
      <c r="AG15" s="274">
        <f>Index!$D$3*SUMIFS(TripMode_Input!$E:$E,TripMode_Input!$C:$C,AG$4,TripMode_Input!$D:$D,$A$5,TripMode_Input!$B:$B,$A15)</f>
        <v>0</v>
      </c>
      <c r="AH15" s="274">
        <f>Index!$D$3*SUMIFS(TripMode_Input!$E:$E,TripMode_Input!$C:$C,AH$4,TripMode_Input!$D:$D,$A$5,TripMode_Input!$B:$B,$A15)</f>
        <v>0</v>
      </c>
      <c r="AI15" s="274">
        <f>Index!$D$3*SUMIFS(TripMode_Input!$E:$E,TripMode_Input!$C:$C,AI$4,TripMode_Input!$D:$D,$A$5,TripMode_Input!$B:$B,$A15)</f>
        <v>0</v>
      </c>
      <c r="AJ15" s="274">
        <f>Index!$D$3*SUMIFS(TripMode_Input!$E:$E,TripMode_Input!$C:$C,AJ$4,TripMode_Input!$D:$D,$A$5,TripMode_Input!$B:$B,$A15)</f>
        <v>0</v>
      </c>
      <c r="AK15" s="274">
        <f>Index!$D$3*SUMIFS(TripMode_Input!$E:$E,TripMode_Input!$C:$C,AK$4,TripMode_Input!$D:$D,$A$5,TripMode_Input!$B:$B,$A15)</f>
        <v>0</v>
      </c>
      <c r="AL15" s="274">
        <f>Index!$D$3*SUMIFS(TripMode_Input!$E:$E,TripMode_Input!$C:$C,AL$4,TripMode_Input!$D:$D,$A$5,TripMode_Input!$B:$B,$A15)</f>
        <v>0</v>
      </c>
      <c r="AM15" s="274">
        <f>Index!$D$3*SUMIFS(TripMode_Input!$E:$E,TripMode_Input!$C:$C,AM$4,TripMode_Input!$D:$D,$A$5,TripMode_Input!$B:$B,$A15)</f>
        <v>0</v>
      </c>
      <c r="AN15" s="274">
        <f>Index!$D$3*SUMIFS(TripMode_Input!$E:$E,TripMode_Input!$C:$C,AN$4,TripMode_Input!$D:$D,$A$5,TripMode_Input!$B:$B,$A15)</f>
        <v>0</v>
      </c>
      <c r="AO15" s="274">
        <f>Index!$D$3*SUMIFS(TripMode_Input!$E:$E,TripMode_Input!$C:$C,AO$4,TripMode_Input!$D:$D,$A$5,TripMode_Input!$B:$B,$A15)</f>
        <v>9284</v>
      </c>
      <c r="AP15" s="274">
        <f>Index!$D$3*SUMIFS(TripMode_Input!$E:$E,TripMode_Input!$C:$C,AP$4,TripMode_Input!$D:$D,$A$5,TripMode_Input!$B:$B,$A15)</f>
        <v>0</v>
      </c>
      <c r="AQ15" s="274">
        <f>Index!$D$3*SUMIFS(TripMode_Input!$E:$E,TripMode_Input!$C:$C,AQ$4,TripMode_Input!$D:$D,$A$5,TripMode_Input!$B:$B,$A15)</f>
        <v>0</v>
      </c>
      <c r="AR15" s="274">
        <f>Index!$D$3*SUMIFS(TripMode_Input!$E:$E,TripMode_Input!$C:$C,AR$4,TripMode_Input!$D:$D,$A$5,TripMode_Input!$B:$B,$A15)</f>
        <v>0</v>
      </c>
      <c r="AS15" s="275">
        <f t="shared" si="39"/>
        <v>9284</v>
      </c>
      <c r="AU15" s="273" t="s">
        <v>635</v>
      </c>
      <c r="AV15" s="249">
        <f t="shared" si="40"/>
        <v>0</v>
      </c>
      <c r="AW15" s="249">
        <f t="shared" si="41"/>
        <v>0</v>
      </c>
      <c r="AX15" s="249">
        <f t="shared" si="42"/>
        <v>0</v>
      </c>
      <c r="AY15" s="249">
        <f t="shared" si="43"/>
        <v>0</v>
      </c>
      <c r="AZ15" s="249">
        <f t="shared" si="44"/>
        <v>0</v>
      </c>
      <c r="BA15" s="249">
        <f t="shared" si="45"/>
        <v>0</v>
      </c>
      <c r="BB15" s="249">
        <f t="shared" si="46"/>
        <v>0</v>
      </c>
      <c r="BC15" s="249">
        <f t="shared" si="47"/>
        <v>0</v>
      </c>
      <c r="BD15" s="249">
        <f t="shared" si="48"/>
        <v>0.43596748680745545</v>
      </c>
      <c r="BE15" s="249">
        <f t="shared" si="49"/>
        <v>0</v>
      </c>
      <c r="BF15" s="249">
        <f t="shared" si="50"/>
        <v>0</v>
      </c>
      <c r="BG15" s="249">
        <f t="shared" si="51"/>
        <v>0</v>
      </c>
      <c r="BH15" s="279">
        <f t="shared" si="52"/>
        <v>7.3013801055649022E-4</v>
      </c>
      <c r="BJ15" s="273" t="s">
        <v>635</v>
      </c>
      <c r="BK15" s="249">
        <f t="shared" si="53"/>
        <v>0</v>
      </c>
      <c r="BL15" s="249">
        <f t="shared" si="13"/>
        <v>0</v>
      </c>
      <c r="BM15" s="249">
        <f t="shared" si="14"/>
        <v>0</v>
      </c>
      <c r="BN15" s="249">
        <f>IF(AJ15&gt;0,AJ15/AJ$19,0)</f>
        <v>0</v>
      </c>
      <c r="BO15" s="249">
        <f t="shared" si="16"/>
        <v>0</v>
      </c>
      <c r="BP15" s="249">
        <f t="shared" si="17"/>
        <v>0</v>
      </c>
      <c r="BQ15" s="249">
        <f t="shared" si="18"/>
        <v>0</v>
      </c>
      <c r="BR15" s="249">
        <f t="shared" si="19"/>
        <v>0</v>
      </c>
      <c r="BS15" s="249">
        <f t="shared" si="20"/>
        <v>0.60129533678756475</v>
      </c>
      <c r="BT15" s="249">
        <f t="shared" si="21"/>
        <v>0</v>
      </c>
      <c r="BU15" s="249">
        <f t="shared" si="22"/>
        <v>0</v>
      </c>
      <c r="BV15" s="249">
        <f t="shared" si="23"/>
        <v>0</v>
      </c>
      <c r="BW15" s="279">
        <f t="shared" si="54"/>
        <v>1.0070213817409365E-3</v>
      </c>
      <c r="BY15" s="273" t="s">
        <v>635</v>
      </c>
      <c r="BZ15" s="249" t="str">
        <f t="shared" si="55"/>
        <v/>
      </c>
      <c r="CA15" s="249" t="str">
        <f t="shared" si="56"/>
        <v/>
      </c>
      <c r="CB15" s="249" t="str">
        <f t="shared" si="57"/>
        <v/>
      </c>
      <c r="CC15" s="249" t="str">
        <f t="shared" si="58"/>
        <v/>
      </c>
      <c r="CD15" s="249" t="str">
        <f t="shared" si="59"/>
        <v/>
      </c>
      <c r="CE15" s="249" t="str">
        <f t="shared" si="60"/>
        <v/>
      </c>
      <c r="CF15" s="249" t="str">
        <f t="shared" si="61"/>
        <v/>
      </c>
      <c r="CG15" s="249" t="str">
        <f t="shared" si="62"/>
        <v/>
      </c>
      <c r="CH15" s="249">
        <f t="shared" si="63"/>
        <v>0.37922059553290988</v>
      </c>
      <c r="CI15" s="249" t="str">
        <f t="shared" si="64"/>
        <v/>
      </c>
      <c r="CJ15" s="249" t="str">
        <f t="shared" si="65"/>
        <v/>
      </c>
      <c r="CK15" s="249" t="str">
        <f t="shared" si="66"/>
        <v/>
      </c>
      <c r="CL15" s="279">
        <f t="shared" si="67"/>
        <v>0.37922059553290988</v>
      </c>
      <c r="CN15" s="273" t="s">
        <v>635</v>
      </c>
      <c r="CO15" s="239" t="str">
        <f t="shared" si="68"/>
        <v/>
      </c>
      <c r="CP15" s="239" t="str">
        <f t="shared" si="69"/>
        <v/>
      </c>
      <c r="CQ15" s="239" t="str">
        <f t="shared" si="70"/>
        <v/>
      </c>
      <c r="CR15" s="239" t="str">
        <f t="shared" si="71"/>
        <v/>
      </c>
      <c r="CS15" s="239" t="str">
        <f t="shared" si="72"/>
        <v/>
      </c>
      <c r="CT15" s="239" t="str">
        <f t="shared" si="73"/>
        <v/>
      </c>
      <c r="CU15" s="239" t="str">
        <f t="shared" si="74"/>
        <v/>
      </c>
      <c r="CV15" s="239" t="str">
        <f t="shared" si="75"/>
        <v/>
      </c>
      <c r="CW15" s="239">
        <f t="shared" si="76"/>
        <v>-0.32151855377179234</v>
      </c>
      <c r="CX15" s="239" t="str">
        <f t="shared" si="77"/>
        <v/>
      </c>
      <c r="CY15" s="239" t="str">
        <f t="shared" si="78"/>
        <v/>
      </c>
      <c r="CZ15" s="239" t="str">
        <f t="shared" si="79"/>
        <v/>
      </c>
      <c r="DA15" s="110"/>
      <c r="DB15" s="121" t="s">
        <v>629</v>
      </c>
      <c r="DC15" s="273" t="str">
        <v>TNC-Transit</v>
      </c>
      <c r="DD15" s="239" t="str">
        <v/>
      </c>
      <c r="DE15" s="239">
        <v>0.34863633711242581</v>
      </c>
      <c r="DF15" s="239">
        <v>0.34819549339982575</v>
      </c>
      <c r="DG15" s="239">
        <v>0.33467736404181114</v>
      </c>
      <c r="DH15" s="239" t="str">
        <v/>
      </c>
      <c r="DI15" s="239" t="str">
        <v/>
      </c>
      <c r="DJ15" s="239" t="str">
        <v/>
      </c>
      <c r="DK15" s="239" t="str">
        <v/>
      </c>
      <c r="DL15" s="239">
        <v>-0.32151855377179234</v>
      </c>
      <c r="DM15" s="239" t="str">
        <v/>
      </c>
      <c r="DN15" s="239" t="str">
        <v/>
      </c>
      <c r="DO15" s="239" t="str">
        <v/>
      </c>
      <c r="DP15" s="110">
        <v>0</v>
      </c>
      <c r="DR15" s="282" t="s">
        <v>695</v>
      </c>
      <c r="DS15" s="288">
        <v>-999</v>
      </c>
      <c r="DT15" s="288">
        <v>-999</v>
      </c>
      <c r="DU15" s="288">
        <v>-2.7052608801002571</v>
      </c>
      <c r="DV15" s="288">
        <v>-2.7052608801002571</v>
      </c>
      <c r="DW15" s="288">
        <v>-2.7052608801002571</v>
      </c>
      <c r="DX15" s="288">
        <v>-3.2707381780030951</v>
      </c>
      <c r="DY15" s="288">
        <v>-3.2707381780030951</v>
      </c>
      <c r="DZ15" s="288">
        <v>-3.2707381780030951</v>
      </c>
      <c r="EA15" s="288">
        <v>-8.0749200238337799</v>
      </c>
      <c r="EB15" s="288">
        <v>-999</v>
      </c>
      <c r="EC15" s="288">
        <v>-999</v>
      </c>
      <c r="ED15" s="288">
        <v>-999</v>
      </c>
      <c r="EE15" s="288">
        <v>-999</v>
      </c>
      <c r="EF15" s="290">
        <v>0</v>
      </c>
      <c r="EG15" s="288">
        <v>-999</v>
      </c>
      <c r="EH15" s="288">
        <v>-999</v>
      </c>
      <c r="EI15" s="251"/>
      <c r="EJ15" s="251"/>
      <c r="EK15" s="282" t="s">
        <v>695</v>
      </c>
      <c r="EL15" s="286">
        <f>IFERROR(DS15+TripMode!DD15, DS15)</f>
        <v>-999</v>
      </c>
      <c r="EM15" s="286">
        <f>IFERROR(DT15+TripMode!DD15, DT15)</f>
        <v>-999</v>
      </c>
      <c r="EN15" s="286">
        <f>IFERROR(DU15+TripMode!DE15, DU15)</f>
        <v>-2.3566245429878312</v>
      </c>
      <c r="EO15" s="286">
        <f>IFERROR(DV15+TripMode!DE15, DV15)</f>
        <v>-2.3566245429878312</v>
      </c>
      <c r="EP15" s="286">
        <f>IFERROR(DW15+TripMode!DE15, DW15)</f>
        <v>-2.3566245429878312</v>
      </c>
      <c r="EQ15" s="286">
        <f>IFERROR(DX15+TripMode!DF15, DX15)</f>
        <v>-2.9225426846032692</v>
      </c>
      <c r="ER15" s="286">
        <f>IFERROR(DY15+TripMode!DF15, DY15)</f>
        <v>-2.9225426846032692</v>
      </c>
      <c r="ES15" s="286">
        <f>IFERROR(DZ15+TripMode!DF15, DZ15)</f>
        <v>-2.9225426846032692</v>
      </c>
      <c r="ET15" s="286">
        <f>IFERROR(EA15+TripMode!DG15, EA15)</f>
        <v>-7.7402426597919689</v>
      </c>
      <c r="EU15" s="287">
        <f>IFERROR(EB15+TripMode!DH15, EB15)</f>
        <v>-999</v>
      </c>
      <c r="EV15" s="286">
        <f>IFERROR(EC15+TripMode!DI15, EC15)</f>
        <v>-999</v>
      </c>
      <c r="EW15" s="286">
        <f>IFERROR(ED15+TripMode!DJ15, ED15)</f>
        <v>-999</v>
      </c>
      <c r="EX15" s="286">
        <f>IFERROR(EE15+TripMode!DK15, EE15)</f>
        <v>-999</v>
      </c>
      <c r="EY15" s="290">
        <v>0</v>
      </c>
      <c r="EZ15" s="286">
        <f>IFERROR(EG15+TripMode!DN15, EG15)</f>
        <v>-999</v>
      </c>
      <c r="FA15" s="286">
        <f>IFERROR(EH15+TripMode!DO15, EH15)</f>
        <v>-999</v>
      </c>
    </row>
    <row r="16" spans="1:159" x14ac:dyDescent="0.25">
      <c r="A16" s="251">
        <v>10</v>
      </c>
      <c r="B16" s="273" t="s">
        <v>525</v>
      </c>
      <c r="C16" s="274"/>
      <c r="D16" s="274"/>
      <c r="E16" s="274"/>
      <c r="F16" s="274"/>
      <c r="G16" s="274"/>
      <c r="H16" s="274"/>
      <c r="I16" s="274"/>
      <c r="J16" s="274"/>
      <c r="K16" s="274"/>
      <c r="L16" s="274">
        <v>0</v>
      </c>
      <c r="M16" s="274"/>
      <c r="N16" s="274"/>
      <c r="O16" s="275">
        <v>0</v>
      </c>
      <c r="P16" s="234"/>
      <c r="Q16" s="273" t="s">
        <v>525</v>
      </c>
      <c r="R16" s="274">
        <f t="shared" ref="R16" si="93">IFERROR(C16*IF((AG$19-SUM(C$12:C$15))/(C$19-SUM(C$12:C$15))&gt;0,(AG$19-SUM(C$12:C$15))/(C$19-SUM(C$12:C$15)),1),0)</f>
        <v>0</v>
      </c>
      <c r="S16" s="274">
        <f t="shared" ref="S16" si="94">IFERROR(D16*IF((AH$19-SUM(D$12:D$15))/(D$19-SUM(D$12:D$15))&gt;0,(AH$19-SUM(D$12:D$15))/(D$19-SUM(D$12:D$15)),1),0)</f>
        <v>0</v>
      </c>
      <c r="T16" s="274">
        <f t="shared" ref="T16" si="95">IFERROR(E16*IF((AI$19-SUM(E$12:E$15))/(E$19-SUM(E$12:E$15))&gt;0,(AI$19-SUM(E$12:E$15))/(E$19-SUM(E$12:E$15)),1),0)</f>
        <v>0</v>
      </c>
      <c r="U16" s="274">
        <f t="shared" ref="U16" si="96">IFERROR(F16*IF((AJ$19-SUM(F$12:F$15))/(F$19-SUM(F$12:F$15))&gt;0,(AJ$19-SUM(F$12:F$15))/(F$19-SUM(F$12:F$15)),1),0)</f>
        <v>0</v>
      </c>
      <c r="V16" s="274">
        <f t="shared" ref="V16" si="97">IFERROR(G16*IF((AK$19-SUM(G$12:G$15))/(G$19-SUM(G$12:G$15))&gt;0,(AK$19-SUM(G$12:G$15))/(G$19-SUM(G$12:G$15)),1),0)</f>
        <v>0</v>
      </c>
      <c r="W16" s="274">
        <f t="shared" ref="W16" si="98">IFERROR(H16*IF((AL$19-SUM(H$12:H$15))/(H$19-SUM(H$12:H$15))&gt;0,(AL$19-SUM(H$12:H$15))/(H$19-SUM(H$12:H$15)),1),0)</f>
        <v>0</v>
      </c>
      <c r="X16" s="274">
        <f t="shared" ref="X16" si="99">IFERROR(I16*IF((AM$19-SUM(I$12:I$15))/(I$19-SUM(I$12:I$15))&gt;0,(AM$19-SUM(I$12:I$15))/(I$19-SUM(I$12:I$15)),1),0)</f>
        <v>0</v>
      </c>
      <c r="Y16" s="274">
        <f t="shared" ref="Y16" si="100">IFERROR(J16*IF((AN$19-SUM(J$12:J$15))/(J$19-SUM(J$12:J$15))&gt;0,(AN$19-SUM(J$12:J$15))/(J$19-SUM(J$12:J$15)),1),0)</f>
        <v>0</v>
      </c>
      <c r="Z16" s="274">
        <f t="shared" ref="Z16" si="101">IFERROR(K16*IF((AO$19-SUM(K$12:K$15))/(K$19-SUM(K$12:K$15))&gt;0,(AO$19-SUM(K$12:K$15))/(K$19-SUM(K$12:K$15)),1),0)</f>
        <v>0</v>
      </c>
      <c r="AA16" s="274">
        <f t="shared" ref="AA16" si="102">IFERROR(L16*IF((AP$19-SUM(L$12:L$15))/(L$19-SUM(L$12:L$15))&gt;0,(AP$19-SUM(L$12:L$15))/(L$19-SUM(L$12:L$15)),1),0)</f>
        <v>0</v>
      </c>
      <c r="AB16" s="274">
        <f t="shared" ref="AB16" si="103">IFERROR(M16*IF((AQ$19-SUM(M$12:M$15))/(M$19-SUM(M$12:M$15))&gt;0,(AQ$19-SUM(M$12:M$15))/(M$19-SUM(M$12:M$15)),1),0)</f>
        <v>0</v>
      </c>
      <c r="AC16" s="274">
        <f t="shared" ref="AC16" si="104">IFERROR(N16*IF((AR$19-SUM(N$12:N$15))/(N$19-SUM(N$12:N$15))&gt;0,(AR$19-SUM(N$12:N$15))/(N$19-SUM(N$12:N$15)),1),0)</f>
        <v>0</v>
      </c>
      <c r="AD16" s="275">
        <f t="shared" si="38"/>
        <v>0</v>
      </c>
      <c r="AF16" s="273" t="s">
        <v>525</v>
      </c>
      <c r="AG16" s="274">
        <f>Index!$D$3*SUMIFS(TripMode_Input!$E:$E,TripMode_Input!$C:$C,AG$4,TripMode_Input!$D:$D,$A$5,TripMode_Input!$B:$B,$A16)</f>
        <v>0</v>
      </c>
      <c r="AH16" s="274">
        <f>Index!$D$3*SUMIFS(TripMode_Input!$E:$E,TripMode_Input!$C:$C,AH$4,TripMode_Input!$D:$D,$A$5,TripMode_Input!$B:$B,$A16)</f>
        <v>0</v>
      </c>
      <c r="AI16" s="274">
        <f>Index!$D$3*SUMIFS(TripMode_Input!$E:$E,TripMode_Input!$C:$C,AI$4,TripMode_Input!$D:$D,$A$5,TripMode_Input!$B:$B,$A16)</f>
        <v>0</v>
      </c>
      <c r="AJ16" s="274">
        <f>Index!$D$3*SUMIFS(TripMode_Input!$E:$E,TripMode_Input!$C:$C,AJ$4,TripMode_Input!$D:$D,$A$5,TripMode_Input!$B:$B,$A16)</f>
        <v>0</v>
      </c>
      <c r="AK16" s="274">
        <f>Index!$D$3*SUMIFS(TripMode_Input!$E:$E,TripMode_Input!$C:$C,AK$4,TripMode_Input!$D:$D,$A$5,TripMode_Input!$B:$B,$A16)</f>
        <v>0</v>
      </c>
      <c r="AL16" s="274">
        <f>Index!$D$3*SUMIFS(TripMode_Input!$E:$E,TripMode_Input!$C:$C,AL$4,TripMode_Input!$D:$D,$A$5,TripMode_Input!$B:$B,$A16)</f>
        <v>0</v>
      </c>
      <c r="AM16" s="274">
        <f>Index!$D$3*SUMIFS(TripMode_Input!$E:$E,TripMode_Input!$C:$C,AM$4,TripMode_Input!$D:$D,$A$5,TripMode_Input!$B:$B,$A16)</f>
        <v>0</v>
      </c>
      <c r="AN16" s="274">
        <f>Index!$D$3*SUMIFS(TripMode_Input!$E:$E,TripMode_Input!$C:$C,AN$4,TripMode_Input!$D:$D,$A$5,TripMode_Input!$B:$B,$A16)</f>
        <v>0</v>
      </c>
      <c r="AO16" s="274">
        <f>Index!$D$3*SUMIFS(TripMode_Input!$E:$E,TripMode_Input!$C:$C,AO$4,TripMode_Input!$D:$D,$A$5,TripMode_Input!$B:$B,$A16)</f>
        <v>0</v>
      </c>
      <c r="AP16" s="274">
        <f>Index!$D$3*SUMIFS(TripMode_Input!$E:$E,TripMode_Input!$C:$C,AP$4,TripMode_Input!$D:$D,$A$5,TripMode_Input!$B:$B,$A16)</f>
        <v>0</v>
      </c>
      <c r="AQ16" s="274">
        <f>Index!$D$3*SUMIFS(TripMode_Input!$E:$E,TripMode_Input!$C:$C,AQ$4,TripMode_Input!$D:$D,$A$5,TripMode_Input!$B:$B,$A16)</f>
        <v>0</v>
      </c>
      <c r="AR16" s="274">
        <f>Index!$D$3*SUMIFS(TripMode_Input!$E:$E,TripMode_Input!$C:$C,AR$4,TripMode_Input!$D:$D,$A$5,TripMode_Input!$B:$B,$A16)</f>
        <v>0</v>
      </c>
      <c r="AS16" s="275">
        <f t="shared" si="39"/>
        <v>0</v>
      </c>
      <c r="AU16" s="273" t="s">
        <v>525</v>
      </c>
      <c r="AV16" s="249">
        <f t="shared" si="40"/>
        <v>0</v>
      </c>
      <c r="AW16" s="249">
        <f t="shared" si="41"/>
        <v>0</v>
      </c>
      <c r="AX16" s="249">
        <f t="shared" si="42"/>
        <v>0</v>
      </c>
      <c r="AY16" s="249">
        <f t="shared" si="43"/>
        <v>0</v>
      </c>
      <c r="AZ16" s="249">
        <f t="shared" si="44"/>
        <v>0</v>
      </c>
      <c r="BA16" s="249">
        <f t="shared" si="45"/>
        <v>0</v>
      </c>
      <c r="BB16" s="249">
        <f t="shared" si="46"/>
        <v>0</v>
      </c>
      <c r="BC16" s="249">
        <f t="shared" si="47"/>
        <v>0</v>
      </c>
      <c r="BD16" s="249">
        <f t="shared" si="48"/>
        <v>0</v>
      </c>
      <c r="BE16" s="249">
        <f t="shared" si="49"/>
        <v>0</v>
      </c>
      <c r="BF16" s="249">
        <f t="shared" si="50"/>
        <v>0</v>
      </c>
      <c r="BG16" s="249">
        <f t="shared" si="51"/>
        <v>0</v>
      </c>
      <c r="BH16" s="279">
        <f t="shared" si="52"/>
        <v>0</v>
      </c>
      <c r="BJ16" s="273" t="s">
        <v>525</v>
      </c>
      <c r="BK16" s="249">
        <f t="shared" si="53"/>
        <v>0</v>
      </c>
      <c r="BL16" s="249">
        <f t="shared" si="13"/>
        <v>0</v>
      </c>
      <c r="BM16" s="249">
        <f t="shared" si="14"/>
        <v>0</v>
      </c>
      <c r="BN16" s="249">
        <f t="shared" si="15"/>
        <v>0</v>
      </c>
      <c r="BO16" s="249">
        <f t="shared" si="16"/>
        <v>0</v>
      </c>
      <c r="BP16" s="249">
        <f t="shared" si="17"/>
        <v>0</v>
      </c>
      <c r="BQ16" s="249">
        <f t="shared" si="18"/>
        <v>0</v>
      </c>
      <c r="BR16" s="249">
        <f t="shared" si="19"/>
        <v>0</v>
      </c>
      <c r="BS16" s="249">
        <f t="shared" si="20"/>
        <v>0</v>
      </c>
      <c r="BT16" s="249">
        <f t="shared" si="21"/>
        <v>0</v>
      </c>
      <c r="BU16" s="249">
        <f t="shared" si="22"/>
        <v>0</v>
      </c>
      <c r="BV16" s="249">
        <f t="shared" si="23"/>
        <v>0</v>
      </c>
      <c r="BW16" s="279">
        <f t="shared" si="54"/>
        <v>0</v>
      </c>
      <c r="BY16" s="273" t="s">
        <v>525</v>
      </c>
      <c r="BZ16" s="249" t="str">
        <f t="shared" si="55"/>
        <v/>
      </c>
      <c r="CA16" s="249" t="str">
        <f t="shared" si="56"/>
        <v/>
      </c>
      <c r="CB16" s="249" t="str">
        <f t="shared" si="57"/>
        <v/>
      </c>
      <c r="CC16" s="249" t="str">
        <f t="shared" si="58"/>
        <v/>
      </c>
      <c r="CD16" s="249" t="str">
        <f t="shared" si="59"/>
        <v/>
      </c>
      <c r="CE16" s="249" t="str">
        <f t="shared" si="60"/>
        <v/>
      </c>
      <c r="CF16" s="249" t="str">
        <f t="shared" si="61"/>
        <v/>
      </c>
      <c r="CG16" s="249" t="str">
        <f t="shared" si="62"/>
        <v/>
      </c>
      <c r="CH16" s="249" t="str">
        <f t="shared" si="63"/>
        <v/>
      </c>
      <c r="CI16" s="249" t="str">
        <f t="shared" si="64"/>
        <v/>
      </c>
      <c r="CJ16" s="249" t="str">
        <f t="shared" si="65"/>
        <v/>
      </c>
      <c r="CK16" s="249" t="str">
        <f t="shared" si="66"/>
        <v/>
      </c>
      <c r="CL16" s="279" t="str">
        <f t="shared" si="67"/>
        <v/>
      </c>
      <c r="CN16" s="273" t="s">
        <v>525</v>
      </c>
      <c r="CO16" s="239" t="str">
        <f t="shared" si="68"/>
        <v/>
      </c>
      <c r="CP16" s="239" t="str">
        <f t="shared" si="69"/>
        <v/>
      </c>
      <c r="CQ16" s="239" t="str">
        <f t="shared" si="70"/>
        <v/>
      </c>
      <c r="CR16" s="239" t="str">
        <f t="shared" si="71"/>
        <v/>
      </c>
      <c r="CS16" s="239" t="str">
        <f t="shared" si="72"/>
        <v/>
      </c>
      <c r="CT16" s="239" t="str">
        <f t="shared" si="73"/>
        <v/>
      </c>
      <c r="CU16" s="239" t="str">
        <f t="shared" si="74"/>
        <v/>
      </c>
      <c r="CV16" s="239" t="str">
        <f t="shared" si="75"/>
        <v/>
      </c>
      <c r="CW16" s="239" t="str">
        <f t="shared" si="76"/>
        <v/>
      </c>
      <c r="CX16" s="239" t="str">
        <f t="shared" si="77"/>
        <v/>
      </c>
      <c r="CY16" s="239" t="str">
        <f t="shared" si="78"/>
        <v/>
      </c>
      <c r="CZ16" s="239" t="str">
        <f t="shared" si="79"/>
        <v/>
      </c>
      <c r="DA16" s="110"/>
      <c r="DC16" s="273" t="str">
        <v>School Bus</v>
      </c>
      <c r="DD16" s="239" t="str">
        <v/>
      </c>
      <c r="DE16" s="239" t="str">
        <v/>
      </c>
      <c r="DF16" s="239" t="str">
        <v/>
      </c>
      <c r="DG16" s="239" t="str">
        <v/>
      </c>
      <c r="DH16" s="239" t="str">
        <v/>
      </c>
      <c r="DI16" s="239" t="str">
        <v/>
      </c>
      <c r="DJ16" s="239" t="str">
        <v/>
      </c>
      <c r="DK16" s="239" t="str">
        <v/>
      </c>
      <c r="DL16" s="239" t="str">
        <v/>
      </c>
      <c r="DM16" s="239" t="str">
        <v/>
      </c>
      <c r="DN16" s="239" t="str">
        <v/>
      </c>
      <c r="DO16" s="239" t="str">
        <v/>
      </c>
      <c r="DP16" s="110">
        <v>0</v>
      </c>
      <c r="DR16" s="282" t="s">
        <v>697</v>
      </c>
      <c r="DS16" s="286">
        <v>-999</v>
      </c>
      <c r="DT16" s="286">
        <v>-999</v>
      </c>
      <c r="DU16" s="286">
        <v>-999</v>
      </c>
      <c r="DV16" s="286">
        <v>-999</v>
      </c>
      <c r="DW16" s="286">
        <v>-999</v>
      </c>
      <c r="DX16" s="286">
        <v>-999</v>
      </c>
      <c r="DY16" s="286">
        <v>-999</v>
      </c>
      <c r="DZ16" s="286">
        <v>-999</v>
      </c>
      <c r="EA16" s="286">
        <v>-999</v>
      </c>
      <c r="EB16" s="287">
        <v>-999</v>
      </c>
      <c r="EC16" s="286">
        <v>-999</v>
      </c>
      <c r="ED16" s="286">
        <v>-999</v>
      </c>
      <c r="EE16" s="286">
        <v>-999</v>
      </c>
      <c r="EF16" s="286">
        <v>-999</v>
      </c>
      <c r="EG16" s="286">
        <v>-999</v>
      </c>
      <c r="EH16" s="286">
        <v>-999</v>
      </c>
      <c r="EK16" s="282" t="s">
        <v>697</v>
      </c>
      <c r="EL16" s="286">
        <f>IFERROR(DS16+TripMode!DD16, DS16)</f>
        <v>-999</v>
      </c>
      <c r="EM16" s="286">
        <f>IFERROR(DT16+TripMode!DD16, DT16)</f>
        <v>-999</v>
      </c>
      <c r="EN16" s="286">
        <f>IFERROR(DU16+TripMode!DE16, DU16)</f>
        <v>-999</v>
      </c>
      <c r="EO16" s="286">
        <f>IFERROR(DV16+TripMode!DE16, DV16)</f>
        <v>-999</v>
      </c>
      <c r="EP16" s="286">
        <f>IFERROR(DW16+TripMode!DE16, DW16)</f>
        <v>-999</v>
      </c>
      <c r="EQ16" s="286">
        <f>IFERROR(DX16+TripMode!DF16, DX16)</f>
        <v>-999</v>
      </c>
      <c r="ER16" s="286">
        <f>IFERROR(DY16+TripMode!DF16, DY16)</f>
        <v>-999</v>
      </c>
      <c r="ES16" s="286">
        <f>IFERROR(DZ16+TripMode!DF16, DZ16)</f>
        <v>-999</v>
      </c>
      <c r="ET16" s="286">
        <f>IFERROR(EA16+TripMode!DG16, EA16)</f>
        <v>-999</v>
      </c>
      <c r="EU16" s="287">
        <f>IFERROR(EB16+TripMode!DH16, EB16)</f>
        <v>-999</v>
      </c>
      <c r="EV16" s="286">
        <f>IFERROR(EC16+TripMode!DI16, EC16)</f>
        <v>-999</v>
      </c>
      <c r="EW16" s="286">
        <f>IFERROR(ED16+TripMode!DJ16, ED16)</f>
        <v>-999</v>
      </c>
      <c r="EX16" s="286">
        <f>IFERROR(EE16+TripMode!DK16, EE16)</f>
        <v>-999</v>
      </c>
      <c r="EY16" s="286">
        <f>IFERROR(EF16+TripMode!DL16, EF16)</f>
        <v>-999</v>
      </c>
      <c r="EZ16" s="286">
        <f>IFERROR(EG16+TripMode!DN16, EG16)</f>
        <v>-999</v>
      </c>
      <c r="FA16" s="286">
        <f>IFERROR(EH16+TripMode!DO16, EH16)</f>
        <v>-999</v>
      </c>
    </row>
    <row r="17" spans="1:157" s="251" customFormat="1" x14ac:dyDescent="0.25">
      <c r="A17" s="251">
        <v>11</v>
      </c>
      <c r="B17" s="273" t="s">
        <v>468</v>
      </c>
      <c r="C17" s="274"/>
      <c r="D17" s="274"/>
      <c r="E17" s="274"/>
      <c r="F17" s="274"/>
      <c r="G17" s="274"/>
      <c r="H17" s="274">
        <v>7160.4667378169734</v>
      </c>
      <c r="I17" s="274"/>
      <c r="J17" s="274"/>
      <c r="K17" s="274"/>
      <c r="L17" s="274"/>
      <c r="M17" s="274">
        <v>4499.9007454999983</v>
      </c>
      <c r="N17" s="274">
        <v>586.94357549999847</v>
      </c>
      <c r="O17" s="275">
        <v>12247.311058816969</v>
      </c>
      <c r="P17" s="234"/>
      <c r="Q17" s="273" t="s">
        <v>468</v>
      </c>
      <c r="R17" s="274">
        <f t="shared" ref="R17:R18" si="105">IFERROR(C17*IF((AG$19-SUM(C$12:C$15))/(C$19-SUM(C$12:C$15))&gt;0,(AG$19-SUM(C$12:C$15))/(C$19-SUM(C$12:C$15)),1),0)</f>
        <v>0</v>
      </c>
      <c r="S17" s="274">
        <f t="shared" ref="S17:S18" si="106">IFERROR(D17*IF((AH$19-SUM(D$12:D$15))/(D$19-SUM(D$12:D$15))&gt;0,(AH$19-SUM(D$12:D$15))/(D$19-SUM(D$12:D$15)),1),0)</f>
        <v>0</v>
      </c>
      <c r="T17" s="274">
        <f t="shared" ref="T17:T18" si="107">IFERROR(E17*IF((AI$19-SUM(E$12:E$15))/(E$19-SUM(E$12:E$15))&gt;0,(AI$19-SUM(E$12:E$15))/(E$19-SUM(E$12:E$15)),1),0)</f>
        <v>0</v>
      </c>
      <c r="U17" s="274">
        <f t="shared" ref="U17:U18" si="108">IFERROR(F17*IF((AJ$19-SUM(F$12:F$15))/(F$19-SUM(F$12:F$15))&gt;0,(AJ$19-SUM(F$12:F$15))/(F$19-SUM(F$12:F$15)),1),0)</f>
        <v>0</v>
      </c>
      <c r="V17" s="274">
        <f t="shared" ref="V17:V18" si="109">IFERROR(G17*IF((AK$19-SUM(G$12:G$15))/(G$19-SUM(G$12:G$15))&gt;0,(AK$19-SUM(G$12:G$15))/(G$19-SUM(G$12:G$15)),1),0)</f>
        <v>0</v>
      </c>
      <c r="W17" s="274">
        <f t="shared" ref="W17:W18" si="110">IFERROR(H17*IF((AL$19-SUM(H$12:H$15))/(H$19-SUM(H$12:H$15))&gt;0,(AL$19-SUM(H$12:H$15))/(H$19-SUM(H$12:H$15)),1),0)</f>
        <v>6223.7568133208006</v>
      </c>
      <c r="X17" s="274">
        <f t="shared" ref="X17:X18" si="111">IFERROR(I17*IF((AM$19-SUM(I$12:I$15))/(I$19-SUM(I$12:I$15))&gt;0,(AM$19-SUM(I$12:I$15))/(I$19-SUM(I$12:I$15)),1),0)</f>
        <v>0</v>
      </c>
      <c r="Y17" s="274">
        <f t="shared" ref="Y17:Y18" si="112">IFERROR(J17*IF((AN$19-SUM(J$12:J$15))/(J$19-SUM(J$12:J$15))&gt;0,(AN$19-SUM(J$12:J$15))/(J$19-SUM(J$12:J$15)),1),0)</f>
        <v>0</v>
      </c>
      <c r="Z17" s="274">
        <f t="shared" ref="Z17:Z18" si="113">IFERROR(K17*IF((AO$19-SUM(K$12:K$15))/(K$19-SUM(K$12:K$15))&gt;0,(AO$19-SUM(K$12:K$15))/(K$19-SUM(K$12:K$15)),1),0)</f>
        <v>0</v>
      </c>
      <c r="AA17" s="274">
        <f t="shared" ref="AA17:AA18" si="114">IFERROR(L17*IF((AP$19-SUM(L$12:L$15))/(L$19-SUM(L$12:L$15))&gt;0,(AP$19-SUM(L$12:L$15))/(L$19-SUM(L$12:L$15)),1),0)</f>
        <v>0</v>
      </c>
      <c r="AB17" s="274">
        <f t="shared" ref="AB17:AB18" si="115">IFERROR(M17*IF((AQ$19-SUM(M$12:M$15))/(M$19-SUM(M$12:M$15))&gt;0,(AQ$19-SUM(M$12:M$15))/(M$19-SUM(M$12:M$15)),1),0)</f>
        <v>3402.8321352173616</v>
      </c>
      <c r="AC17" s="274">
        <f t="shared" ref="AC17:AC18" si="116">IFERROR(N17*IF((AR$19-SUM(N$12:N$15))/(N$19-SUM(N$12:N$15))&gt;0,(AR$19-SUM(N$12:N$15))/(N$19-SUM(N$12:N$15)),1),0)</f>
        <v>902.87502827597416</v>
      </c>
      <c r="AD17" s="275">
        <f t="shared" si="38"/>
        <v>10529.463976814137</v>
      </c>
      <c r="AF17" s="273" t="s">
        <v>468</v>
      </c>
      <c r="AG17" s="274">
        <f>Index!$D$3*SUMIFS(TripMode_Input!$E:$E,TripMode_Input!$C:$C,AG$4,TripMode_Input!$D:$D,$A$5,TripMode_Input!$B:$B,$A17)</f>
        <v>0</v>
      </c>
      <c r="AH17" s="274">
        <f>Index!$D$3*SUMIFS(TripMode_Input!$E:$E,TripMode_Input!$C:$C,AH$4,TripMode_Input!$D:$D,$A$5,TripMode_Input!$B:$B,$A17)</f>
        <v>0</v>
      </c>
      <c r="AI17" s="274">
        <f>Index!$D$3*SUMIFS(TripMode_Input!$E:$E,TripMode_Input!$C:$C,AI$4,TripMode_Input!$D:$D,$A$5,TripMode_Input!$B:$B,$A17)</f>
        <v>0</v>
      </c>
      <c r="AJ17" s="274">
        <f>Index!$D$3*SUMIFS(TripMode_Input!$E:$E,TripMode_Input!$C:$C,AJ$4,TripMode_Input!$D:$D,$A$5,TripMode_Input!$B:$B,$A17)</f>
        <v>0</v>
      </c>
      <c r="AK17" s="274">
        <f>Index!$D$3*SUMIFS(TripMode_Input!$E:$E,TripMode_Input!$C:$C,AK$4,TripMode_Input!$D:$D,$A$5,TripMode_Input!$B:$B,$A17)</f>
        <v>0</v>
      </c>
      <c r="AL17" s="274">
        <f>Index!$D$3*SUMIFS(TripMode_Input!$E:$E,TripMode_Input!$C:$C,AL$4,TripMode_Input!$D:$D,$A$5,TripMode_Input!$B:$B,$A17)</f>
        <v>6568</v>
      </c>
      <c r="AM17" s="274">
        <f>Index!$D$3*SUMIFS(TripMode_Input!$E:$E,TripMode_Input!$C:$C,AM$4,TripMode_Input!$D:$D,$A$5,TripMode_Input!$B:$B,$A17)</f>
        <v>0</v>
      </c>
      <c r="AN17" s="274">
        <f>Index!$D$3*SUMIFS(TripMode_Input!$E:$E,TripMode_Input!$C:$C,AN$4,TripMode_Input!$D:$D,$A$5,TripMode_Input!$B:$B,$A17)</f>
        <v>0</v>
      </c>
      <c r="AO17" s="274">
        <f>Index!$D$3*SUMIFS(TripMode_Input!$E:$E,TripMode_Input!$C:$C,AO$4,TripMode_Input!$D:$D,$A$5,TripMode_Input!$B:$B,$A17)</f>
        <v>0</v>
      </c>
      <c r="AP17" s="274">
        <f>Index!$D$3*SUMIFS(TripMode_Input!$E:$E,TripMode_Input!$C:$C,AP$4,TripMode_Input!$D:$D,$A$5,TripMode_Input!$B:$B,$A17)</f>
        <v>0</v>
      </c>
      <c r="AQ17" s="274">
        <f>Index!$D$3*SUMIFS(TripMode_Input!$E:$E,TripMode_Input!$C:$C,AQ$4,TripMode_Input!$D:$D,$A$5,TripMode_Input!$B:$B,$A17)</f>
        <v>1244</v>
      </c>
      <c r="AR17" s="274">
        <f>Index!$D$3*SUMIFS(TripMode_Input!$E:$E,TripMode_Input!$C:$C,AR$4,TripMode_Input!$D:$D,$A$5,TripMode_Input!$B:$B,$A17)</f>
        <v>1352</v>
      </c>
      <c r="AS17" s="275">
        <f t="shared" si="39"/>
        <v>9164</v>
      </c>
      <c r="AU17" s="273" t="s">
        <v>468</v>
      </c>
      <c r="AV17" s="249">
        <f t="shared" si="40"/>
        <v>0</v>
      </c>
      <c r="AW17" s="249">
        <f t="shared" si="41"/>
        <v>0</v>
      </c>
      <c r="AX17" s="249">
        <f t="shared" si="42"/>
        <v>0</v>
      </c>
      <c r="AY17" s="249">
        <f t="shared" si="43"/>
        <v>0</v>
      </c>
      <c r="AZ17" s="249">
        <f t="shared" si="44"/>
        <v>0</v>
      </c>
      <c r="BA17" s="249">
        <f t="shared" si="45"/>
        <v>7.848765149970743E-3</v>
      </c>
      <c r="BB17" s="249">
        <f t="shared" si="46"/>
        <v>0</v>
      </c>
      <c r="BC17" s="249">
        <f t="shared" si="47"/>
        <v>0</v>
      </c>
      <c r="BD17" s="249">
        <f t="shared" si="48"/>
        <v>0</v>
      </c>
      <c r="BE17" s="249">
        <f t="shared" si="49"/>
        <v>0</v>
      </c>
      <c r="BF17" s="249">
        <f t="shared" si="50"/>
        <v>0.50248554861449535</v>
      </c>
      <c r="BG17" s="249">
        <f t="shared" si="51"/>
        <v>1.4665632971801283E-2</v>
      </c>
      <c r="BH17" s="279">
        <f t="shared" si="52"/>
        <v>1.1421149680011619E-3</v>
      </c>
      <c r="BJ17" s="273" t="s">
        <v>468</v>
      </c>
      <c r="BK17" s="249">
        <f t="shared" si="53"/>
        <v>0</v>
      </c>
      <c r="BL17" s="249">
        <f t="shared" si="13"/>
        <v>0</v>
      </c>
      <c r="BM17" s="249">
        <f t="shared" si="14"/>
        <v>0</v>
      </c>
      <c r="BN17" s="249">
        <f t="shared" si="15"/>
        <v>0</v>
      </c>
      <c r="BO17" s="249">
        <f t="shared" si="16"/>
        <v>0</v>
      </c>
      <c r="BP17" s="249">
        <f t="shared" si="17"/>
        <v>8.2828894269572229E-3</v>
      </c>
      <c r="BQ17" s="249">
        <f t="shared" si="18"/>
        <v>0</v>
      </c>
      <c r="BR17" s="249">
        <f t="shared" si="19"/>
        <v>0</v>
      </c>
      <c r="BS17" s="249">
        <f t="shared" si="20"/>
        <v>0</v>
      </c>
      <c r="BT17" s="249">
        <f t="shared" si="21"/>
        <v>0</v>
      </c>
      <c r="BU17" s="249">
        <f t="shared" si="22"/>
        <v>0.18369757826343769</v>
      </c>
      <c r="BV17" s="249">
        <f t="shared" si="23"/>
        <v>2.1960886232213633E-2</v>
      </c>
      <c r="BW17" s="279">
        <f t="shared" si="54"/>
        <v>9.9400516396746467E-4</v>
      </c>
      <c r="BY17" s="273" t="s">
        <v>468</v>
      </c>
      <c r="BZ17" s="249" t="str">
        <f t="shared" si="55"/>
        <v/>
      </c>
      <c r="CA17" s="249" t="str">
        <f t="shared" si="56"/>
        <v/>
      </c>
      <c r="CB17" s="249" t="str">
        <f t="shared" si="57"/>
        <v/>
      </c>
      <c r="CC17" s="249" t="str">
        <f t="shared" si="58"/>
        <v/>
      </c>
      <c r="CD17" s="249" t="str">
        <f t="shared" si="59"/>
        <v/>
      </c>
      <c r="CE17" s="249">
        <f t="shared" si="60"/>
        <v>5.5311156429250295E-2</v>
      </c>
      <c r="CF17" s="249" t="str">
        <f t="shared" si="61"/>
        <v/>
      </c>
      <c r="CG17" s="249" t="str">
        <f t="shared" si="62"/>
        <v/>
      </c>
      <c r="CH17" s="249" t="str">
        <f t="shared" si="63"/>
        <v/>
      </c>
      <c r="CI17" s="249" t="str">
        <f t="shared" si="64"/>
        <v/>
      </c>
      <c r="CJ17" s="249">
        <f t="shared" si="65"/>
        <v>-0.63442216642857197</v>
      </c>
      <c r="CK17" s="249">
        <f t="shared" si="66"/>
        <v>0.4974386904703999</v>
      </c>
      <c r="CL17" s="279">
        <f t="shared" si="67"/>
        <v>-0.12968029330086372</v>
      </c>
      <c r="CN17" s="273" t="s">
        <v>468</v>
      </c>
      <c r="CO17" s="239" t="str">
        <f t="shared" si="68"/>
        <v/>
      </c>
      <c r="CP17" s="239" t="str">
        <f t="shared" si="69"/>
        <v/>
      </c>
      <c r="CQ17" s="239" t="str">
        <f t="shared" si="70"/>
        <v/>
      </c>
      <c r="CR17" s="239" t="str">
        <f t="shared" si="71"/>
        <v/>
      </c>
      <c r="CS17" s="239" t="str">
        <f t="shared" si="72"/>
        <v/>
      </c>
      <c r="CT17" s="239">
        <f t="shared" si="73"/>
        <v>-5.3835658447280152E-2</v>
      </c>
      <c r="CU17" s="239" t="str">
        <f t="shared" si="74"/>
        <v/>
      </c>
      <c r="CV17" s="239" t="str">
        <f t="shared" si="75"/>
        <v/>
      </c>
      <c r="CW17" s="239" t="str">
        <f t="shared" si="76"/>
        <v/>
      </c>
      <c r="CX17" s="239" t="str">
        <f t="shared" si="77"/>
        <v/>
      </c>
      <c r="CY17" s="239">
        <f t="shared" si="78"/>
        <v>1.0062760715153189</v>
      </c>
      <c r="CZ17" s="239">
        <f t="shared" si="79"/>
        <v>-0.40375610891419256</v>
      </c>
      <c r="DA17" s="110"/>
      <c r="DC17" s="273" t="str">
        <v>Taxi \ Shuttle</v>
      </c>
      <c r="DD17" s="239" t="str">
        <v/>
      </c>
      <c r="DE17" s="239">
        <v>0.16968480994100144</v>
      </c>
      <c r="DF17" s="239" t="str">
        <v/>
      </c>
      <c r="DG17" s="239">
        <v>0.14106957819741139</v>
      </c>
      <c r="DH17" s="239" t="str">
        <v/>
      </c>
      <c r="DI17" s="239" t="str">
        <v/>
      </c>
      <c r="DJ17" s="239" t="str">
        <v/>
      </c>
      <c r="DK17" s="239" t="str">
        <v/>
      </c>
      <c r="DL17" s="239" t="str">
        <v/>
      </c>
      <c r="DM17" s="239" t="str">
        <v/>
      </c>
      <c r="DN17" s="239">
        <v>1.0062760715153189</v>
      </c>
      <c r="DO17" s="239">
        <v>-0.50846240704707057</v>
      </c>
      <c r="DP17" s="110">
        <v>0</v>
      </c>
      <c r="DQ17"/>
      <c r="DR17" s="282" t="s">
        <v>698</v>
      </c>
      <c r="DS17" s="286">
        <v>-999</v>
      </c>
      <c r="DT17" s="286">
        <v>-999</v>
      </c>
      <c r="DU17" s="286">
        <v>-2.428091311635594</v>
      </c>
      <c r="DV17" s="286">
        <v>-2.428091311635594</v>
      </c>
      <c r="DW17" s="286">
        <v>-2.428091311635594</v>
      </c>
      <c r="DX17" s="286">
        <v>-1</v>
      </c>
      <c r="DY17" s="286">
        <v>-1</v>
      </c>
      <c r="DZ17" s="286">
        <v>-1</v>
      </c>
      <c r="EA17" s="286">
        <v>3.9819050034025332</v>
      </c>
      <c r="EB17" s="287">
        <v>-999</v>
      </c>
      <c r="EC17" s="286">
        <v>-999</v>
      </c>
      <c r="ED17" s="286">
        <v>-999</v>
      </c>
      <c r="EE17" s="286">
        <v>-999</v>
      </c>
      <c r="EF17" s="286">
        <v>-999</v>
      </c>
      <c r="EG17" s="290">
        <v>0</v>
      </c>
      <c r="EH17" s="286">
        <v>-1.870317281451999</v>
      </c>
      <c r="EI17"/>
      <c r="EJ17"/>
      <c r="EK17" s="282" t="s">
        <v>698</v>
      </c>
      <c r="EL17" s="286">
        <f>IFERROR(DS17+TripMode!DD17, DS17)</f>
        <v>-999</v>
      </c>
      <c r="EM17" s="286">
        <f>IFERROR(DT17+TripMode!DD17, DT17)</f>
        <v>-999</v>
      </c>
      <c r="EN17" s="286">
        <f>IFERROR(DU17+TripMode!DE17, DU17)</f>
        <v>-2.2584065016945924</v>
      </c>
      <c r="EO17" s="286">
        <f>IFERROR(DV17+TripMode!DE17, DV17)</f>
        <v>-2.2584065016945924</v>
      </c>
      <c r="EP17" s="286">
        <f>IFERROR(DW17+TripMode!DE17, DW17)</f>
        <v>-2.2584065016945924</v>
      </c>
      <c r="EQ17" s="286">
        <f>IFERROR(DX17+TripMode!DF17, DX17)</f>
        <v>-1</v>
      </c>
      <c r="ER17" s="286">
        <f>IFERROR(DY17+TripMode!DF17, DY17)</f>
        <v>-1</v>
      </c>
      <c r="ES17" s="286">
        <f>IFERROR(DZ17+TripMode!DF17, DZ17)</f>
        <v>-1</v>
      </c>
      <c r="ET17" s="286">
        <f>IFERROR(EA17+TripMode!DG17, EA17)</f>
        <v>4.1229745815999443</v>
      </c>
      <c r="EU17" s="287">
        <f>IFERROR(EB17+TripMode!DH17, EB17)</f>
        <v>-999</v>
      </c>
      <c r="EV17" s="286">
        <f>IFERROR(EC17+TripMode!DI17, EC17)</f>
        <v>-999</v>
      </c>
      <c r="EW17" s="286">
        <f>IFERROR(ED17+TripMode!DJ17, ED17)</f>
        <v>-999</v>
      </c>
      <c r="EX17" s="286">
        <f>IFERROR(EE17+TripMode!DK17, EE17)</f>
        <v>-999</v>
      </c>
      <c r="EY17" s="286">
        <f>IFERROR(EF17+TripMode!DL17, EF17)</f>
        <v>-999</v>
      </c>
      <c r="EZ17" s="290">
        <v>0</v>
      </c>
      <c r="FA17" s="286">
        <f>IFERROR(EH17+TripMode!DO17, EH17)</f>
        <v>-2.3787796884990695</v>
      </c>
    </row>
    <row r="18" spans="1:157" s="251" customFormat="1" x14ac:dyDescent="0.25">
      <c r="A18" s="251">
        <v>12</v>
      </c>
      <c r="B18" s="273" t="s">
        <v>632</v>
      </c>
      <c r="C18" s="274"/>
      <c r="D18" s="274"/>
      <c r="E18" s="274"/>
      <c r="F18" s="274"/>
      <c r="G18" s="274"/>
      <c r="H18" s="274">
        <v>38940.502361521481</v>
      </c>
      <c r="I18" s="274"/>
      <c r="J18" s="274"/>
      <c r="K18" s="274"/>
      <c r="L18" s="274"/>
      <c r="M18" s="274">
        <v>195.64785849999953</v>
      </c>
      <c r="N18" s="274">
        <v>18977.842274499952</v>
      </c>
      <c r="O18" s="275">
        <v>58113.99249452143</v>
      </c>
      <c r="P18" s="234"/>
      <c r="Q18" s="273" t="s">
        <v>632</v>
      </c>
      <c r="R18" s="274">
        <f t="shared" si="105"/>
        <v>0</v>
      </c>
      <c r="S18" s="274">
        <f t="shared" si="106"/>
        <v>0</v>
      </c>
      <c r="T18" s="274">
        <f t="shared" si="107"/>
        <v>0</v>
      </c>
      <c r="U18" s="274">
        <f t="shared" si="108"/>
        <v>0</v>
      </c>
      <c r="V18" s="274">
        <f t="shared" si="109"/>
        <v>0</v>
      </c>
      <c r="W18" s="274">
        <f t="shared" si="110"/>
        <v>33846.427301545104</v>
      </c>
      <c r="X18" s="274">
        <f t="shared" si="111"/>
        <v>0</v>
      </c>
      <c r="Y18" s="274">
        <f t="shared" si="112"/>
        <v>0</v>
      </c>
      <c r="Z18" s="274">
        <f t="shared" si="113"/>
        <v>0</v>
      </c>
      <c r="AA18" s="274">
        <f t="shared" si="114"/>
        <v>0</v>
      </c>
      <c r="AB18" s="274">
        <f t="shared" si="115"/>
        <v>147.94922327031978</v>
      </c>
      <c r="AC18" s="274">
        <f t="shared" si="116"/>
        <v>29192.959247589832</v>
      </c>
      <c r="AD18" s="275">
        <f t="shared" si="38"/>
        <v>63187.335772405255</v>
      </c>
      <c r="AF18" s="273" t="s">
        <v>632</v>
      </c>
      <c r="AG18" s="274">
        <f>Index!$D$3*SUMIFS(TripMode_Input!$E:$E,TripMode_Input!$C:$C,AG$4,TripMode_Input!$D:$D,$A$5,TripMode_Input!$B:$B,$A18)</f>
        <v>0</v>
      </c>
      <c r="AH18" s="274">
        <f>Index!$D$3*SUMIFS(TripMode_Input!$E:$E,TripMode_Input!$C:$C,AH$4,TripMode_Input!$D:$D,$A$5,TripMode_Input!$B:$B,$A18)</f>
        <v>0</v>
      </c>
      <c r="AI18" s="274">
        <f>Index!$D$3*SUMIFS(TripMode_Input!$E:$E,TripMode_Input!$C:$C,AI$4,TripMode_Input!$D:$D,$A$5,TripMode_Input!$B:$B,$A18)</f>
        <v>0</v>
      </c>
      <c r="AJ18" s="274">
        <f>Index!$D$3*SUMIFS(TripMode_Input!$E:$E,TripMode_Input!$C:$C,AJ$4,TripMode_Input!$D:$D,$A$5,TripMode_Input!$B:$B,$A18)</f>
        <v>0</v>
      </c>
      <c r="AK18" s="274">
        <f>Index!$D$3*SUMIFS(TripMode_Input!$E:$E,TripMode_Input!$C:$C,AK$4,TripMode_Input!$D:$D,$A$5,TripMode_Input!$B:$B,$A18)</f>
        <v>0</v>
      </c>
      <c r="AL18" s="274">
        <f>Index!$D$3*SUMIFS(TripMode_Input!$E:$E,TripMode_Input!$C:$C,AL$4,TripMode_Input!$D:$D,$A$5,TripMode_Input!$B:$B,$A18)</f>
        <v>35548</v>
      </c>
      <c r="AM18" s="274">
        <f>Index!$D$3*SUMIFS(TripMode_Input!$E:$E,TripMode_Input!$C:$C,AM$4,TripMode_Input!$D:$D,$A$5,TripMode_Input!$B:$B,$A18)</f>
        <v>0</v>
      </c>
      <c r="AN18" s="274">
        <f>Index!$D$3*SUMIFS(TripMode_Input!$E:$E,TripMode_Input!$C:$C,AN$4,TripMode_Input!$D:$D,$A$5,TripMode_Input!$B:$B,$A18)</f>
        <v>0</v>
      </c>
      <c r="AO18" s="274">
        <f>Index!$D$3*SUMIFS(TripMode_Input!$E:$E,TripMode_Input!$C:$C,AO$4,TripMode_Input!$D:$D,$A$5,TripMode_Input!$B:$B,$A18)</f>
        <v>0</v>
      </c>
      <c r="AP18" s="274">
        <f>Index!$D$3*SUMIFS(TripMode_Input!$E:$E,TripMode_Input!$C:$C,AP$4,TripMode_Input!$D:$D,$A$5,TripMode_Input!$B:$B,$A18)</f>
        <v>0</v>
      </c>
      <c r="AQ18" s="274">
        <f>Index!$D$3*SUMIFS(TripMode_Input!$E:$E,TripMode_Input!$C:$C,AQ$4,TripMode_Input!$D:$D,$A$5,TripMode_Input!$B:$B,$A18)</f>
        <v>246</v>
      </c>
      <c r="AR18" s="274">
        <f>Index!$D$3*SUMIFS(TripMode_Input!$E:$E,TripMode_Input!$C:$C,AR$4,TripMode_Input!$D:$D,$A$5,TripMode_Input!$B:$B,$A18)</f>
        <v>9760</v>
      </c>
      <c r="AS18" s="275">
        <f t="shared" si="39"/>
        <v>45554</v>
      </c>
      <c r="AU18" s="273" t="s">
        <v>632</v>
      </c>
      <c r="AV18" s="249">
        <f t="shared" si="40"/>
        <v>0</v>
      </c>
      <c r="AW18" s="249">
        <f t="shared" si="41"/>
        <v>0</v>
      </c>
      <c r="AX18" s="249">
        <f t="shared" si="42"/>
        <v>0</v>
      </c>
      <c r="AY18" s="249">
        <f t="shared" si="43"/>
        <v>0</v>
      </c>
      <c r="AZ18" s="249">
        <f t="shared" si="44"/>
        <v>0</v>
      </c>
      <c r="BA18" s="249">
        <f t="shared" si="45"/>
        <v>4.268365024912367E-2</v>
      </c>
      <c r="BB18" s="249">
        <f t="shared" si="46"/>
        <v>0</v>
      </c>
      <c r="BC18" s="249">
        <f t="shared" si="47"/>
        <v>0</v>
      </c>
      <c r="BD18" s="249">
        <f t="shared" si="48"/>
        <v>0</v>
      </c>
      <c r="BE18" s="249">
        <f t="shared" si="49"/>
        <v>0</v>
      </c>
      <c r="BF18" s="249">
        <f t="shared" si="50"/>
        <v>2.1847197765847582E-2</v>
      </c>
      <c r="BG18" s="249">
        <f t="shared" si="51"/>
        <v>0.47418879942157482</v>
      </c>
      <c r="BH18" s="279">
        <f t="shared" si="52"/>
        <v>6.8538343578259421E-3</v>
      </c>
      <c r="BJ18" s="273" t="s">
        <v>632</v>
      </c>
      <c r="BK18" s="249">
        <f t="shared" si="53"/>
        <v>0</v>
      </c>
      <c r="BL18" s="249">
        <f t="shared" si="13"/>
        <v>0</v>
      </c>
      <c r="BM18" s="249">
        <f t="shared" si="14"/>
        <v>0</v>
      </c>
      <c r="BN18" s="249">
        <f t="shared" si="15"/>
        <v>0</v>
      </c>
      <c r="BO18" s="249">
        <f t="shared" si="16"/>
        <v>0</v>
      </c>
      <c r="BP18" s="249">
        <f t="shared" si="17"/>
        <v>4.4829499596448746E-2</v>
      </c>
      <c r="BQ18" s="249">
        <f t="shared" si="18"/>
        <v>0</v>
      </c>
      <c r="BR18" s="249">
        <f t="shared" si="19"/>
        <v>0</v>
      </c>
      <c r="BS18" s="249">
        <f t="shared" si="20"/>
        <v>0</v>
      </c>
      <c r="BT18" s="249">
        <f t="shared" si="21"/>
        <v>0</v>
      </c>
      <c r="BU18" s="249">
        <f t="shared" si="22"/>
        <v>3.6326048434731244E-2</v>
      </c>
      <c r="BV18" s="249">
        <f t="shared" si="23"/>
        <v>0.15853420830355403</v>
      </c>
      <c r="BW18" s="279">
        <f t="shared" si="54"/>
        <v>4.9411732037727939E-3</v>
      </c>
      <c r="BY18" s="273" t="s">
        <v>632</v>
      </c>
      <c r="BZ18" s="249" t="str">
        <f t="shared" si="55"/>
        <v/>
      </c>
      <c r="CA18" s="249" t="str">
        <f t="shared" si="56"/>
        <v/>
      </c>
      <c r="CB18" s="249" t="str">
        <f t="shared" si="57"/>
        <v/>
      </c>
      <c r="CC18" s="249" t="str">
        <f t="shared" si="58"/>
        <v/>
      </c>
      <c r="CD18" s="249" t="str">
        <f t="shared" si="59"/>
        <v/>
      </c>
      <c r="CE18" s="249">
        <f t="shared" si="60"/>
        <v>5.0273332641439981E-2</v>
      </c>
      <c r="CF18" s="249" t="str">
        <f t="shared" si="61"/>
        <v/>
      </c>
      <c r="CG18" s="249" t="str">
        <f t="shared" si="62"/>
        <v/>
      </c>
      <c r="CH18" s="249" t="str">
        <f t="shared" si="63"/>
        <v/>
      </c>
      <c r="CI18" s="249" t="str">
        <f t="shared" si="64"/>
        <v/>
      </c>
      <c r="CJ18" s="249">
        <f t="shared" si="65"/>
        <v>0.66273262246554954</v>
      </c>
      <c r="CK18" s="249">
        <f t="shared" si="66"/>
        <v>-0.66567281113147914</v>
      </c>
      <c r="CL18" s="279">
        <f t="shared" si="67"/>
        <v>-0.27906439726971316</v>
      </c>
      <c r="CN18" s="273" t="s">
        <v>632</v>
      </c>
      <c r="CO18" s="239" t="str">
        <f t="shared" si="68"/>
        <v/>
      </c>
      <c r="CP18" s="239" t="str">
        <f t="shared" si="69"/>
        <v/>
      </c>
      <c r="CQ18" s="239" t="str">
        <f t="shared" si="70"/>
        <v/>
      </c>
      <c r="CR18" s="239" t="str">
        <f t="shared" si="71"/>
        <v/>
      </c>
      <c r="CS18" s="239" t="str">
        <f t="shared" si="72"/>
        <v/>
      </c>
      <c r="CT18" s="239">
        <f t="shared" si="73"/>
        <v>-4.9050447094263851E-2</v>
      </c>
      <c r="CU18" s="239" t="str">
        <f t="shared" si="74"/>
        <v/>
      </c>
      <c r="CV18" s="239" t="str">
        <f t="shared" si="75"/>
        <v/>
      </c>
      <c r="CW18" s="239" t="str">
        <f t="shared" si="76"/>
        <v/>
      </c>
      <c r="CX18" s="239" t="str">
        <f t="shared" si="77"/>
        <v/>
      </c>
      <c r="CY18" s="239">
        <f t="shared" si="78"/>
        <v>-0.50846240704707057</v>
      </c>
      <c r="CZ18" s="239">
        <f t="shared" si="79"/>
        <v>1.0956351581168517</v>
      </c>
      <c r="DA18" s="110"/>
      <c r="DC18" s="273" t="str">
        <v>TNC</v>
      </c>
      <c r="DD18" s="239" t="str">
        <v/>
      </c>
      <c r="DE18" s="239">
        <v>-2.6419101920031416E-2</v>
      </c>
      <c r="DF18" s="239" t="str">
        <v/>
      </c>
      <c r="DG18" s="239">
        <v>6.0987718115735064E-2</v>
      </c>
      <c r="DH18" s="239" t="str">
        <v/>
      </c>
      <c r="DI18" s="239" t="str">
        <v/>
      </c>
      <c r="DJ18" s="239" t="str">
        <v/>
      </c>
      <c r="DK18" s="239" t="str">
        <v/>
      </c>
      <c r="DL18" s="239" t="str">
        <v/>
      </c>
      <c r="DM18" s="239" t="str">
        <v/>
      </c>
      <c r="DN18" s="239">
        <v>-0.40375610891419256</v>
      </c>
      <c r="DO18" s="239">
        <v>1.0956351581168517</v>
      </c>
      <c r="DP18" s="110">
        <v>0</v>
      </c>
      <c r="DQ18"/>
      <c r="DR18" s="282" t="s">
        <v>699</v>
      </c>
      <c r="DS18" s="286">
        <v>-999</v>
      </c>
      <c r="DT18" s="286">
        <v>-999</v>
      </c>
      <c r="DU18" s="286">
        <v>-2.0194705315883832</v>
      </c>
      <c r="DV18" s="286">
        <v>-2.0194705315883832</v>
      </c>
      <c r="DW18" s="286">
        <v>-2.0194705315883832</v>
      </c>
      <c r="DX18" s="286">
        <v>-1</v>
      </c>
      <c r="DY18" s="286">
        <v>-1</v>
      </c>
      <c r="DZ18" s="286">
        <v>-1</v>
      </c>
      <c r="EA18" s="286">
        <v>5.1201722058568322</v>
      </c>
      <c r="EB18" s="287">
        <v>-999</v>
      </c>
      <c r="EC18" s="286">
        <v>-999</v>
      </c>
      <c r="ED18" s="286">
        <v>-999</v>
      </c>
      <c r="EE18" s="286">
        <v>-999</v>
      </c>
      <c r="EF18" s="286">
        <v>-999</v>
      </c>
      <c r="EG18" s="286">
        <v>-1.4306729578695723</v>
      </c>
      <c r="EH18" s="290">
        <v>0</v>
      </c>
      <c r="EI18"/>
      <c r="EJ18"/>
      <c r="EK18" s="282" t="s">
        <v>699</v>
      </c>
      <c r="EL18" s="286">
        <f>IFERROR(DS18+TripMode!DD18, DS18)</f>
        <v>-999</v>
      </c>
      <c r="EM18" s="286">
        <f>IFERROR(DT18+TripMode!DD18, DT18)</f>
        <v>-999</v>
      </c>
      <c r="EN18" s="286">
        <f>IFERROR(DU18+TripMode!DE18, DU18)</f>
        <v>-2.0458896335084145</v>
      </c>
      <c r="EO18" s="286">
        <f>IFERROR(DV18+TripMode!DE18, DV18)</f>
        <v>-2.0458896335084145</v>
      </c>
      <c r="EP18" s="286">
        <f>IFERROR(DW18+TripMode!DE18, DW18)</f>
        <v>-2.0458896335084145</v>
      </c>
      <c r="EQ18" s="286">
        <f>IFERROR(DX18+TripMode!DF18, DX18)</f>
        <v>-1</v>
      </c>
      <c r="ER18" s="286">
        <f>IFERROR(DY18+TripMode!DF18, DY18)</f>
        <v>-1</v>
      </c>
      <c r="ES18" s="286">
        <f>IFERROR(DZ18+TripMode!DF18, DZ18)</f>
        <v>-1</v>
      </c>
      <c r="ET18" s="286">
        <f>IFERROR(EA18+TripMode!DG18, EA18)</f>
        <v>5.181159923972567</v>
      </c>
      <c r="EU18" s="287">
        <f>IFERROR(EB18+TripMode!DH18, EB18)</f>
        <v>-999</v>
      </c>
      <c r="EV18" s="286">
        <f>IFERROR(EC18+TripMode!DI18, EC18)</f>
        <v>-999</v>
      </c>
      <c r="EW18" s="286">
        <f>IFERROR(ED18+TripMode!DJ18, ED18)</f>
        <v>-999</v>
      </c>
      <c r="EX18" s="286">
        <f>IFERROR(EE18+TripMode!DK18, EE18)</f>
        <v>-999</v>
      </c>
      <c r="EY18" s="286">
        <f>IFERROR(EF18+TripMode!DL18, EF18)</f>
        <v>-999</v>
      </c>
      <c r="EZ18" s="286">
        <f>IFERROR(EG18+TripMode!DN18, EG18)</f>
        <v>-1.8344290667837648</v>
      </c>
      <c r="FA18" s="290">
        <v>0</v>
      </c>
    </row>
    <row r="19" spans="1:157" s="251" customFormat="1" ht="15.75" thickBot="1" x14ac:dyDescent="0.3">
      <c r="B19" s="276" t="s">
        <v>26</v>
      </c>
      <c r="C19" s="276">
        <v>3674344.5743911397</v>
      </c>
      <c r="D19" s="276">
        <v>1322899.0559608676</v>
      </c>
      <c r="E19" s="276">
        <v>843828.77745831979</v>
      </c>
      <c r="F19" s="276">
        <v>194508.03352</v>
      </c>
      <c r="G19" s="276">
        <v>183136.01458090864</v>
      </c>
      <c r="H19" s="276">
        <v>825596.86182141199</v>
      </c>
      <c r="I19" s="276">
        <v>186179.31777639501</v>
      </c>
      <c r="J19" s="276">
        <v>203760.52645011377</v>
      </c>
      <c r="K19" s="276">
        <v>11769.072027278529</v>
      </c>
      <c r="L19" s="276">
        <v>0</v>
      </c>
      <c r="M19" s="276">
        <v>8955.2839039999999</v>
      </c>
      <c r="N19" s="276">
        <v>40021.700844999948</v>
      </c>
      <c r="O19" s="277">
        <v>7494999.2187354341</v>
      </c>
      <c r="P19" s="234"/>
      <c r="Q19" s="276" t="s">
        <v>26</v>
      </c>
      <c r="R19" s="276">
        <f>SUM(R7:R18)</f>
        <v>5531124</v>
      </c>
      <c r="S19" s="276">
        <f t="shared" ref="S19" si="117">SUM(S7:S18)</f>
        <v>1343167.9999999998</v>
      </c>
      <c r="T19" s="276">
        <f t="shared" ref="T19" si="118">SUM(T7:T18)</f>
        <v>649254</v>
      </c>
      <c r="U19" s="276">
        <f t="shared" ref="U19" si="119">SUM(U7:U18)</f>
        <v>185294</v>
      </c>
      <c r="V19" s="276">
        <f t="shared" ref="V19" si="120">SUM(V7:V18)</f>
        <v>225856</v>
      </c>
      <c r="W19" s="276">
        <f t="shared" ref="W19" si="121">SUM(W7:W18)</f>
        <v>792960</v>
      </c>
      <c r="X19" s="276">
        <f t="shared" ref="X19" si="122">SUM(X7:X18)</f>
        <v>188392</v>
      </c>
      <c r="Y19" s="276">
        <f t="shared" ref="Y19" si="123">SUM(Y7:Y18)</f>
        <v>219444</v>
      </c>
      <c r="Z19" s="276">
        <f t="shared" ref="Z19" si="124">SUM(Z7:Z18)</f>
        <v>15440.000000000002</v>
      </c>
      <c r="AA19" s="276">
        <f t="shared" ref="AA19" si="125">SUM(AA7:AA18)</f>
        <v>0</v>
      </c>
      <c r="AB19" s="276">
        <f t="shared" ref="AB19" si="126">SUM(AB7:AB18)</f>
        <v>6771.9999999999982</v>
      </c>
      <c r="AC19" s="276">
        <f t="shared" ref="AC19" si="127">SUM(AC7:AC18)</f>
        <v>61564</v>
      </c>
      <c r="AD19" s="277">
        <f t="shared" si="38"/>
        <v>9219268</v>
      </c>
      <c r="AF19" s="276" t="s">
        <v>26</v>
      </c>
      <c r="AG19" s="276">
        <f>SUM(AG7:AG18)</f>
        <v>5531124</v>
      </c>
      <c r="AH19" s="276">
        <f t="shared" ref="AH19:AR19" si="128">SUM(AH7:AH18)</f>
        <v>1343168</v>
      </c>
      <c r="AI19" s="276">
        <f t="shared" si="128"/>
        <v>649254</v>
      </c>
      <c r="AJ19" s="276">
        <f t="shared" si="128"/>
        <v>185294</v>
      </c>
      <c r="AK19" s="276">
        <f t="shared" si="128"/>
        <v>225856</v>
      </c>
      <c r="AL19" s="276">
        <f t="shared" si="128"/>
        <v>792960</v>
      </c>
      <c r="AM19" s="276">
        <f t="shared" si="128"/>
        <v>188392</v>
      </c>
      <c r="AN19" s="276">
        <f t="shared" si="128"/>
        <v>219444</v>
      </c>
      <c r="AO19" s="276">
        <f t="shared" si="128"/>
        <v>15440</v>
      </c>
      <c r="AP19" s="276">
        <f t="shared" si="128"/>
        <v>0</v>
      </c>
      <c r="AQ19" s="276">
        <f t="shared" si="128"/>
        <v>6772</v>
      </c>
      <c r="AR19" s="276">
        <f t="shared" si="128"/>
        <v>61564</v>
      </c>
      <c r="AS19" s="277">
        <f>SUM(AG19:AR19)</f>
        <v>9219268</v>
      </c>
      <c r="AU19" s="276" t="s">
        <v>26</v>
      </c>
      <c r="AV19" s="281">
        <f t="shared" si="40"/>
        <v>1</v>
      </c>
      <c r="AW19" s="281">
        <f t="shared" si="41"/>
        <v>1</v>
      </c>
      <c r="AX19" s="281">
        <f t="shared" si="42"/>
        <v>1</v>
      </c>
      <c r="AY19" s="281">
        <f t="shared" si="43"/>
        <v>1</v>
      </c>
      <c r="AZ19" s="281">
        <f t="shared" si="44"/>
        <v>1</v>
      </c>
      <c r="BA19" s="281">
        <f t="shared" si="45"/>
        <v>1</v>
      </c>
      <c r="BB19" s="281">
        <f t="shared" si="46"/>
        <v>1</v>
      </c>
      <c r="BC19" s="281">
        <f t="shared" si="47"/>
        <v>1</v>
      </c>
      <c r="BD19" s="281">
        <f t="shared" si="48"/>
        <v>1</v>
      </c>
      <c r="BE19" s="281">
        <f t="shared" si="49"/>
        <v>0</v>
      </c>
      <c r="BF19" s="281">
        <f t="shared" si="50"/>
        <v>1</v>
      </c>
      <c r="BG19" s="258">
        <f t="shared" si="51"/>
        <v>1</v>
      </c>
      <c r="BH19" s="280">
        <f t="shared" si="52"/>
        <v>1</v>
      </c>
      <c r="BJ19" s="276" t="s">
        <v>26</v>
      </c>
      <c r="BK19" s="281">
        <f t="shared" si="53"/>
        <v>1</v>
      </c>
      <c r="BL19" s="281">
        <f t="shared" si="13"/>
        <v>1</v>
      </c>
      <c r="BM19" s="281">
        <f t="shared" si="14"/>
        <v>1</v>
      </c>
      <c r="BN19" s="281">
        <f t="shared" si="15"/>
        <v>1</v>
      </c>
      <c r="BO19" s="281">
        <f t="shared" si="16"/>
        <v>1</v>
      </c>
      <c r="BP19" s="281">
        <f t="shared" si="17"/>
        <v>1</v>
      </c>
      <c r="BQ19" s="281">
        <f t="shared" si="18"/>
        <v>1</v>
      </c>
      <c r="BR19" s="281">
        <f t="shared" si="19"/>
        <v>1</v>
      </c>
      <c r="BS19" s="281">
        <f t="shared" si="20"/>
        <v>1</v>
      </c>
      <c r="BT19" s="281">
        <f t="shared" si="21"/>
        <v>0</v>
      </c>
      <c r="BU19" s="281">
        <f t="shared" si="22"/>
        <v>1</v>
      </c>
      <c r="BV19" s="258">
        <f t="shared" si="23"/>
        <v>1</v>
      </c>
      <c r="BW19" s="280">
        <f t="shared" si="54"/>
        <v>1</v>
      </c>
      <c r="BY19" s="83" t="s">
        <v>26</v>
      </c>
      <c r="BZ19" s="281">
        <f t="shared" si="55"/>
        <v>0</v>
      </c>
      <c r="CA19" s="281">
        <f t="shared" si="56"/>
        <v>0</v>
      </c>
      <c r="CB19" s="281">
        <f t="shared" si="57"/>
        <v>0</v>
      </c>
      <c r="CC19" s="281">
        <f t="shared" si="58"/>
        <v>0</v>
      </c>
      <c r="CD19" s="281">
        <f t="shared" si="59"/>
        <v>0</v>
      </c>
      <c r="CE19" s="281">
        <f t="shared" si="60"/>
        <v>0</v>
      </c>
      <c r="CF19" s="281">
        <f t="shared" si="61"/>
        <v>0</v>
      </c>
      <c r="CG19" s="281">
        <f t="shared" si="62"/>
        <v>0</v>
      </c>
      <c r="CH19" s="281">
        <f t="shared" si="63"/>
        <v>0</v>
      </c>
      <c r="CI19" s="281" t="str">
        <f t="shared" si="64"/>
        <v/>
      </c>
      <c r="CJ19" s="281">
        <f t="shared" si="65"/>
        <v>0</v>
      </c>
      <c r="CK19" s="258">
        <f t="shared" si="66"/>
        <v>0</v>
      </c>
      <c r="CL19" s="86">
        <f t="shared" si="67"/>
        <v>0</v>
      </c>
      <c r="CN19" s="83" t="s">
        <v>26</v>
      </c>
      <c r="CO19" s="85"/>
      <c r="CP19" s="85"/>
      <c r="CQ19" s="85"/>
      <c r="CR19" s="85"/>
      <c r="CS19" s="85"/>
      <c r="CT19" s="85"/>
      <c r="CU19" s="85"/>
      <c r="CV19" s="85"/>
      <c r="CW19" s="85"/>
      <c r="CX19" s="85"/>
      <c r="CY19" s="85"/>
      <c r="CZ19" s="85"/>
      <c r="DA19" s="86"/>
      <c r="DC19" s="83" t="str">
        <v>Total</v>
      </c>
      <c r="DD19" s="85">
        <v>0</v>
      </c>
      <c r="DE19" s="85">
        <v>0</v>
      </c>
      <c r="DF19" s="85">
        <v>0</v>
      </c>
      <c r="DG19" s="85">
        <v>0</v>
      </c>
      <c r="DH19" s="85">
        <v>0</v>
      </c>
      <c r="DI19" s="85">
        <v>0</v>
      </c>
      <c r="DJ19" s="85">
        <v>0</v>
      </c>
      <c r="DK19" s="85">
        <v>0</v>
      </c>
      <c r="DL19" s="85">
        <v>0</v>
      </c>
      <c r="DM19" s="85">
        <v>0</v>
      </c>
      <c r="DN19" s="85">
        <v>0</v>
      </c>
      <c r="DO19" s="85">
        <v>0</v>
      </c>
      <c r="DP19" s="86">
        <v>0</v>
      </c>
      <c r="DQ19"/>
      <c r="DR19"/>
    </row>
    <row r="20" spans="1:157" s="251" customFormat="1" x14ac:dyDescent="0.25">
      <c r="B20" s="235"/>
      <c r="C20" s="234"/>
      <c r="D20" s="234"/>
      <c r="E20" s="234"/>
      <c r="F20" s="234"/>
      <c r="G20" s="234"/>
      <c r="H20" s="234"/>
      <c r="I20" s="234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F20" s="235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U20" s="235"/>
      <c r="AV20" s="249"/>
      <c r="AW20" s="249"/>
      <c r="AX20" s="249"/>
      <c r="AY20" s="249"/>
      <c r="AZ20" s="249"/>
      <c r="BA20" s="249"/>
      <c r="BB20" s="249"/>
      <c r="BC20" s="249"/>
      <c r="BD20" s="249"/>
      <c r="BE20" s="249"/>
      <c r="BF20" s="249"/>
      <c r="BG20" s="249"/>
      <c r="BH20" s="249"/>
      <c r="BJ20" s="235"/>
      <c r="BK20" s="249"/>
      <c r="BL20" s="249"/>
      <c r="BM20" s="249"/>
      <c r="BN20" s="249"/>
      <c r="BO20" s="249"/>
      <c r="BP20" s="249"/>
      <c r="BQ20" s="249"/>
      <c r="BR20" s="249"/>
      <c r="BS20" s="249"/>
      <c r="BT20" s="249"/>
      <c r="BU20" s="249"/>
      <c r="BV20" s="249"/>
      <c r="BW20" s="249"/>
      <c r="BY20" s="235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N20" s="235"/>
      <c r="CO20" s="236"/>
      <c r="CP20" s="236"/>
      <c r="CQ20" s="236"/>
      <c r="CR20" s="236"/>
      <c r="CS20" s="236"/>
      <c r="CT20" s="236"/>
      <c r="CU20" s="236"/>
      <c r="CV20" s="236"/>
      <c r="CW20" s="236"/>
      <c r="CX20" s="236"/>
      <c r="CY20" s="236"/>
      <c r="CZ20" s="236"/>
      <c r="DA20" s="236"/>
      <c r="DC20" s="235"/>
      <c r="DM20" s="236"/>
      <c r="DN20" s="236"/>
      <c r="DO20" s="236"/>
      <c r="DP20" s="236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</row>
    <row r="21" spans="1:157" ht="26.25" x14ac:dyDescent="0.4">
      <c r="A21" s="99" t="s">
        <v>50</v>
      </c>
      <c r="C21" s="323" t="s">
        <v>169</v>
      </c>
      <c r="D21" s="323"/>
      <c r="E21" s="323"/>
      <c r="F21" s="323"/>
      <c r="G21" s="323"/>
      <c r="H21" s="323"/>
      <c r="I21" s="323"/>
      <c r="J21" s="323"/>
      <c r="K21" s="323"/>
      <c r="L21" s="323"/>
      <c r="M21" s="265"/>
      <c r="N21" s="265"/>
      <c r="O21" s="265"/>
      <c r="P21" s="253"/>
      <c r="R21" s="323" t="s">
        <v>169</v>
      </c>
      <c r="S21" s="323"/>
      <c r="T21" s="323"/>
      <c r="U21" s="323"/>
      <c r="V21" s="323"/>
      <c r="W21" s="323"/>
      <c r="X21" s="323"/>
      <c r="Y21" s="323"/>
      <c r="Z21" s="323"/>
      <c r="AA21" s="323"/>
      <c r="AB21" s="265"/>
      <c r="AC21" s="265"/>
      <c r="AD21" s="265"/>
      <c r="AF21" t="s">
        <v>171</v>
      </c>
      <c r="AG21" s="323" t="s">
        <v>169</v>
      </c>
      <c r="AH21" s="323"/>
      <c r="AI21" s="323"/>
      <c r="AJ21" s="323"/>
      <c r="AK21" s="323"/>
      <c r="AL21" s="323"/>
      <c r="AM21" s="323"/>
      <c r="AN21" s="323"/>
      <c r="AO21" s="323"/>
      <c r="AP21" s="323"/>
      <c r="AQ21" s="265"/>
      <c r="AR21" s="265"/>
      <c r="AS21" s="265"/>
      <c r="AU21" t="s">
        <v>171</v>
      </c>
      <c r="AV21" s="323" t="s">
        <v>169</v>
      </c>
      <c r="AW21" s="323"/>
      <c r="AX21" s="323"/>
      <c r="AY21" s="323"/>
      <c r="AZ21" s="323"/>
      <c r="BA21" s="323"/>
      <c r="BB21" s="323"/>
      <c r="BC21" s="323"/>
      <c r="BD21" s="323"/>
      <c r="BE21" s="323"/>
      <c r="BF21" s="265"/>
      <c r="BG21" s="265"/>
      <c r="BH21" s="265"/>
      <c r="BJ21" t="s">
        <v>171</v>
      </c>
      <c r="BK21" s="323" t="s">
        <v>169</v>
      </c>
      <c r="BL21" s="323"/>
      <c r="BM21" s="323"/>
      <c r="BN21" s="323"/>
      <c r="BO21" s="323"/>
      <c r="BP21" s="323"/>
      <c r="BQ21" s="323"/>
      <c r="BR21" s="323"/>
      <c r="BS21" s="323"/>
      <c r="BT21" s="323"/>
      <c r="BU21" s="265"/>
      <c r="BV21" s="265"/>
      <c r="BW21" s="265"/>
      <c r="BY21" t="s">
        <v>171</v>
      </c>
      <c r="BZ21" s="323" t="s">
        <v>169</v>
      </c>
      <c r="CA21" s="323"/>
      <c r="CB21" s="323"/>
      <c r="CC21" s="323"/>
      <c r="CD21" s="323"/>
      <c r="CE21" s="323"/>
      <c r="CF21" s="323"/>
      <c r="CG21" s="323"/>
      <c r="CH21" s="323"/>
      <c r="CI21" s="323"/>
      <c r="CJ21" s="265"/>
      <c r="CK21" s="265"/>
      <c r="CL21" s="265"/>
      <c r="CN21" t="s">
        <v>152</v>
      </c>
      <c r="CO21" s="323" t="s">
        <v>169</v>
      </c>
      <c r="CP21" s="323"/>
      <c r="CQ21" s="323"/>
      <c r="CR21" s="323"/>
      <c r="CS21" s="323"/>
      <c r="CT21" s="323"/>
      <c r="CU21" s="323"/>
      <c r="CV21" s="323"/>
      <c r="CW21" s="323"/>
      <c r="CX21" s="323"/>
      <c r="CY21" s="265"/>
      <c r="CZ21" s="265"/>
      <c r="DA21" s="265"/>
      <c r="DB21" t="e">
        <f>#REF!</f>
        <v>#REF!</v>
      </c>
      <c r="DC21" t="s">
        <v>152</v>
      </c>
      <c r="DD21" s="323" t="s">
        <v>169</v>
      </c>
      <c r="DE21" s="323"/>
      <c r="DF21" s="323"/>
      <c r="DG21" s="323"/>
      <c r="DH21" s="323"/>
      <c r="DI21" s="323"/>
      <c r="DJ21" s="323"/>
      <c r="DK21" s="323"/>
      <c r="DL21" s="323"/>
      <c r="DM21" s="323"/>
      <c r="DN21" s="265"/>
      <c r="DO21" s="265"/>
      <c r="DP21" s="265"/>
      <c r="EB21"/>
      <c r="EC21"/>
      <c r="ED21"/>
      <c r="EF21"/>
    </row>
    <row r="22" spans="1:157" s="251" customFormat="1" ht="35.450000000000003" customHeight="1" x14ac:dyDescent="0.25">
      <c r="B22" s="268" t="s">
        <v>170</v>
      </c>
      <c r="C22" s="269" t="s">
        <v>509</v>
      </c>
      <c r="D22" s="270" t="s">
        <v>633</v>
      </c>
      <c r="E22" s="270" t="s">
        <v>634</v>
      </c>
      <c r="F22" s="270" t="s">
        <v>515</v>
      </c>
      <c r="G22" s="270" t="s">
        <v>517</v>
      </c>
      <c r="H22" s="270" t="s">
        <v>519</v>
      </c>
      <c r="I22" s="270" t="s">
        <v>521</v>
      </c>
      <c r="J22" s="270" t="s">
        <v>523</v>
      </c>
      <c r="K22" s="270" t="s">
        <v>635</v>
      </c>
      <c r="L22" s="270" t="s">
        <v>525</v>
      </c>
      <c r="M22" s="270" t="s">
        <v>636</v>
      </c>
      <c r="N22" s="271" t="s">
        <v>632</v>
      </c>
      <c r="O22" s="272" t="s">
        <v>26</v>
      </c>
      <c r="P22" s="252"/>
      <c r="Q22" s="268" t="s">
        <v>170</v>
      </c>
      <c r="R22" s="269" t="s">
        <v>509</v>
      </c>
      <c r="S22" s="270" t="s">
        <v>633</v>
      </c>
      <c r="T22" s="270" t="s">
        <v>634</v>
      </c>
      <c r="U22" s="270" t="s">
        <v>515</v>
      </c>
      <c r="V22" s="270" t="s">
        <v>666</v>
      </c>
      <c r="W22" s="270" t="s">
        <v>519</v>
      </c>
      <c r="X22" s="270" t="s">
        <v>521</v>
      </c>
      <c r="Y22" s="270" t="s">
        <v>523</v>
      </c>
      <c r="Z22" s="270" t="s">
        <v>635</v>
      </c>
      <c r="AA22" s="270" t="s">
        <v>525</v>
      </c>
      <c r="AB22" s="270" t="s">
        <v>665</v>
      </c>
      <c r="AC22" s="271" t="s">
        <v>632</v>
      </c>
      <c r="AD22" s="272" t="s">
        <v>26</v>
      </c>
      <c r="AF22" s="268" t="s">
        <v>170</v>
      </c>
      <c r="AG22" s="269" t="s">
        <v>509</v>
      </c>
      <c r="AH22" s="270" t="s">
        <v>633</v>
      </c>
      <c r="AI22" s="270" t="s">
        <v>634</v>
      </c>
      <c r="AJ22" s="270" t="s">
        <v>515</v>
      </c>
      <c r="AK22" s="270" t="s">
        <v>517</v>
      </c>
      <c r="AL22" s="270" t="s">
        <v>519</v>
      </c>
      <c r="AM22" s="270" t="s">
        <v>521</v>
      </c>
      <c r="AN22" s="270" t="s">
        <v>523</v>
      </c>
      <c r="AO22" s="270" t="s">
        <v>635</v>
      </c>
      <c r="AP22" s="270" t="s">
        <v>525</v>
      </c>
      <c r="AQ22" s="270" t="s">
        <v>636</v>
      </c>
      <c r="AR22" s="271" t="s">
        <v>632</v>
      </c>
      <c r="AS22" s="272" t="s">
        <v>26</v>
      </c>
      <c r="AU22" s="268" t="s">
        <v>170</v>
      </c>
      <c r="AV22" s="269" t="s">
        <v>509</v>
      </c>
      <c r="AW22" s="270" t="s">
        <v>633</v>
      </c>
      <c r="AX22" s="270" t="s">
        <v>634</v>
      </c>
      <c r="AY22" s="270" t="s">
        <v>515</v>
      </c>
      <c r="AZ22" s="270" t="s">
        <v>666</v>
      </c>
      <c r="BA22" s="270" t="s">
        <v>519</v>
      </c>
      <c r="BB22" s="270" t="s">
        <v>521</v>
      </c>
      <c r="BC22" s="270" t="s">
        <v>523</v>
      </c>
      <c r="BD22" s="270" t="s">
        <v>635</v>
      </c>
      <c r="BE22" s="270" t="s">
        <v>525</v>
      </c>
      <c r="BF22" s="270" t="s">
        <v>665</v>
      </c>
      <c r="BG22" s="271" t="s">
        <v>632</v>
      </c>
      <c r="BH22" s="272" t="s">
        <v>26</v>
      </c>
      <c r="BJ22" s="268" t="s">
        <v>170</v>
      </c>
      <c r="BK22" s="269" t="s">
        <v>509</v>
      </c>
      <c r="BL22" s="270" t="s">
        <v>633</v>
      </c>
      <c r="BM22" s="270" t="s">
        <v>634</v>
      </c>
      <c r="BN22" s="270" t="s">
        <v>515</v>
      </c>
      <c r="BO22" s="270" t="s">
        <v>666</v>
      </c>
      <c r="BP22" s="270" t="s">
        <v>519</v>
      </c>
      <c r="BQ22" s="270" t="s">
        <v>521</v>
      </c>
      <c r="BR22" s="270" t="s">
        <v>523</v>
      </c>
      <c r="BS22" s="270" t="s">
        <v>635</v>
      </c>
      <c r="BT22" s="270" t="s">
        <v>525</v>
      </c>
      <c r="BU22" s="270" t="s">
        <v>665</v>
      </c>
      <c r="BV22" s="271" t="s">
        <v>632</v>
      </c>
      <c r="BW22" s="272" t="s">
        <v>26</v>
      </c>
      <c r="BY22" s="268" t="s">
        <v>170</v>
      </c>
      <c r="BZ22" s="269" t="s">
        <v>509</v>
      </c>
      <c r="CA22" s="270" t="s">
        <v>633</v>
      </c>
      <c r="CB22" s="270" t="s">
        <v>634</v>
      </c>
      <c r="CC22" s="270" t="s">
        <v>515</v>
      </c>
      <c r="CD22" s="270" t="s">
        <v>666</v>
      </c>
      <c r="CE22" s="270" t="s">
        <v>519</v>
      </c>
      <c r="CF22" s="270" t="s">
        <v>521</v>
      </c>
      <c r="CG22" s="270" t="s">
        <v>523</v>
      </c>
      <c r="CH22" s="270" t="s">
        <v>635</v>
      </c>
      <c r="CI22" s="270" t="s">
        <v>525</v>
      </c>
      <c r="CJ22" s="270" t="s">
        <v>665</v>
      </c>
      <c r="CK22" s="271" t="s">
        <v>632</v>
      </c>
      <c r="CL22" s="272" t="s">
        <v>26</v>
      </c>
      <c r="CN22" s="268" t="s">
        <v>170</v>
      </c>
      <c r="CO22" s="269" t="s">
        <v>509</v>
      </c>
      <c r="CP22" s="270" t="s">
        <v>633</v>
      </c>
      <c r="CQ22" s="270" t="s">
        <v>634</v>
      </c>
      <c r="CR22" s="270" t="s">
        <v>515</v>
      </c>
      <c r="CS22" s="270" t="s">
        <v>666</v>
      </c>
      <c r="CT22" s="270" t="s">
        <v>519</v>
      </c>
      <c r="CU22" s="270" t="s">
        <v>521</v>
      </c>
      <c r="CV22" s="270" t="s">
        <v>523</v>
      </c>
      <c r="CW22" s="270" t="s">
        <v>635</v>
      </c>
      <c r="CX22" s="270" t="s">
        <v>525</v>
      </c>
      <c r="CY22" s="270" t="s">
        <v>665</v>
      </c>
      <c r="CZ22" s="271" t="s">
        <v>632</v>
      </c>
      <c r="DA22" s="272" t="s">
        <v>26</v>
      </c>
      <c r="DC22" s="268" t="str">
        <f t="array" ref="DC22:DP35">TRANSPOSE(CN22:DA35)</f>
        <v>Trip Mode</v>
      </c>
      <c r="DD22" s="269" t="str">
        <v>Auto SOV (Free)</v>
      </c>
      <c r="DE22" s="270" t="str">
        <v>Auto 2 Person (Free)</v>
      </c>
      <c r="DF22" s="270" t="str">
        <v>Auto 3+ Person (Free)</v>
      </c>
      <c r="DG22" s="270" t="str">
        <v>Walk</v>
      </c>
      <c r="DH22" s="270" t="str">
        <v>Bike/Moped</v>
      </c>
      <c r="DI22" s="270" t="str">
        <v>Walk-Transit</v>
      </c>
      <c r="DJ22" s="270" t="str">
        <v>PNR-Transit</v>
      </c>
      <c r="DK22" s="270" t="str">
        <v>KNR-Transit</v>
      </c>
      <c r="DL22" s="270" t="str">
        <v>TNC-Transit</v>
      </c>
      <c r="DM22" s="270" t="str">
        <v>School Bus</v>
      </c>
      <c r="DN22" s="270" t="str">
        <v>Taxi</v>
      </c>
      <c r="DO22" s="271" t="str">
        <v>TNC</v>
      </c>
      <c r="DP22" s="272" t="str">
        <v>Total</v>
      </c>
      <c r="DS22" s="283" t="s">
        <v>616</v>
      </c>
      <c r="DT22" s="283" t="s">
        <v>617</v>
      </c>
      <c r="DU22" s="283" t="s">
        <v>691</v>
      </c>
      <c r="DV22" s="283" t="s">
        <v>618</v>
      </c>
      <c r="DW22" s="283" t="s">
        <v>619</v>
      </c>
      <c r="DX22" s="283" t="s">
        <v>692</v>
      </c>
      <c r="DY22" s="283" t="s">
        <v>620</v>
      </c>
      <c r="DZ22" s="283" t="s">
        <v>621</v>
      </c>
      <c r="EA22" s="283" t="s">
        <v>320</v>
      </c>
      <c r="EB22" s="284" t="s">
        <v>321</v>
      </c>
      <c r="EC22" s="283" t="s">
        <v>622</v>
      </c>
      <c r="ED22" s="283" t="s">
        <v>623</v>
      </c>
      <c r="EE22" s="283" t="s">
        <v>624</v>
      </c>
      <c r="EF22" s="285" t="s">
        <v>631</v>
      </c>
      <c r="EG22" s="285" t="s">
        <v>693</v>
      </c>
      <c r="EH22" s="285" t="s">
        <v>632</v>
      </c>
      <c r="EL22" s="283" t="s">
        <v>616</v>
      </c>
      <c r="EM22" s="283" t="s">
        <v>617</v>
      </c>
      <c r="EN22" s="283" t="s">
        <v>691</v>
      </c>
      <c r="EO22" s="283" t="s">
        <v>618</v>
      </c>
      <c r="EP22" s="283" t="s">
        <v>619</v>
      </c>
      <c r="EQ22" s="283" t="s">
        <v>692</v>
      </c>
      <c r="ER22" s="283" t="s">
        <v>620</v>
      </c>
      <c r="ES22" s="283" t="s">
        <v>621</v>
      </c>
      <c r="ET22" s="283" t="s">
        <v>320</v>
      </c>
      <c r="EU22" s="284" t="s">
        <v>321</v>
      </c>
      <c r="EV22" s="283" t="s">
        <v>622</v>
      </c>
      <c r="EW22" s="283" t="s">
        <v>623</v>
      </c>
      <c r="EX22" s="283" t="s">
        <v>624</v>
      </c>
      <c r="EY22" s="285" t="s">
        <v>631</v>
      </c>
      <c r="EZ22" s="285" t="s">
        <v>693</v>
      </c>
      <c r="FA22" s="285" t="s">
        <v>632</v>
      </c>
    </row>
    <row r="23" spans="1:157" s="251" customFormat="1" x14ac:dyDescent="0.25">
      <c r="A23" s="251">
        <v>1</v>
      </c>
      <c r="B23" s="273" t="s">
        <v>637</v>
      </c>
      <c r="C23" s="274">
        <v>173620.95745509109</v>
      </c>
      <c r="D23" s="274">
        <v>14283.776400000001</v>
      </c>
      <c r="E23" s="274">
        <v>8343.5040200000003</v>
      </c>
      <c r="F23" s="274">
        <v>0</v>
      </c>
      <c r="G23" s="274">
        <v>0</v>
      </c>
      <c r="H23" s="274">
        <v>0</v>
      </c>
      <c r="I23" s="274">
        <v>307.29172509106974</v>
      </c>
      <c r="J23" s="274">
        <v>0</v>
      </c>
      <c r="K23" s="274">
        <v>0</v>
      </c>
      <c r="L23" s="274">
        <v>0</v>
      </c>
      <c r="M23" s="274">
        <v>0</v>
      </c>
      <c r="N23" s="274">
        <v>0</v>
      </c>
      <c r="O23" s="275">
        <v>196555.52960018217</v>
      </c>
      <c r="P23" s="234"/>
      <c r="Q23" s="273" t="s">
        <v>637</v>
      </c>
      <c r="R23" s="274">
        <f>IFERROR(C23*IF((AG$35-SUM(C$28:C$31))/(C$35-SUM(C$28:C$31))&gt;0,(AG$35-SUM(C$28:C$31))/(C$35-SUM(C$28:C$31)),1),0)</f>
        <v>391094</v>
      </c>
      <c r="S23" s="274">
        <f t="shared" ref="S23:AC23" si="129">IFERROR(D23*IF((AH$35-SUM(D$28:D$31))/(D$35-SUM(D$28:D$31))&gt;0,(AH$35-SUM(D$28:D$31))/(D$35-SUM(D$28:D$31)),1),0)</f>
        <v>22447.683431625934</v>
      </c>
      <c r="T23" s="274">
        <f t="shared" si="129"/>
        <v>8628.5767005244943</v>
      </c>
      <c r="U23" s="274">
        <f t="shared" si="129"/>
        <v>0</v>
      </c>
      <c r="V23" s="274">
        <f t="shared" si="129"/>
        <v>0</v>
      </c>
      <c r="W23" s="274">
        <f t="shared" si="129"/>
        <v>0</v>
      </c>
      <c r="X23" s="274">
        <f t="shared" si="129"/>
        <v>85.168937467648846</v>
      </c>
      <c r="Y23" s="274">
        <f t="shared" si="129"/>
        <v>0</v>
      </c>
      <c r="Z23" s="274">
        <f t="shared" si="129"/>
        <v>0</v>
      </c>
      <c r="AA23" s="274">
        <f t="shared" si="129"/>
        <v>0</v>
      </c>
      <c r="AB23" s="274">
        <f t="shared" si="129"/>
        <v>0</v>
      </c>
      <c r="AC23" s="274">
        <f t="shared" si="129"/>
        <v>0</v>
      </c>
      <c r="AD23" s="275">
        <f>SUM(R23:AC23)</f>
        <v>422255.42906961805</v>
      </c>
      <c r="AF23" s="273" t="s">
        <v>637</v>
      </c>
      <c r="AG23" s="274">
        <f>Index!$D$3*SUMIFS(TripMode_Input!$E:$E,TripMode_Input!$C:$C,AG$4,TripMode_Input!$D:$D,$A$21,TripMode_Input!$B:$B,$A23)</f>
        <v>391094</v>
      </c>
      <c r="AH23" s="274">
        <f>Index!$D$3*SUMIFS(TripMode_Input!$E:$E,TripMode_Input!$C:$C,AH$4,TripMode_Input!$D:$D,$A$21,TripMode_Input!$B:$B,$A23)</f>
        <v>23104</v>
      </c>
      <c r="AI23" s="274">
        <f>Index!$D$3*SUMIFS(TripMode_Input!$E:$E,TripMode_Input!$C:$C,AI$4,TripMode_Input!$D:$D,$A$21,TripMode_Input!$B:$B,$A23)</f>
        <v>8410</v>
      </c>
      <c r="AJ23" s="274">
        <f>Index!$D$3*SUMIFS(TripMode_Input!$E:$E,TripMode_Input!$C:$C,AJ$4,TripMode_Input!$D:$D,$A$21,TripMode_Input!$B:$B,$A23)</f>
        <v>0</v>
      </c>
      <c r="AK23" s="274">
        <f>Index!$D$3*SUMIFS(TripMode_Input!$E:$E,TripMode_Input!$C:$C,AK$4,TripMode_Input!$D:$D,$A$21,TripMode_Input!$B:$B,$A23)</f>
        <v>0</v>
      </c>
      <c r="AL23" s="274">
        <f>Index!$D$3*SUMIFS(TripMode_Input!$E:$E,TripMode_Input!$C:$C,AL$4,TripMode_Input!$D:$D,$A$21,TripMode_Input!$B:$B,$A23)</f>
        <v>0</v>
      </c>
      <c r="AM23" s="274">
        <f>Index!$D$3*SUMIFS(TripMode_Input!$E:$E,TripMode_Input!$C:$C,AM$4,TripMode_Input!$D:$D,$A$21,TripMode_Input!$B:$B,$A23)</f>
        <v>152</v>
      </c>
      <c r="AN23" s="274">
        <f>Index!$D$3*SUMIFS(TripMode_Input!$E:$E,TripMode_Input!$C:$C,AN$4,TripMode_Input!$D:$D,$A$21,TripMode_Input!$B:$B,$A23)</f>
        <v>0</v>
      </c>
      <c r="AO23" s="274">
        <f>Index!$D$3*SUMIFS(TripMode_Input!$E:$E,TripMode_Input!$C:$C,AO$4,TripMode_Input!$D:$D,$A$21,TripMode_Input!$B:$B,$A23)</f>
        <v>0</v>
      </c>
      <c r="AP23" s="274">
        <f>Index!$D$3*SUMIFS(TripMode_Input!$E:$E,TripMode_Input!$C:$C,AP$4,TripMode_Input!$D:$D,$A$21,TripMode_Input!$B:$B,$A23)</f>
        <v>0</v>
      </c>
      <c r="AQ23" s="274">
        <f>Index!$D$3*SUMIFS(TripMode_Input!$E:$E,TripMode_Input!$C:$C,AQ$4,TripMode_Input!$D:$D,$A$21,TripMode_Input!$B:$B,$A23)</f>
        <v>0</v>
      </c>
      <c r="AR23" s="274">
        <f>Index!$D$3*SUMIFS(TripMode_Input!$E:$E,TripMode_Input!$C:$C,AR$4,TripMode_Input!$D:$D,$A$21,TripMode_Input!$B:$B,$A23)</f>
        <v>0</v>
      </c>
      <c r="AS23" s="275">
        <f>SUM(AG23:AR23)</f>
        <v>422760</v>
      </c>
      <c r="AU23" s="273" t="s">
        <v>637</v>
      </c>
      <c r="AV23" s="249">
        <f>IF(R23&gt;0,R23/R$35,0)</f>
        <v>1</v>
      </c>
      <c r="AW23" s="249">
        <f t="shared" ref="AW23:BG23" si="130">IF(S23&gt;0,S23/S$35,0)</f>
        <v>8.3900263992143356E-2</v>
      </c>
      <c r="AX23" s="249">
        <f t="shared" si="130"/>
        <v>0.1525345902369625</v>
      </c>
      <c r="AY23" s="249">
        <f t="shared" si="130"/>
        <v>0</v>
      </c>
      <c r="AZ23" s="249">
        <f t="shared" si="130"/>
        <v>0</v>
      </c>
      <c r="BA23" s="249">
        <f t="shared" si="130"/>
        <v>0</v>
      </c>
      <c r="BB23" s="249">
        <f t="shared" si="130"/>
        <v>9.5203372979710318E-3</v>
      </c>
      <c r="BC23" s="249">
        <f t="shared" si="130"/>
        <v>0</v>
      </c>
      <c r="BD23" s="249">
        <f t="shared" si="130"/>
        <v>0</v>
      </c>
      <c r="BE23" s="249">
        <f t="shared" si="130"/>
        <v>0</v>
      </c>
      <c r="BF23" s="249">
        <f t="shared" si="130"/>
        <v>0</v>
      </c>
      <c r="BG23" s="249">
        <f t="shared" si="130"/>
        <v>0</v>
      </c>
      <c r="BH23" s="278">
        <f>IF(AD23&gt;0,AD23/AD$35,0)</f>
        <v>0.40083862152171296</v>
      </c>
      <c r="BJ23" s="273" t="s">
        <v>637</v>
      </c>
      <c r="BK23" s="249">
        <f>IF(AG23&gt;0,AG23/AG$35,0)</f>
        <v>1</v>
      </c>
      <c r="BL23" s="249">
        <f t="shared" ref="BL23:BW23" si="131">IF(AH23&gt;0,AH23/AH$35,0)</f>
        <v>8.63533070206913E-2</v>
      </c>
      <c r="BM23" s="249">
        <f t="shared" si="131"/>
        <v>0.14867062650261631</v>
      </c>
      <c r="BN23" s="249">
        <f t="shared" si="131"/>
        <v>0</v>
      </c>
      <c r="BO23" s="249">
        <f t="shared" si="131"/>
        <v>0</v>
      </c>
      <c r="BP23" s="249">
        <f t="shared" si="131"/>
        <v>0</v>
      </c>
      <c r="BQ23" s="249">
        <f t="shared" si="131"/>
        <v>1.6990833892242343E-2</v>
      </c>
      <c r="BR23" s="249">
        <f t="shared" si="131"/>
        <v>0</v>
      </c>
      <c r="BS23" s="249">
        <f t="shared" si="131"/>
        <v>0</v>
      </c>
      <c r="BT23" s="249">
        <f t="shared" si="131"/>
        <v>0</v>
      </c>
      <c r="BU23" s="249">
        <f t="shared" si="131"/>
        <v>0</v>
      </c>
      <c r="BV23" s="249">
        <f t="shared" si="131"/>
        <v>0</v>
      </c>
      <c r="BW23" s="278">
        <f t="shared" si="131"/>
        <v>0.40131760059994492</v>
      </c>
      <c r="BY23" s="273" t="s">
        <v>637</v>
      </c>
      <c r="BZ23" s="249">
        <f>IF(OR(ISNA(AV23),AV23=0,AV23=""),"",(BK23-AV23)/AV23)</f>
        <v>0</v>
      </c>
      <c r="CA23" s="249">
        <f t="shared" ref="CA23:CA35" si="132">IF(OR(ISNA(AW23),AW23=0,AW23=""),"",(BL23-AW23)/AW23)</f>
        <v>2.9237607986283012E-2</v>
      </c>
      <c r="CB23" s="249">
        <f t="shared" ref="CB23:CB35" si="133">IF(OR(ISNA(AX23),AX23=0,AX23=""),"",(BM23-AX23)/AX23)</f>
        <v>-2.5331721338376592E-2</v>
      </c>
      <c r="CC23" s="249" t="str">
        <f t="shared" ref="CC23:CC35" si="134">IF(OR(ISNA(AY23),AY23=0,AY23=""),"",(BN23-AY23)/AY23)</f>
        <v/>
      </c>
      <c r="CD23" s="249" t="str">
        <f t="shared" ref="CD23:CD35" si="135">IF(OR(ISNA(AZ23),AZ23=0,AZ23=""),"",(BO23-AZ23)/AZ23)</f>
        <v/>
      </c>
      <c r="CE23" s="249" t="str">
        <f t="shared" ref="CE23:CE35" si="136">IF(OR(ISNA(BA23),BA23=0,BA23=""),"",(BP23-BA23)/BA23)</f>
        <v/>
      </c>
      <c r="CF23" s="249">
        <f t="shared" ref="CF23:CF35" si="137">IF(OR(ISNA(BB23),BB23=0,BB23=""),"",(BQ23-BB23)/BB23)</f>
        <v>0.78468822694584761</v>
      </c>
      <c r="CG23" s="249" t="str">
        <f t="shared" ref="CG23:CG35" si="138">IF(OR(ISNA(BC23),BC23=0,BC23=""),"",(BR23-BC23)/BC23)</f>
        <v/>
      </c>
      <c r="CH23" s="249" t="str">
        <f t="shared" ref="CH23:CH35" si="139">IF(OR(ISNA(BD23),BD23=0,BD23=""),"",(BS23-BD23)/BD23)</f>
        <v/>
      </c>
      <c r="CI23" s="249" t="str">
        <f t="shared" ref="CI23:CI35" si="140">IF(OR(ISNA(BE23),BE23=0,BE23=""),"",(BT23-BE23)/BE23)</f>
        <v/>
      </c>
      <c r="CJ23" s="249" t="str">
        <f t="shared" ref="CJ23:CJ35" si="141">IF(OR(ISNA(BF23),BF23=0,BF23=""),"",(BU23-BF23)/BF23)</f>
        <v/>
      </c>
      <c r="CK23" s="249" t="str">
        <f t="shared" ref="CK23:CK35" si="142">IF(OR(ISNA(BG23),BG23=0,BG23=""),"",(BV23-BG23)/BG23)</f>
        <v/>
      </c>
      <c r="CL23" s="278">
        <f t="shared" ref="CL23:CL35" si="143">IF(OR(ISNA(BH23),BH23=0,BH23=""),"",(BW23-BH23)/BH23)</f>
        <v>1.1949424344730245E-3</v>
      </c>
      <c r="CN23" s="273" t="s">
        <v>637</v>
      </c>
      <c r="CO23" s="239">
        <f>IFERROR(IF(BK23&gt;0,LN(AV23/BK23),""),"")</f>
        <v>0</v>
      </c>
      <c r="CP23" s="239">
        <f t="shared" ref="CP23:CP34" si="144">IFERROR(IF(BL23&gt;0,LN(AW23/BL23),""),"")</f>
        <v>-2.8818341747239139E-2</v>
      </c>
      <c r="CQ23" s="239">
        <f t="shared" ref="CQ23:CQ34" si="145">IFERROR(IF(BM23&gt;0,LN(AX23/BM23),""),"")</f>
        <v>2.5658092888350734E-2</v>
      </c>
      <c r="CR23" s="239" t="str">
        <f t="shared" ref="CR23:CR34" si="146">IFERROR(IF(BN23&gt;0,LN(AY23/BN23),""),"")</f>
        <v/>
      </c>
      <c r="CS23" s="239" t="str">
        <f t="shared" ref="CS23:CS34" si="147">IFERROR(IF(BO23&gt;0,LN(AZ23/BO23),""),"")</f>
        <v/>
      </c>
      <c r="CT23" s="239" t="str">
        <f t="shared" ref="CT23:CT34" si="148">IFERROR(IF(BP23&gt;0,LN(BA23/BP23),""),"")</f>
        <v/>
      </c>
      <c r="CU23" s="239">
        <f t="shared" ref="CU23:CU34" si="149">IFERROR(IF(BQ23&gt;0,LN(BB23/BQ23),""),"")</f>
        <v>-0.5792437372008481</v>
      </c>
      <c r="CV23" s="239" t="str">
        <f t="shared" ref="CV23:CV34" si="150">IFERROR(IF(BR23&gt;0,LN(BC23/BR23),""),"")</f>
        <v/>
      </c>
      <c r="CW23" s="239" t="str">
        <f t="shared" ref="CW23:CW34" si="151">IFERROR(IF(BS23&gt;0,LN(BD23/BS23),""),"")</f>
        <v/>
      </c>
      <c r="CX23" s="239" t="str">
        <f t="shared" ref="CX23:CX34" si="152">IFERROR(IF(BT23&gt;0,LN(BE23/BT23),""),"")</f>
        <v/>
      </c>
      <c r="CY23" s="239" t="str">
        <f t="shared" ref="CY23:CY34" si="153">IFERROR(IF(BU23&gt;0,LN(BF23/BU23),""),"")</f>
        <v/>
      </c>
      <c r="CZ23" s="239" t="str">
        <f t="shared" ref="CZ23:CZ34" si="154">IFERROR(IF(BV23&gt;0,LN(BG23/BV23),""),"")</f>
        <v/>
      </c>
      <c r="DA23" s="110"/>
      <c r="DB23" s="121" t="s">
        <v>338</v>
      </c>
      <c r="DC23" s="273" t="str">
        <v>Auto SOV</v>
      </c>
      <c r="DD23" s="239">
        <v>0</v>
      </c>
      <c r="DE23" s="239" t="str">
        <v/>
      </c>
      <c r="DF23" s="239" t="str">
        <v/>
      </c>
      <c r="DG23" s="239" t="str">
        <v/>
      </c>
      <c r="DH23" s="239" t="str">
        <v/>
      </c>
      <c r="DI23" s="239" t="str">
        <v/>
      </c>
      <c r="DJ23" s="239" t="str">
        <v/>
      </c>
      <c r="DK23" s="239" t="str">
        <v/>
      </c>
      <c r="DL23" s="239" t="str">
        <v/>
      </c>
      <c r="DM23" s="239" t="str">
        <v/>
      </c>
      <c r="DN23" s="239" t="str">
        <v/>
      </c>
      <c r="DO23" s="239" t="str">
        <v/>
      </c>
      <c r="DP23" s="110">
        <v>0</v>
      </c>
      <c r="DR23" s="282" t="s">
        <v>667</v>
      </c>
      <c r="DS23" s="290">
        <v>0</v>
      </c>
      <c r="DT23" s="290">
        <v>0</v>
      </c>
      <c r="DU23" s="286">
        <v>-999</v>
      </c>
      <c r="DV23" s="286">
        <v>-999</v>
      </c>
      <c r="DW23" s="286">
        <v>-999</v>
      </c>
      <c r="DX23" s="286">
        <v>-999</v>
      </c>
      <c r="DY23" s="286">
        <v>-999</v>
      </c>
      <c r="DZ23" s="286">
        <v>-999</v>
      </c>
      <c r="EA23" s="286">
        <v>-999</v>
      </c>
      <c r="EB23" s="287">
        <v>-999</v>
      </c>
      <c r="EC23" s="286">
        <v>-999</v>
      </c>
      <c r="ED23" s="286">
        <v>-999</v>
      </c>
      <c r="EE23" s="286">
        <v>-999</v>
      </c>
      <c r="EF23" s="286">
        <v>-999</v>
      </c>
      <c r="EG23" s="286">
        <v>-999</v>
      </c>
      <c r="EH23" s="286">
        <v>-999</v>
      </c>
      <c r="EK23" s="282" t="s">
        <v>667</v>
      </c>
      <c r="EL23" s="290">
        <f>IFERROR(DS23+TripMode!DD23, DS23)</f>
        <v>0</v>
      </c>
      <c r="EM23" s="290">
        <f>IFERROR(DT23+TripMode!DD23, DT23)</f>
        <v>0</v>
      </c>
      <c r="EN23" s="286">
        <f>IFERROR(DU23+TripMode!DE23, DU23)</f>
        <v>-999</v>
      </c>
      <c r="EO23" s="286">
        <f>IFERROR(DV23+TripMode!DE23, DV23)</f>
        <v>-999</v>
      </c>
      <c r="EP23" s="286">
        <f>IFERROR(DW23+TripMode!DE23, DW23)</f>
        <v>-999</v>
      </c>
      <c r="EQ23" s="286">
        <f>IFERROR(DX23+TripMode!DF23, DX23)</f>
        <v>-999</v>
      </c>
      <c r="ER23" s="286">
        <f>IFERROR(DY23+TripMode!DF23, DY23)</f>
        <v>-999</v>
      </c>
      <c r="ES23" s="286">
        <f>IFERROR(DZ23+TripMode!DF23, DZ23)</f>
        <v>-999</v>
      </c>
      <c r="ET23" s="286">
        <f>IFERROR(EA23+TripMode!DG23, EA23)</f>
        <v>-999</v>
      </c>
      <c r="EU23" s="287">
        <f>IFERROR(EB23+TripMode!DH23, EB23)</f>
        <v>-999</v>
      </c>
      <c r="EV23" s="286">
        <f>IFERROR(EC23+TripMode!DI23, EC23)</f>
        <v>-999</v>
      </c>
      <c r="EW23" s="286">
        <f>IFERROR(ED23+TripMode!DJ23, ED23)</f>
        <v>-999</v>
      </c>
      <c r="EX23" s="286">
        <f>IFERROR(EE23+TripMode!DK23, EE23)</f>
        <v>-999</v>
      </c>
      <c r="EY23" s="286">
        <f>IFERROR(EF23+TripMode!DL23, EF23)</f>
        <v>-999</v>
      </c>
      <c r="EZ23" s="286">
        <f>IFERROR(EG23+TripMode!DN23, EG23)</f>
        <v>-999</v>
      </c>
      <c r="FA23" s="286">
        <f>IFERROR(EH23+TripMode!DO23, EH23)</f>
        <v>-999</v>
      </c>
    </row>
    <row r="24" spans="1:157" s="251" customFormat="1" x14ac:dyDescent="0.25">
      <c r="A24" s="251">
        <v>2</v>
      </c>
      <c r="B24" s="273" t="s">
        <v>633</v>
      </c>
      <c r="C24" s="274">
        <v>0</v>
      </c>
      <c r="D24" s="274">
        <v>146583.92307220394</v>
      </c>
      <c r="E24" s="274">
        <v>9717.6220799999992</v>
      </c>
      <c r="F24" s="274">
        <v>0</v>
      </c>
      <c r="G24" s="274">
        <v>0</v>
      </c>
      <c r="H24" s="274">
        <v>13996.405853779263</v>
      </c>
      <c r="I24" s="274">
        <v>2006.4973681390795</v>
      </c>
      <c r="J24" s="274">
        <v>1222.0706291899605</v>
      </c>
      <c r="K24" s="274">
        <v>64.006244874910692</v>
      </c>
      <c r="L24" s="274">
        <v>0</v>
      </c>
      <c r="M24" s="274">
        <v>4551.5339999999997</v>
      </c>
      <c r="N24" s="274">
        <v>20481.903000000002</v>
      </c>
      <c r="O24" s="275">
        <v>198623.9622481871</v>
      </c>
      <c r="P24" s="234"/>
      <c r="Q24" s="273" t="s">
        <v>633</v>
      </c>
      <c r="R24" s="274">
        <f t="shared" ref="R24:R27" si="155">IFERROR(C24*IF((AG$35-SUM(C$28:C$31))/(C$35-SUM(C$28:C$31))&gt;0,(AG$35-SUM(C$28:C$31))/(C$35-SUM(C$28:C$31)),1),0)</f>
        <v>0</v>
      </c>
      <c r="S24" s="274">
        <f t="shared" ref="S24:S27" si="156">IFERROR(D24*IF((AH$35-SUM(D$28:D$31))/(D$35-SUM(D$28:D$31))&gt;0,(AH$35-SUM(D$28:D$31))/(D$35-SUM(D$28:D$31)),1),0)</f>
        <v>230364.11444319741</v>
      </c>
      <c r="T24" s="274">
        <f t="shared" ref="T24:T27" si="157">IFERROR(E24*IF((AI$35-SUM(E$28:E$31))/(E$35-SUM(E$28:E$31))&gt;0,(AI$35-SUM(E$28:E$31))/(E$35-SUM(E$28:E$31)),1),0)</f>
        <v>10049.64428170676</v>
      </c>
      <c r="U24" s="274">
        <f t="shared" ref="U24:U27" si="158">IFERROR(F24*IF((AJ$35-SUM(F$28:F$31))/(F$35-SUM(F$28:F$31))&gt;0,(AJ$35-SUM(F$28:F$31))/(F$35-SUM(F$28:F$31)),1),0)</f>
        <v>0</v>
      </c>
      <c r="V24" s="274">
        <f t="shared" ref="V24:V27" si="159">IFERROR(G24*IF((AK$35-SUM(G$28:G$31))/(G$35-SUM(G$28:G$31))&gt;0,(AK$35-SUM(G$28:G$31))/(G$35-SUM(G$28:G$31)),1),0)</f>
        <v>0</v>
      </c>
      <c r="W24" s="274">
        <f t="shared" ref="W24:W27" si="160">IFERROR(H24*IF((AL$35-SUM(H$28:H$31))/(H$35-SUM(H$28:H$31))&gt;0,(AL$35-SUM(H$28:H$31))/(H$35-SUM(H$28:H$31)),1),0)</f>
        <v>15132.379816927343</v>
      </c>
      <c r="X24" s="274">
        <f t="shared" ref="X24:X27" si="161">IFERROR(I24*IF((AM$35-SUM(I$28:I$31))/(I$35-SUM(I$28:I$31))&gt;0,(AM$35-SUM(I$28:I$31))/(I$35-SUM(I$28:I$31)),1),0)</f>
        <v>556.12056857500306</v>
      </c>
      <c r="Y24" s="274">
        <f t="shared" ref="Y24:Y27" si="162">IFERROR(J24*IF((AN$35-SUM(J$28:J$31))/(J$35-SUM(J$28:J$31))&gt;0,(AN$35-SUM(J$28:J$31))/(J$35-SUM(J$28:J$31)),1),0)</f>
        <v>2305.0000017599291</v>
      </c>
      <c r="Z24" s="274">
        <f t="shared" ref="Z24:Z27" si="163">IFERROR(K24*IF((AO$35-SUM(K$28:K$31))/(K$35-SUM(K$28:K$31))&gt;0,(AO$35-SUM(K$28:K$31))/(K$35-SUM(K$28:K$31)),1),0)</f>
        <v>98.263317463420634</v>
      </c>
      <c r="AA24" s="274">
        <f t="shared" ref="AA24:AA27" si="164">IFERROR(L24*IF((AP$35-SUM(L$28:L$31))/(L$35-SUM(L$28:L$31))&gt;0,(AP$35-SUM(L$28:L$31))/(L$35-SUM(L$28:L$31)),1),0)</f>
        <v>0</v>
      </c>
      <c r="AB24" s="274">
        <f t="shared" ref="AB24:AB27" si="165">IFERROR(M24*IF((AQ$35-SUM(M$28:M$31))/(M$35-SUM(M$28:M$31))&gt;0,(AQ$35-SUM(M$28:M$31))/(M$35-SUM(M$28:M$31)),1),0)</f>
        <v>4927.8401936549753</v>
      </c>
      <c r="AC24" s="274">
        <f t="shared" ref="AC24:AC27" si="166">IFERROR(N24*IF((AR$35-SUM(N$28:N$31))/(N$35-SUM(N$28:N$31))&gt;0,(AR$35-SUM(N$28:N$31))/(N$35-SUM(N$28:N$31)),1),0)</f>
        <v>27512.97625542881</v>
      </c>
      <c r="AD24" s="275">
        <f t="shared" ref="AD24:AD35" si="167">SUM(R24:AC24)</f>
        <v>290946.33887871366</v>
      </c>
      <c r="AF24" s="273" t="s">
        <v>633</v>
      </c>
      <c r="AG24" s="274">
        <f>Index!$D$3*SUMIFS(TripMode_Input!$E:$E,TripMode_Input!$C:$C,AG$4,TripMode_Input!$D:$D,$A$21,TripMode_Input!$B:$B,$A24)</f>
        <v>0</v>
      </c>
      <c r="AH24" s="274">
        <f>Index!$D$3*SUMIFS(TripMode_Input!$E:$E,TripMode_Input!$C:$C,AH$4,TripMode_Input!$D:$D,$A$21,TripMode_Input!$B:$B,$A24)</f>
        <v>229848</v>
      </c>
      <c r="AI24" s="274">
        <f>Index!$D$3*SUMIFS(TripMode_Input!$E:$E,TripMode_Input!$C:$C,AI$4,TripMode_Input!$D:$D,$A$21,TripMode_Input!$B:$B,$A24)</f>
        <v>10140</v>
      </c>
      <c r="AJ24" s="274">
        <f>Index!$D$3*SUMIFS(TripMode_Input!$E:$E,TripMode_Input!$C:$C,AJ$4,TripMode_Input!$D:$D,$A$21,TripMode_Input!$B:$B,$A24)</f>
        <v>0</v>
      </c>
      <c r="AK24" s="274">
        <f>Index!$D$3*SUMIFS(TripMode_Input!$E:$E,TripMode_Input!$C:$C,AK$4,TripMode_Input!$D:$D,$A$21,TripMode_Input!$B:$B,$A24)</f>
        <v>0</v>
      </c>
      <c r="AL24" s="274">
        <f>Index!$D$3*SUMIFS(TripMode_Input!$E:$E,TripMode_Input!$C:$C,AL$4,TripMode_Input!$D:$D,$A$21,TripMode_Input!$B:$B,$A24)</f>
        <v>14820</v>
      </c>
      <c r="AM24" s="274">
        <f>Index!$D$3*SUMIFS(TripMode_Input!$E:$E,TripMode_Input!$C:$C,AM$4,TripMode_Input!$D:$D,$A$21,TripMode_Input!$B:$B,$A24)</f>
        <v>1084</v>
      </c>
      <c r="AN24" s="274">
        <f>Index!$D$3*SUMIFS(TripMode_Input!$E:$E,TripMode_Input!$C:$C,AN$4,TripMode_Input!$D:$D,$A$21,TripMode_Input!$B:$B,$A24)</f>
        <v>1690</v>
      </c>
      <c r="AO24" s="274">
        <f>Index!$D$3*SUMIFS(TripMode_Input!$E:$E,TripMode_Input!$C:$C,AO$4,TripMode_Input!$D:$D,$A$21,TripMode_Input!$B:$B,$A24)</f>
        <v>182</v>
      </c>
      <c r="AP24" s="274">
        <f>Index!$D$3*SUMIFS(TripMode_Input!$E:$E,TripMode_Input!$C:$C,AP$4,TripMode_Input!$D:$D,$A$21,TripMode_Input!$B:$B,$A24)</f>
        <v>0</v>
      </c>
      <c r="AQ24" s="274">
        <f>Index!$D$3*SUMIFS(TripMode_Input!$E:$E,TripMode_Input!$C:$C,AQ$4,TripMode_Input!$D:$D,$A$21,TripMode_Input!$B:$B,$A24)</f>
        <v>4744</v>
      </c>
      <c r="AR24" s="274">
        <f>Index!$D$3*SUMIFS(TripMode_Input!$E:$E,TripMode_Input!$C:$C,AR$4,TripMode_Input!$D:$D,$A$21,TripMode_Input!$B:$B,$A24)</f>
        <v>27412</v>
      </c>
      <c r="AS24" s="275">
        <f t="shared" ref="AS24:AS35" si="168">SUM(AG24:AR24)</f>
        <v>289920</v>
      </c>
      <c r="AU24" s="273" t="s">
        <v>633</v>
      </c>
      <c r="AV24" s="249">
        <f t="shared" ref="AV24:AV35" si="169">IF(R24&gt;0,R24/R$35,0)</f>
        <v>0</v>
      </c>
      <c r="AW24" s="249">
        <f t="shared" ref="AW24:AW35" si="170">IF(S24&gt;0,S24/S$35,0)</f>
        <v>0.86100688629947619</v>
      </c>
      <c r="AX24" s="249">
        <f t="shared" ref="AX24:AX35" si="171">IF(T24&gt;0,T24/T$35,0)</f>
        <v>0.17765599423184064</v>
      </c>
      <c r="AY24" s="249">
        <f t="shared" ref="AY24:AY35" si="172">IF(U24&gt;0,U24/U$35,0)</f>
        <v>0</v>
      </c>
      <c r="AZ24" s="249">
        <f t="shared" ref="AZ24:AZ35" si="173">IF(V24&gt;0,V24/V$35,0)</f>
        <v>0</v>
      </c>
      <c r="BA24" s="249">
        <f t="shared" ref="BA24:BA35" si="174">IF(W24&gt;0,W24/W$35,0)</f>
        <v>0.11907946156633992</v>
      </c>
      <c r="BB24" s="249">
        <f t="shared" ref="BB24:BB35" si="175">IF(X24&gt;0,X24/X$35,0)</f>
        <v>6.2164159241560817E-2</v>
      </c>
      <c r="BC24" s="249">
        <f t="shared" ref="BC24:BC35" si="176">IF(Y24&gt;0,Y24/Y$35,0)</f>
        <v>9.4150804744707509E-2</v>
      </c>
      <c r="BD24" s="249">
        <f t="shared" ref="BD24:BD35" si="177">IF(Z24&gt;0,Z24/Z$35,0)</f>
        <v>8.2435669012936752E-2</v>
      </c>
      <c r="BE24" s="249">
        <f t="shared" ref="BE24:BE35" si="178">IF(AA24&gt;0,AA24/AA$35,0)</f>
        <v>0</v>
      </c>
      <c r="BF24" s="249">
        <f t="shared" ref="BF24:BF35" si="179">IF(AB24&gt;0,AB24/AB$35,0)</f>
        <v>0.29800678481222637</v>
      </c>
      <c r="BG24" s="249">
        <f t="shared" ref="BG24:BH35" si="180">IF(AC24&gt;0,AC24/AC$35,0)</f>
        <v>0.31128910498991685</v>
      </c>
      <c r="BH24" s="279">
        <f t="shared" si="180"/>
        <v>0.27618953217462355</v>
      </c>
      <c r="BJ24" s="273" t="s">
        <v>633</v>
      </c>
      <c r="BK24" s="249">
        <f t="shared" ref="BK24:BK35" si="181">IF(AG24&gt;0,AG24/AG$35,0)</f>
        <v>0</v>
      </c>
      <c r="BL24" s="249">
        <f t="shared" ref="BL24:BL35" si="182">IF(AH24&gt;0,AH24/AH$35,0)</f>
        <v>0.85907786149982057</v>
      </c>
      <c r="BM24" s="249">
        <f t="shared" ref="BM24:BM35" si="183">IF(AI24&gt;0,AI24/AI$35,0)</f>
        <v>0.17925328807806534</v>
      </c>
      <c r="BN24" s="249">
        <f t="shared" ref="BN24:BN35" si="184">IF(AJ24&gt;0,AJ24/AJ$35,0)</f>
        <v>0</v>
      </c>
      <c r="BO24" s="249">
        <f t="shared" ref="BO24:BO35" si="185">IF(AK24&gt;0,AK24/AK$35,0)</f>
        <v>0</v>
      </c>
      <c r="BP24" s="249">
        <f t="shared" ref="BP24:BP35" si="186">IF(AL24&gt;0,AL24/AL$35,0)</f>
        <v>0.11662128771305812</v>
      </c>
      <c r="BQ24" s="249">
        <f t="shared" ref="BQ24:BQ35" si="187">IF(AM24&gt;0,AM24/AM$35,0)</f>
        <v>0.12117147328414934</v>
      </c>
      <c r="BR24" s="249">
        <f t="shared" ref="BR24:BR35" si="188">IF(AN24&gt;0,AN24/AN$35,0)</f>
        <v>6.9030307981374064E-2</v>
      </c>
      <c r="BS24" s="249">
        <f t="shared" ref="BS24:BS35" si="189">IF(AO24&gt;0,AO24/AO$35,0)</f>
        <v>0.15268456375838926</v>
      </c>
      <c r="BT24" s="249">
        <f t="shared" ref="BT24:BT35" si="190">IF(AP24&gt;0,AP24/AP$35,0)</f>
        <v>0</v>
      </c>
      <c r="BU24" s="249">
        <f t="shared" ref="BU24:BU35" si="191">IF(AQ24&gt;0,AQ24/AQ$35,0)</f>
        <v>0.28688921141751328</v>
      </c>
      <c r="BV24" s="249">
        <f t="shared" ref="BV24:BV35" si="192">IF(AR24&gt;0,AR24/AR$35,0)</f>
        <v>0.31014663287472843</v>
      </c>
      <c r="BW24" s="279">
        <f t="shared" ref="BW24:BW35" si="193">IF(AS24&gt;0,AS24/AS$35,0)</f>
        <v>0.27521524923345642</v>
      </c>
      <c r="BY24" s="273" t="s">
        <v>633</v>
      </c>
      <c r="BZ24" s="249" t="str">
        <f t="shared" ref="BZ24:BZ35" si="194">IF(OR(ISNA(AV24),AV24=0,AV24=""),"",(BK24-AV24)/AV24)</f>
        <v/>
      </c>
      <c r="CA24" s="249">
        <f t="shared" si="132"/>
        <v>-2.2404290027764838E-3</v>
      </c>
      <c r="CB24" s="249">
        <f t="shared" si="133"/>
        <v>8.9909369685564136E-3</v>
      </c>
      <c r="CC24" s="249" t="str">
        <f t="shared" si="134"/>
        <v/>
      </c>
      <c r="CD24" s="249" t="str">
        <f t="shared" si="135"/>
        <v/>
      </c>
      <c r="CE24" s="249">
        <f t="shared" si="136"/>
        <v>-2.064313879948421E-2</v>
      </c>
      <c r="CF24" s="249">
        <f t="shared" si="137"/>
        <v>0.94921760002085365</v>
      </c>
      <c r="CG24" s="249">
        <f t="shared" si="138"/>
        <v>-0.2668112803862735</v>
      </c>
      <c r="CH24" s="249">
        <f t="shared" si="139"/>
        <v>0.85216624777350014</v>
      </c>
      <c r="CI24" s="249" t="str">
        <f t="shared" si="140"/>
        <v/>
      </c>
      <c r="CJ24" s="249">
        <f t="shared" si="141"/>
        <v>-3.7306443884216438E-2</v>
      </c>
      <c r="CK24" s="249">
        <f t="shared" si="142"/>
        <v>-3.6701320312043247E-3</v>
      </c>
      <c r="CL24" s="279">
        <f t="shared" si="143"/>
        <v>-3.5275882235505478E-3</v>
      </c>
      <c r="CN24" s="273" t="s">
        <v>633</v>
      </c>
      <c r="CO24" s="239" t="str">
        <f t="shared" ref="CO24:CO34" si="195">IFERROR(IF(BK24&gt;0,LN(AV24/BK24),""),"")</f>
        <v/>
      </c>
      <c r="CP24" s="239">
        <f t="shared" si="144"/>
        <v>2.2429425187724772E-3</v>
      </c>
      <c r="CQ24" s="239">
        <f t="shared" si="145"/>
        <v>-8.9507591394136377E-3</v>
      </c>
      <c r="CR24" s="239" t="str">
        <f t="shared" si="146"/>
        <v/>
      </c>
      <c r="CS24" s="239" t="str">
        <f t="shared" si="147"/>
        <v/>
      </c>
      <c r="CT24" s="239">
        <f t="shared" si="148"/>
        <v>2.0859186834158178E-2</v>
      </c>
      <c r="CU24" s="239">
        <f t="shared" si="149"/>
        <v>-0.66742806130252064</v>
      </c>
      <c r="CV24" s="239">
        <f t="shared" si="150"/>
        <v>0.31035214827715657</v>
      </c>
      <c r="CW24" s="239">
        <f t="shared" si="151"/>
        <v>-0.61635589881156683</v>
      </c>
      <c r="CX24" s="239" t="str">
        <f t="shared" si="152"/>
        <v/>
      </c>
      <c r="CY24" s="239">
        <f t="shared" si="153"/>
        <v>3.8020135774390243E-2</v>
      </c>
      <c r="CZ24" s="239">
        <f t="shared" si="154"/>
        <v>3.6768834899932453E-3</v>
      </c>
      <c r="DA24" s="110"/>
      <c r="DB24" s="121" t="s">
        <v>332</v>
      </c>
      <c r="DC24" s="273" t="str">
        <v>Auto 2 Person (Free)</v>
      </c>
      <c r="DD24" s="239">
        <v>-2.8818341747239139E-2</v>
      </c>
      <c r="DE24" s="239">
        <v>2.2429425187724772E-3</v>
      </c>
      <c r="DF24" s="239" t="str">
        <v/>
      </c>
      <c r="DG24" s="239">
        <v>9.557070651431597E-3</v>
      </c>
      <c r="DH24" s="239" t="str">
        <v/>
      </c>
      <c r="DI24" s="239" t="str">
        <v/>
      </c>
      <c r="DJ24" s="239" t="str">
        <v/>
      </c>
      <c r="DK24" s="239" t="str">
        <v/>
      </c>
      <c r="DL24" s="239" t="str">
        <v/>
      </c>
      <c r="DM24" s="239" t="str">
        <v/>
      </c>
      <c r="DN24" s="239" t="str">
        <v/>
      </c>
      <c r="DO24" s="239" t="str">
        <v/>
      </c>
      <c r="DP24" s="110">
        <v>0</v>
      </c>
      <c r="DR24" s="282" t="s">
        <v>668</v>
      </c>
      <c r="DS24" s="288">
        <v>-0.22453991189226744</v>
      </c>
      <c r="DT24" s="286">
        <v>-0.22453991189226744</v>
      </c>
      <c r="DU24" s="290">
        <v>0</v>
      </c>
      <c r="DV24" s="290">
        <v>0</v>
      </c>
      <c r="DW24" s="290">
        <v>0</v>
      </c>
      <c r="DX24" s="286">
        <v>-999</v>
      </c>
      <c r="DY24" s="286">
        <v>-999</v>
      </c>
      <c r="DZ24" s="286">
        <v>-999</v>
      </c>
      <c r="EA24" s="289">
        <v>1.8152577702226884</v>
      </c>
      <c r="EB24" s="287">
        <v>-999</v>
      </c>
      <c r="EC24" s="286">
        <v>-999</v>
      </c>
      <c r="ED24" s="286">
        <v>-999</v>
      </c>
      <c r="EE24" s="286">
        <v>-999</v>
      </c>
      <c r="EF24" s="286">
        <v>-999</v>
      </c>
      <c r="EG24" s="286">
        <v>-999</v>
      </c>
      <c r="EH24" s="286">
        <v>-999</v>
      </c>
      <c r="EK24" s="282" t="s">
        <v>668</v>
      </c>
      <c r="EL24" s="288">
        <f>IFERROR(DS24+TripMode!DD24, DS24)</f>
        <v>-0.25335825363950659</v>
      </c>
      <c r="EM24" s="286">
        <f>IFERROR(DT24+TripMode!DD24, DT24)</f>
        <v>-0.25335825363950659</v>
      </c>
      <c r="EN24" s="290">
        <f>0</f>
        <v>0</v>
      </c>
      <c r="EO24" s="290">
        <f>0</f>
        <v>0</v>
      </c>
      <c r="EP24" s="290">
        <f>0</f>
        <v>0</v>
      </c>
      <c r="EQ24" s="286">
        <f>IFERROR(DX24+TripMode!DF24, DX24)</f>
        <v>-999</v>
      </c>
      <c r="ER24" s="286">
        <f>IFERROR(DY24+TripMode!DF24, DY24)</f>
        <v>-999</v>
      </c>
      <c r="ES24" s="286">
        <f>IFERROR(DZ24+TripMode!DF24, DZ24)</f>
        <v>-999</v>
      </c>
      <c r="ET24" s="289">
        <f>IFERROR(EA24+TripMode!DG24, EA24)</f>
        <v>1.82481484087412</v>
      </c>
      <c r="EU24" s="287">
        <f>IFERROR(EB24+TripMode!DH24, EB24)</f>
        <v>-999</v>
      </c>
      <c r="EV24" s="286">
        <f>IFERROR(EC24+TripMode!DI24, EC24)</f>
        <v>-999</v>
      </c>
      <c r="EW24" s="286">
        <f>IFERROR(ED24+TripMode!DJ24, ED24)</f>
        <v>-999</v>
      </c>
      <c r="EX24" s="286">
        <f>IFERROR(EE24+TripMode!DK24, EE24)</f>
        <v>-999</v>
      </c>
      <c r="EY24" s="286">
        <f>IFERROR(EF24+TripMode!DL24, EF24)</f>
        <v>-999</v>
      </c>
      <c r="EZ24" s="286">
        <f>IFERROR(EG24+TripMode!DN24, EG24)</f>
        <v>-999</v>
      </c>
      <c r="FA24" s="286">
        <f>IFERROR(EH24+TripMode!DO24, EH24)</f>
        <v>-999</v>
      </c>
    </row>
    <row r="25" spans="1:157" s="251" customFormat="1" x14ac:dyDescent="0.25">
      <c r="A25" s="251">
        <v>3</v>
      </c>
      <c r="B25" s="273" t="s">
        <v>634</v>
      </c>
      <c r="C25" s="274">
        <v>0</v>
      </c>
      <c r="D25" s="274">
        <v>0</v>
      </c>
      <c r="E25" s="274">
        <v>36135.205354736652</v>
      </c>
      <c r="F25" s="274">
        <v>0</v>
      </c>
      <c r="G25" s="274">
        <v>0</v>
      </c>
      <c r="H25" s="274">
        <v>1475.7556814477371</v>
      </c>
      <c r="I25" s="274">
        <v>2496.0783018866</v>
      </c>
      <c r="J25" s="274">
        <v>1229.4012927001877</v>
      </c>
      <c r="K25" s="274">
        <v>64.390190149859478</v>
      </c>
      <c r="L25" s="274">
        <v>0</v>
      </c>
      <c r="M25" s="274">
        <v>1923.895</v>
      </c>
      <c r="N25" s="274">
        <v>8657.5275000000001</v>
      </c>
      <c r="O25" s="275">
        <v>51982.253320921038</v>
      </c>
      <c r="P25" s="234"/>
      <c r="Q25" s="273" t="s">
        <v>634</v>
      </c>
      <c r="R25" s="274">
        <f t="shared" si="155"/>
        <v>0</v>
      </c>
      <c r="S25" s="274">
        <f t="shared" si="156"/>
        <v>0</v>
      </c>
      <c r="T25" s="274">
        <f t="shared" si="157"/>
        <v>37369.837689914435</v>
      </c>
      <c r="U25" s="274">
        <f t="shared" si="158"/>
        <v>0</v>
      </c>
      <c r="V25" s="274">
        <f t="shared" si="159"/>
        <v>0</v>
      </c>
      <c r="W25" s="274">
        <f t="shared" si="160"/>
        <v>1595.5307185255467</v>
      </c>
      <c r="X25" s="274">
        <f t="shared" si="161"/>
        <v>691.81276113026388</v>
      </c>
      <c r="Y25" s="274">
        <f t="shared" si="162"/>
        <v>2318.8266816590894</v>
      </c>
      <c r="Z25" s="274">
        <f t="shared" si="163"/>
        <v>98.852755830170707</v>
      </c>
      <c r="AA25" s="274">
        <f t="shared" si="164"/>
        <v>0</v>
      </c>
      <c r="AB25" s="274">
        <f t="shared" si="165"/>
        <v>2082.9564514670965</v>
      </c>
      <c r="AC25" s="274">
        <f t="shared" si="166"/>
        <v>11629.502812225111</v>
      </c>
      <c r="AD25" s="275">
        <f t="shared" si="167"/>
        <v>55787.319870751715</v>
      </c>
      <c r="AF25" s="273" t="s">
        <v>634</v>
      </c>
      <c r="AG25" s="274">
        <f>Index!$D$3*SUMIFS(TripMode_Input!$E:$E,TripMode_Input!$C:$C,AG$4,TripMode_Input!$D:$D,$A$21,TripMode_Input!$B:$B,$A25)</f>
        <v>0</v>
      </c>
      <c r="AH25" s="274">
        <f>Index!$D$3*SUMIFS(TripMode_Input!$E:$E,TripMode_Input!$C:$C,AH$4,TripMode_Input!$D:$D,$A$21,TripMode_Input!$B:$B,$A25)</f>
        <v>0</v>
      </c>
      <c r="AI25" s="274">
        <f>Index!$D$3*SUMIFS(TripMode_Input!$E:$E,TripMode_Input!$C:$C,AI$4,TripMode_Input!$D:$D,$A$21,TripMode_Input!$B:$B,$A25)</f>
        <v>37354</v>
      </c>
      <c r="AJ25" s="274">
        <f>Index!$D$3*SUMIFS(TripMode_Input!$E:$E,TripMode_Input!$C:$C,AJ$4,TripMode_Input!$D:$D,$A$21,TripMode_Input!$B:$B,$A25)</f>
        <v>0</v>
      </c>
      <c r="AK25" s="274">
        <f>Index!$D$3*SUMIFS(TripMode_Input!$E:$E,TripMode_Input!$C:$C,AK$4,TripMode_Input!$D:$D,$A$21,TripMode_Input!$B:$B,$A25)</f>
        <v>0</v>
      </c>
      <c r="AL25" s="274">
        <f>Index!$D$3*SUMIFS(TripMode_Input!$E:$E,TripMode_Input!$C:$C,AL$4,TripMode_Input!$D:$D,$A$21,TripMode_Input!$B:$B,$A25)</f>
        <v>1648</v>
      </c>
      <c r="AM25" s="274">
        <f>Index!$D$3*SUMIFS(TripMode_Input!$E:$E,TripMode_Input!$C:$C,AM$4,TripMode_Input!$D:$D,$A$21,TripMode_Input!$B:$B,$A25)</f>
        <v>1230</v>
      </c>
      <c r="AN25" s="274">
        <f>Index!$D$3*SUMIFS(TripMode_Input!$E:$E,TripMode_Input!$C:$C,AN$4,TripMode_Input!$D:$D,$A$21,TripMode_Input!$B:$B,$A25)</f>
        <v>1978</v>
      </c>
      <c r="AO25" s="274">
        <f>Index!$D$3*SUMIFS(TripMode_Input!$E:$E,TripMode_Input!$C:$C,AO$4,TripMode_Input!$D:$D,$A$21,TripMode_Input!$B:$B,$A25)</f>
        <v>26</v>
      </c>
      <c r="AP25" s="274">
        <f>Index!$D$3*SUMIFS(TripMode_Input!$E:$E,TripMode_Input!$C:$C,AP$4,TripMode_Input!$D:$D,$A$21,TripMode_Input!$B:$B,$A25)</f>
        <v>0</v>
      </c>
      <c r="AQ25" s="274">
        <f>Index!$D$3*SUMIFS(TripMode_Input!$E:$E,TripMode_Input!$C:$C,AQ$4,TripMode_Input!$D:$D,$A$21,TripMode_Input!$B:$B,$A25)</f>
        <v>1976</v>
      </c>
      <c r="AR25" s="274">
        <f>Index!$D$3*SUMIFS(TripMode_Input!$E:$E,TripMode_Input!$C:$C,AR$4,TripMode_Input!$D:$D,$A$21,TripMode_Input!$B:$B,$A25)</f>
        <v>11838</v>
      </c>
      <c r="AS25" s="275">
        <f t="shared" si="168"/>
        <v>56050</v>
      </c>
      <c r="AU25" s="273" t="s">
        <v>634</v>
      </c>
      <c r="AV25" s="249">
        <f t="shared" si="169"/>
        <v>0</v>
      </c>
      <c r="AW25" s="249">
        <f t="shared" si="170"/>
        <v>0</v>
      </c>
      <c r="AX25" s="249">
        <f t="shared" si="171"/>
        <v>0.6606179764162502</v>
      </c>
      <c r="AY25" s="249">
        <f t="shared" si="172"/>
        <v>0</v>
      </c>
      <c r="AZ25" s="249">
        <f t="shared" si="173"/>
        <v>0</v>
      </c>
      <c r="BA25" s="249">
        <f t="shared" si="174"/>
        <v>1.2555522738204462E-2</v>
      </c>
      <c r="BB25" s="249">
        <f t="shared" si="175"/>
        <v>7.7332077032222654E-2</v>
      </c>
      <c r="BC25" s="249">
        <f t="shared" si="176"/>
        <v>9.4715573958789698E-2</v>
      </c>
      <c r="BD25" s="249">
        <f t="shared" si="177"/>
        <v>8.2930164287055949E-2</v>
      </c>
      <c r="BE25" s="249">
        <f t="shared" si="178"/>
        <v>0</v>
      </c>
      <c r="BF25" s="249">
        <f t="shared" si="179"/>
        <v>0.12596495231416888</v>
      </c>
      <c r="BG25" s="249">
        <f t="shared" si="180"/>
        <v>0.13157927693049773</v>
      </c>
      <c r="BH25" s="279">
        <f t="shared" si="180"/>
        <v>5.295778539699051E-2</v>
      </c>
      <c r="BJ25" s="273" t="s">
        <v>634</v>
      </c>
      <c r="BK25" s="249">
        <f t="shared" si="181"/>
        <v>0</v>
      </c>
      <c r="BL25" s="249">
        <f t="shared" si="182"/>
        <v>0</v>
      </c>
      <c r="BM25" s="249">
        <f t="shared" si="183"/>
        <v>0.66033800028284539</v>
      </c>
      <c r="BN25" s="249">
        <f t="shared" si="184"/>
        <v>0</v>
      </c>
      <c r="BO25" s="249">
        <f t="shared" si="185"/>
        <v>0</v>
      </c>
      <c r="BP25" s="249">
        <f t="shared" si="186"/>
        <v>1.296841310061537E-2</v>
      </c>
      <c r="BQ25" s="249">
        <f t="shared" si="187"/>
        <v>0.1374916163648558</v>
      </c>
      <c r="BR25" s="249">
        <f t="shared" si="188"/>
        <v>8.0794052773466227E-2</v>
      </c>
      <c r="BS25" s="249">
        <f t="shared" si="189"/>
        <v>2.1812080536912751E-2</v>
      </c>
      <c r="BT25" s="249">
        <f t="shared" si="190"/>
        <v>0</v>
      </c>
      <c r="BU25" s="249">
        <f t="shared" si="191"/>
        <v>0.11949685534591195</v>
      </c>
      <c r="BV25" s="249">
        <f t="shared" si="192"/>
        <v>0.13393826937002173</v>
      </c>
      <c r="BW25" s="279">
        <f t="shared" si="193"/>
        <v>5.3207142382502869E-2</v>
      </c>
      <c r="BY25" s="273" t="s">
        <v>634</v>
      </c>
      <c r="BZ25" s="249" t="str">
        <f t="shared" si="194"/>
        <v/>
      </c>
      <c r="CA25" s="249" t="str">
        <f t="shared" si="132"/>
        <v/>
      </c>
      <c r="CB25" s="249">
        <f t="shared" si="133"/>
        <v>-4.2380943813189782E-4</v>
      </c>
      <c r="CC25" s="249" t="str">
        <f t="shared" si="134"/>
        <v/>
      </c>
      <c r="CD25" s="249" t="str">
        <f t="shared" si="135"/>
        <v/>
      </c>
      <c r="CE25" s="249">
        <f t="shared" si="136"/>
        <v>3.2885159066658995E-2</v>
      </c>
      <c r="CF25" s="249">
        <f t="shared" si="137"/>
        <v>0.77793771538770284</v>
      </c>
      <c r="CG25" s="249">
        <f t="shared" si="138"/>
        <v>-0.14698238740949465</v>
      </c>
      <c r="CH25" s="249">
        <f t="shared" si="139"/>
        <v>-0.73698254761184334</v>
      </c>
      <c r="CI25" s="249" t="str">
        <f t="shared" si="140"/>
        <v/>
      </c>
      <c r="CJ25" s="249">
        <f t="shared" si="141"/>
        <v>-5.1348385796430591E-2</v>
      </c>
      <c r="CK25" s="249">
        <f t="shared" si="142"/>
        <v>1.7928297635881236E-2</v>
      </c>
      <c r="CL25" s="279">
        <f t="shared" si="143"/>
        <v>4.7085991916597193E-3</v>
      </c>
      <c r="CN25" s="273" t="s">
        <v>634</v>
      </c>
      <c r="CO25" s="239" t="str">
        <f t="shared" si="195"/>
        <v/>
      </c>
      <c r="CP25" s="239" t="str">
        <f t="shared" si="144"/>
        <v/>
      </c>
      <c r="CQ25" s="239">
        <f t="shared" si="145"/>
        <v>4.2389927073399256E-4</v>
      </c>
      <c r="CR25" s="239" t="str">
        <f t="shared" si="146"/>
        <v/>
      </c>
      <c r="CS25" s="239" t="str">
        <f t="shared" si="147"/>
        <v/>
      </c>
      <c r="CT25" s="239">
        <f t="shared" si="148"/>
        <v>-3.2356011708288918E-2</v>
      </c>
      <c r="CU25" s="239">
        <f t="shared" si="149"/>
        <v>-0.5754541057625453</v>
      </c>
      <c r="CV25" s="239">
        <f t="shared" si="150"/>
        <v>0.15897508388356818</v>
      </c>
      <c r="CW25" s="239">
        <f t="shared" si="151"/>
        <v>1.3355348901156967</v>
      </c>
      <c r="CX25" s="239" t="str">
        <f t="shared" si="152"/>
        <v/>
      </c>
      <c r="CY25" s="239">
        <f t="shared" si="153"/>
        <v>5.271365609375589E-2</v>
      </c>
      <c r="CZ25" s="239">
        <f t="shared" si="154"/>
        <v>-1.776948110534577E-2</v>
      </c>
      <c r="DA25" s="110"/>
      <c r="DB25" s="121" t="s">
        <v>625</v>
      </c>
      <c r="DC25" s="273" t="str">
        <v>Auto 3+ Person (Free)</v>
      </c>
      <c r="DD25" s="239">
        <v>2.5658092888350734E-2</v>
      </c>
      <c r="DE25" s="239">
        <v>-8.9507591394136377E-3</v>
      </c>
      <c r="DF25" s="239">
        <v>4.2389927073399256E-4</v>
      </c>
      <c r="DG25" s="239">
        <v>-0.24456617531628852</v>
      </c>
      <c r="DH25" s="239" t="str">
        <v/>
      </c>
      <c r="DI25" s="239" t="str">
        <v/>
      </c>
      <c r="DJ25" s="239" t="str">
        <v/>
      </c>
      <c r="DK25" s="239" t="str">
        <v/>
      </c>
      <c r="DL25" s="239" t="str">
        <v/>
      </c>
      <c r="DM25" s="239" t="str">
        <v/>
      </c>
      <c r="DN25" s="239" t="str">
        <v/>
      </c>
      <c r="DO25" s="239" t="str">
        <v/>
      </c>
      <c r="DP25" s="110">
        <v>0</v>
      </c>
      <c r="DR25" s="282" t="s">
        <v>669</v>
      </c>
      <c r="DS25" s="288">
        <v>0.95039543420067518</v>
      </c>
      <c r="DT25" s="288">
        <v>0.95039543420067518</v>
      </c>
      <c r="DU25" s="288">
        <v>1.3654182884585444</v>
      </c>
      <c r="DV25" s="288">
        <v>1.3654182884585444</v>
      </c>
      <c r="DW25" s="288">
        <v>1.3654182884585444</v>
      </c>
      <c r="DX25" s="290">
        <v>0</v>
      </c>
      <c r="DY25" s="290">
        <v>0</v>
      </c>
      <c r="DZ25" s="290">
        <v>0</v>
      </c>
      <c r="EA25" s="288">
        <v>-0.4307304454240718</v>
      </c>
      <c r="EB25" s="287">
        <v>-999</v>
      </c>
      <c r="EC25" s="286">
        <v>-999</v>
      </c>
      <c r="ED25" s="286">
        <v>-999</v>
      </c>
      <c r="EE25" s="286">
        <v>-999</v>
      </c>
      <c r="EF25" s="286">
        <v>-999</v>
      </c>
      <c r="EG25" s="286">
        <v>-999</v>
      </c>
      <c r="EH25" s="286">
        <v>-999</v>
      </c>
      <c r="EK25" s="282" t="s">
        <v>669</v>
      </c>
      <c r="EL25" s="288">
        <f>IFERROR(DS25+TripMode!DD25, DS25)</f>
        <v>0.97605352708902593</v>
      </c>
      <c r="EM25" s="288">
        <f>IFERROR(DT25+TripMode!DD25, DT25)</f>
        <v>0.97605352708902593</v>
      </c>
      <c r="EN25" s="288">
        <f>IFERROR(DU25+TripMode!DE25, DU25)</f>
        <v>1.3564675293191308</v>
      </c>
      <c r="EO25" s="288">
        <f>IFERROR(DV25+TripMode!DE25, DV25)</f>
        <v>1.3564675293191308</v>
      </c>
      <c r="EP25" s="288">
        <f>IFERROR(DW25+TripMode!DE25, DW25)</f>
        <v>1.3564675293191308</v>
      </c>
      <c r="EQ25" s="290">
        <f>0</f>
        <v>0</v>
      </c>
      <c r="ER25" s="290">
        <f>0</f>
        <v>0</v>
      </c>
      <c r="ES25" s="290">
        <f>0</f>
        <v>0</v>
      </c>
      <c r="ET25" s="288">
        <f>IFERROR(EA25+TripMode!DG25, EA25)</f>
        <v>-0.67529662074036034</v>
      </c>
      <c r="EU25" s="287">
        <f>IFERROR(EB25+TripMode!DH25, EB25)</f>
        <v>-999</v>
      </c>
      <c r="EV25" s="286">
        <f>IFERROR(EC25+TripMode!DI25, EC25)</f>
        <v>-999</v>
      </c>
      <c r="EW25" s="286">
        <f>IFERROR(ED25+TripMode!DJ25, ED25)</f>
        <v>-999</v>
      </c>
      <c r="EX25" s="286">
        <f>IFERROR(EE25+TripMode!DK25, EE25)</f>
        <v>-999</v>
      </c>
      <c r="EY25" s="286">
        <f>IFERROR(EF25+TripMode!DL25, EF25)</f>
        <v>-999</v>
      </c>
      <c r="EZ25" s="286">
        <f>IFERROR(EG25+TripMode!DN25, EG25)</f>
        <v>-999</v>
      </c>
      <c r="FA25" s="286">
        <f>IFERROR(EH25+TripMode!DO25, EH25)</f>
        <v>-999</v>
      </c>
    </row>
    <row r="26" spans="1:157" s="251" customFormat="1" x14ac:dyDescent="0.25">
      <c r="A26" s="251">
        <v>4</v>
      </c>
      <c r="B26" s="273" t="s">
        <v>515</v>
      </c>
      <c r="C26" s="274">
        <v>0</v>
      </c>
      <c r="D26" s="274">
        <v>9379.3977400000003</v>
      </c>
      <c r="E26" s="274">
        <v>502.76339999999999</v>
      </c>
      <c r="F26" s="274">
        <v>11346.640219999999</v>
      </c>
      <c r="G26" s="274">
        <v>0</v>
      </c>
      <c r="H26" s="274">
        <v>16392.151844915548</v>
      </c>
      <c r="I26" s="274">
        <v>154.13513307051076</v>
      </c>
      <c r="J26" s="274">
        <v>2458.8025854003754</v>
      </c>
      <c r="K26" s="274">
        <v>128.78038029971896</v>
      </c>
      <c r="L26" s="274">
        <v>0</v>
      </c>
      <c r="M26" s="274">
        <v>0</v>
      </c>
      <c r="N26" s="274">
        <v>0</v>
      </c>
      <c r="O26" s="275">
        <v>40362.671303686147</v>
      </c>
      <c r="P26" s="234"/>
      <c r="Q26" s="273" t="s">
        <v>515</v>
      </c>
      <c r="R26" s="274">
        <f t="shared" si="155"/>
        <v>0</v>
      </c>
      <c r="S26" s="274">
        <f t="shared" si="156"/>
        <v>14740.202125176625</v>
      </c>
      <c r="T26" s="274">
        <f t="shared" si="157"/>
        <v>519.94132785429838</v>
      </c>
      <c r="U26" s="274">
        <f t="shared" si="158"/>
        <v>46634.000000000007</v>
      </c>
      <c r="V26" s="274">
        <f t="shared" si="159"/>
        <v>0</v>
      </c>
      <c r="W26" s="274">
        <f t="shared" si="160"/>
        <v>17722.568945586136</v>
      </c>
      <c r="X26" s="274">
        <f t="shared" si="161"/>
        <v>42.720074893521975</v>
      </c>
      <c r="Y26" s="274">
        <f t="shared" si="162"/>
        <v>4637.6533633181789</v>
      </c>
      <c r="Z26" s="274">
        <f t="shared" si="163"/>
        <v>197.70551166034141</v>
      </c>
      <c r="AA26" s="274">
        <f t="shared" si="164"/>
        <v>0</v>
      </c>
      <c r="AB26" s="274">
        <f t="shared" si="165"/>
        <v>0</v>
      </c>
      <c r="AC26" s="274">
        <f t="shared" si="166"/>
        <v>0</v>
      </c>
      <c r="AD26" s="275">
        <f t="shared" si="167"/>
        <v>84494.791348489118</v>
      </c>
      <c r="AF26" s="273" t="s">
        <v>515</v>
      </c>
      <c r="AG26" s="274">
        <f>Index!$D$3*SUMIFS(TripMode_Input!$E:$E,TripMode_Input!$C:$C,AG$4,TripMode_Input!$D:$D,$A$21,TripMode_Input!$B:$B,$A26)</f>
        <v>0</v>
      </c>
      <c r="AH26" s="274">
        <f>Index!$D$3*SUMIFS(TripMode_Input!$E:$E,TripMode_Input!$C:$C,AH$4,TripMode_Input!$D:$D,$A$21,TripMode_Input!$B:$B,$A26)</f>
        <v>14600</v>
      </c>
      <c r="AI26" s="274">
        <f>Index!$D$3*SUMIFS(TripMode_Input!$E:$E,TripMode_Input!$C:$C,AI$4,TripMode_Input!$D:$D,$A$21,TripMode_Input!$B:$B,$A26)</f>
        <v>664</v>
      </c>
      <c r="AJ26" s="274">
        <f>Index!$D$3*SUMIFS(TripMode_Input!$E:$E,TripMode_Input!$C:$C,AJ$4,TripMode_Input!$D:$D,$A$21,TripMode_Input!$B:$B,$A26)</f>
        <v>46634</v>
      </c>
      <c r="AK26" s="274">
        <f>Index!$D$3*SUMIFS(TripMode_Input!$E:$E,TripMode_Input!$C:$C,AK$4,TripMode_Input!$D:$D,$A$21,TripMode_Input!$B:$B,$A26)</f>
        <v>0</v>
      </c>
      <c r="AL26" s="274">
        <f>Index!$D$3*SUMIFS(TripMode_Input!$E:$E,TripMode_Input!$C:$C,AL$4,TripMode_Input!$D:$D,$A$21,TripMode_Input!$B:$B,$A26)</f>
        <v>19100</v>
      </c>
      <c r="AM26" s="274">
        <f>Index!$D$3*SUMIFS(TripMode_Input!$E:$E,TripMode_Input!$C:$C,AM$4,TripMode_Input!$D:$D,$A$21,TripMode_Input!$B:$B,$A26)</f>
        <v>0</v>
      </c>
      <c r="AN26" s="274">
        <f>Index!$D$3*SUMIFS(TripMode_Input!$E:$E,TripMode_Input!$C:$C,AN$4,TripMode_Input!$D:$D,$A$21,TripMode_Input!$B:$B,$A26)</f>
        <v>4576</v>
      </c>
      <c r="AO26" s="274">
        <f>Index!$D$3*SUMIFS(TripMode_Input!$E:$E,TripMode_Input!$C:$C,AO$4,TripMode_Input!$D:$D,$A$21,TripMode_Input!$B:$B,$A26)</f>
        <v>220</v>
      </c>
      <c r="AP26" s="274">
        <f>Index!$D$3*SUMIFS(TripMode_Input!$E:$E,TripMode_Input!$C:$C,AP$4,TripMode_Input!$D:$D,$A$21,TripMode_Input!$B:$B,$A26)</f>
        <v>0</v>
      </c>
      <c r="AQ26" s="274">
        <f>Index!$D$3*SUMIFS(TripMode_Input!$E:$E,TripMode_Input!$C:$C,AQ$4,TripMode_Input!$D:$D,$A$21,TripMode_Input!$B:$B,$A26)</f>
        <v>960</v>
      </c>
      <c r="AR26" s="274">
        <f>Index!$D$3*SUMIFS(TripMode_Input!$E:$E,TripMode_Input!$C:$C,AR$4,TripMode_Input!$D:$D,$A$21,TripMode_Input!$B:$B,$A26)</f>
        <v>3166</v>
      </c>
      <c r="AS26" s="275">
        <f t="shared" si="168"/>
        <v>89920</v>
      </c>
      <c r="AU26" s="273" t="s">
        <v>515</v>
      </c>
      <c r="AV26" s="249">
        <f t="shared" si="169"/>
        <v>0</v>
      </c>
      <c r="AW26" s="249">
        <f t="shared" si="170"/>
        <v>5.5092849708380534E-2</v>
      </c>
      <c r="AX26" s="249">
        <f t="shared" si="171"/>
        <v>9.1914391149465861E-3</v>
      </c>
      <c r="AY26" s="249">
        <f t="shared" si="172"/>
        <v>1</v>
      </c>
      <c r="AZ26" s="249">
        <f t="shared" si="173"/>
        <v>0</v>
      </c>
      <c r="BA26" s="249">
        <f t="shared" si="174"/>
        <v>0.1394621330646228</v>
      </c>
      <c r="BB26" s="249">
        <f t="shared" si="175"/>
        <v>4.7753269498683184E-3</v>
      </c>
      <c r="BC26" s="249">
        <f t="shared" si="176"/>
        <v>0.1894311479175794</v>
      </c>
      <c r="BD26" s="249">
        <f t="shared" si="177"/>
        <v>0.1658603285741119</v>
      </c>
      <c r="BE26" s="249">
        <f t="shared" si="178"/>
        <v>0</v>
      </c>
      <c r="BF26" s="249">
        <f t="shared" si="179"/>
        <v>0</v>
      </c>
      <c r="BG26" s="249">
        <f t="shared" si="180"/>
        <v>0</v>
      </c>
      <c r="BH26" s="279">
        <f t="shared" si="180"/>
        <v>8.0209213092933676E-2</v>
      </c>
      <c r="BJ26" s="273" t="s">
        <v>515</v>
      </c>
      <c r="BK26" s="249">
        <f t="shared" si="181"/>
        <v>0</v>
      </c>
      <c r="BL26" s="249">
        <f t="shared" si="182"/>
        <v>5.45688314794881E-2</v>
      </c>
      <c r="BM26" s="249">
        <f t="shared" si="183"/>
        <v>1.1738085136472917E-2</v>
      </c>
      <c r="BN26" s="249">
        <f t="shared" si="184"/>
        <v>1</v>
      </c>
      <c r="BO26" s="249">
        <f t="shared" si="185"/>
        <v>0</v>
      </c>
      <c r="BP26" s="249">
        <f t="shared" si="186"/>
        <v>0.15030138969766599</v>
      </c>
      <c r="BQ26" s="249">
        <f t="shared" si="187"/>
        <v>0</v>
      </c>
      <c r="BR26" s="249">
        <f t="shared" si="188"/>
        <v>0.18691283391879748</v>
      </c>
      <c r="BS26" s="249">
        <f t="shared" si="189"/>
        <v>0.18456375838926176</v>
      </c>
      <c r="BT26" s="249">
        <f t="shared" si="190"/>
        <v>0</v>
      </c>
      <c r="BU26" s="249">
        <f t="shared" si="191"/>
        <v>5.8055152394775038E-2</v>
      </c>
      <c r="BV26" s="249">
        <f t="shared" si="192"/>
        <v>3.5820963070238958E-2</v>
      </c>
      <c r="BW26" s="279">
        <f t="shared" si="193"/>
        <v>8.5359255005078655E-2</v>
      </c>
      <c r="BY26" s="273" t="s">
        <v>515</v>
      </c>
      <c r="BZ26" s="249" t="str">
        <f t="shared" si="194"/>
        <v/>
      </c>
      <c r="CA26" s="249">
        <f t="shared" si="132"/>
        <v>-9.5115469914187796E-3</v>
      </c>
      <c r="CB26" s="249">
        <f t="shared" si="133"/>
        <v>0.27706716975202744</v>
      </c>
      <c r="CC26" s="249">
        <f t="shared" si="134"/>
        <v>0</v>
      </c>
      <c r="CD26" s="249" t="str">
        <f t="shared" si="135"/>
        <v/>
      </c>
      <c r="CE26" s="249">
        <f t="shared" si="136"/>
        <v>7.772186180474229E-2</v>
      </c>
      <c r="CF26" s="249">
        <f t="shared" si="137"/>
        <v>-1</v>
      </c>
      <c r="CG26" s="249">
        <f t="shared" si="138"/>
        <v>-1.3294086144046485E-2</v>
      </c>
      <c r="CH26" s="249">
        <f t="shared" si="139"/>
        <v>0.11276614471912459</v>
      </c>
      <c r="CI26" s="249" t="str">
        <f t="shared" si="140"/>
        <v/>
      </c>
      <c r="CJ26" s="249" t="str">
        <f t="shared" si="141"/>
        <v/>
      </c>
      <c r="CK26" s="249" t="str">
        <f t="shared" si="142"/>
        <v/>
      </c>
      <c r="CL26" s="279">
        <f t="shared" si="143"/>
        <v>6.4207610492050704E-2</v>
      </c>
      <c r="CN26" s="273" t="s">
        <v>515</v>
      </c>
      <c r="CO26" s="239" t="str">
        <f t="shared" si="195"/>
        <v/>
      </c>
      <c r="CP26" s="239">
        <f t="shared" si="144"/>
        <v>9.557070651431597E-3</v>
      </c>
      <c r="CQ26" s="239">
        <f t="shared" si="145"/>
        <v>-0.24456617531628852</v>
      </c>
      <c r="CR26" s="239">
        <f t="shared" si="146"/>
        <v>0</v>
      </c>
      <c r="CS26" s="239" t="str">
        <f t="shared" si="147"/>
        <v/>
      </c>
      <c r="CT26" s="239">
        <f t="shared" si="148"/>
        <v>-7.4849426027538898E-2</v>
      </c>
      <c r="CU26" s="239" t="str">
        <f t="shared" si="149"/>
        <v/>
      </c>
      <c r="CV26" s="239">
        <f t="shared" si="150"/>
        <v>1.3383243566537041E-2</v>
      </c>
      <c r="CW26" s="239">
        <f t="shared" si="151"/>
        <v>-0.10684893765523766</v>
      </c>
      <c r="CX26" s="239" t="str">
        <f t="shared" si="152"/>
        <v/>
      </c>
      <c r="CY26" s="239" t="str">
        <f t="shared" si="153"/>
        <v/>
      </c>
      <c r="CZ26" s="239" t="str">
        <f t="shared" si="154"/>
        <v/>
      </c>
      <c r="DA26" s="110"/>
      <c r="DB26" s="121" t="s">
        <v>626</v>
      </c>
      <c r="DC26" s="273" t="str">
        <v>Walk</v>
      </c>
      <c r="DD26" s="239" t="str">
        <v/>
      </c>
      <c r="DE26" s="239" t="str">
        <v/>
      </c>
      <c r="DF26" s="239" t="str">
        <v/>
      </c>
      <c r="DG26" s="239">
        <v>0</v>
      </c>
      <c r="DH26" s="239" t="str">
        <v/>
      </c>
      <c r="DI26" s="239" t="str">
        <v/>
      </c>
      <c r="DJ26" s="239" t="str">
        <v/>
      </c>
      <c r="DK26" s="239" t="str">
        <v/>
      </c>
      <c r="DL26" s="239" t="str">
        <v/>
      </c>
      <c r="DM26" s="239" t="str">
        <v/>
      </c>
      <c r="DN26" s="239" t="str">
        <v/>
      </c>
      <c r="DO26" s="239" t="str">
        <v/>
      </c>
      <c r="DP26" s="110">
        <v>0</v>
      </c>
      <c r="DR26" s="282" t="s">
        <v>670</v>
      </c>
      <c r="DS26" s="286">
        <v>-999</v>
      </c>
      <c r="DT26" s="286">
        <v>-999</v>
      </c>
      <c r="DU26" s="286">
        <v>-999</v>
      </c>
      <c r="DV26" s="286">
        <v>-999</v>
      </c>
      <c r="DW26" s="286">
        <v>-999</v>
      </c>
      <c r="DX26" s="286">
        <v>-999</v>
      </c>
      <c r="DY26" s="286">
        <v>-999</v>
      </c>
      <c r="DZ26" s="286">
        <v>-999</v>
      </c>
      <c r="EA26" s="290">
        <v>0</v>
      </c>
      <c r="EB26" s="287">
        <v>-999</v>
      </c>
      <c r="EC26" s="286">
        <v>-999</v>
      </c>
      <c r="ED26" s="286">
        <v>-999</v>
      </c>
      <c r="EE26" s="286">
        <v>-999</v>
      </c>
      <c r="EF26" s="286">
        <v>-999</v>
      </c>
      <c r="EG26" s="286">
        <v>-999</v>
      </c>
      <c r="EH26" s="286">
        <v>-999</v>
      </c>
      <c r="EK26" s="282" t="s">
        <v>670</v>
      </c>
      <c r="EL26" s="286">
        <f>IFERROR(DS26+TripMode!DD26, DS26)</f>
        <v>-999</v>
      </c>
      <c r="EM26" s="286">
        <f>IFERROR(DT26+TripMode!DD26, DT26)</f>
        <v>-999</v>
      </c>
      <c r="EN26" s="286">
        <f>IFERROR(DU26+TripMode!DE26, DU26)</f>
        <v>-999</v>
      </c>
      <c r="EO26" s="286">
        <f>IFERROR(DV26+TripMode!DE26, DV26)</f>
        <v>-999</v>
      </c>
      <c r="EP26" s="286">
        <f>IFERROR(DW26+TripMode!DE26, DW26)</f>
        <v>-999</v>
      </c>
      <c r="EQ26" s="286">
        <f>IFERROR(DX26+TripMode!DF26, DX26)</f>
        <v>-999</v>
      </c>
      <c r="ER26" s="286">
        <f>IFERROR(DY26+TripMode!DF26, DY26)</f>
        <v>-999</v>
      </c>
      <c r="ES26" s="286">
        <f>IFERROR(DZ26+TripMode!DF26, DZ26)</f>
        <v>-999</v>
      </c>
      <c r="ET26" s="290">
        <v>0</v>
      </c>
      <c r="EU26" s="287">
        <f>IFERROR(EB26+TripMode!DH26, EB26)</f>
        <v>-999</v>
      </c>
      <c r="EV26" s="286">
        <f>IFERROR(EC26+TripMode!DI26, EC26)</f>
        <v>-999</v>
      </c>
      <c r="EW26" s="286">
        <f>IFERROR(ED26+TripMode!DJ26, ED26)</f>
        <v>-999</v>
      </c>
      <c r="EX26" s="286">
        <f>IFERROR(EE26+TripMode!DK26, EE26)</f>
        <v>-999</v>
      </c>
      <c r="EY26" s="286">
        <f>IFERROR(EF26+TripMode!DL26, EF26)</f>
        <v>-999</v>
      </c>
      <c r="EZ26" s="286">
        <f>IFERROR(EG26+TripMode!DN26, EG26)</f>
        <v>-999</v>
      </c>
      <c r="FA26" s="286">
        <f>IFERROR(EH26+TripMode!DO26, EH26)</f>
        <v>-999</v>
      </c>
    </row>
    <row r="27" spans="1:157" s="251" customFormat="1" x14ac:dyDescent="0.25">
      <c r="A27" s="251">
        <v>5</v>
      </c>
      <c r="B27" s="273" t="s">
        <v>517</v>
      </c>
      <c r="C27" s="274">
        <v>0</v>
      </c>
      <c r="D27" s="274">
        <v>0</v>
      </c>
      <c r="E27" s="274">
        <v>0</v>
      </c>
      <c r="F27" s="274">
        <v>0</v>
      </c>
      <c r="G27" s="274">
        <v>17643.45679</v>
      </c>
      <c r="H27" s="274">
        <v>0</v>
      </c>
      <c r="I27" s="274">
        <v>0</v>
      </c>
      <c r="J27" s="274">
        <v>0</v>
      </c>
      <c r="K27" s="274">
        <v>0</v>
      </c>
      <c r="L27" s="274">
        <v>0</v>
      </c>
      <c r="M27" s="274">
        <v>0</v>
      </c>
      <c r="N27" s="274">
        <v>0</v>
      </c>
      <c r="O27" s="275">
        <v>17643.45679</v>
      </c>
      <c r="P27" s="234"/>
      <c r="Q27" s="273" t="s">
        <v>517</v>
      </c>
      <c r="R27" s="274">
        <f t="shared" si="155"/>
        <v>0</v>
      </c>
      <c r="S27" s="274">
        <f t="shared" si="156"/>
        <v>0</v>
      </c>
      <c r="T27" s="274">
        <f t="shared" si="157"/>
        <v>0</v>
      </c>
      <c r="U27" s="274">
        <f t="shared" si="158"/>
        <v>0</v>
      </c>
      <c r="V27" s="274">
        <f t="shared" si="159"/>
        <v>24964</v>
      </c>
      <c r="W27" s="274">
        <f t="shared" si="160"/>
        <v>0</v>
      </c>
      <c r="X27" s="274">
        <f t="shared" si="161"/>
        <v>0</v>
      </c>
      <c r="Y27" s="274">
        <f t="shared" si="162"/>
        <v>0</v>
      </c>
      <c r="Z27" s="274">
        <f t="shared" si="163"/>
        <v>0</v>
      </c>
      <c r="AA27" s="274">
        <f t="shared" si="164"/>
        <v>0</v>
      </c>
      <c r="AB27" s="274">
        <f t="shared" si="165"/>
        <v>0</v>
      </c>
      <c r="AC27" s="274">
        <f t="shared" si="166"/>
        <v>0</v>
      </c>
      <c r="AD27" s="275">
        <f t="shared" si="167"/>
        <v>24964</v>
      </c>
      <c r="AF27" s="273" t="s">
        <v>517</v>
      </c>
      <c r="AG27" s="274">
        <f>Index!$D$3*SUMIFS(TripMode_Input!$E:$E,TripMode_Input!$C:$C,AG$4,TripMode_Input!$D:$D,$A$21,TripMode_Input!$B:$B,$A27)</f>
        <v>0</v>
      </c>
      <c r="AH27" s="274">
        <f>Index!$D$3*SUMIFS(TripMode_Input!$E:$E,TripMode_Input!$C:$C,AH$4,TripMode_Input!$D:$D,$A$21,TripMode_Input!$B:$B,$A27)</f>
        <v>0</v>
      </c>
      <c r="AI27" s="274">
        <f>Index!$D$3*SUMIFS(TripMode_Input!$E:$E,TripMode_Input!$C:$C,AI$4,TripMode_Input!$D:$D,$A$21,TripMode_Input!$B:$B,$A27)</f>
        <v>0</v>
      </c>
      <c r="AJ27" s="274">
        <f>Index!$D$3*SUMIFS(TripMode_Input!$E:$E,TripMode_Input!$C:$C,AJ$4,TripMode_Input!$D:$D,$A$21,TripMode_Input!$B:$B,$A27)</f>
        <v>0</v>
      </c>
      <c r="AK27" s="274">
        <f>Index!$D$3*SUMIFS(TripMode_Input!$E:$E,TripMode_Input!$C:$C,AK$4,TripMode_Input!$D:$D,$A$21,TripMode_Input!$B:$B,$A27)</f>
        <v>24964</v>
      </c>
      <c r="AL27" s="274">
        <f>Index!$D$3*SUMIFS(TripMode_Input!$E:$E,TripMode_Input!$C:$C,AL$4,TripMode_Input!$D:$D,$A$21,TripMode_Input!$B:$B,$A27)</f>
        <v>0</v>
      </c>
      <c r="AM27" s="274">
        <f>Index!$D$3*SUMIFS(TripMode_Input!$E:$E,TripMode_Input!$C:$C,AM$4,TripMode_Input!$D:$D,$A$21,TripMode_Input!$B:$B,$A27)</f>
        <v>0</v>
      </c>
      <c r="AN27" s="274">
        <f>Index!$D$3*SUMIFS(TripMode_Input!$E:$E,TripMode_Input!$C:$C,AN$4,TripMode_Input!$D:$D,$A$21,TripMode_Input!$B:$B,$A27)</f>
        <v>0</v>
      </c>
      <c r="AO27" s="274">
        <f>Index!$D$3*SUMIFS(TripMode_Input!$E:$E,TripMode_Input!$C:$C,AO$4,TripMode_Input!$D:$D,$A$21,TripMode_Input!$B:$B,$A27)</f>
        <v>0</v>
      </c>
      <c r="AP27" s="274">
        <f>Index!$D$3*SUMIFS(TripMode_Input!$E:$E,TripMode_Input!$C:$C,AP$4,TripMode_Input!$D:$D,$A$21,TripMode_Input!$B:$B,$A27)</f>
        <v>0</v>
      </c>
      <c r="AQ27" s="274">
        <f>Index!$D$3*SUMIFS(TripMode_Input!$E:$E,TripMode_Input!$C:$C,AQ$4,TripMode_Input!$D:$D,$A$21,TripMode_Input!$B:$B,$A27)</f>
        <v>0</v>
      </c>
      <c r="AR27" s="274">
        <f>Index!$D$3*SUMIFS(TripMode_Input!$E:$E,TripMode_Input!$C:$C,AR$4,TripMode_Input!$D:$D,$A$21,TripMode_Input!$B:$B,$A27)</f>
        <v>0</v>
      </c>
      <c r="AS27" s="275">
        <f t="shared" si="168"/>
        <v>24964</v>
      </c>
      <c r="AU27" s="273" t="s">
        <v>517</v>
      </c>
      <c r="AV27" s="249">
        <f t="shared" si="169"/>
        <v>0</v>
      </c>
      <c r="AW27" s="249">
        <f t="shared" si="170"/>
        <v>0</v>
      </c>
      <c r="AX27" s="249">
        <f t="shared" si="171"/>
        <v>0</v>
      </c>
      <c r="AY27" s="249">
        <f t="shared" si="172"/>
        <v>0</v>
      </c>
      <c r="AZ27" s="249">
        <f t="shared" si="173"/>
        <v>1</v>
      </c>
      <c r="BA27" s="249">
        <f t="shared" si="174"/>
        <v>0</v>
      </c>
      <c r="BB27" s="249">
        <f t="shared" si="175"/>
        <v>0</v>
      </c>
      <c r="BC27" s="249">
        <f t="shared" si="176"/>
        <v>0</v>
      </c>
      <c r="BD27" s="249">
        <f t="shared" si="177"/>
        <v>0</v>
      </c>
      <c r="BE27" s="249">
        <f t="shared" si="178"/>
        <v>0</v>
      </c>
      <c r="BF27" s="249">
        <f t="shared" si="179"/>
        <v>0</v>
      </c>
      <c r="BG27" s="249">
        <f t="shared" si="180"/>
        <v>0</v>
      </c>
      <c r="BH27" s="279">
        <f t="shared" si="180"/>
        <v>2.3697825199586114E-2</v>
      </c>
      <c r="BJ27" s="273" t="s">
        <v>517</v>
      </c>
      <c r="BK27" s="249">
        <f t="shared" si="181"/>
        <v>0</v>
      </c>
      <c r="BL27" s="249">
        <f t="shared" si="182"/>
        <v>0</v>
      </c>
      <c r="BM27" s="249">
        <f t="shared" si="183"/>
        <v>0</v>
      </c>
      <c r="BN27" s="249">
        <f t="shared" si="184"/>
        <v>0</v>
      </c>
      <c r="BO27" s="249">
        <f t="shared" si="185"/>
        <v>1</v>
      </c>
      <c r="BP27" s="249">
        <f t="shared" si="186"/>
        <v>0</v>
      </c>
      <c r="BQ27" s="249">
        <f t="shared" si="187"/>
        <v>0</v>
      </c>
      <c r="BR27" s="249">
        <f t="shared" si="188"/>
        <v>0</v>
      </c>
      <c r="BS27" s="249">
        <f t="shared" si="189"/>
        <v>0</v>
      </c>
      <c r="BT27" s="249">
        <f t="shared" si="190"/>
        <v>0</v>
      </c>
      <c r="BU27" s="249">
        <f t="shared" si="191"/>
        <v>0</v>
      </c>
      <c r="BV27" s="249">
        <f t="shared" si="192"/>
        <v>0</v>
      </c>
      <c r="BW27" s="279">
        <f t="shared" si="193"/>
        <v>2.3697825199586114E-2</v>
      </c>
      <c r="BY27" s="273" t="s">
        <v>517</v>
      </c>
      <c r="BZ27" s="249" t="str">
        <f t="shared" si="194"/>
        <v/>
      </c>
      <c r="CA27" s="249" t="str">
        <f t="shared" si="132"/>
        <v/>
      </c>
      <c r="CB27" s="249" t="str">
        <f t="shared" si="133"/>
        <v/>
      </c>
      <c r="CC27" s="249" t="str">
        <f t="shared" si="134"/>
        <v/>
      </c>
      <c r="CD27" s="249">
        <f t="shared" si="135"/>
        <v>0</v>
      </c>
      <c r="CE27" s="249" t="str">
        <f t="shared" si="136"/>
        <v/>
      </c>
      <c r="CF27" s="249" t="str">
        <f t="shared" si="137"/>
        <v/>
      </c>
      <c r="CG27" s="249" t="str">
        <f t="shared" si="138"/>
        <v/>
      </c>
      <c r="CH27" s="249" t="str">
        <f t="shared" si="139"/>
        <v/>
      </c>
      <c r="CI27" s="249" t="str">
        <f t="shared" si="140"/>
        <v/>
      </c>
      <c r="CJ27" s="249" t="str">
        <f t="shared" si="141"/>
        <v/>
      </c>
      <c r="CK27" s="249" t="str">
        <f t="shared" si="142"/>
        <v/>
      </c>
      <c r="CL27" s="279">
        <f t="shared" si="143"/>
        <v>0</v>
      </c>
      <c r="CN27" s="273" t="s">
        <v>517</v>
      </c>
      <c r="CO27" s="239" t="str">
        <f t="shared" si="195"/>
        <v/>
      </c>
      <c r="CP27" s="239" t="str">
        <f t="shared" si="144"/>
        <v/>
      </c>
      <c r="CQ27" s="239" t="str">
        <f t="shared" si="145"/>
        <v/>
      </c>
      <c r="CR27" s="239" t="str">
        <f t="shared" si="146"/>
        <v/>
      </c>
      <c r="CS27" s="239">
        <f t="shared" si="147"/>
        <v>0</v>
      </c>
      <c r="CT27" s="239" t="str">
        <f t="shared" si="148"/>
        <v/>
      </c>
      <c r="CU27" s="239" t="str">
        <f t="shared" si="149"/>
        <v/>
      </c>
      <c r="CV27" s="239" t="str">
        <f t="shared" si="150"/>
        <v/>
      </c>
      <c r="CW27" s="239" t="str">
        <f t="shared" si="151"/>
        <v/>
      </c>
      <c r="CX27" s="239" t="str">
        <f t="shared" si="152"/>
        <v/>
      </c>
      <c r="CY27" s="239" t="str">
        <f t="shared" si="153"/>
        <v/>
      </c>
      <c r="CZ27" s="239" t="str">
        <f t="shared" si="154"/>
        <v/>
      </c>
      <c r="DA27" s="110"/>
      <c r="DB27" s="121" t="s">
        <v>627</v>
      </c>
      <c r="DC27" s="273" t="str">
        <v>Bike / Moped</v>
      </c>
      <c r="DD27" s="239" t="str">
        <v/>
      </c>
      <c r="DE27" s="239" t="str">
        <v/>
      </c>
      <c r="DF27" s="239" t="str">
        <v/>
      </c>
      <c r="DG27" s="239" t="str">
        <v/>
      </c>
      <c r="DH27" s="239">
        <v>0</v>
      </c>
      <c r="DI27" s="239" t="str">
        <v/>
      </c>
      <c r="DJ27" s="239" t="str">
        <v/>
      </c>
      <c r="DK27" s="239" t="str">
        <v/>
      </c>
      <c r="DL27" s="239" t="str">
        <v/>
      </c>
      <c r="DM27" s="239" t="str">
        <v/>
      </c>
      <c r="DN27" s="239" t="str">
        <v/>
      </c>
      <c r="DO27" s="239" t="str">
        <v/>
      </c>
      <c r="DP27" s="110">
        <v>0</v>
      </c>
      <c r="DR27" s="282" t="s">
        <v>671</v>
      </c>
      <c r="DS27" s="286">
        <v>-999</v>
      </c>
      <c r="DT27" s="286">
        <v>-999</v>
      </c>
      <c r="DU27" s="286">
        <v>-999</v>
      </c>
      <c r="DV27" s="286">
        <v>-999</v>
      </c>
      <c r="DW27" s="286">
        <v>-999</v>
      </c>
      <c r="DX27" s="286">
        <v>-999</v>
      </c>
      <c r="DY27" s="286">
        <v>-999</v>
      </c>
      <c r="DZ27" s="286">
        <v>-999</v>
      </c>
      <c r="EA27" s="286">
        <v>-999</v>
      </c>
      <c r="EB27" s="291">
        <v>0</v>
      </c>
      <c r="EC27" s="286">
        <v>-999</v>
      </c>
      <c r="ED27" s="286">
        <v>-999</v>
      </c>
      <c r="EE27" s="286">
        <v>-999</v>
      </c>
      <c r="EF27" s="286">
        <v>-999</v>
      </c>
      <c r="EG27" s="286">
        <v>-999</v>
      </c>
      <c r="EH27" s="286">
        <v>-999</v>
      </c>
      <c r="EK27" s="282" t="s">
        <v>671</v>
      </c>
      <c r="EL27" s="286">
        <f>IFERROR(DS27+TripMode!DD27, DS27)</f>
        <v>-999</v>
      </c>
      <c r="EM27" s="286">
        <f>IFERROR(DT27+TripMode!DD27, DT27)</f>
        <v>-999</v>
      </c>
      <c r="EN27" s="286">
        <f>IFERROR(DU27+TripMode!DE27, DU27)</f>
        <v>-999</v>
      </c>
      <c r="EO27" s="286">
        <f>IFERROR(DV27+TripMode!DE27, DV27)</f>
        <v>-999</v>
      </c>
      <c r="EP27" s="286">
        <f>IFERROR(DW27+TripMode!DE27, DW27)</f>
        <v>-999</v>
      </c>
      <c r="EQ27" s="286">
        <f>IFERROR(DX27+TripMode!DF27, DX27)</f>
        <v>-999</v>
      </c>
      <c r="ER27" s="286">
        <f>IFERROR(DY27+TripMode!DF27, DY27)</f>
        <v>-999</v>
      </c>
      <c r="ES27" s="286">
        <f>IFERROR(DZ27+TripMode!DF27, DZ27)</f>
        <v>-999</v>
      </c>
      <c r="ET27" s="286">
        <f>IFERROR(EA27+TripMode!DG27, EA27)</f>
        <v>-999</v>
      </c>
      <c r="EU27" s="291">
        <v>0</v>
      </c>
      <c r="EV27" s="286">
        <f>IFERROR(EC27+TripMode!DI27, EC27)</f>
        <v>-999</v>
      </c>
      <c r="EW27" s="286">
        <f>IFERROR(ED27+TripMode!DJ27, ED27)</f>
        <v>-999</v>
      </c>
      <c r="EX27" s="286">
        <f>IFERROR(EE27+TripMode!DK27, EE27)</f>
        <v>-999</v>
      </c>
      <c r="EY27" s="286">
        <f>IFERROR(EF27+TripMode!DL27, EF27)</f>
        <v>-999</v>
      </c>
      <c r="EZ27" s="286">
        <f>IFERROR(EG27+TripMode!DN27, EG27)</f>
        <v>-999</v>
      </c>
      <c r="FA27" s="286">
        <f>IFERROR(EH27+TripMode!DO27, EH27)</f>
        <v>-999</v>
      </c>
    </row>
    <row r="28" spans="1:157" s="251" customFormat="1" x14ac:dyDescent="0.25">
      <c r="A28" s="251">
        <v>6</v>
      </c>
      <c r="B28" s="273" t="s">
        <v>519</v>
      </c>
      <c r="C28" s="274"/>
      <c r="D28" s="274"/>
      <c r="E28" s="274"/>
      <c r="F28" s="274"/>
      <c r="G28" s="274"/>
      <c r="H28" s="274">
        <v>89600.642658817524</v>
      </c>
      <c r="I28" s="274"/>
      <c r="J28" s="274"/>
      <c r="K28" s="274"/>
      <c r="L28" s="274"/>
      <c r="M28" s="274"/>
      <c r="N28" s="274"/>
      <c r="O28" s="275">
        <v>89600.642658817524</v>
      </c>
      <c r="P28" s="234"/>
      <c r="Q28" s="273" t="s">
        <v>519</v>
      </c>
      <c r="R28" s="274">
        <f>C28</f>
        <v>0</v>
      </c>
      <c r="S28" s="274">
        <f t="shared" ref="S28:AC28" si="196">D28</f>
        <v>0</v>
      </c>
      <c r="T28" s="274">
        <f t="shared" si="196"/>
        <v>0</v>
      </c>
      <c r="U28" s="274">
        <f t="shared" si="196"/>
        <v>0</v>
      </c>
      <c r="V28" s="274">
        <f t="shared" si="196"/>
        <v>0</v>
      </c>
      <c r="W28" s="274">
        <f t="shared" si="196"/>
        <v>89600.642658817524</v>
      </c>
      <c r="X28" s="274">
        <f t="shared" si="196"/>
        <v>0</v>
      </c>
      <c r="Y28" s="274">
        <f t="shared" si="196"/>
        <v>0</v>
      </c>
      <c r="Z28" s="274">
        <f t="shared" si="196"/>
        <v>0</v>
      </c>
      <c r="AA28" s="274">
        <f t="shared" si="196"/>
        <v>0</v>
      </c>
      <c r="AB28" s="274">
        <f t="shared" si="196"/>
        <v>0</v>
      </c>
      <c r="AC28" s="274">
        <f t="shared" si="196"/>
        <v>0</v>
      </c>
      <c r="AD28" s="275">
        <f t="shared" si="167"/>
        <v>89600.642658817524</v>
      </c>
      <c r="AF28" s="273" t="s">
        <v>519</v>
      </c>
      <c r="AG28" s="274">
        <f>Index!$D$3*SUMIFS(TripMode_Input!$E:$E,TripMode_Input!$C:$C,AG$4,TripMode_Input!$D:$D,$A$21,TripMode_Input!$B:$B,$A28)</f>
        <v>0</v>
      </c>
      <c r="AH28" s="274">
        <f>Index!$D$3*SUMIFS(TripMode_Input!$E:$E,TripMode_Input!$C:$C,AH$4,TripMode_Input!$D:$D,$A$21,TripMode_Input!$B:$B,$A28)</f>
        <v>0</v>
      </c>
      <c r="AI28" s="274">
        <f>Index!$D$3*SUMIFS(TripMode_Input!$E:$E,TripMode_Input!$C:$C,AI$4,TripMode_Input!$D:$D,$A$21,TripMode_Input!$B:$B,$A28)</f>
        <v>0</v>
      </c>
      <c r="AJ28" s="274">
        <f>Index!$D$3*SUMIFS(TripMode_Input!$E:$E,TripMode_Input!$C:$C,AJ$4,TripMode_Input!$D:$D,$A$21,TripMode_Input!$B:$B,$A28)</f>
        <v>0</v>
      </c>
      <c r="AK28" s="274">
        <f>Index!$D$3*SUMIFS(TripMode_Input!$E:$E,TripMode_Input!$C:$C,AK$4,TripMode_Input!$D:$D,$A$21,TripMode_Input!$B:$B,$A28)</f>
        <v>0</v>
      </c>
      <c r="AL28" s="274">
        <f>Index!$D$3*SUMIFS(TripMode_Input!$E:$E,TripMode_Input!$C:$C,AL$4,TripMode_Input!$D:$D,$A$21,TripMode_Input!$B:$B,$A28)</f>
        <v>88500</v>
      </c>
      <c r="AM28" s="274">
        <f>Index!$D$3*SUMIFS(TripMode_Input!$E:$E,TripMode_Input!$C:$C,AM$4,TripMode_Input!$D:$D,$A$21,TripMode_Input!$B:$B,$A28)</f>
        <v>0</v>
      </c>
      <c r="AN28" s="274">
        <f>Index!$D$3*SUMIFS(TripMode_Input!$E:$E,TripMode_Input!$C:$C,AN$4,TripMode_Input!$D:$D,$A$21,TripMode_Input!$B:$B,$A28)</f>
        <v>0</v>
      </c>
      <c r="AO28" s="274">
        <f>Index!$D$3*SUMIFS(TripMode_Input!$E:$E,TripMode_Input!$C:$C,AO$4,TripMode_Input!$D:$D,$A$21,TripMode_Input!$B:$B,$A28)</f>
        <v>0</v>
      </c>
      <c r="AP28" s="274">
        <f>Index!$D$3*SUMIFS(TripMode_Input!$E:$E,TripMode_Input!$C:$C,AP$4,TripMode_Input!$D:$D,$A$21,TripMode_Input!$B:$B,$A28)</f>
        <v>0</v>
      </c>
      <c r="AQ28" s="274">
        <f>Index!$D$3*SUMIFS(TripMode_Input!$E:$E,TripMode_Input!$C:$C,AQ$4,TripMode_Input!$D:$D,$A$21,TripMode_Input!$B:$B,$A28)</f>
        <v>0</v>
      </c>
      <c r="AR28" s="274">
        <f>Index!$D$3*SUMIFS(TripMode_Input!$E:$E,TripMode_Input!$C:$C,AR$4,TripMode_Input!$D:$D,$A$21,TripMode_Input!$B:$B,$A28)</f>
        <v>0</v>
      </c>
      <c r="AS28" s="275">
        <f t="shared" si="168"/>
        <v>88500</v>
      </c>
      <c r="AU28" s="273" t="s">
        <v>519</v>
      </c>
      <c r="AV28" s="249">
        <f t="shared" si="169"/>
        <v>0</v>
      </c>
      <c r="AW28" s="249">
        <f t="shared" si="170"/>
        <v>0</v>
      </c>
      <c r="AX28" s="249">
        <f t="shared" si="171"/>
        <v>0</v>
      </c>
      <c r="AY28" s="249">
        <f t="shared" si="172"/>
        <v>0</v>
      </c>
      <c r="AZ28" s="249">
        <f t="shared" si="173"/>
        <v>0</v>
      </c>
      <c r="BA28" s="249">
        <f t="shared" si="174"/>
        <v>0.70508382771854705</v>
      </c>
      <c r="BB28" s="249">
        <f t="shared" si="175"/>
        <v>0</v>
      </c>
      <c r="BC28" s="249">
        <f t="shared" si="176"/>
        <v>0</v>
      </c>
      <c r="BD28" s="249">
        <f t="shared" si="177"/>
        <v>0</v>
      </c>
      <c r="BE28" s="249">
        <f t="shared" si="178"/>
        <v>0</v>
      </c>
      <c r="BF28" s="249">
        <f t="shared" si="179"/>
        <v>0</v>
      </c>
      <c r="BG28" s="249">
        <f t="shared" si="180"/>
        <v>0</v>
      </c>
      <c r="BH28" s="279">
        <f t="shared" si="180"/>
        <v>8.5056095477457003E-2</v>
      </c>
      <c r="BJ28" s="273" t="s">
        <v>519</v>
      </c>
      <c r="BK28" s="249">
        <f t="shared" si="181"/>
        <v>0</v>
      </c>
      <c r="BL28" s="249">
        <f t="shared" si="182"/>
        <v>0</v>
      </c>
      <c r="BM28" s="249">
        <f t="shared" si="183"/>
        <v>0</v>
      </c>
      <c r="BN28" s="249">
        <f t="shared" si="184"/>
        <v>0</v>
      </c>
      <c r="BO28" s="249">
        <f t="shared" si="185"/>
        <v>0</v>
      </c>
      <c r="BP28" s="249">
        <f t="shared" si="186"/>
        <v>0.69642266954154142</v>
      </c>
      <c r="BQ28" s="249">
        <f t="shared" si="187"/>
        <v>0</v>
      </c>
      <c r="BR28" s="249">
        <f t="shared" si="188"/>
        <v>0</v>
      </c>
      <c r="BS28" s="249">
        <f t="shared" si="189"/>
        <v>0</v>
      </c>
      <c r="BT28" s="249">
        <f t="shared" si="190"/>
        <v>0</v>
      </c>
      <c r="BU28" s="249">
        <f t="shared" si="191"/>
        <v>0</v>
      </c>
      <c r="BV28" s="249">
        <f t="shared" si="192"/>
        <v>0</v>
      </c>
      <c r="BW28" s="279">
        <f t="shared" si="193"/>
        <v>8.4011277446057159E-2</v>
      </c>
      <c r="BY28" s="273" t="s">
        <v>519</v>
      </c>
      <c r="BZ28" s="249" t="str">
        <f t="shared" si="194"/>
        <v/>
      </c>
      <c r="CA28" s="249" t="str">
        <f t="shared" si="132"/>
        <v/>
      </c>
      <c r="CB28" s="249" t="str">
        <f t="shared" si="133"/>
        <v/>
      </c>
      <c r="CC28" s="249" t="str">
        <f t="shared" si="134"/>
        <v/>
      </c>
      <c r="CD28" s="249" t="str">
        <f t="shared" si="135"/>
        <v/>
      </c>
      <c r="CE28" s="249">
        <f t="shared" si="136"/>
        <v>-1.2283870139286425E-2</v>
      </c>
      <c r="CF28" s="249" t="str">
        <f t="shared" si="137"/>
        <v/>
      </c>
      <c r="CG28" s="249" t="str">
        <f t="shared" si="138"/>
        <v/>
      </c>
      <c r="CH28" s="249" t="str">
        <f t="shared" si="139"/>
        <v/>
      </c>
      <c r="CI28" s="249" t="str">
        <f t="shared" si="140"/>
        <v/>
      </c>
      <c r="CJ28" s="249" t="str">
        <f t="shared" si="141"/>
        <v/>
      </c>
      <c r="CK28" s="249" t="str">
        <f t="shared" si="142"/>
        <v/>
      </c>
      <c r="CL28" s="279">
        <f t="shared" si="143"/>
        <v>-1.2283870139286598E-2</v>
      </c>
      <c r="CN28" s="273" t="s">
        <v>519</v>
      </c>
      <c r="CO28" s="239" t="str">
        <f t="shared" si="195"/>
        <v/>
      </c>
      <c r="CP28" s="239" t="str">
        <f t="shared" si="144"/>
        <v/>
      </c>
      <c r="CQ28" s="239" t="str">
        <f t="shared" si="145"/>
        <v/>
      </c>
      <c r="CR28" s="239" t="str">
        <f t="shared" si="146"/>
        <v/>
      </c>
      <c r="CS28" s="239" t="str">
        <f t="shared" si="147"/>
        <v/>
      </c>
      <c r="CT28" s="239">
        <f t="shared" si="148"/>
        <v>1.2359940472724134E-2</v>
      </c>
      <c r="CU28" s="239" t="str">
        <f t="shared" si="149"/>
        <v/>
      </c>
      <c r="CV28" s="239" t="str">
        <f t="shared" si="150"/>
        <v/>
      </c>
      <c r="CW28" s="239" t="str">
        <f t="shared" si="151"/>
        <v/>
      </c>
      <c r="CX28" s="239" t="str">
        <f t="shared" si="152"/>
        <v/>
      </c>
      <c r="CY28" s="239" t="str">
        <f t="shared" si="153"/>
        <v/>
      </c>
      <c r="CZ28" s="239" t="str">
        <f t="shared" si="154"/>
        <v/>
      </c>
      <c r="DA28" s="110"/>
      <c r="DB28" s="121" t="s">
        <v>628</v>
      </c>
      <c r="DC28" s="273" t="str">
        <v>Walk-Transit</v>
      </c>
      <c r="DD28" s="239" t="str">
        <v/>
      </c>
      <c r="DE28" s="239">
        <v>2.0859186834158178E-2</v>
      </c>
      <c r="DF28" s="239">
        <v>-3.2356011708288918E-2</v>
      </c>
      <c r="DG28" s="239">
        <v>-7.4849426027538898E-2</v>
      </c>
      <c r="DH28" s="239" t="str">
        <v/>
      </c>
      <c r="DI28" s="239">
        <v>1.2359940472724134E-2</v>
      </c>
      <c r="DJ28" s="239" t="str">
        <v/>
      </c>
      <c r="DK28" s="239" t="str">
        <v/>
      </c>
      <c r="DL28" s="239" t="str">
        <v/>
      </c>
      <c r="DM28" s="239" t="str">
        <v/>
      </c>
      <c r="DN28" s="239">
        <v>8.3824832674940883E-2</v>
      </c>
      <c r="DO28" s="239">
        <v>-1.1628841275944728E-2</v>
      </c>
      <c r="DP28" s="110">
        <v>0</v>
      </c>
      <c r="DR28" s="282" t="s">
        <v>672</v>
      </c>
      <c r="DS28" s="286">
        <v>-999</v>
      </c>
      <c r="DT28" s="286">
        <v>-999</v>
      </c>
      <c r="DU28" s="288">
        <v>1.6001851805882359</v>
      </c>
      <c r="DV28" s="288">
        <v>1.6001851805882359</v>
      </c>
      <c r="DW28" s="288">
        <v>1.6001851805882359</v>
      </c>
      <c r="DX28" s="288">
        <v>1.5328737226431188</v>
      </c>
      <c r="DY28" s="288">
        <v>1.5328737226431188</v>
      </c>
      <c r="DZ28" s="288">
        <v>1.5328737226431188</v>
      </c>
      <c r="EA28" s="288">
        <v>1.0649236182280551E-2</v>
      </c>
      <c r="EB28" s="287">
        <v>-999</v>
      </c>
      <c r="EC28" s="290">
        <v>0</v>
      </c>
      <c r="ED28" s="286">
        <v>-999</v>
      </c>
      <c r="EE28" s="286">
        <v>-999</v>
      </c>
      <c r="EF28" s="286">
        <v>-999</v>
      </c>
      <c r="EG28" s="286">
        <v>-2.7892232984566063</v>
      </c>
      <c r="EH28" s="286">
        <v>-1.8271851215456203</v>
      </c>
      <c r="EK28" s="282" t="s">
        <v>672</v>
      </c>
      <c r="EL28" s="286">
        <f>IFERROR(DS28+TripMode!DD28, DS28)</f>
        <v>-999</v>
      </c>
      <c r="EM28" s="286">
        <f>IFERROR(DT28+TripMode!DD28, DT28)</f>
        <v>-999</v>
      </c>
      <c r="EN28" s="288">
        <f>IFERROR(DU28+TripMode!DE28, DU28)</f>
        <v>1.621044367422394</v>
      </c>
      <c r="EO28" s="288">
        <f>IFERROR(DV28+TripMode!DE28, DV28)</f>
        <v>1.621044367422394</v>
      </c>
      <c r="EP28" s="288">
        <f>IFERROR(DW28+TripMode!DE28, DW28)</f>
        <v>1.621044367422394</v>
      </c>
      <c r="EQ28" s="288">
        <f>IFERROR(DX28+TripMode!DF28, DX28)</f>
        <v>1.50051771093483</v>
      </c>
      <c r="ER28" s="288">
        <f>IFERROR(DY28+TripMode!DF28, DY28)</f>
        <v>1.50051771093483</v>
      </c>
      <c r="ES28" s="288">
        <f>IFERROR(DZ28+TripMode!DF28, DZ28)</f>
        <v>1.50051771093483</v>
      </c>
      <c r="ET28" s="288">
        <f>IFERROR(EA28+TripMode!DG28, EA28)</f>
        <v>-6.4200189845258354E-2</v>
      </c>
      <c r="EU28" s="287">
        <f>IFERROR(EB28+TripMode!DH28, EB28)</f>
        <v>-999</v>
      </c>
      <c r="EV28" s="290">
        <v>0</v>
      </c>
      <c r="EW28" s="286">
        <f>IFERROR(ED28+TripMode!DJ28, ED28)</f>
        <v>-999</v>
      </c>
      <c r="EX28" s="286">
        <f>IFERROR(EE28+TripMode!DK28, EE28)</f>
        <v>-999</v>
      </c>
      <c r="EY28" s="286">
        <f>IFERROR(EF28+TripMode!DL28, EF28)</f>
        <v>-999</v>
      </c>
      <c r="EZ28" s="286">
        <f>IFERROR(EG28+TripMode!DN28, EG28)</f>
        <v>-2.7053984657816654</v>
      </c>
      <c r="FA28" s="286">
        <f>IFERROR(EH28+TripMode!DO28, EH28)</f>
        <v>-1.838813962821565</v>
      </c>
    </row>
    <row r="29" spans="1:157" s="251" customFormat="1" x14ac:dyDescent="0.25">
      <c r="A29" s="251">
        <v>7</v>
      </c>
      <c r="B29" s="273" t="s">
        <v>521</v>
      </c>
      <c r="C29" s="274"/>
      <c r="D29" s="274"/>
      <c r="E29" s="274"/>
      <c r="F29" s="274"/>
      <c r="G29" s="274"/>
      <c r="H29" s="274"/>
      <c r="I29" s="274">
        <v>7570.1776579335619</v>
      </c>
      <c r="J29" s="274"/>
      <c r="K29" s="274"/>
      <c r="L29" s="274"/>
      <c r="M29" s="274"/>
      <c r="N29" s="274"/>
      <c r="O29" s="275">
        <v>7570.1776579335619</v>
      </c>
      <c r="P29" s="234"/>
      <c r="Q29" s="273" t="s">
        <v>521</v>
      </c>
      <c r="R29" s="274">
        <f t="shared" ref="R29:R31" si="197">C29</f>
        <v>0</v>
      </c>
      <c r="S29" s="274">
        <f t="shared" ref="S29:S31" si="198">D29</f>
        <v>0</v>
      </c>
      <c r="T29" s="274">
        <f t="shared" ref="T29:T31" si="199">E29</f>
        <v>0</v>
      </c>
      <c r="U29" s="274">
        <f t="shared" ref="U29:U31" si="200">F29</f>
        <v>0</v>
      </c>
      <c r="V29" s="274">
        <f t="shared" ref="V29:V31" si="201">G29</f>
        <v>0</v>
      </c>
      <c r="W29" s="274">
        <f t="shared" ref="W29:W31" si="202">H29</f>
        <v>0</v>
      </c>
      <c r="X29" s="274">
        <f t="shared" ref="X29:X31" si="203">I29</f>
        <v>7570.1776579335619</v>
      </c>
      <c r="Y29" s="274">
        <f t="shared" ref="Y29:Y31" si="204">J29</f>
        <v>0</v>
      </c>
      <c r="Z29" s="274">
        <f t="shared" ref="Z29:Z31" si="205">K29</f>
        <v>0</v>
      </c>
      <c r="AA29" s="274">
        <f t="shared" ref="AA29:AA31" si="206">L29</f>
        <v>0</v>
      </c>
      <c r="AB29" s="274">
        <f t="shared" ref="AB29:AB31" si="207">M29</f>
        <v>0</v>
      </c>
      <c r="AC29" s="274">
        <f t="shared" ref="AC29:AC31" si="208">N29</f>
        <v>0</v>
      </c>
      <c r="AD29" s="275">
        <f t="shared" si="167"/>
        <v>7570.1776579335619</v>
      </c>
      <c r="AF29" s="273" t="s">
        <v>521</v>
      </c>
      <c r="AG29" s="274">
        <f>Index!$D$3*SUMIFS(TripMode_Input!$E:$E,TripMode_Input!$C:$C,AG$4,TripMode_Input!$D:$D,$A$21,TripMode_Input!$B:$B,$A29)</f>
        <v>0</v>
      </c>
      <c r="AH29" s="274">
        <f>Index!$D$3*SUMIFS(TripMode_Input!$E:$E,TripMode_Input!$C:$C,AH$4,TripMode_Input!$D:$D,$A$21,TripMode_Input!$B:$B,$A29)</f>
        <v>0</v>
      </c>
      <c r="AI29" s="274">
        <f>Index!$D$3*SUMIFS(TripMode_Input!$E:$E,TripMode_Input!$C:$C,AI$4,TripMode_Input!$D:$D,$A$21,TripMode_Input!$B:$B,$A29)</f>
        <v>0</v>
      </c>
      <c r="AJ29" s="274">
        <f>Index!$D$3*SUMIFS(TripMode_Input!$E:$E,TripMode_Input!$C:$C,AJ$4,TripMode_Input!$D:$D,$A$21,TripMode_Input!$B:$B,$A29)</f>
        <v>0</v>
      </c>
      <c r="AK29" s="274">
        <f>Index!$D$3*SUMIFS(TripMode_Input!$E:$E,TripMode_Input!$C:$C,AK$4,TripMode_Input!$D:$D,$A$21,TripMode_Input!$B:$B,$A29)</f>
        <v>0</v>
      </c>
      <c r="AL29" s="274">
        <f>Index!$D$3*SUMIFS(TripMode_Input!$E:$E,TripMode_Input!$C:$C,AL$4,TripMode_Input!$D:$D,$A$21,TripMode_Input!$B:$B,$A29)</f>
        <v>0</v>
      </c>
      <c r="AM29" s="274">
        <f>Index!$D$3*SUMIFS(TripMode_Input!$E:$E,TripMode_Input!$C:$C,AM$4,TripMode_Input!$D:$D,$A$21,TripMode_Input!$B:$B,$A29)</f>
        <v>6480</v>
      </c>
      <c r="AN29" s="274">
        <f>Index!$D$3*SUMIFS(TripMode_Input!$E:$E,TripMode_Input!$C:$C,AN$4,TripMode_Input!$D:$D,$A$21,TripMode_Input!$B:$B,$A29)</f>
        <v>0</v>
      </c>
      <c r="AO29" s="274">
        <f>Index!$D$3*SUMIFS(TripMode_Input!$E:$E,TripMode_Input!$C:$C,AO$4,TripMode_Input!$D:$D,$A$21,TripMode_Input!$B:$B,$A29)</f>
        <v>0</v>
      </c>
      <c r="AP29" s="274">
        <f>Index!$D$3*SUMIFS(TripMode_Input!$E:$E,TripMode_Input!$C:$C,AP$4,TripMode_Input!$D:$D,$A$21,TripMode_Input!$B:$B,$A29)</f>
        <v>0</v>
      </c>
      <c r="AQ29" s="274">
        <f>Index!$D$3*SUMIFS(TripMode_Input!$E:$E,TripMode_Input!$C:$C,AQ$4,TripMode_Input!$D:$D,$A$21,TripMode_Input!$B:$B,$A29)</f>
        <v>0</v>
      </c>
      <c r="AR29" s="274">
        <f>Index!$D$3*SUMIFS(TripMode_Input!$E:$E,TripMode_Input!$C:$C,AR$4,TripMode_Input!$D:$D,$A$21,TripMode_Input!$B:$B,$A29)</f>
        <v>0</v>
      </c>
      <c r="AS29" s="275">
        <f t="shared" si="168"/>
        <v>6480</v>
      </c>
      <c r="AU29" s="273" t="s">
        <v>521</v>
      </c>
      <c r="AV29" s="249">
        <f t="shared" si="169"/>
        <v>0</v>
      </c>
      <c r="AW29" s="249">
        <f t="shared" si="170"/>
        <v>0</v>
      </c>
      <c r="AX29" s="249">
        <f t="shared" si="171"/>
        <v>0</v>
      </c>
      <c r="AY29" s="249">
        <f t="shared" si="172"/>
        <v>0</v>
      </c>
      <c r="AZ29" s="249">
        <f t="shared" si="173"/>
        <v>0</v>
      </c>
      <c r="BA29" s="249">
        <f t="shared" si="174"/>
        <v>0</v>
      </c>
      <c r="BB29" s="249">
        <f t="shared" si="175"/>
        <v>0.84620809947837716</v>
      </c>
      <c r="BC29" s="249">
        <f t="shared" si="176"/>
        <v>0</v>
      </c>
      <c r="BD29" s="249">
        <f t="shared" si="177"/>
        <v>0</v>
      </c>
      <c r="BE29" s="249">
        <f t="shared" si="178"/>
        <v>0</v>
      </c>
      <c r="BF29" s="249">
        <f t="shared" si="179"/>
        <v>0</v>
      </c>
      <c r="BG29" s="249">
        <f t="shared" si="180"/>
        <v>0</v>
      </c>
      <c r="BH29" s="279">
        <f t="shared" si="180"/>
        <v>7.1862180286621433E-3</v>
      </c>
      <c r="BJ29" s="273" t="s">
        <v>521</v>
      </c>
      <c r="BK29" s="249">
        <f t="shared" si="181"/>
        <v>0</v>
      </c>
      <c r="BL29" s="249">
        <f t="shared" si="182"/>
        <v>0</v>
      </c>
      <c r="BM29" s="249">
        <f t="shared" si="183"/>
        <v>0</v>
      </c>
      <c r="BN29" s="249">
        <f t="shared" si="184"/>
        <v>0</v>
      </c>
      <c r="BO29" s="249">
        <f t="shared" si="185"/>
        <v>0</v>
      </c>
      <c r="BP29" s="249">
        <f t="shared" si="186"/>
        <v>0</v>
      </c>
      <c r="BQ29" s="249">
        <f t="shared" si="187"/>
        <v>0.72434607645875249</v>
      </c>
      <c r="BR29" s="249">
        <f t="shared" si="188"/>
        <v>0</v>
      </c>
      <c r="BS29" s="249">
        <f t="shared" si="189"/>
        <v>0</v>
      </c>
      <c r="BT29" s="249">
        <f t="shared" si="190"/>
        <v>0</v>
      </c>
      <c r="BU29" s="249">
        <f t="shared" si="191"/>
        <v>0</v>
      </c>
      <c r="BV29" s="249">
        <f t="shared" si="192"/>
        <v>0</v>
      </c>
      <c r="BW29" s="279">
        <f t="shared" si="193"/>
        <v>6.1513342129994398E-3</v>
      </c>
      <c r="BY29" s="273" t="s">
        <v>521</v>
      </c>
      <c r="BZ29" s="249" t="str">
        <f t="shared" si="194"/>
        <v/>
      </c>
      <c r="CA29" s="249" t="str">
        <f t="shared" si="132"/>
        <v/>
      </c>
      <c r="CB29" s="249" t="str">
        <f t="shared" si="133"/>
        <v/>
      </c>
      <c r="CC29" s="249" t="str">
        <f t="shared" si="134"/>
        <v/>
      </c>
      <c r="CD29" s="249" t="str">
        <f t="shared" si="135"/>
        <v/>
      </c>
      <c r="CE29" s="249" t="str">
        <f t="shared" si="136"/>
        <v/>
      </c>
      <c r="CF29" s="249">
        <f t="shared" si="137"/>
        <v>-0.14400952093786781</v>
      </c>
      <c r="CG29" s="249" t="str">
        <f t="shared" si="138"/>
        <v/>
      </c>
      <c r="CH29" s="249" t="str">
        <f t="shared" si="139"/>
        <v/>
      </c>
      <c r="CI29" s="249" t="str">
        <f t="shared" si="140"/>
        <v/>
      </c>
      <c r="CJ29" s="249" t="str">
        <f t="shared" si="141"/>
        <v/>
      </c>
      <c r="CK29" s="249" t="str">
        <f t="shared" si="142"/>
        <v/>
      </c>
      <c r="CL29" s="279">
        <f t="shared" si="143"/>
        <v>-0.14400952093786773</v>
      </c>
      <c r="CN29" s="273" t="s">
        <v>521</v>
      </c>
      <c r="CO29" s="239" t="str">
        <f t="shared" si="195"/>
        <v/>
      </c>
      <c r="CP29" s="239" t="str">
        <f t="shared" si="144"/>
        <v/>
      </c>
      <c r="CQ29" s="239" t="str">
        <f t="shared" si="145"/>
        <v/>
      </c>
      <c r="CR29" s="239" t="str">
        <f t="shared" si="146"/>
        <v/>
      </c>
      <c r="CS29" s="239" t="str">
        <f t="shared" si="147"/>
        <v/>
      </c>
      <c r="CT29" s="239" t="str">
        <f t="shared" si="148"/>
        <v/>
      </c>
      <c r="CU29" s="239">
        <f t="shared" si="149"/>
        <v>0.1554960254932185</v>
      </c>
      <c r="CV29" s="239" t="str">
        <f t="shared" si="150"/>
        <v/>
      </c>
      <c r="CW29" s="239" t="str">
        <f t="shared" si="151"/>
        <v/>
      </c>
      <c r="CX29" s="239" t="str">
        <f t="shared" si="152"/>
        <v/>
      </c>
      <c r="CY29" s="239" t="str">
        <f t="shared" si="153"/>
        <v/>
      </c>
      <c r="CZ29" s="239" t="str">
        <f t="shared" si="154"/>
        <v/>
      </c>
      <c r="DA29" s="110"/>
      <c r="DB29" s="121" t="s">
        <v>335</v>
      </c>
      <c r="DC29" s="273" t="str">
        <v>PNR-Transit</v>
      </c>
      <c r="DD29" s="239">
        <v>-0.5792437372008481</v>
      </c>
      <c r="DE29" s="239">
        <v>-0.66742806130252064</v>
      </c>
      <c r="DF29" s="239">
        <v>-0.5754541057625453</v>
      </c>
      <c r="DG29" s="239" t="str">
        <v/>
      </c>
      <c r="DH29" s="239" t="str">
        <v/>
      </c>
      <c r="DI29" s="239" t="str">
        <v/>
      </c>
      <c r="DJ29" s="239">
        <v>0.1554960254932185</v>
      </c>
      <c r="DK29" s="239" t="str">
        <v/>
      </c>
      <c r="DL29" s="239" t="str">
        <v/>
      </c>
      <c r="DM29" s="239" t="str">
        <v/>
      </c>
      <c r="DN29" s="239" t="str">
        <v/>
      </c>
      <c r="DO29" s="239" t="str">
        <v/>
      </c>
      <c r="DP29" s="110">
        <v>0</v>
      </c>
      <c r="DR29" s="282" t="s">
        <v>673</v>
      </c>
      <c r="DS29" s="288">
        <v>-1.0277035416259028</v>
      </c>
      <c r="DT29" s="288">
        <v>-1.0277035416259028</v>
      </c>
      <c r="DU29" s="288">
        <v>-7.3735222726823424E-3</v>
      </c>
      <c r="DV29" s="288">
        <v>-7.3735222726823424E-3</v>
      </c>
      <c r="DW29" s="288">
        <v>-7.3735222726823424E-3</v>
      </c>
      <c r="DX29" s="286">
        <v>0.33470318814681083</v>
      </c>
      <c r="DY29" s="286">
        <v>0.33470318814681083</v>
      </c>
      <c r="DZ29" s="286">
        <v>0.33470318814681083</v>
      </c>
      <c r="EA29" s="288">
        <v>-999</v>
      </c>
      <c r="EB29" s="287">
        <v>-999</v>
      </c>
      <c r="EC29" s="288">
        <v>-999</v>
      </c>
      <c r="ED29" s="290">
        <v>0</v>
      </c>
      <c r="EE29" s="286">
        <v>-999</v>
      </c>
      <c r="EF29" s="286">
        <v>-999</v>
      </c>
      <c r="EG29" s="286">
        <v>-999</v>
      </c>
      <c r="EH29" s="286">
        <v>-999</v>
      </c>
      <c r="EK29" s="282" t="s">
        <v>673</v>
      </c>
      <c r="EL29" s="288">
        <f>IFERROR(DS29+TripMode!DD29, DS29)</f>
        <v>-1.6069472788267509</v>
      </c>
      <c r="EM29" s="288">
        <f>IFERROR(DT29+TripMode!DD29, DT29)</f>
        <v>-1.6069472788267509</v>
      </c>
      <c r="EN29" s="288">
        <f>IFERROR(DU29+TripMode!DE29, DU29)</f>
        <v>-0.67480158357520303</v>
      </c>
      <c r="EO29" s="288">
        <f>IFERROR(DV29+TripMode!DE29, DV29)</f>
        <v>-0.67480158357520303</v>
      </c>
      <c r="EP29" s="288">
        <f>IFERROR(DW29+TripMode!DE29, DW29)</f>
        <v>-0.67480158357520303</v>
      </c>
      <c r="EQ29" s="286">
        <f>IFERROR(DX29+TripMode!DF29, DX29)</f>
        <v>-0.24075091761573447</v>
      </c>
      <c r="ER29" s="286">
        <f>IFERROR(DY29+TripMode!DF29, DY29)</f>
        <v>-0.24075091761573447</v>
      </c>
      <c r="ES29" s="286">
        <f>IFERROR(DZ29+TripMode!DF29, DZ29)</f>
        <v>-0.24075091761573447</v>
      </c>
      <c r="ET29" s="288">
        <f>IFERROR(EA29+TripMode!DG29, EA29)</f>
        <v>-999</v>
      </c>
      <c r="EU29" s="287">
        <f>IFERROR(EB29+TripMode!DH29, EB29)</f>
        <v>-999</v>
      </c>
      <c r="EV29" s="288">
        <f>IFERROR(EC29+TripMode!DI29, EC29)</f>
        <v>-999</v>
      </c>
      <c r="EW29" s="290">
        <v>0</v>
      </c>
      <c r="EX29" s="286">
        <f>IFERROR(EE29+TripMode!DK29, EE29)</f>
        <v>-999</v>
      </c>
      <c r="EY29" s="286">
        <f>IFERROR(EF29+TripMode!DL29, EF29)</f>
        <v>-999</v>
      </c>
      <c r="EZ29" s="286">
        <f>IFERROR(EG29+TripMode!DN29, EG29)</f>
        <v>-999</v>
      </c>
      <c r="FA29" s="286">
        <f>IFERROR(EH29+TripMode!DO29, EH29)</f>
        <v>-999</v>
      </c>
    </row>
    <row r="30" spans="1:157" s="251" customFormat="1" x14ac:dyDescent="0.25">
      <c r="A30" s="251">
        <v>8</v>
      </c>
      <c r="B30" s="273" t="s">
        <v>523</v>
      </c>
      <c r="C30" s="274"/>
      <c r="D30" s="274"/>
      <c r="E30" s="274"/>
      <c r="F30" s="274"/>
      <c r="G30" s="274"/>
      <c r="H30" s="274"/>
      <c r="I30" s="274"/>
      <c r="J30" s="274">
        <v>15220.519953262803</v>
      </c>
      <c r="K30" s="274"/>
      <c r="L30" s="274"/>
      <c r="M30" s="274"/>
      <c r="N30" s="274"/>
      <c r="O30" s="275">
        <v>15220.519953262803</v>
      </c>
      <c r="P30" s="234"/>
      <c r="Q30" s="273" t="s">
        <v>523</v>
      </c>
      <c r="R30" s="274">
        <f t="shared" si="197"/>
        <v>0</v>
      </c>
      <c r="S30" s="274">
        <f t="shared" si="198"/>
        <v>0</v>
      </c>
      <c r="T30" s="274">
        <f t="shared" si="199"/>
        <v>0</v>
      </c>
      <c r="U30" s="274">
        <f t="shared" si="200"/>
        <v>0</v>
      </c>
      <c r="V30" s="274">
        <f t="shared" si="201"/>
        <v>0</v>
      </c>
      <c r="W30" s="274">
        <f t="shared" si="202"/>
        <v>0</v>
      </c>
      <c r="X30" s="274">
        <f t="shared" si="203"/>
        <v>0</v>
      </c>
      <c r="Y30" s="274">
        <f t="shared" si="204"/>
        <v>15220.519953262803</v>
      </c>
      <c r="Z30" s="274">
        <f t="shared" si="205"/>
        <v>0</v>
      </c>
      <c r="AA30" s="274">
        <f t="shared" si="206"/>
        <v>0</v>
      </c>
      <c r="AB30" s="274">
        <f t="shared" si="207"/>
        <v>0</v>
      </c>
      <c r="AC30" s="274">
        <f t="shared" si="208"/>
        <v>0</v>
      </c>
      <c r="AD30" s="275">
        <f t="shared" si="167"/>
        <v>15220.519953262803</v>
      </c>
      <c r="AF30" s="273" t="s">
        <v>523</v>
      </c>
      <c r="AG30" s="274">
        <f>Index!$D$3*SUMIFS(TripMode_Input!$E:$E,TripMode_Input!$C:$C,AG$4,TripMode_Input!$D:$D,$A$21,TripMode_Input!$B:$B,$A30)</f>
        <v>0</v>
      </c>
      <c r="AH30" s="274">
        <f>Index!$D$3*SUMIFS(TripMode_Input!$E:$E,TripMode_Input!$C:$C,AH$4,TripMode_Input!$D:$D,$A$21,TripMode_Input!$B:$B,$A30)</f>
        <v>0</v>
      </c>
      <c r="AI30" s="274">
        <f>Index!$D$3*SUMIFS(TripMode_Input!$E:$E,TripMode_Input!$C:$C,AI$4,TripMode_Input!$D:$D,$A$21,TripMode_Input!$B:$B,$A30)</f>
        <v>0</v>
      </c>
      <c r="AJ30" s="274">
        <f>Index!$D$3*SUMIFS(TripMode_Input!$E:$E,TripMode_Input!$C:$C,AJ$4,TripMode_Input!$D:$D,$A$21,TripMode_Input!$B:$B,$A30)</f>
        <v>0</v>
      </c>
      <c r="AK30" s="274">
        <f>Index!$D$3*SUMIFS(TripMode_Input!$E:$E,TripMode_Input!$C:$C,AK$4,TripMode_Input!$D:$D,$A$21,TripMode_Input!$B:$B,$A30)</f>
        <v>0</v>
      </c>
      <c r="AL30" s="274">
        <f>Index!$D$3*SUMIFS(TripMode_Input!$E:$E,TripMode_Input!$C:$C,AL$4,TripMode_Input!$D:$D,$A$21,TripMode_Input!$B:$B,$A30)</f>
        <v>0</v>
      </c>
      <c r="AM30" s="274">
        <f>Index!$D$3*SUMIFS(TripMode_Input!$E:$E,TripMode_Input!$C:$C,AM$4,TripMode_Input!$D:$D,$A$21,TripMode_Input!$B:$B,$A30)</f>
        <v>0</v>
      </c>
      <c r="AN30" s="274">
        <f>Index!$D$3*SUMIFS(TripMode_Input!$E:$E,TripMode_Input!$C:$C,AN$4,TripMode_Input!$D:$D,$A$21,TripMode_Input!$B:$B,$A30)</f>
        <v>16238</v>
      </c>
      <c r="AO30" s="274">
        <f>Index!$D$3*SUMIFS(TripMode_Input!$E:$E,TripMode_Input!$C:$C,AO$4,TripMode_Input!$D:$D,$A$21,TripMode_Input!$B:$B,$A30)</f>
        <v>0</v>
      </c>
      <c r="AP30" s="274">
        <f>Index!$D$3*SUMIFS(TripMode_Input!$E:$E,TripMode_Input!$C:$C,AP$4,TripMode_Input!$D:$D,$A$21,TripMode_Input!$B:$B,$A30)</f>
        <v>0</v>
      </c>
      <c r="AQ30" s="274">
        <f>Index!$D$3*SUMIFS(TripMode_Input!$E:$E,TripMode_Input!$C:$C,AQ$4,TripMode_Input!$D:$D,$A$21,TripMode_Input!$B:$B,$A30)</f>
        <v>0</v>
      </c>
      <c r="AR30" s="274">
        <f>Index!$D$3*SUMIFS(TripMode_Input!$E:$E,TripMode_Input!$C:$C,AR$4,TripMode_Input!$D:$D,$A$21,TripMode_Input!$B:$B,$A30)</f>
        <v>0</v>
      </c>
      <c r="AS30" s="275">
        <f t="shared" si="168"/>
        <v>16238</v>
      </c>
      <c r="AU30" s="273" t="s">
        <v>523</v>
      </c>
      <c r="AV30" s="249">
        <f t="shared" si="169"/>
        <v>0</v>
      </c>
      <c r="AW30" s="249">
        <f t="shared" si="170"/>
        <v>0</v>
      </c>
      <c r="AX30" s="249">
        <f t="shared" si="171"/>
        <v>0</v>
      </c>
      <c r="AY30" s="249">
        <f t="shared" si="172"/>
        <v>0</v>
      </c>
      <c r="AZ30" s="249">
        <f t="shared" si="173"/>
        <v>0</v>
      </c>
      <c r="BA30" s="249">
        <f t="shared" si="174"/>
        <v>0</v>
      </c>
      <c r="BB30" s="249">
        <f t="shared" si="175"/>
        <v>0</v>
      </c>
      <c r="BC30" s="249">
        <f t="shared" si="176"/>
        <v>0.62170247337892337</v>
      </c>
      <c r="BD30" s="249">
        <f t="shared" si="177"/>
        <v>0</v>
      </c>
      <c r="BE30" s="249">
        <f t="shared" si="178"/>
        <v>0</v>
      </c>
      <c r="BF30" s="249">
        <f t="shared" si="179"/>
        <v>0</v>
      </c>
      <c r="BG30" s="249">
        <f t="shared" si="180"/>
        <v>0</v>
      </c>
      <c r="BH30" s="279">
        <f t="shared" si="180"/>
        <v>1.4448534741997858E-2</v>
      </c>
      <c r="BJ30" s="273" t="s">
        <v>523</v>
      </c>
      <c r="BK30" s="249">
        <f t="shared" si="181"/>
        <v>0</v>
      </c>
      <c r="BL30" s="249">
        <f t="shared" si="182"/>
        <v>0</v>
      </c>
      <c r="BM30" s="249">
        <f t="shared" si="183"/>
        <v>0</v>
      </c>
      <c r="BN30" s="249">
        <f t="shared" si="184"/>
        <v>0</v>
      </c>
      <c r="BO30" s="249">
        <f t="shared" si="185"/>
        <v>0</v>
      </c>
      <c r="BP30" s="249">
        <f t="shared" si="186"/>
        <v>0</v>
      </c>
      <c r="BQ30" s="249">
        <f t="shared" si="187"/>
        <v>0</v>
      </c>
      <c r="BR30" s="249">
        <f t="shared" si="188"/>
        <v>0.66326280532636217</v>
      </c>
      <c r="BS30" s="249">
        <f t="shared" si="189"/>
        <v>0</v>
      </c>
      <c r="BT30" s="249">
        <f t="shared" si="190"/>
        <v>0</v>
      </c>
      <c r="BU30" s="249">
        <f t="shared" si="191"/>
        <v>0</v>
      </c>
      <c r="BV30" s="249">
        <f t="shared" si="192"/>
        <v>0</v>
      </c>
      <c r="BW30" s="279">
        <f t="shared" si="193"/>
        <v>1.5414408171401991E-2</v>
      </c>
      <c r="BY30" s="273" t="s">
        <v>523</v>
      </c>
      <c r="BZ30" s="249" t="str">
        <f t="shared" si="194"/>
        <v/>
      </c>
      <c r="CA30" s="249" t="str">
        <f t="shared" si="132"/>
        <v/>
      </c>
      <c r="CB30" s="249" t="str">
        <f t="shared" si="133"/>
        <v/>
      </c>
      <c r="CC30" s="249" t="str">
        <f t="shared" si="134"/>
        <v/>
      </c>
      <c r="CD30" s="249" t="str">
        <f t="shared" si="135"/>
        <v/>
      </c>
      <c r="CE30" s="249" t="str">
        <f t="shared" si="136"/>
        <v/>
      </c>
      <c r="CF30" s="249" t="str">
        <f t="shared" si="137"/>
        <v/>
      </c>
      <c r="CG30" s="249">
        <f t="shared" si="138"/>
        <v>6.6849230503395571E-2</v>
      </c>
      <c r="CH30" s="249" t="str">
        <f t="shared" si="139"/>
        <v/>
      </c>
      <c r="CI30" s="249" t="str">
        <f t="shared" si="140"/>
        <v/>
      </c>
      <c r="CJ30" s="249" t="str">
        <f t="shared" si="141"/>
        <v/>
      </c>
      <c r="CK30" s="249" t="str">
        <f t="shared" si="142"/>
        <v/>
      </c>
      <c r="CL30" s="279">
        <f t="shared" si="143"/>
        <v>6.6849230503395501E-2</v>
      </c>
      <c r="CN30" s="273" t="s">
        <v>523</v>
      </c>
      <c r="CO30" s="239" t="str">
        <f t="shared" si="195"/>
        <v/>
      </c>
      <c r="CP30" s="239" t="str">
        <f t="shared" si="144"/>
        <v/>
      </c>
      <c r="CQ30" s="239" t="str">
        <f t="shared" si="145"/>
        <v/>
      </c>
      <c r="CR30" s="239" t="str">
        <f t="shared" si="146"/>
        <v/>
      </c>
      <c r="CS30" s="239" t="str">
        <f t="shared" si="147"/>
        <v/>
      </c>
      <c r="CT30" s="239" t="str">
        <f t="shared" si="148"/>
        <v/>
      </c>
      <c r="CU30" s="239" t="str">
        <f t="shared" si="149"/>
        <v/>
      </c>
      <c r="CV30" s="239">
        <f t="shared" si="150"/>
        <v>-6.4709660089398699E-2</v>
      </c>
      <c r="CW30" s="239" t="str">
        <f t="shared" si="151"/>
        <v/>
      </c>
      <c r="CX30" s="239" t="str">
        <f t="shared" si="152"/>
        <v/>
      </c>
      <c r="CY30" s="239" t="str">
        <f t="shared" si="153"/>
        <v/>
      </c>
      <c r="CZ30" s="239" t="str">
        <f t="shared" si="154"/>
        <v/>
      </c>
      <c r="DA30" s="110"/>
      <c r="DB30" s="121" t="s">
        <v>25</v>
      </c>
      <c r="DC30" s="273" t="str">
        <v>KNR-Transit</v>
      </c>
      <c r="DD30" s="239" t="str">
        <v/>
      </c>
      <c r="DE30" s="239">
        <v>0.31035214827715657</v>
      </c>
      <c r="DF30" s="239">
        <v>0.15897508388356818</v>
      </c>
      <c r="DG30" s="239">
        <v>1.3383243566537041E-2</v>
      </c>
      <c r="DH30" s="239" t="str">
        <v/>
      </c>
      <c r="DI30" s="239" t="str">
        <v/>
      </c>
      <c r="DJ30" s="239" t="str">
        <v/>
      </c>
      <c r="DK30" s="239">
        <v>-6.4709660089398699E-2</v>
      </c>
      <c r="DL30" s="239" t="str">
        <v/>
      </c>
      <c r="DM30" s="239" t="str">
        <v/>
      </c>
      <c r="DN30" s="239" t="str">
        <v/>
      </c>
      <c r="DO30" s="239" t="str">
        <v/>
      </c>
      <c r="DP30" s="110">
        <v>0</v>
      </c>
      <c r="DR30" s="282" t="s">
        <v>674</v>
      </c>
      <c r="DS30" s="286">
        <v>-999</v>
      </c>
      <c r="DT30" s="286">
        <v>-999</v>
      </c>
      <c r="DU30" s="286">
        <v>-1.2367839264508937</v>
      </c>
      <c r="DV30" s="286">
        <v>-1.2367839264508937</v>
      </c>
      <c r="DW30" s="286">
        <v>-1.2367839264508937</v>
      </c>
      <c r="DX30" s="286">
        <v>-1.3665342113794645</v>
      </c>
      <c r="DY30" s="286">
        <v>-1.3665342113794645</v>
      </c>
      <c r="DZ30" s="286">
        <v>-1.3665342113794645</v>
      </c>
      <c r="EA30" s="286">
        <v>6.494420163614298</v>
      </c>
      <c r="EB30" s="287">
        <v>-999</v>
      </c>
      <c r="EC30" s="286">
        <v>-999</v>
      </c>
      <c r="ED30" s="286">
        <v>-999</v>
      </c>
      <c r="EE30" s="290">
        <v>0</v>
      </c>
      <c r="EF30" s="286">
        <v>-999</v>
      </c>
      <c r="EG30" s="286">
        <v>-999</v>
      </c>
      <c r="EH30" s="286">
        <v>-999</v>
      </c>
      <c r="EK30" s="282" t="s">
        <v>674</v>
      </c>
      <c r="EL30" s="286">
        <f>IFERROR(DS30+TripMode!DD30, DS30)</f>
        <v>-999</v>
      </c>
      <c r="EM30" s="286">
        <f>IFERROR(DT30+TripMode!DD30, DT30)</f>
        <v>-999</v>
      </c>
      <c r="EN30" s="286">
        <f>IFERROR(DU30+TripMode!DE30, DU30)</f>
        <v>-0.92643177817373723</v>
      </c>
      <c r="EO30" s="286">
        <f>IFERROR(DV30+TripMode!DE30, DV30)</f>
        <v>-0.92643177817373723</v>
      </c>
      <c r="EP30" s="286">
        <f>IFERROR(DW30+TripMode!DE30, DW30)</f>
        <v>-0.92643177817373723</v>
      </c>
      <c r="EQ30" s="286">
        <f>IFERROR(DX30+TripMode!DF30, DX30)</f>
        <v>-1.2075591274958963</v>
      </c>
      <c r="ER30" s="286">
        <f>IFERROR(DY30+TripMode!DF30, DY30)</f>
        <v>-1.2075591274958963</v>
      </c>
      <c r="ES30" s="286">
        <f>IFERROR(DZ30+TripMode!DF30, DZ30)</f>
        <v>-1.2075591274958963</v>
      </c>
      <c r="ET30" s="286">
        <f>IFERROR(EA30+TripMode!DG30, EA30)</f>
        <v>6.5078034071808348</v>
      </c>
      <c r="EU30" s="287">
        <f>IFERROR(EB30+TripMode!DH30, EB30)</f>
        <v>-999</v>
      </c>
      <c r="EV30" s="286">
        <f>IFERROR(EC30+TripMode!DI30, EC30)</f>
        <v>-999</v>
      </c>
      <c r="EW30" s="286">
        <f>IFERROR(ED30+TripMode!DJ30, ED30)</f>
        <v>-999</v>
      </c>
      <c r="EX30" s="290">
        <v>0</v>
      </c>
      <c r="EY30" s="286">
        <f>IFERROR(EF30+TripMode!DL30, EF30)</f>
        <v>-999</v>
      </c>
      <c r="EZ30" s="286">
        <f>IFERROR(EG30+TripMode!DN30, EG30)</f>
        <v>-999</v>
      </c>
      <c r="FA30" s="286">
        <f>IFERROR(EH30+TripMode!DO30, EH30)</f>
        <v>-999</v>
      </c>
    </row>
    <row r="31" spans="1:157" s="251" customFormat="1" x14ac:dyDescent="0.25">
      <c r="A31" s="251">
        <v>9</v>
      </c>
      <c r="B31" s="273" t="s">
        <v>635</v>
      </c>
      <c r="C31" s="274"/>
      <c r="D31" s="274"/>
      <c r="E31" s="274"/>
      <c r="F31" s="274"/>
      <c r="G31" s="274"/>
      <c r="H31" s="274"/>
      <c r="I31" s="274"/>
      <c r="J31" s="274"/>
      <c r="K31" s="274">
        <v>797.17841504606747</v>
      </c>
      <c r="L31" s="274"/>
      <c r="M31" s="274"/>
      <c r="N31" s="274"/>
      <c r="O31" s="275">
        <v>797.17841504606747</v>
      </c>
      <c r="P31" s="234"/>
      <c r="Q31" s="273" t="s">
        <v>635</v>
      </c>
      <c r="R31" s="274">
        <f t="shared" si="197"/>
        <v>0</v>
      </c>
      <c r="S31" s="274">
        <f t="shared" si="198"/>
        <v>0</v>
      </c>
      <c r="T31" s="274">
        <f t="shared" si="199"/>
        <v>0</v>
      </c>
      <c r="U31" s="274">
        <f t="shared" si="200"/>
        <v>0</v>
      </c>
      <c r="V31" s="274">
        <f t="shared" si="201"/>
        <v>0</v>
      </c>
      <c r="W31" s="274">
        <f t="shared" si="202"/>
        <v>0</v>
      </c>
      <c r="X31" s="274">
        <f t="shared" si="203"/>
        <v>0</v>
      </c>
      <c r="Y31" s="274">
        <f t="shared" si="204"/>
        <v>0</v>
      </c>
      <c r="Z31" s="274">
        <f t="shared" si="205"/>
        <v>797.17841504606747</v>
      </c>
      <c r="AA31" s="274">
        <f t="shared" si="206"/>
        <v>0</v>
      </c>
      <c r="AB31" s="274">
        <f t="shared" si="207"/>
        <v>0</v>
      </c>
      <c r="AC31" s="274">
        <f t="shared" si="208"/>
        <v>0</v>
      </c>
      <c r="AD31" s="275">
        <f t="shared" si="167"/>
        <v>797.17841504606747</v>
      </c>
      <c r="AF31" s="273" t="s">
        <v>635</v>
      </c>
      <c r="AG31" s="274">
        <f>Index!$D$3*SUMIFS(TripMode_Input!$E:$E,TripMode_Input!$C:$C,AG$4,TripMode_Input!$D:$D,$A$21,TripMode_Input!$B:$B,$A31)</f>
        <v>0</v>
      </c>
      <c r="AH31" s="274">
        <f>Index!$D$3*SUMIFS(TripMode_Input!$E:$E,TripMode_Input!$C:$C,AH$4,TripMode_Input!$D:$D,$A$21,TripMode_Input!$B:$B,$A31)</f>
        <v>0</v>
      </c>
      <c r="AI31" s="274">
        <f>Index!$D$3*SUMIFS(TripMode_Input!$E:$E,TripMode_Input!$C:$C,AI$4,TripMode_Input!$D:$D,$A$21,TripMode_Input!$B:$B,$A31)</f>
        <v>0</v>
      </c>
      <c r="AJ31" s="274">
        <f>Index!$D$3*SUMIFS(TripMode_Input!$E:$E,TripMode_Input!$C:$C,AJ$4,TripMode_Input!$D:$D,$A$21,TripMode_Input!$B:$B,$A31)</f>
        <v>0</v>
      </c>
      <c r="AK31" s="274">
        <f>Index!$D$3*SUMIFS(TripMode_Input!$E:$E,TripMode_Input!$C:$C,AK$4,TripMode_Input!$D:$D,$A$21,TripMode_Input!$B:$B,$A31)</f>
        <v>0</v>
      </c>
      <c r="AL31" s="274">
        <f>Index!$D$3*SUMIFS(TripMode_Input!$E:$E,TripMode_Input!$C:$C,AL$4,TripMode_Input!$D:$D,$A$21,TripMode_Input!$B:$B,$A31)</f>
        <v>0</v>
      </c>
      <c r="AM31" s="274">
        <f>Index!$D$3*SUMIFS(TripMode_Input!$E:$E,TripMode_Input!$C:$C,AM$4,TripMode_Input!$D:$D,$A$21,TripMode_Input!$B:$B,$A31)</f>
        <v>0</v>
      </c>
      <c r="AN31" s="274">
        <f>Index!$D$3*SUMIFS(TripMode_Input!$E:$E,TripMode_Input!$C:$C,AN$4,TripMode_Input!$D:$D,$A$21,TripMode_Input!$B:$B,$A31)</f>
        <v>0</v>
      </c>
      <c r="AO31" s="274">
        <f>Index!$D$3*SUMIFS(TripMode_Input!$E:$E,TripMode_Input!$C:$C,AO$4,TripMode_Input!$D:$D,$A$21,TripMode_Input!$B:$B,$A31)</f>
        <v>764</v>
      </c>
      <c r="AP31" s="274">
        <f>Index!$D$3*SUMIFS(TripMode_Input!$E:$E,TripMode_Input!$C:$C,AP$4,TripMode_Input!$D:$D,$A$21,TripMode_Input!$B:$B,$A31)</f>
        <v>0</v>
      </c>
      <c r="AQ31" s="274">
        <f>Index!$D$3*SUMIFS(TripMode_Input!$E:$E,TripMode_Input!$C:$C,AQ$4,TripMode_Input!$D:$D,$A$21,TripMode_Input!$B:$B,$A31)</f>
        <v>0</v>
      </c>
      <c r="AR31" s="274">
        <f>Index!$D$3*SUMIFS(TripMode_Input!$E:$E,TripMode_Input!$C:$C,AR$4,TripMode_Input!$D:$D,$A$21,TripMode_Input!$B:$B,$A31)</f>
        <v>0</v>
      </c>
      <c r="AS31" s="275">
        <f t="shared" si="168"/>
        <v>764</v>
      </c>
      <c r="AU31" s="273" t="s">
        <v>635</v>
      </c>
      <c r="AV31" s="249">
        <f t="shared" si="169"/>
        <v>0</v>
      </c>
      <c r="AW31" s="249">
        <f t="shared" si="170"/>
        <v>0</v>
      </c>
      <c r="AX31" s="249">
        <f t="shared" si="171"/>
        <v>0</v>
      </c>
      <c r="AY31" s="249">
        <f t="shared" si="172"/>
        <v>0</v>
      </c>
      <c r="AZ31" s="249">
        <f t="shared" si="173"/>
        <v>0</v>
      </c>
      <c r="BA31" s="249">
        <f t="shared" si="174"/>
        <v>0</v>
      </c>
      <c r="BB31" s="249">
        <f t="shared" si="175"/>
        <v>0</v>
      </c>
      <c r="BC31" s="249">
        <f t="shared" si="176"/>
        <v>0</v>
      </c>
      <c r="BD31" s="249">
        <f t="shared" si="177"/>
        <v>0.66877383812589541</v>
      </c>
      <c r="BE31" s="249">
        <f t="shared" si="178"/>
        <v>0</v>
      </c>
      <c r="BF31" s="249">
        <f t="shared" si="179"/>
        <v>0</v>
      </c>
      <c r="BG31" s="249">
        <f t="shared" si="180"/>
        <v>0</v>
      </c>
      <c r="BH31" s="279">
        <f t="shared" si="180"/>
        <v>7.5674550282986766E-4</v>
      </c>
      <c r="BJ31" s="273" t="s">
        <v>635</v>
      </c>
      <c r="BK31" s="249">
        <f t="shared" si="181"/>
        <v>0</v>
      </c>
      <c r="BL31" s="249">
        <f t="shared" si="182"/>
        <v>0</v>
      </c>
      <c r="BM31" s="249">
        <f t="shared" si="183"/>
        <v>0</v>
      </c>
      <c r="BN31" s="249">
        <f t="shared" si="184"/>
        <v>0</v>
      </c>
      <c r="BO31" s="249">
        <f t="shared" si="185"/>
        <v>0</v>
      </c>
      <c r="BP31" s="249">
        <f t="shared" si="186"/>
        <v>0</v>
      </c>
      <c r="BQ31" s="249">
        <f t="shared" si="187"/>
        <v>0</v>
      </c>
      <c r="BR31" s="249">
        <f t="shared" si="188"/>
        <v>0</v>
      </c>
      <c r="BS31" s="249">
        <f t="shared" si="189"/>
        <v>0.64093959731543626</v>
      </c>
      <c r="BT31" s="249">
        <f t="shared" si="190"/>
        <v>0</v>
      </c>
      <c r="BU31" s="249">
        <f t="shared" si="191"/>
        <v>0</v>
      </c>
      <c r="BV31" s="249">
        <f t="shared" si="192"/>
        <v>0</v>
      </c>
      <c r="BW31" s="279">
        <f t="shared" si="193"/>
        <v>7.2524989795240305E-4</v>
      </c>
      <c r="BY31" s="273" t="s">
        <v>635</v>
      </c>
      <c r="BZ31" s="249" t="str">
        <f t="shared" si="194"/>
        <v/>
      </c>
      <c r="CA31" s="249" t="str">
        <f t="shared" si="132"/>
        <v/>
      </c>
      <c r="CB31" s="249" t="str">
        <f t="shared" si="133"/>
        <v/>
      </c>
      <c r="CC31" s="249" t="str">
        <f t="shared" si="134"/>
        <v/>
      </c>
      <c r="CD31" s="249" t="str">
        <f t="shared" si="135"/>
        <v/>
      </c>
      <c r="CE31" s="249" t="str">
        <f t="shared" si="136"/>
        <v/>
      </c>
      <c r="CF31" s="249" t="str">
        <f t="shared" si="137"/>
        <v/>
      </c>
      <c r="CG31" s="249" t="str">
        <f t="shared" si="138"/>
        <v/>
      </c>
      <c r="CH31" s="249">
        <f t="shared" si="139"/>
        <v>-4.1619811098560666E-2</v>
      </c>
      <c r="CI31" s="249" t="str">
        <f t="shared" si="140"/>
        <v/>
      </c>
      <c r="CJ31" s="249" t="str">
        <f t="shared" si="141"/>
        <v/>
      </c>
      <c r="CK31" s="249" t="str">
        <f t="shared" si="142"/>
        <v/>
      </c>
      <c r="CL31" s="279">
        <f t="shared" si="143"/>
        <v>-4.1619811098560951E-2</v>
      </c>
      <c r="CN31" s="273" t="s">
        <v>635</v>
      </c>
      <c r="CO31" s="239" t="str">
        <f t="shared" si="195"/>
        <v/>
      </c>
      <c r="CP31" s="239" t="str">
        <f t="shared" si="144"/>
        <v/>
      </c>
      <c r="CQ31" s="239" t="str">
        <f t="shared" si="145"/>
        <v/>
      </c>
      <c r="CR31" s="239" t="str">
        <f t="shared" si="146"/>
        <v/>
      </c>
      <c r="CS31" s="239" t="str">
        <f t="shared" si="147"/>
        <v/>
      </c>
      <c r="CT31" s="239" t="str">
        <f t="shared" si="148"/>
        <v/>
      </c>
      <c r="CU31" s="239" t="str">
        <f t="shared" si="149"/>
        <v/>
      </c>
      <c r="CV31" s="239" t="str">
        <f t="shared" si="150"/>
        <v/>
      </c>
      <c r="CW31" s="239">
        <f t="shared" si="151"/>
        <v>4.2510722847289052E-2</v>
      </c>
      <c r="CX31" s="239" t="str">
        <f t="shared" si="152"/>
        <v/>
      </c>
      <c r="CY31" s="239" t="str">
        <f t="shared" si="153"/>
        <v/>
      </c>
      <c r="CZ31" s="239" t="str">
        <f t="shared" si="154"/>
        <v/>
      </c>
      <c r="DA31" s="110"/>
      <c r="DB31" s="121" t="s">
        <v>629</v>
      </c>
      <c r="DC31" s="273" t="str">
        <v>TNC-Transit</v>
      </c>
      <c r="DD31" s="239" t="str">
        <v/>
      </c>
      <c r="DE31" s="239">
        <v>-0.61635589881156683</v>
      </c>
      <c r="DF31" s="239">
        <v>1.3355348901156967</v>
      </c>
      <c r="DG31" s="239">
        <v>-0.10684893765523766</v>
      </c>
      <c r="DH31" s="239" t="str">
        <v/>
      </c>
      <c r="DI31" s="239" t="str">
        <v/>
      </c>
      <c r="DJ31" s="239" t="str">
        <v/>
      </c>
      <c r="DK31" s="239" t="str">
        <v/>
      </c>
      <c r="DL31" s="239">
        <v>4.2510722847289052E-2</v>
      </c>
      <c r="DM31" s="239" t="str">
        <v/>
      </c>
      <c r="DN31" s="239" t="str">
        <v/>
      </c>
      <c r="DO31" s="239" t="str">
        <v/>
      </c>
      <c r="DP31" s="110">
        <v>0</v>
      </c>
      <c r="DR31" s="282" t="s">
        <v>695</v>
      </c>
      <c r="DS31" s="288">
        <v>-999</v>
      </c>
      <c r="DT31" s="288">
        <v>-999</v>
      </c>
      <c r="DU31" s="288">
        <v>-2.5253605890789128</v>
      </c>
      <c r="DV31" s="288">
        <v>-2.5253605890789128</v>
      </c>
      <c r="DW31" s="288">
        <v>-2.5253605890789128</v>
      </c>
      <c r="DX31" s="288">
        <v>-1.883731560811877</v>
      </c>
      <c r="DY31" s="288">
        <v>-1.883731560811877</v>
      </c>
      <c r="DZ31" s="288">
        <v>-1.883731560811877</v>
      </c>
      <c r="EA31" s="288">
        <v>6.6138805590656524</v>
      </c>
      <c r="EB31" s="288">
        <v>-999</v>
      </c>
      <c r="EC31" s="288">
        <v>-999</v>
      </c>
      <c r="ED31" s="288">
        <v>-999</v>
      </c>
      <c r="EE31" s="288">
        <v>-999</v>
      </c>
      <c r="EF31" s="290">
        <v>0</v>
      </c>
      <c r="EG31" s="288">
        <v>-999</v>
      </c>
      <c r="EH31" s="288">
        <v>-999</v>
      </c>
      <c r="EK31" s="282" t="s">
        <v>695</v>
      </c>
      <c r="EL31" s="286">
        <f>IFERROR(DS31+TripMode!DD31, DS31)</f>
        <v>-999</v>
      </c>
      <c r="EM31" s="286">
        <f>IFERROR(DT31+TripMode!DD31, DT31)</f>
        <v>-999</v>
      </c>
      <c r="EN31" s="286">
        <f>IFERROR(DU31+TripMode!DE31, DU31)</f>
        <v>-3.1417164878904797</v>
      </c>
      <c r="EO31" s="286">
        <f>IFERROR(DV31+TripMode!DE31, DV31)</f>
        <v>-3.1417164878904797</v>
      </c>
      <c r="EP31" s="286">
        <f>IFERROR(DW31+TripMode!DE31, DW31)</f>
        <v>-3.1417164878904797</v>
      </c>
      <c r="EQ31" s="286">
        <f>IFERROR(DX31+TripMode!DF31, DX31)</f>
        <v>-0.54819667069618028</v>
      </c>
      <c r="ER31" s="286">
        <f>IFERROR(DY31+TripMode!DF31, DY31)</f>
        <v>-0.54819667069618028</v>
      </c>
      <c r="ES31" s="286">
        <f>IFERROR(DZ31+TripMode!DF31, DZ31)</f>
        <v>-0.54819667069618028</v>
      </c>
      <c r="ET31" s="286">
        <f>IFERROR(EA31+TripMode!DG31, EA31)</f>
        <v>6.5070316214104151</v>
      </c>
      <c r="EU31" s="287">
        <f>IFERROR(EB31+TripMode!DH31, EB31)</f>
        <v>-999</v>
      </c>
      <c r="EV31" s="286">
        <f>IFERROR(EC31+TripMode!DI31, EC31)</f>
        <v>-999</v>
      </c>
      <c r="EW31" s="286">
        <f>IFERROR(ED31+TripMode!DJ31, ED31)</f>
        <v>-999</v>
      </c>
      <c r="EX31" s="286">
        <f>IFERROR(EE31+TripMode!DK31, EE31)</f>
        <v>-999</v>
      </c>
      <c r="EY31" s="290">
        <v>0</v>
      </c>
      <c r="EZ31" s="286">
        <f>IFERROR(EG31+TripMode!DN31, EG31)</f>
        <v>-999</v>
      </c>
      <c r="FA31" s="286">
        <f>IFERROR(EH31+TripMode!DO31, EH31)</f>
        <v>-999</v>
      </c>
    </row>
    <row r="32" spans="1:157" s="251" customFormat="1" x14ac:dyDescent="0.25">
      <c r="A32" s="251">
        <v>10</v>
      </c>
      <c r="B32" s="273" t="s">
        <v>525</v>
      </c>
      <c r="C32" s="274"/>
      <c r="D32" s="274"/>
      <c r="E32" s="274"/>
      <c r="F32" s="274"/>
      <c r="G32" s="274"/>
      <c r="H32" s="274"/>
      <c r="I32" s="274"/>
      <c r="J32" s="274"/>
      <c r="K32" s="274"/>
      <c r="L32" s="274">
        <v>0</v>
      </c>
      <c r="M32" s="274"/>
      <c r="N32" s="274"/>
      <c r="O32" s="275">
        <v>0</v>
      </c>
      <c r="P32" s="234"/>
      <c r="Q32" s="273" t="s">
        <v>525</v>
      </c>
      <c r="R32" s="274">
        <f t="shared" ref="R32" si="209">IFERROR(C32*IF((AG$35-SUM(C$28:C$31))/(C$35-SUM(C$28:C$31))&gt;0,(AG$35-SUM(C$28:C$31))/(C$35-SUM(C$28:C$31)),1),0)</f>
        <v>0</v>
      </c>
      <c r="S32" s="274">
        <f t="shared" ref="S32" si="210">IFERROR(D32*IF((AH$35-SUM(D$28:D$31))/(D$35-SUM(D$28:D$31))&gt;0,(AH$35-SUM(D$28:D$31))/(D$35-SUM(D$28:D$31)),1),0)</f>
        <v>0</v>
      </c>
      <c r="T32" s="274">
        <f t="shared" ref="T32" si="211">IFERROR(E32*IF((AI$35-SUM(E$28:E$31))/(E$35-SUM(E$28:E$31))&gt;0,(AI$35-SUM(E$28:E$31))/(E$35-SUM(E$28:E$31)),1),0)</f>
        <v>0</v>
      </c>
      <c r="U32" s="274">
        <f t="shared" ref="U32" si="212">IFERROR(F32*IF((AJ$35-SUM(F$28:F$31))/(F$35-SUM(F$28:F$31))&gt;0,(AJ$35-SUM(F$28:F$31))/(F$35-SUM(F$28:F$31)),1),0)</f>
        <v>0</v>
      </c>
      <c r="V32" s="274">
        <f t="shared" ref="V32" si="213">IFERROR(G32*IF((AK$35-SUM(G$28:G$31))/(G$35-SUM(G$28:G$31))&gt;0,(AK$35-SUM(G$28:G$31))/(G$35-SUM(G$28:G$31)),1),0)</f>
        <v>0</v>
      </c>
      <c r="W32" s="274">
        <f t="shared" ref="W32" si="214">IFERROR(H32*IF((AL$35-SUM(H$28:H$31))/(H$35-SUM(H$28:H$31))&gt;0,(AL$35-SUM(H$28:H$31))/(H$35-SUM(H$28:H$31)),1),0)</f>
        <v>0</v>
      </c>
      <c r="X32" s="274">
        <f t="shared" ref="X32" si="215">IFERROR(I32*IF((AM$35-SUM(I$28:I$31))/(I$35-SUM(I$28:I$31))&gt;0,(AM$35-SUM(I$28:I$31))/(I$35-SUM(I$28:I$31)),1),0)</f>
        <v>0</v>
      </c>
      <c r="Y32" s="274">
        <f t="shared" ref="Y32" si="216">IFERROR(J32*IF((AN$35-SUM(J$28:J$31))/(J$35-SUM(J$28:J$31))&gt;0,(AN$35-SUM(J$28:J$31))/(J$35-SUM(J$28:J$31)),1),0)</f>
        <v>0</v>
      </c>
      <c r="Z32" s="274">
        <f t="shared" ref="Z32" si="217">IFERROR(K32*IF((AO$35-SUM(K$28:K$31))/(K$35-SUM(K$28:K$31))&gt;0,(AO$35-SUM(K$28:K$31))/(K$35-SUM(K$28:K$31)),1),0)</f>
        <v>0</v>
      </c>
      <c r="AA32" s="274">
        <f t="shared" ref="AA32" si="218">IFERROR(L32*IF((AP$35-SUM(L$28:L$31))/(L$35-SUM(L$28:L$31))&gt;0,(AP$35-SUM(L$28:L$31))/(L$35-SUM(L$28:L$31)),1),0)</f>
        <v>0</v>
      </c>
      <c r="AB32" s="274">
        <f t="shared" ref="AB32" si="219">IFERROR(M32*IF((AQ$35-SUM(M$28:M$31))/(M$35-SUM(M$28:M$31))&gt;0,(AQ$35-SUM(M$28:M$31))/(M$35-SUM(M$28:M$31)),1),0)</f>
        <v>0</v>
      </c>
      <c r="AC32" s="274">
        <f t="shared" ref="AC32" si="220">IFERROR(N32*IF((AR$35-SUM(N$28:N$31))/(N$35-SUM(N$28:N$31))&gt;0,(AR$35-SUM(N$28:N$31))/(N$35-SUM(N$28:N$31)),1),0)</f>
        <v>0</v>
      </c>
      <c r="AD32" s="275">
        <f t="shared" si="167"/>
        <v>0</v>
      </c>
      <c r="AF32" s="273" t="s">
        <v>525</v>
      </c>
      <c r="AG32" s="274">
        <f>Index!$D$3*SUMIFS(TripMode_Input!$E:$E,TripMode_Input!$C:$C,AG$4,TripMode_Input!$D:$D,$A$21,TripMode_Input!$B:$B,$A32)</f>
        <v>0</v>
      </c>
      <c r="AH32" s="274">
        <f>Index!$D$3*SUMIFS(TripMode_Input!$E:$E,TripMode_Input!$C:$C,AH$4,TripMode_Input!$D:$D,$A$21,TripMode_Input!$B:$B,$A32)</f>
        <v>0</v>
      </c>
      <c r="AI32" s="274">
        <f>Index!$D$3*SUMIFS(TripMode_Input!$E:$E,TripMode_Input!$C:$C,AI$4,TripMode_Input!$D:$D,$A$21,TripMode_Input!$B:$B,$A32)</f>
        <v>0</v>
      </c>
      <c r="AJ32" s="274">
        <f>Index!$D$3*SUMIFS(TripMode_Input!$E:$E,TripMode_Input!$C:$C,AJ$4,TripMode_Input!$D:$D,$A$21,TripMode_Input!$B:$B,$A32)</f>
        <v>0</v>
      </c>
      <c r="AK32" s="274">
        <f>Index!$D$3*SUMIFS(TripMode_Input!$E:$E,TripMode_Input!$C:$C,AK$4,TripMode_Input!$D:$D,$A$21,TripMode_Input!$B:$B,$A32)</f>
        <v>0</v>
      </c>
      <c r="AL32" s="274">
        <f>Index!$D$3*SUMIFS(TripMode_Input!$E:$E,TripMode_Input!$C:$C,AL$4,TripMode_Input!$D:$D,$A$21,TripMode_Input!$B:$B,$A32)</f>
        <v>0</v>
      </c>
      <c r="AM32" s="274">
        <f>Index!$D$3*SUMIFS(TripMode_Input!$E:$E,TripMode_Input!$C:$C,AM$4,TripMode_Input!$D:$D,$A$21,TripMode_Input!$B:$B,$A32)</f>
        <v>0</v>
      </c>
      <c r="AN32" s="274">
        <f>Index!$D$3*SUMIFS(TripMode_Input!$E:$E,TripMode_Input!$C:$C,AN$4,TripMode_Input!$D:$D,$A$21,TripMode_Input!$B:$B,$A32)</f>
        <v>0</v>
      </c>
      <c r="AO32" s="274">
        <f>Index!$D$3*SUMIFS(TripMode_Input!$E:$E,TripMode_Input!$C:$C,AO$4,TripMode_Input!$D:$D,$A$21,TripMode_Input!$B:$B,$A32)</f>
        <v>0</v>
      </c>
      <c r="AP32" s="274">
        <f>Index!$D$3*SUMIFS(TripMode_Input!$E:$E,TripMode_Input!$C:$C,AP$4,TripMode_Input!$D:$D,$A$21,TripMode_Input!$B:$B,$A32)</f>
        <v>0</v>
      </c>
      <c r="AQ32" s="274">
        <f>Index!$D$3*SUMIFS(TripMode_Input!$E:$E,TripMode_Input!$C:$C,AQ$4,TripMode_Input!$D:$D,$A$21,TripMode_Input!$B:$B,$A32)</f>
        <v>0</v>
      </c>
      <c r="AR32" s="274">
        <f>Index!$D$3*SUMIFS(TripMode_Input!$E:$E,TripMode_Input!$C:$C,AR$4,TripMode_Input!$D:$D,$A$21,TripMode_Input!$B:$B,$A32)</f>
        <v>0</v>
      </c>
      <c r="AS32" s="275">
        <f t="shared" si="168"/>
        <v>0</v>
      </c>
      <c r="AU32" s="273" t="s">
        <v>525</v>
      </c>
      <c r="AV32" s="249">
        <f t="shared" si="169"/>
        <v>0</v>
      </c>
      <c r="AW32" s="249">
        <f t="shared" si="170"/>
        <v>0</v>
      </c>
      <c r="AX32" s="249">
        <f>IF(T32&gt;0,T32/T$35,0)</f>
        <v>0</v>
      </c>
      <c r="AY32" s="249">
        <f t="shared" si="172"/>
        <v>0</v>
      </c>
      <c r="AZ32" s="249">
        <f t="shared" si="173"/>
        <v>0</v>
      </c>
      <c r="BA32" s="249">
        <f t="shared" si="174"/>
        <v>0</v>
      </c>
      <c r="BB32" s="249">
        <f t="shared" si="175"/>
        <v>0</v>
      </c>
      <c r="BC32" s="249">
        <f t="shared" si="176"/>
        <v>0</v>
      </c>
      <c r="BD32" s="249">
        <f t="shared" si="177"/>
        <v>0</v>
      </c>
      <c r="BE32" s="249">
        <f t="shared" si="178"/>
        <v>0</v>
      </c>
      <c r="BF32" s="249">
        <f t="shared" si="179"/>
        <v>0</v>
      </c>
      <c r="BG32" s="249">
        <f t="shared" si="180"/>
        <v>0</v>
      </c>
      <c r="BH32" s="279">
        <f t="shared" si="180"/>
        <v>0</v>
      </c>
      <c r="BJ32" s="273" t="s">
        <v>525</v>
      </c>
      <c r="BK32" s="249">
        <f t="shared" si="181"/>
        <v>0</v>
      </c>
      <c r="BL32" s="249">
        <f t="shared" si="182"/>
        <v>0</v>
      </c>
      <c r="BM32" s="249">
        <f t="shared" si="183"/>
        <v>0</v>
      </c>
      <c r="BN32" s="249">
        <f t="shared" si="184"/>
        <v>0</v>
      </c>
      <c r="BO32" s="249">
        <f t="shared" si="185"/>
        <v>0</v>
      </c>
      <c r="BP32" s="249">
        <f t="shared" si="186"/>
        <v>0</v>
      </c>
      <c r="BQ32" s="249">
        <f t="shared" si="187"/>
        <v>0</v>
      </c>
      <c r="BR32" s="249">
        <f t="shared" si="188"/>
        <v>0</v>
      </c>
      <c r="BS32" s="249">
        <f t="shared" si="189"/>
        <v>0</v>
      </c>
      <c r="BT32" s="249">
        <f t="shared" si="190"/>
        <v>0</v>
      </c>
      <c r="BU32" s="249">
        <f t="shared" si="191"/>
        <v>0</v>
      </c>
      <c r="BV32" s="249">
        <f t="shared" si="192"/>
        <v>0</v>
      </c>
      <c r="BW32" s="279">
        <f t="shared" si="193"/>
        <v>0</v>
      </c>
      <c r="BY32" s="273" t="s">
        <v>525</v>
      </c>
      <c r="BZ32" s="249" t="str">
        <f t="shared" si="194"/>
        <v/>
      </c>
      <c r="CA32" s="249" t="str">
        <f t="shared" si="132"/>
        <v/>
      </c>
      <c r="CB32" s="249" t="str">
        <f t="shared" si="133"/>
        <v/>
      </c>
      <c r="CC32" s="249" t="str">
        <f t="shared" si="134"/>
        <v/>
      </c>
      <c r="CD32" s="249" t="str">
        <f t="shared" si="135"/>
        <v/>
      </c>
      <c r="CE32" s="249" t="str">
        <f t="shared" si="136"/>
        <v/>
      </c>
      <c r="CF32" s="249" t="str">
        <f t="shared" si="137"/>
        <v/>
      </c>
      <c r="CG32" s="249" t="str">
        <f t="shared" si="138"/>
        <v/>
      </c>
      <c r="CH32" s="249" t="str">
        <f t="shared" si="139"/>
        <v/>
      </c>
      <c r="CI32" s="249" t="str">
        <f t="shared" si="140"/>
        <v/>
      </c>
      <c r="CJ32" s="249" t="str">
        <f t="shared" si="141"/>
        <v/>
      </c>
      <c r="CK32" s="249" t="str">
        <f t="shared" si="142"/>
        <v/>
      </c>
      <c r="CL32" s="279" t="str">
        <f t="shared" si="143"/>
        <v/>
      </c>
      <c r="CN32" s="273" t="s">
        <v>525</v>
      </c>
      <c r="CO32" s="239" t="str">
        <f t="shared" si="195"/>
        <v/>
      </c>
      <c r="CP32" s="239" t="str">
        <f t="shared" si="144"/>
        <v/>
      </c>
      <c r="CQ32" s="239" t="str">
        <f t="shared" si="145"/>
        <v/>
      </c>
      <c r="CR32" s="239" t="str">
        <f t="shared" si="146"/>
        <v/>
      </c>
      <c r="CS32" s="239" t="str">
        <f t="shared" si="147"/>
        <v/>
      </c>
      <c r="CT32" s="239" t="str">
        <f t="shared" si="148"/>
        <v/>
      </c>
      <c r="CU32" s="239" t="str">
        <f t="shared" si="149"/>
        <v/>
      </c>
      <c r="CV32" s="239" t="str">
        <f t="shared" si="150"/>
        <v/>
      </c>
      <c r="CW32" s="239" t="str">
        <f t="shared" si="151"/>
        <v/>
      </c>
      <c r="CX32" s="239" t="str">
        <f t="shared" si="152"/>
        <v/>
      </c>
      <c r="CY32" s="239" t="str">
        <f t="shared" si="153"/>
        <v/>
      </c>
      <c r="CZ32" s="239" t="str">
        <f t="shared" si="154"/>
        <v/>
      </c>
      <c r="DA32" s="110"/>
      <c r="DC32" s="273" t="str">
        <v>School Bus</v>
      </c>
      <c r="DD32" s="239" t="str">
        <v/>
      </c>
      <c r="DE32" s="239" t="str">
        <v/>
      </c>
      <c r="DF32" s="239" t="str">
        <v/>
      </c>
      <c r="DG32" s="239" t="str">
        <v/>
      </c>
      <c r="DH32" s="239" t="str">
        <v/>
      </c>
      <c r="DI32" s="239" t="str">
        <v/>
      </c>
      <c r="DJ32" s="239" t="str">
        <v/>
      </c>
      <c r="DK32" s="239" t="str">
        <v/>
      </c>
      <c r="DL32" s="239" t="str">
        <v/>
      </c>
      <c r="DM32" s="239" t="str">
        <v/>
      </c>
      <c r="DN32" s="239" t="str">
        <v/>
      </c>
      <c r="DO32" s="239" t="str">
        <v/>
      </c>
      <c r="DP32" s="110">
        <v>0</v>
      </c>
      <c r="DR32" s="282" t="s">
        <v>697</v>
      </c>
      <c r="DS32" s="286">
        <v>-999</v>
      </c>
      <c r="DT32" s="286">
        <v>-999</v>
      </c>
      <c r="DU32" s="286">
        <v>-999</v>
      </c>
      <c r="DV32" s="286">
        <v>-999</v>
      </c>
      <c r="DW32" s="286">
        <v>-999</v>
      </c>
      <c r="DX32" s="286">
        <v>-999</v>
      </c>
      <c r="DY32" s="286">
        <v>-999</v>
      </c>
      <c r="DZ32" s="286">
        <v>-999</v>
      </c>
      <c r="EA32" s="286">
        <v>-999</v>
      </c>
      <c r="EB32" s="286">
        <v>-999</v>
      </c>
      <c r="EC32" s="286">
        <v>-999</v>
      </c>
      <c r="ED32" s="286">
        <v>-999</v>
      </c>
      <c r="EE32" s="286">
        <v>-999</v>
      </c>
      <c r="EF32" s="286">
        <v>-999</v>
      </c>
      <c r="EG32" s="286">
        <v>-999</v>
      </c>
      <c r="EH32" s="286">
        <v>-999</v>
      </c>
      <c r="EK32" s="282" t="s">
        <v>697</v>
      </c>
      <c r="EL32" s="286">
        <f>IFERROR(DS32+TripMode!DD32, DS32)</f>
        <v>-999</v>
      </c>
      <c r="EM32" s="286">
        <f>IFERROR(DT32+TripMode!DD32, DT32)</f>
        <v>-999</v>
      </c>
      <c r="EN32" s="286">
        <f>IFERROR(DU32+TripMode!DE32, DU32)</f>
        <v>-999</v>
      </c>
      <c r="EO32" s="286">
        <f>IFERROR(DV32+TripMode!DE32, DV32)</f>
        <v>-999</v>
      </c>
      <c r="EP32" s="286">
        <f>IFERROR(DW32+TripMode!DE32, DW32)</f>
        <v>-999</v>
      </c>
      <c r="EQ32" s="286">
        <f>IFERROR(DX32+TripMode!DF32, DX32)</f>
        <v>-999</v>
      </c>
      <c r="ER32" s="286">
        <f>IFERROR(DY32+TripMode!DF32, DY32)</f>
        <v>-999</v>
      </c>
      <c r="ES32" s="286">
        <f>IFERROR(DZ32+TripMode!DF32, DZ32)</f>
        <v>-999</v>
      </c>
      <c r="ET32" s="286">
        <f>IFERROR(EA32+TripMode!DG32, EA32)</f>
        <v>-999</v>
      </c>
      <c r="EU32" s="287">
        <f>IFERROR(EB32+TripMode!DH32, EB32)</f>
        <v>-999</v>
      </c>
      <c r="EV32" s="286">
        <f>IFERROR(EC32+TripMode!DI32, EC32)</f>
        <v>-999</v>
      </c>
      <c r="EW32" s="286">
        <f>IFERROR(ED32+TripMode!DJ32, ED32)</f>
        <v>-999</v>
      </c>
      <c r="EX32" s="286">
        <f>IFERROR(EE32+TripMode!DK32, EE32)</f>
        <v>-999</v>
      </c>
      <c r="EY32" s="286">
        <f>IFERROR(EF32+TripMode!DL32, EF32)</f>
        <v>-999</v>
      </c>
      <c r="EZ32" s="286">
        <f>IFERROR(EG32+TripMode!DN32, EG32)</f>
        <v>-999</v>
      </c>
      <c r="FA32" s="286">
        <f>IFERROR(EH32+TripMode!DO32, EH32)</f>
        <v>-999</v>
      </c>
    </row>
    <row r="33" spans="1:158" s="251" customFormat="1" x14ac:dyDescent="0.25">
      <c r="A33" s="251">
        <v>11</v>
      </c>
      <c r="B33" s="273" t="s">
        <v>468</v>
      </c>
      <c r="C33" s="274"/>
      <c r="D33" s="274"/>
      <c r="E33" s="274"/>
      <c r="F33" s="274"/>
      <c r="G33" s="274"/>
      <c r="H33" s="274">
        <v>525.03041055528456</v>
      </c>
      <c r="I33" s="274"/>
      <c r="J33" s="274"/>
      <c r="K33" s="274"/>
      <c r="L33" s="274"/>
      <c r="M33" s="274">
        <v>8431.2511510000004</v>
      </c>
      <c r="N33" s="274">
        <v>1099.7284110000001</v>
      </c>
      <c r="O33" s="275">
        <v>10056.009972555285</v>
      </c>
      <c r="P33" s="234"/>
      <c r="Q33" s="273" t="s">
        <v>468</v>
      </c>
      <c r="R33" s="274">
        <f t="shared" ref="R33:R34" si="221">IFERROR(C33*IF((AG$35-SUM(C$28:C$31))/(C$35-SUM(C$28:C$31))&gt;0,(AG$35-SUM(C$28:C$31))/(C$35-SUM(C$28:C$31)),1),0)</f>
        <v>0</v>
      </c>
      <c r="S33" s="274">
        <f t="shared" ref="S33:S34" si="222">IFERROR(D33*IF((AH$35-SUM(D$28:D$31))/(D$35-SUM(D$28:D$31))&gt;0,(AH$35-SUM(D$28:D$31))/(D$35-SUM(D$28:D$31)),1),0)</f>
        <v>0</v>
      </c>
      <c r="T33" s="274">
        <f t="shared" ref="T33:T34" si="223">IFERROR(E33*IF((AI$35-SUM(E$28:E$31))/(E$35-SUM(E$28:E$31))&gt;0,(AI$35-SUM(E$28:E$31))/(E$35-SUM(E$28:E$31)),1),0)</f>
        <v>0</v>
      </c>
      <c r="U33" s="274">
        <f t="shared" ref="U33:U34" si="224">IFERROR(F33*IF((AJ$35-SUM(F$28:F$31))/(F$35-SUM(F$28:F$31))&gt;0,(AJ$35-SUM(F$28:F$31))/(F$35-SUM(F$28:F$31)),1),0)</f>
        <v>0</v>
      </c>
      <c r="V33" s="274">
        <f t="shared" ref="V33:V34" si="225">IFERROR(G33*IF((AK$35-SUM(G$28:G$31))/(G$35-SUM(G$28:G$31))&gt;0,(AK$35-SUM(G$28:G$31))/(G$35-SUM(G$28:G$31)),1),0)</f>
        <v>0</v>
      </c>
      <c r="W33" s="274">
        <f t="shared" ref="W33:W34" si="226">IFERROR(H33*IF((AL$35-SUM(H$28:H$31))/(H$35-SUM(H$28:H$31))&gt;0,(AL$35-SUM(H$28:H$31))/(H$35-SUM(H$28:H$31)),1),0)</f>
        <v>567.64284138092455</v>
      </c>
      <c r="X33" s="274">
        <f t="shared" ref="X33:X34" si="227">IFERROR(I33*IF((AM$35-SUM(I$28:I$31))/(I$35-SUM(I$28:I$31))&gt;0,(AM$35-SUM(I$28:I$31))/(I$35-SUM(I$28:I$31)),1),0)</f>
        <v>0</v>
      </c>
      <c r="Y33" s="274">
        <f t="shared" ref="Y33:Y34" si="228">IFERROR(J33*IF((AN$35-SUM(J$28:J$31))/(J$35-SUM(J$28:J$31))&gt;0,(AN$35-SUM(J$28:J$31))/(J$35-SUM(J$28:J$31)),1),0)</f>
        <v>0</v>
      </c>
      <c r="Z33" s="274">
        <f t="shared" ref="Z33:Z34" si="229">IFERROR(K33*IF((AO$35-SUM(K$28:K$31))/(K$35-SUM(K$28:K$31))&gt;0,(AO$35-SUM(K$28:K$31))/(K$35-SUM(K$28:K$31)),1),0)</f>
        <v>0</v>
      </c>
      <c r="AA33" s="274">
        <f t="shared" ref="AA33:AA34" si="230">IFERROR(L33*IF((AP$35-SUM(L$28:L$31))/(L$35-SUM(L$28:L$31))&gt;0,(AP$35-SUM(L$28:L$31))/(L$35-SUM(L$28:L$31)),1),0)</f>
        <v>0</v>
      </c>
      <c r="AB33" s="274">
        <f t="shared" ref="AB33:AB34" si="231">IFERROR(M33*IF((AQ$35-SUM(M$28:M$31))/(M$35-SUM(M$28:M$31))&gt;0,(AQ$35-SUM(M$28:M$31))/(M$35-SUM(M$28:M$31)),1),0)</f>
        <v>9128.3198817580142</v>
      </c>
      <c r="AC33" s="274">
        <f t="shared" ref="AC33:AC34" si="232">IFERROR(N33*IF((AR$35-SUM(N$28:N$31))/(N$35-SUM(N$28:N$31))&gt;0,(AR$35-SUM(N$28:N$31))/(N$35-SUM(N$28:N$31)),1),0)</f>
        <v>1477.2456279703822</v>
      </c>
      <c r="AD33" s="275">
        <f t="shared" si="167"/>
        <v>11173.208351109321</v>
      </c>
      <c r="AF33" s="273" t="s">
        <v>468</v>
      </c>
      <c r="AG33" s="274">
        <f>Index!$D$3*SUMIFS(TripMode_Input!$E:$E,TripMode_Input!$C:$C,AG$4,TripMode_Input!$D:$D,$A$21,TripMode_Input!$B:$B,$A33)</f>
        <v>0</v>
      </c>
      <c r="AH33" s="274">
        <f>Index!$D$3*SUMIFS(TripMode_Input!$E:$E,TripMode_Input!$C:$C,AH$4,TripMode_Input!$D:$D,$A$21,TripMode_Input!$B:$B,$A33)</f>
        <v>0</v>
      </c>
      <c r="AI33" s="274">
        <f>Index!$D$3*SUMIFS(TripMode_Input!$E:$E,TripMode_Input!$C:$C,AI$4,TripMode_Input!$D:$D,$A$21,TripMode_Input!$B:$B,$A33)</f>
        <v>0</v>
      </c>
      <c r="AJ33" s="274">
        <f>Index!$D$3*SUMIFS(TripMode_Input!$E:$E,TripMode_Input!$C:$C,AJ$4,TripMode_Input!$D:$D,$A$21,TripMode_Input!$B:$B,$A33)</f>
        <v>0</v>
      </c>
      <c r="AK33" s="274">
        <f>Index!$D$3*SUMIFS(TripMode_Input!$E:$E,TripMode_Input!$C:$C,AK$4,TripMode_Input!$D:$D,$A$21,TripMode_Input!$B:$B,$A33)</f>
        <v>0</v>
      </c>
      <c r="AL33" s="274">
        <f>Index!$D$3*SUMIFS(TripMode_Input!$E:$E,TripMode_Input!$C:$C,AL$4,TripMode_Input!$D:$D,$A$21,TripMode_Input!$B:$B,$A33)</f>
        <v>522</v>
      </c>
      <c r="AM33" s="274">
        <f>Index!$D$3*SUMIFS(TripMode_Input!$E:$E,TripMode_Input!$C:$C,AM$4,TripMode_Input!$D:$D,$A$21,TripMode_Input!$B:$B,$A33)</f>
        <v>0</v>
      </c>
      <c r="AN33" s="274">
        <f>Index!$D$3*SUMIFS(TripMode_Input!$E:$E,TripMode_Input!$C:$C,AN$4,TripMode_Input!$D:$D,$A$21,TripMode_Input!$B:$B,$A33)</f>
        <v>0</v>
      </c>
      <c r="AO33" s="274">
        <f>Index!$D$3*SUMIFS(TripMode_Input!$E:$E,TripMode_Input!$C:$C,AO$4,TripMode_Input!$D:$D,$A$21,TripMode_Input!$B:$B,$A33)</f>
        <v>0</v>
      </c>
      <c r="AP33" s="274">
        <f>Index!$D$3*SUMIFS(TripMode_Input!$E:$E,TripMode_Input!$C:$C,AP$4,TripMode_Input!$D:$D,$A$21,TripMode_Input!$B:$B,$A33)</f>
        <v>0</v>
      </c>
      <c r="AQ33" s="274">
        <f>Index!$D$3*SUMIFS(TripMode_Input!$E:$E,TripMode_Input!$C:$C,AQ$4,TripMode_Input!$D:$D,$A$21,TripMode_Input!$B:$B,$A33)</f>
        <v>8544</v>
      </c>
      <c r="AR33" s="274">
        <f>Index!$D$3*SUMIFS(TripMode_Input!$E:$E,TripMode_Input!$C:$C,AR$4,TripMode_Input!$D:$D,$A$21,TripMode_Input!$B:$B,$A33)</f>
        <v>1444</v>
      </c>
      <c r="AS33" s="275">
        <f t="shared" si="168"/>
        <v>10510</v>
      </c>
      <c r="AU33" s="273" t="s">
        <v>468</v>
      </c>
      <c r="AV33" s="249">
        <f t="shared" si="169"/>
        <v>0</v>
      </c>
      <c r="AW33" s="249">
        <f t="shared" si="170"/>
        <v>0</v>
      </c>
      <c r="AX33" s="249">
        <f t="shared" si="171"/>
        <v>0</v>
      </c>
      <c r="AY33" s="249">
        <f t="shared" si="172"/>
        <v>0</v>
      </c>
      <c r="AZ33" s="249">
        <f t="shared" si="173"/>
        <v>0</v>
      </c>
      <c r="BA33" s="249">
        <f t="shared" si="174"/>
        <v>4.4668852309677877E-3</v>
      </c>
      <c r="BB33" s="249">
        <f t="shared" si="175"/>
        <v>0</v>
      </c>
      <c r="BC33" s="249">
        <f t="shared" si="176"/>
        <v>0</v>
      </c>
      <c r="BD33" s="249">
        <f t="shared" si="177"/>
        <v>0</v>
      </c>
      <c r="BE33" s="249">
        <f t="shared" si="178"/>
        <v>0</v>
      </c>
      <c r="BF33" s="249">
        <f t="shared" si="179"/>
        <v>0.55202708525387123</v>
      </c>
      <c r="BG33" s="249">
        <f t="shared" si="180"/>
        <v>1.6713948542387561E-2</v>
      </c>
      <c r="BH33" s="279">
        <f t="shared" si="180"/>
        <v>1.0606502901103368E-2</v>
      </c>
      <c r="BJ33" s="273" t="s">
        <v>468</v>
      </c>
      <c r="BK33" s="249">
        <f t="shared" si="181"/>
        <v>0</v>
      </c>
      <c r="BL33" s="249">
        <f t="shared" si="182"/>
        <v>0</v>
      </c>
      <c r="BM33" s="249">
        <f t="shared" si="183"/>
        <v>0</v>
      </c>
      <c r="BN33" s="249">
        <f t="shared" si="184"/>
        <v>0</v>
      </c>
      <c r="BO33" s="249">
        <f t="shared" si="185"/>
        <v>0</v>
      </c>
      <c r="BP33" s="249">
        <f t="shared" si="186"/>
        <v>4.1077133728890918E-3</v>
      </c>
      <c r="BQ33" s="249">
        <f t="shared" si="187"/>
        <v>0</v>
      </c>
      <c r="BR33" s="249">
        <f t="shared" si="188"/>
        <v>0</v>
      </c>
      <c r="BS33" s="249">
        <f t="shared" si="189"/>
        <v>0</v>
      </c>
      <c r="BT33" s="249">
        <f t="shared" si="190"/>
        <v>0</v>
      </c>
      <c r="BU33" s="249">
        <f t="shared" si="191"/>
        <v>0.51669085631349787</v>
      </c>
      <c r="BV33" s="249">
        <f t="shared" si="192"/>
        <v>1.633779869659667E-2</v>
      </c>
      <c r="BW33" s="279">
        <f t="shared" si="193"/>
        <v>9.9769324967012522E-3</v>
      </c>
      <c r="BY33" s="273" t="s">
        <v>468</v>
      </c>
      <c r="BZ33" s="249" t="str">
        <f t="shared" si="194"/>
        <v/>
      </c>
      <c r="CA33" s="249" t="str">
        <f t="shared" si="132"/>
        <v/>
      </c>
      <c r="CB33" s="249" t="str">
        <f t="shared" si="133"/>
        <v/>
      </c>
      <c r="CC33" s="249" t="str">
        <f t="shared" si="134"/>
        <v/>
      </c>
      <c r="CD33" s="249" t="str">
        <f t="shared" si="135"/>
        <v/>
      </c>
      <c r="CE33" s="249">
        <f t="shared" si="136"/>
        <v>-8.0407675484619148E-2</v>
      </c>
      <c r="CF33" s="249" t="str">
        <f t="shared" si="137"/>
        <v/>
      </c>
      <c r="CG33" s="249" t="str">
        <f t="shared" si="138"/>
        <v/>
      </c>
      <c r="CH33" s="249" t="str">
        <f t="shared" si="139"/>
        <v/>
      </c>
      <c r="CI33" s="249" t="str">
        <f t="shared" si="140"/>
        <v/>
      </c>
      <c r="CJ33" s="249">
        <f t="shared" si="141"/>
        <v>-6.4011766604029241E-2</v>
      </c>
      <c r="CK33" s="249">
        <f t="shared" si="142"/>
        <v>-2.2505145617563269E-2</v>
      </c>
      <c r="CL33" s="279">
        <f t="shared" si="143"/>
        <v>-5.9357019959578081E-2</v>
      </c>
      <c r="CN33" s="273" t="s">
        <v>468</v>
      </c>
      <c r="CO33" s="239" t="str">
        <f t="shared" si="195"/>
        <v/>
      </c>
      <c r="CP33" s="239" t="str">
        <f t="shared" si="144"/>
        <v/>
      </c>
      <c r="CQ33" s="239" t="str">
        <f t="shared" si="145"/>
        <v/>
      </c>
      <c r="CR33" s="239" t="str">
        <f t="shared" si="146"/>
        <v/>
      </c>
      <c r="CS33" s="239" t="str">
        <f t="shared" si="147"/>
        <v/>
      </c>
      <c r="CT33" s="239">
        <f t="shared" si="148"/>
        <v>8.3824832674940883E-2</v>
      </c>
      <c r="CU33" s="239" t="str">
        <f t="shared" si="149"/>
        <v/>
      </c>
      <c r="CV33" s="239" t="str">
        <f t="shared" si="150"/>
        <v/>
      </c>
      <c r="CW33" s="239" t="str">
        <f t="shared" si="151"/>
        <v/>
      </c>
      <c r="CX33" s="239" t="str">
        <f t="shared" si="152"/>
        <v/>
      </c>
      <c r="CY33" s="239">
        <f t="shared" si="153"/>
        <v>6.6152373741713622E-2</v>
      </c>
      <c r="CZ33" s="239">
        <f t="shared" si="154"/>
        <v>2.2762251195359587E-2</v>
      </c>
      <c r="DA33" s="110"/>
      <c r="DC33" s="273" t="str">
        <v>Taxi \ Shuttle</v>
      </c>
      <c r="DD33" s="239" t="str">
        <v/>
      </c>
      <c r="DE33" s="239">
        <v>3.8020135774390243E-2</v>
      </c>
      <c r="DF33" s="239">
        <v>5.271365609375589E-2</v>
      </c>
      <c r="DG33" s="239" t="str">
        <v/>
      </c>
      <c r="DH33" s="239" t="str">
        <v/>
      </c>
      <c r="DI33" s="239" t="str">
        <v/>
      </c>
      <c r="DJ33" s="239" t="str">
        <v/>
      </c>
      <c r="DK33" s="239" t="str">
        <v/>
      </c>
      <c r="DL33" s="239" t="str">
        <v/>
      </c>
      <c r="DM33" s="239" t="str">
        <v/>
      </c>
      <c r="DN33" s="239">
        <v>6.6152373741713622E-2</v>
      </c>
      <c r="DO33" s="239">
        <v>0.24063953120305751</v>
      </c>
      <c r="DP33" s="110">
        <v>0</v>
      </c>
      <c r="DR33" s="282" t="s">
        <v>698</v>
      </c>
      <c r="DS33" s="286">
        <v>-999</v>
      </c>
      <c r="DT33" s="286">
        <v>-999</v>
      </c>
      <c r="DU33" s="286">
        <v>-1.819111877816018</v>
      </c>
      <c r="DV33" s="286">
        <v>-1.819111877816018</v>
      </c>
      <c r="DW33" s="286">
        <v>-1.819111877816018</v>
      </c>
      <c r="DX33" s="286">
        <v>-2.218007442977135</v>
      </c>
      <c r="DY33" s="286">
        <v>-2.218007442977135</v>
      </c>
      <c r="DZ33" s="286">
        <v>-2.218007442977135</v>
      </c>
      <c r="EA33" s="286">
        <v>-1</v>
      </c>
      <c r="EB33" s="287">
        <v>-999</v>
      </c>
      <c r="EC33" s="286">
        <v>-999</v>
      </c>
      <c r="ED33" s="286">
        <v>-999</v>
      </c>
      <c r="EE33" s="286">
        <v>-999</v>
      </c>
      <c r="EF33" s="286">
        <v>-999</v>
      </c>
      <c r="EG33" s="290">
        <v>0</v>
      </c>
      <c r="EH33" s="286">
        <v>-2.0903527454753781</v>
      </c>
      <c r="EK33" s="282" t="s">
        <v>698</v>
      </c>
      <c r="EL33" s="286">
        <f>IFERROR(DS33+TripMode!DD33, DS33)</f>
        <v>-999</v>
      </c>
      <c r="EM33" s="286">
        <f>IFERROR(DT33+TripMode!DD33, DT33)</f>
        <v>-999</v>
      </c>
      <c r="EN33" s="286">
        <f>IFERROR(DU33+TripMode!DE33, DU33)</f>
        <v>-1.7810917420416277</v>
      </c>
      <c r="EO33" s="286">
        <f>IFERROR(DV33+TripMode!DE33, DV33)</f>
        <v>-1.7810917420416277</v>
      </c>
      <c r="EP33" s="286">
        <f>IFERROR(DW33+TripMode!DE33, DW33)</f>
        <v>-1.7810917420416277</v>
      </c>
      <c r="EQ33" s="286">
        <f>IFERROR(DX33+TripMode!DF33, DX33)</f>
        <v>-2.165293786883379</v>
      </c>
      <c r="ER33" s="286">
        <f>IFERROR(DY33+TripMode!DF33, DY33)</f>
        <v>-2.165293786883379</v>
      </c>
      <c r="ES33" s="286">
        <f>IFERROR(DZ33+TripMode!DF33, DZ33)</f>
        <v>-2.165293786883379</v>
      </c>
      <c r="ET33" s="286">
        <f>IFERROR(EA33+TripMode!DG33, EA33)</f>
        <v>-1</v>
      </c>
      <c r="EU33" s="287">
        <f>IFERROR(EB33+TripMode!DH33, EB33)</f>
        <v>-999</v>
      </c>
      <c r="EV33" s="286">
        <f>IFERROR(EC33+TripMode!DI33, EC33)</f>
        <v>-999</v>
      </c>
      <c r="EW33" s="286">
        <f>IFERROR(ED33+TripMode!DJ33, ED33)</f>
        <v>-999</v>
      </c>
      <c r="EX33" s="286">
        <f>IFERROR(EE33+TripMode!DK33, EE33)</f>
        <v>-999</v>
      </c>
      <c r="EY33" s="286">
        <f>IFERROR(EF33+TripMode!DL33, EF33)</f>
        <v>-999</v>
      </c>
      <c r="EZ33" s="290">
        <v>0</v>
      </c>
      <c r="FA33" s="286">
        <f>IFERROR(EH33+TripMode!DO33, EH33)</f>
        <v>-1.8497132142723205</v>
      </c>
    </row>
    <row r="34" spans="1:158" s="251" customFormat="1" x14ac:dyDescent="0.25">
      <c r="A34" s="251">
        <v>12</v>
      </c>
      <c r="B34" s="273" t="s">
        <v>632</v>
      </c>
      <c r="C34" s="274"/>
      <c r="D34" s="274"/>
      <c r="E34" s="274"/>
      <c r="F34" s="274"/>
      <c r="G34" s="274"/>
      <c r="H34" s="274">
        <v>2274.6224869351627</v>
      </c>
      <c r="I34" s="274"/>
      <c r="J34" s="274"/>
      <c r="K34" s="274"/>
      <c r="L34" s="274"/>
      <c r="M34" s="274">
        <v>366.57613700000002</v>
      </c>
      <c r="N34" s="274">
        <v>35557.885288999998</v>
      </c>
      <c r="O34" s="275">
        <v>38199.083912935159</v>
      </c>
      <c r="P34" s="234"/>
      <c r="Q34" s="273" t="s">
        <v>632</v>
      </c>
      <c r="R34" s="274">
        <f t="shared" si="221"/>
        <v>0</v>
      </c>
      <c r="S34" s="274">
        <f t="shared" si="222"/>
        <v>0</v>
      </c>
      <c r="T34" s="274">
        <f t="shared" si="223"/>
        <v>0</v>
      </c>
      <c r="U34" s="274">
        <f t="shared" si="224"/>
        <v>0</v>
      </c>
      <c r="V34" s="274">
        <f t="shared" si="225"/>
        <v>0</v>
      </c>
      <c r="W34" s="274">
        <f t="shared" si="226"/>
        <v>2459.2350187625234</v>
      </c>
      <c r="X34" s="274">
        <f t="shared" si="227"/>
        <v>0</v>
      </c>
      <c r="Y34" s="274">
        <f t="shared" si="228"/>
        <v>0</v>
      </c>
      <c r="Z34" s="274">
        <f t="shared" si="229"/>
        <v>0</v>
      </c>
      <c r="AA34" s="274">
        <f t="shared" si="230"/>
        <v>0</v>
      </c>
      <c r="AB34" s="274">
        <f t="shared" si="231"/>
        <v>396.88347311991362</v>
      </c>
      <c r="AC34" s="274">
        <f t="shared" si="232"/>
        <v>47764.275304375689</v>
      </c>
      <c r="AD34" s="275">
        <f t="shared" si="167"/>
        <v>50620.393796258126</v>
      </c>
      <c r="AF34" s="273" t="s">
        <v>632</v>
      </c>
      <c r="AG34" s="274">
        <f>Index!$D$3*SUMIFS(TripMode_Input!$E:$E,TripMode_Input!$C:$C,AG$4,TripMode_Input!$D:$D,$A$21,TripMode_Input!$B:$B,$A34)</f>
        <v>0</v>
      </c>
      <c r="AH34" s="274">
        <f>Index!$D$3*SUMIFS(TripMode_Input!$E:$E,TripMode_Input!$C:$C,AH$4,TripMode_Input!$D:$D,$A$21,TripMode_Input!$B:$B,$A34)</f>
        <v>0</v>
      </c>
      <c r="AI34" s="274">
        <f>Index!$D$3*SUMIFS(TripMode_Input!$E:$E,TripMode_Input!$C:$C,AI$4,TripMode_Input!$D:$D,$A$21,TripMode_Input!$B:$B,$A34)</f>
        <v>0</v>
      </c>
      <c r="AJ34" s="274">
        <f>Index!$D$3*SUMIFS(TripMode_Input!$E:$E,TripMode_Input!$C:$C,AJ$4,TripMode_Input!$D:$D,$A$21,TripMode_Input!$B:$B,$A34)</f>
        <v>0</v>
      </c>
      <c r="AK34" s="274">
        <f>Index!$D$3*SUMIFS(TripMode_Input!$E:$E,TripMode_Input!$C:$C,AK$4,TripMode_Input!$D:$D,$A$21,TripMode_Input!$B:$B,$A34)</f>
        <v>0</v>
      </c>
      <c r="AL34" s="274">
        <f>Index!$D$3*SUMIFS(TripMode_Input!$E:$E,TripMode_Input!$C:$C,AL$4,TripMode_Input!$D:$D,$A$21,TripMode_Input!$B:$B,$A34)</f>
        <v>2488</v>
      </c>
      <c r="AM34" s="274">
        <f>Index!$D$3*SUMIFS(TripMode_Input!$E:$E,TripMode_Input!$C:$C,AM$4,TripMode_Input!$D:$D,$A$21,TripMode_Input!$B:$B,$A34)</f>
        <v>0</v>
      </c>
      <c r="AN34" s="274">
        <f>Index!$D$3*SUMIFS(TripMode_Input!$E:$E,TripMode_Input!$C:$C,AN$4,TripMode_Input!$D:$D,$A$21,TripMode_Input!$B:$B,$A34)</f>
        <v>0</v>
      </c>
      <c r="AO34" s="274">
        <f>Index!$D$3*SUMIFS(TripMode_Input!$E:$E,TripMode_Input!$C:$C,AO$4,TripMode_Input!$D:$D,$A$21,TripMode_Input!$B:$B,$A34)</f>
        <v>0</v>
      </c>
      <c r="AP34" s="274">
        <f>Index!$D$3*SUMIFS(TripMode_Input!$E:$E,TripMode_Input!$C:$C,AP$4,TripMode_Input!$D:$D,$A$21,TripMode_Input!$B:$B,$A34)</f>
        <v>0</v>
      </c>
      <c r="AQ34" s="274">
        <f>Index!$D$3*SUMIFS(TripMode_Input!$E:$E,TripMode_Input!$C:$C,AQ$4,TripMode_Input!$D:$D,$A$21,TripMode_Input!$B:$B,$A34)</f>
        <v>312</v>
      </c>
      <c r="AR34" s="274">
        <f>Index!$D$3*SUMIFS(TripMode_Input!$E:$E,TripMode_Input!$C:$C,AR$4,TripMode_Input!$D:$D,$A$21,TripMode_Input!$B:$B,$A34)</f>
        <v>44524</v>
      </c>
      <c r="AS34" s="275">
        <f t="shared" si="168"/>
        <v>47324</v>
      </c>
      <c r="AU34" s="273" t="s">
        <v>632</v>
      </c>
      <c r="AV34" s="249">
        <f t="shared" si="169"/>
        <v>0</v>
      </c>
      <c r="AW34" s="249">
        <f t="shared" si="170"/>
        <v>0</v>
      </c>
      <c r="AX34" s="249">
        <f t="shared" si="171"/>
        <v>0</v>
      </c>
      <c r="AY34" s="249">
        <f t="shared" si="172"/>
        <v>0</v>
      </c>
      <c r="AZ34" s="249">
        <f t="shared" si="173"/>
        <v>0</v>
      </c>
      <c r="BA34" s="249">
        <f t="shared" si="174"/>
        <v>1.9352169681317956E-2</v>
      </c>
      <c r="BB34" s="249">
        <f t="shared" si="175"/>
        <v>0</v>
      </c>
      <c r="BC34" s="249">
        <f t="shared" si="176"/>
        <v>0</v>
      </c>
      <c r="BD34" s="249">
        <f t="shared" si="177"/>
        <v>0</v>
      </c>
      <c r="BE34" s="249">
        <f t="shared" si="178"/>
        <v>0</v>
      </c>
      <c r="BF34" s="249">
        <f t="shared" si="179"/>
        <v>2.4001177619733527E-2</v>
      </c>
      <c r="BG34" s="249">
        <f t="shared" si="180"/>
        <v>0.54041766953719783</v>
      </c>
      <c r="BH34" s="279">
        <f t="shared" si="180"/>
        <v>4.8052925962102963E-2</v>
      </c>
      <c r="BJ34" s="273" t="s">
        <v>632</v>
      </c>
      <c r="BK34" s="249">
        <f t="shared" si="181"/>
        <v>0</v>
      </c>
      <c r="BL34" s="249">
        <f t="shared" si="182"/>
        <v>0</v>
      </c>
      <c r="BM34" s="249">
        <f t="shared" si="183"/>
        <v>0</v>
      </c>
      <c r="BN34" s="249">
        <f t="shared" si="184"/>
        <v>0</v>
      </c>
      <c r="BO34" s="249">
        <f t="shared" si="185"/>
        <v>0</v>
      </c>
      <c r="BP34" s="249">
        <f t="shared" si="186"/>
        <v>1.9578526574229999E-2</v>
      </c>
      <c r="BQ34" s="249">
        <f t="shared" si="187"/>
        <v>0</v>
      </c>
      <c r="BR34" s="249">
        <f t="shared" si="188"/>
        <v>0</v>
      </c>
      <c r="BS34" s="249">
        <f t="shared" si="189"/>
        <v>0</v>
      </c>
      <c r="BT34" s="249">
        <f t="shared" si="190"/>
        <v>0</v>
      </c>
      <c r="BU34" s="249">
        <f t="shared" si="191"/>
        <v>1.8867924528301886E-2</v>
      </c>
      <c r="BV34" s="249">
        <f t="shared" si="192"/>
        <v>0.50375633598841418</v>
      </c>
      <c r="BW34" s="279">
        <f t="shared" si="193"/>
        <v>4.4923725354318753E-2</v>
      </c>
      <c r="BY34" s="273" t="s">
        <v>632</v>
      </c>
      <c r="BZ34" s="249" t="str">
        <f t="shared" si="194"/>
        <v/>
      </c>
      <c r="CA34" s="249" t="str">
        <f t="shared" si="132"/>
        <v/>
      </c>
      <c r="CB34" s="249" t="str">
        <f t="shared" si="133"/>
        <v/>
      </c>
      <c r="CC34" s="249" t="str">
        <f t="shared" si="134"/>
        <v/>
      </c>
      <c r="CD34" s="249" t="str">
        <f t="shared" si="135"/>
        <v/>
      </c>
      <c r="CE34" s="249">
        <f t="shared" si="136"/>
        <v>1.1696719108997996E-2</v>
      </c>
      <c r="CF34" s="249" t="str">
        <f t="shared" si="137"/>
        <v/>
      </c>
      <c r="CG34" s="249" t="str">
        <f t="shared" si="138"/>
        <v/>
      </c>
      <c r="CH34" s="249" t="str">
        <f t="shared" si="139"/>
        <v/>
      </c>
      <c r="CI34" s="249" t="str">
        <f t="shared" si="140"/>
        <v/>
      </c>
      <c r="CJ34" s="249">
        <f t="shared" si="141"/>
        <v>-0.21387505116462002</v>
      </c>
      <c r="CK34" s="249">
        <f t="shared" si="142"/>
        <v>-6.7838887614795479E-2</v>
      </c>
      <c r="CL34" s="279">
        <f t="shared" si="143"/>
        <v>-6.5119876576341273E-2</v>
      </c>
      <c r="CN34" s="273" t="s">
        <v>632</v>
      </c>
      <c r="CO34" s="239" t="str">
        <f t="shared" si="195"/>
        <v/>
      </c>
      <c r="CP34" s="239" t="str">
        <f t="shared" si="144"/>
        <v/>
      </c>
      <c r="CQ34" s="239" t="str">
        <f t="shared" si="145"/>
        <v/>
      </c>
      <c r="CR34" s="239" t="str">
        <f t="shared" si="146"/>
        <v/>
      </c>
      <c r="CS34" s="239" t="str">
        <f t="shared" si="147"/>
        <v/>
      </c>
      <c r="CT34" s="239">
        <f t="shared" si="148"/>
        <v>-1.1628841275944728E-2</v>
      </c>
      <c r="CU34" s="239" t="str">
        <f t="shared" si="149"/>
        <v/>
      </c>
      <c r="CV34" s="239" t="str">
        <f t="shared" si="150"/>
        <v/>
      </c>
      <c r="CW34" s="239" t="str">
        <f t="shared" si="151"/>
        <v/>
      </c>
      <c r="CX34" s="239" t="str">
        <f t="shared" si="152"/>
        <v/>
      </c>
      <c r="CY34" s="239">
        <f t="shared" si="153"/>
        <v>0.24063953120305751</v>
      </c>
      <c r="CZ34" s="239">
        <f t="shared" si="154"/>
        <v>7.0249611870287956E-2</v>
      </c>
      <c r="DA34" s="110"/>
      <c r="DC34" s="273" t="str">
        <v>TNC</v>
      </c>
      <c r="DD34" s="239" t="str">
        <v/>
      </c>
      <c r="DE34" s="239">
        <v>3.6768834899932453E-3</v>
      </c>
      <c r="DF34" s="239">
        <v>-1.776948110534577E-2</v>
      </c>
      <c r="DG34" s="239" t="str">
        <v/>
      </c>
      <c r="DH34" s="239" t="str">
        <v/>
      </c>
      <c r="DI34" s="239" t="str">
        <v/>
      </c>
      <c r="DJ34" s="239" t="str">
        <v/>
      </c>
      <c r="DK34" s="239" t="str">
        <v/>
      </c>
      <c r="DL34" s="239" t="str">
        <v/>
      </c>
      <c r="DM34" s="239" t="str">
        <v/>
      </c>
      <c r="DN34" s="239">
        <v>2.2762251195359587E-2</v>
      </c>
      <c r="DO34" s="239">
        <v>7.0249611870287956E-2</v>
      </c>
      <c r="DP34" s="110">
        <v>0</v>
      </c>
      <c r="DR34" s="282" t="s">
        <v>699</v>
      </c>
      <c r="DS34" s="286">
        <v>-999</v>
      </c>
      <c r="DT34" s="286">
        <v>-999</v>
      </c>
      <c r="DU34" s="286">
        <v>-1.9469701818573319</v>
      </c>
      <c r="DV34" s="286">
        <v>-1.9469701818573319</v>
      </c>
      <c r="DW34" s="286">
        <v>-1.9469701818573319</v>
      </c>
      <c r="DX34" s="286">
        <v>-2.3013072436241493</v>
      </c>
      <c r="DY34" s="286">
        <v>-2.3013072436241493</v>
      </c>
      <c r="DZ34" s="286">
        <v>-2.3013072436241493</v>
      </c>
      <c r="EA34" s="286">
        <v>-1</v>
      </c>
      <c r="EB34" s="287">
        <v>-999</v>
      </c>
      <c r="EC34" s="286">
        <v>-999</v>
      </c>
      <c r="ED34" s="286">
        <v>-999</v>
      </c>
      <c r="EE34" s="286">
        <v>-999</v>
      </c>
      <c r="EF34" s="286">
        <v>-999</v>
      </c>
      <c r="EG34" s="286">
        <v>-1.9790996607936406</v>
      </c>
      <c r="EH34" s="290">
        <v>0</v>
      </c>
      <c r="EK34" s="282" t="s">
        <v>699</v>
      </c>
      <c r="EL34" s="286">
        <f>IFERROR(DS34+TripMode!DD34, DS34)</f>
        <v>-999</v>
      </c>
      <c r="EM34" s="286">
        <f>IFERROR(DT34+TripMode!DD34, DT34)</f>
        <v>-999</v>
      </c>
      <c r="EN34" s="286">
        <f>IFERROR(DU34+TripMode!DE34, DU34)</f>
        <v>-1.9432932983673388</v>
      </c>
      <c r="EO34" s="286">
        <f>IFERROR(DV34+TripMode!DE34, DV34)</f>
        <v>-1.9432932983673388</v>
      </c>
      <c r="EP34" s="286">
        <f>IFERROR(DW34+TripMode!DE34, DW34)</f>
        <v>-1.9432932983673388</v>
      </c>
      <c r="EQ34" s="286">
        <f>IFERROR(DX34+TripMode!DF34, DX34)</f>
        <v>-2.319076724729495</v>
      </c>
      <c r="ER34" s="286">
        <f>IFERROR(DY34+TripMode!DF34, DY34)</f>
        <v>-2.319076724729495</v>
      </c>
      <c r="ES34" s="286">
        <f>IFERROR(DZ34+TripMode!DF34, DZ34)</f>
        <v>-2.319076724729495</v>
      </c>
      <c r="ET34" s="286">
        <f>IFERROR(EA34+TripMode!DG34, EA34)</f>
        <v>-1</v>
      </c>
      <c r="EU34" s="287">
        <f>IFERROR(EB34+TripMode!DH34, EB34)</f>
        <v>-999</v>
      </c>
      <c r="EV34" s="286">
        <f>IFERROR(EC34+TripMode!DI34, EC34)</f>
        <v>-999</v>
      </c>
      <c r="EW34" s="286">
        <f>IFERROR(ED34+TripMode!DJ34, ED34)</f>
        <v>-999</v>
      </c>
      <c r="EX34" s="286">
        <f>IFERROR(EE34+TripMode!DK34, EE34)</f>
        <v>-999</v>
      </c>
      <c r="EY34" s="286">
        <f>IFERROR(EF34+TripMode!DL34, EF34)</f>
        <v>-999</v>
      </c>
      <c r="EZ34" s="286">
        <f>IFERROR(EG34+TripMode!DN34, EG34)</f>
        <v>-1.9563374095982811</v>
      </c>
      <c r="FA34" s="290">
        <v>0</v>
      </c>
    </row>
    <row r="35" spans="1:158" s="251" customFormat="1" ht="15.75" thickBot="1" x14ac:dyDescent="0.3">
      <c r="B35" s="276" t="s">
        <v>26</v>
      </c>
      <c r="C35" s="276">
        <v>173620.95745509109</v>
      </c>
      <c r="D35" s="276">
        <v>170247.09721220395</v>
      </c>
      <c r="E35" s="276">
        <v>54699.094854736657</v>
      </c>
      <c r="F35" s="276">
        <v>11346.640219999999</v>
      </c>
      <c r="G35" s="276">
        <v>17643.45679</v>
      </c>
      <c r="H35" s="276">
        <v>124264.60893645052</v>
      </c>
      <c r="I35" s="276">
        <v>12534.180186120822</v>
      </c>
      <c r="J35" s="276">
        <v>20130.794460553327</v>
      </c>
      <c r="K35" s="276">
        <v>1054.3552303705565</v>
      </c>
      <c r="L35" s="276">
        <v>0</v>
      </c>
      <c r="M35" s="276">
        <v>15273.256288</v>
      </c>
      <c r="N35" s="276">
        <v>65797.044200000004</v>
      </c>
      <c r="O35" s="277">
        <v>666611.48583352694</v>
      </c>
      <c r="P35" s="234"/>
      <c r="Q35" s="276" t="s">
        <v>26</v>
      </c>
      <c r="R35" s="276">
        <f>SUM(R23:R34)</f>
        <v>391094</v>
      </c>
      <c r="S35" s="276">
        <f t="shared" ref="S35" si="233">SUM(S23:S34)</f>
        <v>267551.99999999994</v>
      </c>
      <c r="T35" s="276">
        <f t="shared" ref="T35" si="234">SUM(T23:T34)</f>
        <v>56567.999999999993</v>
      </c>
      <c r="U35" s="276">
        <f t="shared" ref="U35" si="235">SUM(U23:U34)</f>
        <v>46634.000000000007</v>
      </c>
      <c r="V35" s="276">
        <f t="shared" ref="V35" si="236">SUM(V23:V34)</f>
        <v>24964</v>
      </c>
      <c r="W35" s="276">
        <f t="shared" ref="W35" si="237">SUM(W23:W34)</f>
        <v>127078</v>
      </c>
      <c r="X35" s="276">
        <f t="shared" ref="X35" si="238">SUM(X23:X34)</f>
        <v>8946</v>
      </c>
      <c r="Y35" s="276">
        <f t="shared" ref="Y35" si="239">SUM(Y23:Y34)</f>
        <v>24482</v>
      </c>
      <c r="Z35" s="276">
        <f t="shared" ref="Z35" si="240">SUM(Z23:Z34)</f>
        <v>1192.0000000000002</v>
      </c>
      <c r="AA35" s="276">
        <f t="shared" ref="AA35" si="241">SUM(AA23:AA34)</f>
        <v>0</v>
      </c>
      <c r="AB35" s="276">
        <f t="shared" ref="AB35" si="242">SUM(AB23:AB34)</f>
        <v>16536</v>
      </c>
      <c r="AC35" s="276">
        <f t="shared" ref="AC35" si="243">SUM(AC23:AC34)</f>
        <v>88384</v>
      </c>
      <c r="AD35" s="277">
        <f t="shared" si="167"/>
        <v>1053430</v>
      </c>
      <c r="AF35" s="276" t="s">
        <v>26</v>
      </c>
      <c r="AG35" s="276">
        <f>SUM(AG23:AG34)</f>
        <v>391094</v>
      </c>
      <c r="AH35" s="276">
        <f t="shared" ref="AH35" si="244">SUM(AH23:AH34)</f>
        <v>267552</v>
      </c>
      <c r="AI35" s="276">
        <f t="shared" ref="AI35" si="245">SUM(AI23:AI34)</f>
        <v>56568</v>
      </c>
      <c r="AJ35" s="276">
        <f t="shared" ref="AJ35" si="246">SUM(AJ23:AJ34)</f>
        <v>46634</v>
      </c>
      <c r="AK35" s="276">
        <f t="shared" ref="AK35" si="247">SUM(AK23:AK34)</f>
        <v>24964</v>
      </c>
      <c r="AL35" s="276">
        <f t="shared" ref="AL35" si="248">SUM(AL23:AL34)</f>
        <v>127078</v>
      </c>
      <c r="AM35" s="276">
        <f t="shared" ref="AM35" si="249">SUM(AM23:AM34)</f>
        <v>8946</v>
      </c>
      <c r="AN35" s="276">
        <f t="shared" ref="AN35" si="250">SUM(AN23:AN34)</f>
        <v>24482</v>
      </c>
      <c r="AO35" s="276">
        <f t="shared" ref="AO35" si="251">SUM(AO23:AO34)</f>
        <v>1192</v>
      </c>
      <c r="AP35" s="276">
        <f t="shared" ref="AP35" si="252">SUM(AP23:AP34)</f>
        <v>0</v>
      </c>
      <c r="AQ35" s="276">
        <f t="shared" ref="AQ35" si="253">SUM(AQ23:AQ34)</f>
        <v>16536</v>
      </c>
      <c r="AR35" s="276">
        <f t="shared" ref="AR35" si="254">SUM(AR23:AR34)</f>
        <v>88384</v>
      </c>
      <c r="AS35" s="277">
        <f t="shared" si="168"/>
        <v>1053430</v>
      </c>
      <c r="AU35" s="276" t="s">
        <v>26</v>
      </c>
      <c r="AV35" s="281">
        <f t="shared" si="169"/>
        <v>1</v>
      </c>
      <c r="AW35" s="281">
        <f t="shared" si="170"/>
        <v>1</v>
      </c>
      <c r="AX35" s="281">
        <f t="shared" si="171"/>
        <v>1</v>
      </c>
      <c r="AY35" s="281">
        <f t="shared" si="172"/>
        <v>1</v>
      </c>
      <c r="AZ35" s="281">
        <f t="shared" si="173"/>
        <v>1</v>
      </c>
      <c r="BA35" s="281">
        <f t="shared" si="174"/>
        <v>1</v>
      </c>
      <c r="BB35" s="281">
        <f t="shared" si="175"/>
        <v>1</v>
      </c>
      <c r="BC35" s="281">
        <f t="shared" si="176"/>
        <v>1</v>
      </c>
      <c r="BD35" s="281">
        <f t="shared" si="177"/>
        <v>1</v>
      </c>
      <c r="BE35" s="281">
        <f t="shared" si="178"/>
        <v>0</v>
      </c>
      <c r="BF35" s="281">
        <f t="shared" si="179"/>
        <v>1</v>
      </c>
      <c r="BG35" s="258">
        <f t="shared" si="180"/>
        <v>1</v>
      </c>
      <c r="BH35" s="280">
        <f t="shared" si="180"/>
        <v>1</v>
      </c>
      <c r="BJ35" s="276" t="s">
        <v>26</v>
      </c>
      <c r="BK35" s="281">
        <f t="shared" si="181"/>
        <v>1</v>
      </c>
      <c r="BL35" s="281">
        <f t="shared" si="182"/>
        <v>1</v>
      </c>
      <c r="BM35" s="281">
        <f t="shared" si="183"/>
        <v>1</v>
      </c>
      <c r="BN35" s="281">
        <f t="shared" si="184"/>
        <v>1</v>
      </c>
      <c r="BO35" s="281">
        <f t="shared" si="185"/>
        <v>1</v>
      </c>
      <c r="BP35" s="281">
        <f t="shared" si="186"/>
        <v>1</v>
      </c>
      <c r="BQ35" s="281">
        <f t="shared" si="187"/>
        <v>1</v>
      </c>
      <c r="BR35" s="281">
        <f t="shared" si="188"/>
        <v>1</v>
      </c>
      <c r="BS35" s="281">
        <f t="shared" si="189"/>
        <v>1</v>
      </c>
      <c r="BT35" s="281">
        <f t="shared" si="190"/>
        <v>0</v>
      </c>
      <c r="BU35" s="281">
        <f t="shared" si="191"/>
        <v>1</v>
      </c>
      <c r="BV35" s="258">
        <f t="shared" si="192"/>
        <v>1</v>
      </c>
      <c r="BW35" s="280">
        <f t="shared" si="193"/>
        <v>1</v>
      </c>
      <c r="BY35" s="83" t="s">
        <v>26</v>
      </c>
      <c r="BZ35" s="281">
        <f t="shared" si="194"/>
        <v>0</v>
      </c>
      <c r="CA35" s="281">
        <f t="shared" si="132"/>
        <v>0</v>
      </c>
      <c r="CB35" s="281">
        <f t="shared" si="133"/>
        <v>0</v>
      </c>
      <c r="CC35" s="281">
        <f t="shared" si="134"/>
        <v>0</v>
      </c>
      <c r="CD35" s="281">
        <f t="shared" si="135"/>
        <v>0</v>
      </c>
      <c r="CE35" s="281">
        <f t="shared" si="136"/>
        <v>0</v>
      </c>
      <c r="CF35" s="281">
        <f t="shared" si="137"/>
        <v>0</v>
      </c>
      <c r="CG35" s="281">
        <f t="shared" si="138"/>
        <v>0</v>
      </c>
      <c r="CH35" s="281">
        <f t="shared" si="139"/>
        <v>0</v>
      </c>
      <c r="CI35" s="281" t="str">
        <f t="shared" si="140"/>
        <v/>
      </c>
      <c r="CJ35" s="281">
        <f t="shared" si="141"/>
        <v>0</v>
      </c>
      <c r="CK35" s="258">
        <f t="shared" si="142"/>
        <v>0</v>
      </c>
      <c r="CL35" s="86">
        <f t="shared" si="143"/>
        <v>0</v>
      </c>
      <c r="CN35" s="83" t="s">
        <v>26</v>
      </c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6"/>
      <c r="DC35" s="83" t="str">
        <v>Total</v>
      </c>
      <c r="DD35" s="85">
        <v>0</v>
      </c>
      <c r="DE35" s="85">
        <v>0</v>
      </c>
      <c r="DF35" s="85">
        <v>0</v>
      </c>
      <c r="DG35" s="85">
        <v>0</v>
      </c>
      <c r="DH35" s="85">
        <v>0</v>
      </c>
      <c r="DI35" s="85">
        <v>0</v>
      </c>
      <c r="DJ35" s="85">
        <v>0</v>
      </c>
      <c r="DK35" s="85">
        <v>0</v>
      </c>
      <c r="DL35" s="85">
        <v>0</v>
      </c>
      <c r="DM35" s="85">
        <v>0</v>
      </c>
      <c r="DN35" s="85">
        <v>0</v>
      </c>
      <c r="DO35" s="85">
        <v>0</v>
      </c>
      <c r="DP35" s="86">
        <v>0</v>
      </c>
    </row>
    <row r="36" spans="1:158" s="251" customFormat="1" x14ac:dyDescent="0.25">
      <c r="B36" s="235"/>
      <c r="C36" s="234"/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4"/>
      <c r="AC36" s="234"/>
      <c r="AD36" s="234"/>
      <c r="AF36" s="235"/>
      <c r="AG36" s="234"/>
      <c r="AH36" s="234"/>
      <c r="AI36" s="234"/>
      <c r="AJ36" s="234"/>
      <c r="AK36" s="234"/>
      <c r="AL36" s="234"/>
      <c r="AM36" s="234"/>
      <c r="AN36" s="234"/>
      <c r="AO36" s="234"/>
      <c r="AP36" s="234"/>
      <c r="AQ36" s="234"/>
      <c r="AR36" s="234"/>
      <c r="AS36" s="234"/>
      <c r="AU36" s="235"/>
      <c r="AV36" s="249"/>
      <c r="AW36" s="249"/>
      <c r="AX36" s="249"/>
      <c r="AY36" s="249"/>
      <c r="AZ36" s="249"/>
      <c r="BA36" s="249"/>
      <c r="BB36" s="249"/>
      <c r="BC36" s="249"/>
      <c r="BD36" s="249"/>
      <c r="BE36" s="249"/>
      <c r="BF36" s="249"/>
      <c r="BG36" s="249"/>
      <c r="BH36" s="249"/>
      <c r="BJ36" s="235"/>
      <c r="BK36" s="249"/>
      <c r="BL36" s="249"/>
      <c r="BM36" s="249"/>
      <c r="BN36" s="249"/>
      <c r="BO36" s="249"/>
      <c r="BP36" s="249"/>
      <c r="BQ36" s="249"/>
      <c r="BR36" s="249"/>
      <c r="BS36" s="249"/>
      <c r="BT36" s="249"/>
      <c r="BU36" s="249"/>
      <c r="BV36" s="249"/>
      <c r="BW36" s="249"/>
      <c r="BY36" s="235"/>
      <c r="BZ36" s="249"/>
      <c r="CA36" s="249"/>
      <c r="CB36" s="249"/>
      <c r="CC36" s="249"/>
      <c r="CD36" s="249"/>
      <c r="CE36" s="249"/>
      <c r="CF36" s="249"/>
      <c r="CG36" s="249"/>
      <c r="CH36" s="249"/>
      <c r="CI36" s="249"/>
      <c r="CJ36" s="249"/>
      <c r="CK36" s="249"/>
      <c r="CL36" s="249"/>
      <c r="CN36" s="235"/>
      <c r="CO36" s="236"/>
      <c r="CP36" s="236"/>
      <c r="CQ36" s="236"/>
      <c r="CR36" s="236"/>
      <c r="CS36" s="236"/>
      <c r="CT36" s="236"/>
      <c r="CU36" s="236"/>
      <c r="CV36" s="236"/>
      <c r="CW36" s="236"/>
      <c r="CX36" s="236"/>
      <c r="CY36" s="236"/>
      <c r="CZ36" s="236"/>
      <c r="DA36" s="236"/>
      <c r="DC36" s="235"/>
      <c r="DD36" s="236"/>
      <c r="DE36" s="236"/>
      <c r="DF36" s="236"/>
      <c r="DG36" s="236"/>
      <c r="DH36" s="236"/>
      <c r="DI36" s="236"/>
      <c r="DJ36" s="236"/>
      <c r="DK36" s="236"/>
      <c r="DL36" s="236"/>
      <c r="DM36" s="236"/>
      <c r="DN36" s="236"/>
      <c r="DO36" s="236"/>
      <c r="DP36" s="236"/>
    </row>
    <row r="37" spans="1:158" s="251" customFormat="1" ht="26.25" x14ac:dyDescent="0.4">
      <c r="A37" s="99" t="s">
        <v>51</v>
      </c>
      <c r="B37" s="251" t="s">
        <v>172</v>
      </c>
      <c r="C37" s="326" t="s">
        <v>169</v>
      </c>
      <c r="D37" s="326"/>
      <c r="E37" s="326"/>
      <c r="F37" s="326"/>
      <c r="G37" s="326"/>
      <c r="H37" s="326"/>
      <c r="I37" s="326"/>
      <c r="J37" s="326"/>
      <c r="K37" s="326"/>
      <c r="L37" s="326"/>
      <c r="M37" s="264"/>
      <c r="N37" s="264"/>
      <c r="O37" s="264"/>
      <c r="P37" s="264"/>
      <c r="R37" s="326" t="s">
        <v>169</v>
      </c>
      <c r="S37" s="326"/>
      <c r="T37" s="326"/>
      <c r="U37" s="326"/>
      <c r="V37" s="326"/>
      <c r="W37" s="326"/>
      <c r="X37" s="326"/>
      <c r="Y37" s="326"/>
      <c r="Z37" s="326"/>
      <c r="AA37" s="326"/>
      <c r="AB37" s="265"/>
      <c r="AC37" s="265"/>
      <c r="AD37" s="265"/>
      <c r="AF37" s="251" t="s">
        <v>172</v>
      </c>
      <c r="AG37" s="326" t="s">
        <v>169</v>
      </c>
      <c r="AH37" s="326"/>
      <c r="AI37" s="326"/>
      <c r="AJ37" s="326"/>
      <c r="AK37" s="326"/>
      <c r="AL37" s="326"/>
      <c r="AM37" s="326"/>
      <c r="AN37" s="326"/>
      <c r="AO37" s="326"/>
      <c r="AP37" s="326"/>
      <c r="AQ37" s="264"/>
      <c r="AR37" s="264"/>
      <c r="AS37" s="264"/>
      <c r="AU37" s="251" t="s">
        <v>172</v>
      </c>
      <c r="AV37" s="326" t="s">
        <v>169</v>
      </c>
      <c r="AW37" s="326"/>
      <c r="AX37" s="326"/>
      <c r="AY37" s="326"/>
      <c r="AZ37" s="326"/>
      <c r="BA37" s="326"/>
      <c r="BB37" s="326"/>
      <c r="BC37" s="326"/>
      <c r="BD37" s="326"/>
      <c r="BE37" s="326"/>
      <c r="BF37" s="265"/>
      <c r="BG37" s="265"/>
      <c r="BH37" s="265"/>
      <c r="BJ37" s="251" t="s">
        <v>172</v>
      </c>
      <c r="BK37" s="326" t="s">
        <v>169</v>
      </c>
      <c r="BL37" s="326"/>
      <c r="BM37" s="326"/>
      <c r="BN37" s="326"/>
      <c r="BO37" s="326"/>
      <c r="BP37" s="326"/>
      <c r="BQ37" s="326"/>
      <c r="BR37" s="326"/>
      <c r="BS37" s="326"/>
      <c r="BT37" s="326"/>
      <c r="BU37" s="265"/>
      <c r="BV37" s="265"/>
      <c r="BW37" s="265"/>
      <c r="BY37" s="251" t="s">
        <v>172</v>
      </c>
      <c r="BZ37" s="326" t="s">
        <v>169</v>
      </c>
      <c r="CA37" s="326"/>
      <c r="CB37" s="326"/>
      <c r="CC37" s="326"/>
      <c r="CD37" s="326"/>
      <c r="CE37" s="326"/>
      <c r="CF37" s="326"/>
      <c r="CG37" s="326"/>
      <c r="CH37" s="326"/>
      <c r="CI37" s="326"/>
      <c r="CJ37" s="265"/>
      <c r="CK37" s="265"/>
      <c r="CL37" s="265"/>
      <c r="CN37" s="251" t="s">
        <v>153</v>
      </c>
      <c r="CO37" s="326" t="s">
        <v>169</v>
      </c>
      <c r="CP37" s="326"/>
      <c r="CQ37" s="326"/>
      <c r="CR37" s="326"/>
      <c r="CS37" s="326"/>
      <c r="CT37" s="326"/>
      <c r="CU37" s="326"/>
      <c r="CV37" s="326"/>
      <c r="CW37" s="326"/>
      <c r="CX37" s="326"/>
      <c r="CY37" s="265"/>
      <c r="CZ37" s="265"/>
      <c r="DA37" s="265"/>
      <c r="DB37" s="251" t="e">
        <f>#REF!</f>
        <v>#REF!</v>
      </c>
      <c r="DC37" s="251" t="s">
        <v>153</v>
      </c>
      <c r="DD37" s="326" t="s">
        <v>169</v>
      </c>
      <c r="DE37" s="326"/>
      <c r="DF37" s="326"/>
      <c r="DG37" s="326"/>
      <c r="DH37" s="326"/>
      <c r="DI37" s="326"/>
      <c r="DJ37" s="326"/>
      <c r="DK37" s="326"/>
      <c r="DL37" s="326"/>
      <c r="DM37" s="326"/>
      <c r="DN37" s="265"/>
      <c r="DO37" s="265"/>
      <c r="DP37" s="265"/>
      <c r="ER37"/>
      <c r="ES37"/>
      <c r="ET37"/>
      <c r="EU37"/>
      <c r="EV37"/>
      <c r="EW37"/>
      <c r="EX37"/>
      <c r="EY37"/>
      <c r="EZ37"/>
      <c r="FA37"/>
      <c r="FB37"/>
    </row>
    <row r="38" spans="1:158" s="251" customFormat="1" ht="35.450000000000003" customHeight="1" x14ac:dyDescent="0.25">
      <c r="B38" s="268" t="s">
        <v>170</v>
      </c>
      <c r="C38" s="269" t="s">
        <v>509</v>
      </c>
      <c r="D38" s="270" t="s">
        <v>633</v>
      </c>
      <c r="E38" s="270" t="s">
        <v>634</v>
      </c>
      <c r="F38" s="270" t="s">
        <v>515</v>
      </c>
      <c r="G38" s="270" t="s">
        <v>517</v>
      </c>
      <c r="H38" s="270" t="s">
        <v>519</v>
      </c>
      <c r="I38" s="270" t="s">
        <v>521</v>
      </c>
      <c r="J38" s="270" t="s">
        <v>523</v>
      </c>
      <c r="K38" s="270" t="s">
        <v>635</v>
      </c>
      <c r="L38" s="270" t="s">
        <v>525</v>
      </c>
      <c r="M38" s="270" t="s">
        <v>636</v>
      </c>
      <c r="N38" s="271" t="s">
        <v>632</v>
      </c>
      <c r="O38" s="272" t="s">
        <v>26</v>
      </c>
      <c r="P38" s="252"/>
      <c r="Q38" s="268" t="s">
        <v>170</v>
      </c>
      <c r="R38" s="269" t="s">
        <v>509</v>
      </c>
      <c r="S38" s="270" t="s">
        <v>633</v>
      </c>
      <c r="T38" s="270" t="s">
        <v>634</v>
      </c>
      <c r="U38" s="270" t="s">
        <v>515</v>
      </c>
      <c r="V38" s="270" t="s">
        <v>666</v>
      </c>
      <c r="W38" s="270" t="s">
        <v>519</v>
      </c>
      <c r="X38" s="270" t="s">
        <v>521</v>
      </c>
      <c r="Y38" s="270" t="s">
        <v>523</v>
      </c>
      <c r="Z38" s="270" t="s">
        <v>635</v>
      </c>
      <c r="AA38" s="270" t="s">
        <v>525</v>
      </c>
      <c r="AB38" s="270" t="s">
        <v>665</v>
      </c>
      <c r="AC38" s="271" t="s">
        <v>632</v>
      </c>
      <c r="AD38" s="272" t="s">
        <v>26</v>
      </c>
      <c r="AF38" s="268" t="s">
        <v>170</v>
      </c>
      <c r="AG38" s="269" t="s">
        <v>509</v>
      </c>
      <c r="AH38" s="270" t="s">
        <v>633</v>
      </c>
      <c r="AI38" s="270" t="s">
        <v>634</v>
      </c>
      <c r="AJ38" s="270" t="s">
        <v>515</v>
      </c>
      <c r="AK38" s="270" t="s">
        <v>517</v>
      </c>
      <c r="AL38" s="270" t="s">
        <v>519</v>
      </c>
      <c r="AM38" s="270" t="s">
        <v>521</v>
      </c>
      <c r="AN38" s="270" t="s">
        <v>523</v>
      </c>
      <c r="AO38" s="270" t="s">
        <v>635</v>
      </c>
      <c r="AP38" s="270" t="s">
        <v>525</v>
      </c>
      <c r="AQ38" s="270" t="s">
        <v>636</v>
      </c>
      <c r="AR38" s="271" t="s">
        <v>632</v>
      </c>
      <c r="AS38" s="272" t="s">
        <v>26</v>
      </c>
      <c r="AU38" s="268" t="s">
        <v>170</v>
      </c>
      <c r="AV38" s="269" t="s">
        <v>509</v>
      </c>
      <c r="AW38" s="270" t="s">
        <v>633</v>
      </c>
      <c r="AX38" s="270" t="s">
        <v>634</v>
      </c>
      <c r="AY38" s="270" t="s">
        <v>515</v>
      </c>
      <c r="AZ38" s="270" t="s">
        <v>666</v>
      </c>
      <c r="BA38" s="270" t="s">
        <v>519</v>
      </c>
      <c r="BB38" s="270" t="s">
        <v>521</v>
      </c>
      <c r="BC38" s="270" t="s">
        <v>523</v>
      </c>
      <c r="BD38" s="270" t="s">
        <v>635</v>
      </c>
      <c r="BE38" s="270" t="s">
        <v>525</v>
      </c>
      <c r="BF38" s="270" t="s">
        <v>665</v>
      </c>
      <c r="BG38" s="271" t="s">
        <v>632</v>
      </c>
      <c r="BH38" s="272" t="s">
        <v>26</v>
      </c>
      <c r="BJ38" s="268" t="s">
        <v>170</v>
      </c>
      <c r="BK38" s="269" t="s">
        <v>509</v>
      </c>
      <c r="BL38" s="270" t="s">
        <v>633</v>
      </c>
      <c r="BM38" s="270" t="s">
        <v>634</v>
      </c>
      <c r="BN38" s="270" t="s">
        <v>515</v>
      </c>
      <c r="BO38" s="270" t="s">
        <v>666</v>
      </c>
      <c r="BP38" s="270" t="s">
        <v>519</v>
      </c>
      <c r="BQ38" s="270" t="s">
        <v>521</v>
      </c>
      <c r="BR38" s="270" t="s">
        <v>523</v>
      </c>
      <c r="BS38" s="270" t="s">
        <v>635</v>
      </c>
      <c r="BT38" s="270" t="s">
        <v>525</v>
      </c>
      <c r="BU38" s="270" t="s">
        <v>665</v>
      </c>
      <c r="BV38" s="271" t="s">
        <v>632</v>
      </c>
      <c r="BW38" s="272" t="s">
        <v>26</v>
      </c>
      <c r="BY38" s="268" t="s">
        <v>170</v>
      </c>
      <c r="BZ38" s="269" t="s">
        <v>509</v>
      </c>
      <c r="CA38" s="270" t="s">
        <v>633</v>
      </c>
      <c r="CB38" s="270" t="s">
        <v>634</v>
      </c>
      <c r="CC38" s="270" t="s">
        <v>515</v>
      </c>
      <c r="CD38" s="270" t="s">
        <v>666</v>
      </c>
      <c r="CE38" s="270" t="s">
        <v>519</v>
      </c>
      <c r="CF38" s="270" t="s">
        <v>521</v>
      </c>
      <c r="CG38" s="270" t="s">
        <v>523</v>
      </c>
      <c r="CH38" s="270" t="s">
        <v>635</v>
      </c>
      <c r="CI38" s="270" t="s">
        <v>525</v>
      </c>
      <c r="CJ38" s="270" t="s">
        <v>665</v>
      </c>
      <c r="CK38" s="271" t="s">
        <v>632</v>
      </c>
      <c r="CL38" s="272" t="s">
        <v>26</v>
      </c>
      <c r="CN38" s="268" t="s">
        <v>170</v>
      </c>
      <c r="CO38" s="269" t="s">
        <v>509</v>
      </c>
      <c r="CP38" s="270" t="s">
        <v>633</v>
      </c>
      <c r="CQ38" s="270" t="s">
        <v>634</v>
      </c>
      <c r="CR38" s="270" t="s">
        <v>515</v>
      </c>
      <c r="CS38" s="270" t="s">
        <v>666</v>
      </c>
      <c r="CT38" s="270" t="s">
        <v>519</v>
      </c>
      <c r="CU38" s="270" t="s">
        <v>521</v>
      </c>
      <c r="CV38" s="270" t="s">
        <v>523</v>
      </c>
      <c r="CW38" s="270" t="s">
        <v>635</v>
      </c>
      <c r="CX38" s="270" t="s">
        <v>525</v>
      </c>
      <c r="CY38" s="270" t="s">
        <v>665</v>
      </c>
      <c r="CZ38" s="271" t="s">
        <v>632</v>
      </c>
      <c r="DA38" s="272" t="s">
        <v>26</v>
      </c>
      <c r="DC38" s="268" t="str">
        <f t="array" ref="DC38:DP51">TRANSPOSE(CN38:DA51)</f>
        <v>Trip Mode</v>
      </c>
      <c r="DD38" s="269" t="str">
        <v>Auto SOV (Free)</v>
      </c>
      <c r="DE38" s="270" t="str">
        <v>Auto 2 Person (Free)</v>
      </c>
      <c r="DF38" s="270" t="str">
        <v>Auto 3+ Person (Free)</v>
      </c>
      <c r="DG38" s="270" t="str">
        <v>Walk</v>
      </c>
      <c r="DH38" s="270" t="str">
        <v>Bike/Moped</v>
      </c>
      <c r="DI38" s="270" t="str">
        <v>Walk-Transit</v>
      </c>
      <c r="DJ38" s="270" t="str">
        <v>PNR-Transit</v>
      </c>
      <c r="DK38" s="270" t="str">
        <v>KNR-Transit</v>
      </c>
      <c r="DL38" s="270" t="str">
        <v>TNC-Transit</v>
      </c>
      <c r="DM38" s="270" t="str">
        <v>School Bus</v>
      </c>
      <c r="DN38" s="270" t="str">
        <v>Taxi</v>
      </c>
      <c r="DO38" s="271" t="str">
        <v>TNC</v>
      </c>
      <c r="DP38" s="272" t="str">
        <v>Total</v>
      </c>
      <c r="DS38" s="283" t="s">
        <v>616</v>
      </c>
      <c r="DT38" s="283" t="s">
        <v>617</v>
      </c>
      <c r="DU38" s="283" t="s">
        <v>691</v>
      </c>
      <c r="DV38" s="283" t="s">
        <v>618</v>
      </c>
      <c r="DW38" s="283" t="s">
        <v>619</v>
      </c>
      <c r="DX38" s="283" t="s">
        <v>692</v>
      </c>
      <c r="DY38" s="283" t="s">
        <v>620</v>
      </c>
      <c r="DZ38" s="283" t="s">
        <v>621</v>
      </c>
      <c r="EA38" s="283" t="s">
        <v>320</v>
      </c>
      <c r="EB38" s="284" t="s">
        <v>321</v>
      </c>
      <c r="EC38" s="283" t="s">
        <v>622</v>
      </c>
      <c r="ED38" s="283" t="s">
        <v>623</v>
      </c>
      <c r="EE38" s="283" t="s">
        <v>624</v>
      </c>
      <c r="EF38" s="285" t="s">
        <v>631</v>
      </c>
      <c r="EG38" s="285" t="s">
        <v>693</v>
      </c>
      <c r="EH38" s="285" t="s">
        <v>632</v>
      </c>
      <c r="EI38" s="285" t="s">
        <v>324</v>
      </c>
      <c r="EL38" s="283" t="s">
        <v>616</v>
      </c>
      <c r="EM38" s="283" t="s">
        <v>617</v>
      </c>
      <c r="EN38" s="283" t="s">
        <v>691</v>
      </c>
      <c r="EO38" s="283" t="s">
        <v>618</v>
      </c>
      <c r="EP38" s="283" t="s">
        <v>619</v>
      </c>
      <c r="EQ38" s="283" t="s">
        <v>692</v>
      </c>
      <c r="ER38" s="283" t="s">
        <v>620</v>
      </c>
      <c r="ES38" s="283" t="s">
        <v>621</v>
      </c>
      <c r="ET38" s="283" t="s">
        <v>320</v>
      </c>
      <c r="EU38" s="284" t="s">
        <v>321</v>
      </c>
      <c r="EV38" s="283" t="s">
        <v>622</v>
      </c>
      <c r="EW38" s="283" t="s">
        <v>623</v>
      </c>
      <c r="EX38" s="283" t="s">
        <v>624</v>
      </c>
      <c r="EY38" s="285" t="s">
        <v>631</v>
      </c>
      <c r="EZ38" s="285" t="s">
        <v>693</v>
      </c>
      <c r="FA38" s="285" t="s">
        <v>632</v>
      </c>
      <c r="FB38" s="285" t="s">
        <v>324</v>
      </c>
    </row>
    <row r="39" spans="1:158" s="251" customFormat="1" x14ac:dyDescent="0.25">
      <c r="A39" s="251">
        <v>1</v>
      </c>
      <c r="B39" s="273" t="s">
        <v>637</v>
      </c>
      <c r="C39" s="274">
        <v>47876.2143</v>
      </c>
      <c r="D39" s="274">
        <v>6330.9429499999997</v>
      </c>
      <c r="E39" s="274">
        <v>5287.8832000000002</v>
      </c>
      <c r="F39" s="274">
        <v>0</v>
      </c>
      <c r="G39" s="274">
        <v>0</v>
      </c>
      <c r="H39" s="274">
        <v>0</v>
      </c>
      <c r="I39" s="274">
        <v>0</v>
      </c>
      <c r="J39" s="274">
        <v>0</v>
      </c>
      <c r="K39" s="274">
        <v>0</v>
      </c>
      <c r="L39" s="274">
        <v>0</v>
      </c>
      <c r="M39" s="274">
        <v>0</v>
      </c>
      <c r="N39" s="274">
        <v>0</v>
      </c>
      <c r="O39" s="275">
        <v>59495.04045</v>
      </c>
      <c r="P39" s="234"/>
      <c r="Q39" s="273" t="s">
        <v>637</v>
      </c>
      <c r="R39" s="274">
        <f>IFERROR(C39*IF((AG$51-SUM(C$44:C$47))/(C$51-SUM(C$44:C$47))&gt;0,(AG$51-SUM(C$44:C$47))/(C$51-SUM(C$44:C$47)),1),0)</f>
        <v>47370</v>
      </c>
      <c r="S39" s="274">
        <f t="shared" ref="S39:AC39" si="255">IFERROR(D39*IF((AH$51-SUM(D$44:D$47))/(D$51-SUM(D$44:D$47))&gt;0,(AH$51-SUM(D$44:D$47))/(D$51-SUM(D$44:D$47)),1),0)</f>
        <v>10265.289541780296</v>
      </c>
      <c r="T39" s="274">
        <f t="shared" si="255"/>
        <v>7856.2177444390827</v>
      </c>
      <c r="U39" s="274">
        <f t="shared" si="255"/>
        <v>0</v>
      </c>
      <c r="V39" s="274">
        <f t="shared" si="255"/>
        <v>0</v>
      </c>
      <c r="W39" s="274">
        <f t="shared" si="255"/>
        <v>0</v>
      </c>
      <c r="X39" s="274">
        <f t="shared" si="255"/>
        <v>0</v>
      </c>
      <c r="Y39" s="274">
        <f t="shared" si="255"/>
        <v>0</v>
      </c>
      <c r="Z39" s="274">
        <f t="shared" si="255"/>
        <v>0</v>
      </c>
      <c r="AA39" s="274">
        <f t="shared" si="255"/>
        <v>0</v>
      </c>
      <c r="AB39" s="274">
        <f t="shared" si="255"/>
        <v>0</v>
      </c>
      <c r="AC39" s="274">
        <f t="shared" si="255"/>
        <v>0</v>
      </c>
      <c r="AD39" s="275">
        <f>SUM(R39:AC39)</f>
        <v>65491.507286219377</v>
      </c>
      <c r="AF39" s="273" t="s">
        <v>637</v>
      </c>
      <c r="AG39" s="274">
        <f>Index!$D$3*SUMIFS(TripMode_Input!$E:$E,TripMode_Input!$C:$C,AG$4,TripMode_Input!$D:$D,$A$37,TripMode_Input!$B:$B,$A39)</f>
        <v>47370</v>
      </c>
      <c r="AH39" s="274">
        <f>Index!$D$3*SUMIFS(TripMode_Input!$E:$E,TripMode_Input!$C:$C,AH$4,TripMode_Input!$D:$D,$A$37,TripMode_Input!$B:$B,$A39)</f>
        <v>0</v>
      </c>
      <c r="AI39" s="274">
        <f>Index!$D$3*SUMIFS(TripMode_Input!$E:$E,TripMode_Input!$C:$C,AI$4,TripMode_Input!$D:$D,$A$37,TripMode_Input!$B:$B,$A39)</f>
        <v>0</v>
      </c>
      <c r="AJ39" s="274">
        <f>Index!$D$3*SUMIFS(TripMode_Input!$E:$E,TripMode_Input!$C:$C,AJ$4,TripMode_Input!$D:$D,$A$37,TripMode_Input!$B:$B,$A39)</f>
        <v>0</v>
      </c>
      <c r="AK39" s="274">
        <f>Index!$D$3*SUMIFS(TripMode_Input!$E:$E,TripMode_Input!$C:$C,AK$4,TripMode_Input!$D:$D,$A$37,TripMode_Input!$B:$B,$A39)</f>
        <v>0</v>
      </c>
      <c r="AL39" s="274">
        <f>Index!$D$3*SUMIFS(TripMode_Input!$E:$E,TripMode_Input!$C:$C,AL$4,TripMode_Input!$D:$D,$A$37,TripMode_Input!$B:$B,$A39)</f>
        <v>0</v>
      </c>
      <c r="AM39" s="274">
        <f>Index!$D$3*SUMIFS(TripMode_Input!$E:$E,TripMode_Input!$C:$C,AM$4,TripMode_Input!$D:$D,$A$37,TripMode_Input!$B:$B,$A39)</f>
        <v>0</v>
      </c>
      <c r="AN39" s="274">
        <f>Index!$D$3*SUMIFS(TripMode_Input!$E:$E,TripMode_Input!$C:$C,AN$4,TripMode_Input!$D:$D,$A$37,TripMode_Input!$B:$B,$A39)</f>
        <v>0</v>
      </c>
      <c r="AO39" s="274">
        <f>Index!$D$3*SUMIFS(TripMode_Input!$E:$E,TripMode_Input!$C:$C,AO$4,TripMode_Input!$D:$D,$A$37,TripMode_Input!$B:$B,$A39)</f>
        <v>0</v>
      </c>
      <c r="AP39" s="274">
        <f>Index!$D$3*SUMIFS(TripMode_Input!$E:$E,TripMode_Input!$C:$C,AP$4,TripMode_Input!$D:$D,$A$37,TripMode_Input!$B:$B,$A39)</f>
        <v>0</v>
      </c>
      <c r="AQ39" s="274">
        <f>Index!$D$3*SUMIFS(TripMode_Input!$E:$E,TripMode_Input!$C:$C,AQ$4,TripMode_Input!$D:$D,$A$37,TripMode_Input!$B:$B,$A39)</f>
        <v>0</v>
      </c>
      <c r="AR39" s="274">
        <f>Index!$D$3*SUMIFS(TripMode_Input!$E:$E,TripMode_Input!$C:$C,AR$4,TripMode_Input!$D:$D,$A$37,TripMode_Input!$B:$B,$A39)</f>
        <v>0</v>
      </c>
      <c r="AS39" s="275">
        <f>SUM(AG39:AR39)</f>
        <v>47370</v>
      </c>
      <c r="AU39" s="273" t="s">
        <v>637</v>
      </c>
      <c r="AV39" s="249">
        <f>IF(R39&gt;0,R39/R$51,0)</f>
        <v>1</v>
      </c>
      <c r="AW39" s="249">
        <f t="shared" ref="AW39:BH39" si="256">IF(S39&gt;0,S39/S$51,0)</f>
        <v>1.440705995045781E-2</v>
      </c>
      <c r="AX39" s="249">
        <f t="shared" si="256"/>
        <v>3.9650712665664743E-3</v>
      </c>
      <c r="AY39" s="249">
        <f t="shared" si="256"/>
        <v>0</v>
      </c>
      <c r="AZ39" s="249">
        <f t="shared" si="256"/>
        <v>0</v>
      </c>
      <c r="BA39" s="249">
        <f t="shared" si="256"/>
        <v>0</v>
      </c>
      <c r="BB39" s="249">
        <f t="shared" si="256"/>
        <v>0</v>
      </c>
      <c r="BC39" s="249">
        <f t="shared" si="256"/>
        <v>0</v>
      </c>
      <c r="BD39" s="249">
        <f t="shared" si="256"/>
        <v>0</v>
      </c>
      <c r="BE39" s="249">
        <f t="shared" si="256"/>
        <v>0</v>
      </c>
      <c r="BF39" s="249">
        <f t="shared" si="256"/>
        <v>0</v>
      </c>
      <c r="BG39" s="249">
        <f t="shared" si="256"/>
        <v>0</v>
      </c>
      <c r="BH39" s="278">
        <f t="shared" si="256"/>
        <v>1.855707203577343E-2</v>
      </c>
      <c r="BJ39" s="273" t="s">
        <v>637</v>
      </c>
      <c r="BK39" s="249">
        <f>IF(AG39&gt;0,AG39/AG$51,0)</f>
        <v>1</v>
      </c>
      <c r="BL39" s="249">
        <f t="shared" ref="BL39:BW39" si="257">IF(AH39&gt;0,AH39/AH$51,0)</f>
        <v>0</v>
      </c>
      <c r="BM39" s="249">
        <f t="shared" si="257"/>
        <v>0</v>
      </c>
      <c r="BN39" s="249">
        <f t="shared" si="257"/>
        <v>0</v>
      </c>
      <c r="BO39" s="249">
        <f t="shared" si="257"/>
        <v>0</v>
      </c>
      <c r="BP39" s="249">
        <f t="shared" si="257"/>
        <v>0</v>
      </c>
      <c r="BQ39" s="249">
        <f t="shared" si="257"/>
        <v>0</v>
      </c>
      <c r="BR39" s="249">
        <f t="shared" si="257"/>
        <v>0</v>
      </c>
      <c r="BS39" s="249">
        <f t="shared" si="257"/>
        <v>0</v>
      </c>
      <c r="BT39" s="249">
        <f t="shared" si="257"/>
        <v>0</v>
      </c>
      <c r="BU39" s="249">
        <f t="shared" si="257"/>
        <v>0</v>
      </c>
      <c r="BV39" s="249">
        <f t="shared" si="257"/>
        <v>0</v>
      </c>
      <c r="BW39" s="278">
        <f t="shared" si="257"/>
        <v>1.3422328157647326E-2</v>
      </c>
      <c r="BY39" s="273" t="s">
        <v>637</v>
      </c>
      <c r="BZ39" s="249">
        <f>IF(OR(ISNA(AV39),AV39=0,AV39=""),"",(BK39-AV39)/AV39)</f>
        <v>0</v>
      </c>
      <c r="CA39" s="249">
        <f t="shared" ref="CA39:CA51" si="258">IF(OR(ISNA(AW39),AW39=0,AW39=""),"",(BL39-AW39)/AW39)</f>
        <v>-1</v>
      </c>
      <c r="CB39" s="249">
        <f t="shared" ref="CB39:CB51" si="259">IF(OR(ISNA(AX39),AX39=0,AX39=""),"",(BM39-AX39)/AX39)</f>
        <v>-1</v>
      </c>
      <c r="CC39" s="249" t="str">
        <f t="shared" ref="CC39:CC51" si="260">IF(OR(ISNA(AY39),AY39=0,AY39=""),"",(BN39-AY39)/AY39)</f>
        <v/>
      </c>
      <c r="CD39" s="249" t="str">
        <f t="shared" ref="CD39:CD51" si="261">IF(OR(ISNA(AZ39),AZ39=0,AZ39=""),"",(BO39-AZ39)/AZ39)</f>
        <v/>
      </c>
      <c r="CE39" s="249" t="str">
        <f t="shared" ref="CE39:CE51" si="262">IF(OR(ISNA(BA39),BA39=0,BA39=""),"",(BP39-BA39)/BA39)</f>
        <v/>
      </c>
      <c r="CF39" s="249" t="str">
        <f t="shared" ref="CF39:CF51" si="263">IF(OR(ISNA(BB39),BB39=0,BB39=""),"",(BQ39-BB39)/BB39)</f>
        <v/>
      </c>
      <c r="CG39" s="249" t="str">
        <f t="shared" ref="CG39:CG51" si="264">IF(OR(ISNA(BC39),BC39=0,BC39=""),"",(BR39-BC39)/BC39)</f>
        <v/>
      </c>
      <c r="CH39" s="249" t="str">
        <f t="shared" ref="CH39:CH51" si="265">IF(OR(ISNA(BD39),BD39=0,BD39=""),"",(BS39-BD39)/BD39)</f>
        <v/>
      </c>
      <c r="CI39" s="249" t="str">
        <f t="shared" ref="CI39:CI51" si="266">IF(OR(ISNA(BE39),BE39=0,BE39=""),"",(BT39-BE39)/BE39)</f>
        <v/>
      </c>
      <c r="CJ39" s="249" t="str">
        <f t="shared" ref="CJ39:CJ51" si="267">IF(OR(ISNA(BF39),BF39=0,BF39=""),"",(BU39-BF39)/BF39)</f>
        <v/>
      </c>
      <c r="CK39" s="249" t="str">
        <f t="shared" ref="CK39:CK51" si="268">IF(OR(ISNA(BG39),BG39=0,BG39=""),"",(BV39-BG39)/BG39)</f>
        <v/>
      </c>
      <c r="CL39" s="278">
        <f t="shared" ref="CL39:CL51" si="269">IF(OR(ISNA(BH39),BH39=0,BH39=""),"",(BW39-BH39)/BH39)</f>
        <v>-0.27670011024517183</v>
      </c>
      <c r="CN39" s="273" t="s">
        <v>637</v>
      </c>
      <c r="CO39" s="239">
        <f>IFERROR(IF(BK39&gt;0,LN(AV39/BK39),""),"")</f>
        <v>0</v>
      </c>
      <c r="CP39" s="239" t="str">
        <f t="shared" ref="CP39:CP50" si="270">IFERROR(IF(BL39&gt;0,LN(AW39/BL39),""),"")</f>
        <v/>
      </c>
      <c r="CQ39" s="239" t="str">
        <f t="shared" ref="CQ39:CQ50" si="271">IFERROR(IF(BM39&gt;0,LN(AX39/BM39),""),"")</f>
        <v/>
      </c>
      <c r="CR39" s="239" t="str">
        <f t="shared" ref="CR39:CR50" si="272">IFERROR(IF(BN39&gt;0,LN(AY39/BN39),""),"")</f>
        <v/>
      </c>
      <c r="CS39" s="239" t="str">
        <f t="shared" ref="CS39:CS50" si="273">IFERROR(IF(BO39&gt;0,LN(AZ39/BO39),""),"")</f>
        <v/>
      </c>
      <c r="CT39" s="239" t="str">
        <f t="shared" ref="CT39:CT50" si="274">IFERROR(IF(BP39&gt;0,LN(BA39/BP39),""),"")</f>
        <v/>
      </c>
      <c r="CU39" s="239" t="str">
        <f t="shared" ref="CU39:CU50" si="275">IFERROR(IF(BQ39&gt;0,LN(BB39/BQ39),""),"")</f>
        <v/>
      </c>
      <c r="CV39" s="239" t="str">
        <f t="shared" ref="CV39:CV50" si="276">IFERROR(IF(BR39&gt;0,LN(BC39/BR39),""),"")</f>
        <v/>
      </c>
      <c r="CW39" s="239" t="str">
        <f t="shared" ref="CW39:CW50" si="277">IFERROR(IF(BS39&gt;0,LN(BD39/BS39),""),"")</f>
        <v/>
      </c>
      <c r="CX39" s="239" t="str">
        <f t="shared" ref="CX39:CX50" si="278">IFERROR(IF(BT39&gt;0,LN(BE39/BT39),""),"")</f>
        <v/>
      </c>
      <c r="CY39" s="239" t="str">
        <f t="shared" ref="CY39:CY50" si="279">IFERROR(IF(BU39&gt;0,LN(BF39/BU39),""),"")</f>
        <v/>
      </c>
      <c r="CZ39" s="239" t="str">
        <f t="shared" ref="CZ39:CZ50" si="280">IFERROR(IF(BV39&gt;0,LN(BG39/BV39),""),"")</f>
        <v/>
      </c>
      <c r="DA39" s="110"/>
      <c r="DB39" s="121" t="s">
        <v>338</v>
      </c>
      <c r="DC39" s="273" t="str">
        <v>Auto SOV</v>
      </c>
      <c r="DD39" s="239">
        <v>0</v>
      </c>
      <c r="DE39" s="239" t="str">
        <v/>
      </c>
      <c r="DF39" s="239" t="str">
        <v/>
      </c>
      <c r="DG39" s="239" t="str">
        <v/>
      </c>
      <c r="DH39" s="239" t="str">
        <v/>
      </c>
      <c r="DI39" s="239" t="str">
        <v/>
      </c>
      <c r="DJ39" s="239" t="str">
        <v/>
      </c>
      <c r="DK39" s="239" t="str">
        <v/>
      </c>
      <c r="DL39" s="239" t="str">
        <v/>
      </c>
      <c r="DM39" s="239" t="str">
        <v/>
      </c>
      <c r="DN39" s="239" t="str">
        <v/>
      </c>
      <c r="DO39" s="239" t="str">
        <v/>
      </c>
      <c r="DP39" s="110">
        <v>0</v>
      </c>
      <c r="DR39" s="282" t="s">
        <v>667</v>
      </c>
      <c r="DS39" s="290">
        <v>0</v>
      </c>
      <c r="DT39" s="290">
        <v>0</v>
      </c>
      <c r="DU39" s="286">
        <v>-999</v>
      </c>
      <c r="DV39" s="286">
        <v>-999</v>
      </c>
      <c r="DW39" s="286">
        <v>-999</v>
      </c>
      <c r="DX39" s="286">
        <v>-999</v>
      </c>
      <c r="DY39" s="286">
        <v>-999</v>
      </c>
      <c r="DZ39" s="286">
        <v>-999</v>
      </c>
      <c r="EA39" s="286">
        <v>-999</v>
      </c>
      <c r="EB39" s="287">
        <v>-999</v>
      </c>
      <c r="EC39" s="286">
        <v>-999</v>
      </c>
      <c r="ED39" s="286">
        <v>-999</v>
      </c>
      <c r="EE39" s="286">
        <v>-999</v>
      </c>
      <c r="EF39" s="286">
        <v>-999</v>
      </c>
      <c r="EG39" s="286">
        <v>-999</v>
      </c>
      <c r="EH39" s="286">
        <v>-999</v>
      </c>
      <c r="EI39" s="286">
        <v>-999</v>
      </c>
      <c r="EK39" s="282" t="s">
        <v>667</v>
      </c>
      <c r="EL39" s="290">
        <f>IFERROR(DS39+TripMode!DD39, DS39)</f>
        <v>0</v>
      </c>
      <c r="EM39" s="290">
        <f>IFERROR(DT39+TripMode!DD39, DT39)</f>
        <v>0</v>
      </c>
      <c r="EN39" s="286">
        <f>IFERROR(DU39+TripMode!DE39, DU39)</f>
        <v>-999</v>
      </c>
      <c r="EO39" s="286">
        <f>IFERROR(DV39+TripMode!DE39, DV39)</f>
        <v>-999</v>
      </c>
      <c r="EP39" s="286">
        <f>IFERROR(DW39+TripMode!DE39, DW39)</f>
        <v>-999</v>
      </c>
      <c r="EQ39" s="286">
        <f>IFERROR(DX39+TripMode!DF39, DX39)</f>
        <v>-999</v>
      </c>
      <c r="ER39" s="286">
        <f>IFERROR(DY39+TripMode!DF39, DY39)</f>
        <v>-999</v>
      </c>
      <c r="ES39" s="286">
        <f>IFERROR(DZ39+TripMode!DF39, DZ39)</f>
        <v>-999</v>
      </c>
      <c r="ET39" s="286">
        <f>IFERROR(EA39+TripMode!DG39, EA39)</f>
        <v>-999</v>
      </c>
      <c r="EU39" s="287">
        <f>IFERROR(EB39+TripMode!DH39, EB39)</f>
        <v>-999</v>
      </c>
      <c r="EV39" s="286">
        <f>IFERROR(EC39+TripMode!DI39, EC39)</f>
        <v>-999</v>
      </c>
      <c r="EW39" s="286">
        <f>IFERROR(ED39+TripMode!DJ39, ED39)</f>
        <v>-999</v>
      </c>
      <c r="EX39" s="286">
        <f>IFERROR(EE39+TripMode!DK39, EE39)</f>
        <v>-999</v>
      </c>
      <c r="EY39" s="286">
        <f>IFERROR(EF39+TripMode!DL39, EF39)</f>
        <v>-999</v>
      </c>
      <c r="EZ39" s="286">
        <f>IFERROR(EG39+TripMode!DN39, EG39)</f>
        <v>-999</v>
      </c>
      <c r="FA39" s="286">
        <f>IFERROR(EH39+TripMode!DO39, EH39)</f>
        <v>-999</v>
      </c>
      <c r="FB39" s="286">
        <f>IFERROR(EI39+TripMode!DM39, EI39)</f>
        <v>-999</v>
      </c>
    </row>
    <row r="40" spans="1:158" s="251" customFormat="1" x14ac:dyDescent="0.25">
      <c r="A40" s="251">
        <v>2</v>
      </c>
      <c r="B40" s="273" t="s">
        <v>633</v>
      </c>
      <c r="C40" s="274">
        <v>0</v>
      </c>
      <c r="D40" s="274">
        <v>412740.85182643362</v>
      </c>
      <c r="E40" s="274">
        <v>246652.22729000001</v>
      </c>
      <c r="F40" s="274">
        <v>0</v>
      </c>
      <c r="G40" s="274">
        <v>0</v>
      </c>
      <c r="H40" s="274">
        <v>7271.8741365267824</v>
      </c>
      <c r="I40" s="274">
        <v>0</v>
      </c>
      <c r="J40" s="274">
        <v>1610.823286038526</v>
      </c>
      <c r="K40" s="274">
        <v>46.02541039513531</v>
      </c>
      <c r="L40" s="274">
        <v>0</v>
      </c>
      <c r="M40" s="274">
        <v>1988.3262999999999</v>
      </c>
      <c r="N40" s="274">
        <v>8947.468350000001</v>
      </c>
      <c r="O40" s="275">
        <v>679257.59659939399</v>
      </c>
      <c r="P40" s="234"/>
      <c r="Q40" s="273" t="s">
        <v>633</v>
      </c>
      <c r="R40" s="274">
        <f t="shared" ref="R40:R43" si="281">IFERROR(C40*IF((AG$51-SUM(C$44:C$47))/(C$51-SUM(C$44:C$47))&gt;0,(AG$51-SUM(C$44:C$47))/(C$51-SUM(C$44:C$47)),1),0)</f>
        <v>0</v>
      </c>
      <c r="S40" s="274">
        <f t="shared" ref="S40:S43" si="282">IFERROR(D40*IF((AH$51-SUM(D$44:D$47))/(D$51-SUM(D$44:D$47))&gt;0,(AH$51-SUM(D$44:D$47))/(D$51-SUM(D$44:D$47)),1),0)</f>
        <v>669237.48692434188</v>
      </c>
      <c r="T40" s="274">
        <f t="shared" ref="T40:T43" si="283">IFERROR(E40*IF((AI$51-SUM(E$44:E$47))/(E$51-SUM(E$44:E$47))&gt;0,(AI$51-SUM(E$44:E$47))/(E$51-SUM(E$44:E$47)),1),0)</f>
        <v>366451.66533578496</v>
      </c>
      <c r="U40" s="274">
        <f t="shared" ref="U40:U43" si="284">IFERROR(F40*IF((AJ$51-SUM(F$44:F$47))/(F$51-SUM(F$44:F$47))&gt;0,(AJ$51-SUM(F$44:F$47))/(F$51-SUM(F$44:F$47)),1),0)</f>
        <v>0</v>
      </c>
      <c r="V40" s="274">
        <f t="shared" ref="V40:V43" si="285">IFERROR(G40*IF((AK$51-SUM(G$44:G$47))/(G$51-SUM(G$44:G$47))&gt;0,(AK$51-SUM(G$44:G$47))/(G$51-SUM(G$44:G$47)),1),0)</f>
        <v>0</v>
      </c>
      <c r="W40" s="274">
        <f t="shared" ref="W40:W43" si="286">IFERROR(H40*IF((AL$51-SUM(H$44:H$47))/(H$51-SUM(H$44:H$47))&gt;0,(AL$51-SUM(H$44:H$47))/(H$51-SUM(H$44:H$47)),1),0)</f>
        <v>9013.0107256277133</v>
      </c>
      <c r="X40" s="274">
        <f t="shared" ref="X40:X43" si="287">IFERROR(I40*IF((AM$51-SUM(I$44:I$47))/(I$51-SUM(I$44:I$47))&gt;0,(AM$51-SUM(I$44:I$47))/(I$51-SUM(I$44:I$47)),1),0)</f>
        <v>0</v>
      </c>
      <c r="Y40" s="274">
        <f t="shared" ref="Y40:Y43" si="288">IFERROR(J40*IF((AN$51-SUM(J$44:J$47))/(J$51-SUM(J$44:J$47))&gt;0,(AN$51-SUM(J$44:J$47))/(J$51-SUM(J$44:J$47)),1),0)</f>
        <v>1021.3771447185112</v>
      </c>
      <c r="Z40" s="274">
        <f t="shared" ref="Z40:Z43" si="289">IFERROR(K40*IF((AO$51-SUM(K$44:K$47))/(K$51-SUM(K$44:K$47))&gt;0,(AO$51-SUM(K$44:K$47))/(K$51-SUM(K$44:K$47)),1),0)</f>
        <v>1738.8494650203224</v>
      </c>
      <c r="AA40" s="274">
        <f t="shared" ref="AA40:AA43" si="290">IFERROR(L40*IF((AP$51-SUM(L$44:L$47))/(L$51-SUM(L$44:L$47))&gt;0,(AP$51-SUM(L$44:L$47))/(L$51-SUM(L$44:L$47)),1),0)</f>
        <v>0</v>
      </c>
      <c r="AB40" s="274">
        <f t="shared" ref="AB40:AB43" si="291">IFERROR(M40*IF((AQ$51-SUM(M$44:M$47))/(M$51-SUM(M$44:M$47))&gt;0,(AQ$51-SUM(M$44:M$47))/(M$51-SUM(M$44:M$47)),1),0)</f>
        <v>2726.0761429352992</v>
      </c>
      <c r="AC40" s="274">
        <f t="shared" ref="AC40:AC43" si="292">IFERROR(N40*IF((AR$51-SUM(N$44:N$47))/(N$51-SUM(N$44:N$47))&gt;0,(AR$51-SUM(N$44:N$47))/(N$51-SUM(N$44:N$47)),1),0)</f>
        <v>16036.771488998913</v>
      </c>
      <c r="AD40" s="275">
        <f t="shared" ref="AD40:AD51" si="293">SUM(R40:AC40)</f>
        <v>1066225.2372274278</v>
      </c>
      <c r="AF40" s="273" t="s">
        <v>633</v>
      </c>
      <c r="AG40" s="274">
        <f>Index!$D$3*SUMIFS(TripMode_Input!$E:$E,TripMode_Input!$C:$C,AG$4,TripMode_Input!$D:$D,$A$37,TripMode_Input!$B:$B,$A40)</f>
        <v>0</v>
      </c>
      <c r="AH40" s="274">
        <f>Index!$D$3*SUMIFS(TripMode_Input!$E:$E,TripMode_Input!$C:$C,AH$4,TripMode_Input!$D:$D,$A$37,TripMode_Input!$B:$B,$A40)</f>
        <v>679170</v>
      </c>
      <c r="AI40" s="274">
        <f>Index!$D$3*SUMIFS(TripMode_Input!$E:$E,TripMode_Input!$C:$C,AI$4,TripMode_Input!$D:$D,$A$37,TripMode_Input!$B:$B,$A40)</f>
        <v>367352</v>
      </c>
      <c r="AJ40" s="274">
        <f>Index!$D$3*SUMIFS(TripMode_Input!$E:$E,TripMode_Input!$C:$C,AJ$4,TripMode_Input!$D:$D,$A$37,TripMode_Input!$B:$B,$A40)</f>
        <v>0</v>
      </c>
      <c r="AK40" s="274">
        <f>Index!$D$3*SUMIFS(TripMode_Input!$E:$E,TripMode_Input!$C:$C,AK$4,TripMode_Input!$D:$D,$A$37,TripMode_Input!$B:$B,$A40)</f>
        <v>0</v>
      </c>
      <c r="AL40" s="274">
        <f>Index!$D$3*SUMIFS(TripMode_Input!$E:$E,TripMode_Input!$C:$C,AL$4,TripMode_Input!$D:$D,$A$37,TripMode_Input!$B:$B,$A40)</f>
        <v>9430</v>
      </c>
      <c r="AM40" s="274">
        <f>Index!$D$3*SUMIFS(TripMode_Input!$E:$E,TripMode_Input!$C:$C,AM$4,TripMode_Input!$D:$D,$A$37,TripMode_Input!$B:$B,$A40)</f>
        <v>0</v>
      </c>
      <c r="AN40" s="274">
        <f>Index!$D$3*SUMIFS(TripMode_Input!$E:$E,TripMode_Input!$C:$C,AN$4,TripMode_Input!$D:$D,$A$37,TripMode_Input!$B:$B,$A40)</f>
        <v>1500</v>
      </c>
      <c r="AO40" s="274">
        <f>Index!$D$3*SUMIFS(TripMode_Input!$E:$E,TripMode_Input!$C:$C,AO$4,TripMode_Input!$D:$D,$A$37,TripMode_Input!$B:$B,$A40)</f>
        <v>826</v>
      </c>
      <c r="AP40" s="274">
        <f>Index!$D$3*SUMIFS(TripMode_Input!$E:$E,TripMode_Input!$C:$C,AP$4,TripMode_Input!$D:$D,$A$37,TripMode_Input!$B:$B,$A40)</f>
        <v>0</v>
      </c>
      <c r="AQ40" s="274">
        <f>Index!$D$3*SUMIFS(TripMode_Input!$E:$E,TripMode_Input!$C:$C,AQ$4,TripMode_Input!$D:$D,$A$37,TripMode_Input!$B:$B,$A40)</f>
        <v>2666</v>
      </c>
      <c r="AR40" s="274">
        <f>Index!$D$3*SUMIFS(TripMode_Input!$E:$E,TripMode_Input!$C:$C,AR$4,TripMode_Input!$D:$D,$A$37,TripMode_Input!$B:$B,$A40)</f>
        <v>15996</v>
      </c>
      <c r="AS40" s="275">
        <f t="shared" ref="AS40:AS51" si="294">SUM(AG40:AR40)</f>
        <v>1076940</v>
      </c>
      <c r="AU40" s="273" t="s">
        <v>633</v>
      </c>
      <c r="AV40" s="249">
        <f t="shared" ref="AV40:AV51" si="295">IF(R40&gt;0,R40/R$51,0)</f>
        <v>0</v>
      </c>
      <c r="AW40" s="249">
        <f t="shared" ref="AW40:AW51" si="296">IF(S40&gt;0,S40/S$51,0)</f>
        <v>0.93925695480583227</v>
      </c>
      <c r="AX40" s="249">
        <f t="shared" ref="AX40:AX51" si="297">IF(T40&gt;0,T40/T$51,0)</f>
        <v>0.18494993597101428</v>
      </c>
      <c r="AY40" s="249">
        <f t="shared" ref="AY40:AY51" si="298">IF(U40&gt;0,U40/U$51,0)</f>
        <v>0</v>
      </c>
      <c r="AZ40" s="249">
        <f t="shared" ref="AZ40:AZ51" si="299">IF(V40&gt;0,V40/V$51,0)</f>
        <v>0</v>
      </c>
      <c r="BA40" s="249">
        <f t="shared" ref="BA40:BA51" si="300">IF(W40&gt;0,W40/W$51,0)</f>
        <v>0.15158107510305607</v>
      </c>
      <c r="BB40" s="249">
        <f t="shared" ref="BB40:BB51" si="301">IF(X40&gt;0,X40/X$51,0)</f>
        <v>0</v>
      </c>
      <c r="BC40" s="249">
        <f t="shared" ref="BC40:BC51" si="302">IF(Y40&gt;0,Y40/Y$51,0)</f>
        <v>0.18193394099011601</v>
      </c>
      <c r="BD40" s="249">
        <f t="shared" ref="BD40:BD51" si="303">IF(Z40&gt;0,Z40/Z$51,0)</f>
        <v>0.40722469906799114</v>
      </c>
      <c r="BE40" s="249">
        <f t="shared" ref="BE40:BE51" si="304">IF(AA40&gt;0,AA40/AA$51,0)</f>
        <v>0</v>
      </c>
      <c r="BF40" s="249">
        <f t="shared" ref="BF40:BF51" si="305">IF(AB40&gt;0,AB40/AB$51,0)</f>
        <v>0.3089388194622959</v>
      </c>
      <c r="BG40" s="249">
        <f t="shared" ref="BG40:BG51" si="306">IF(AC40&gt;0,AC40/AC$51,0)</f>
        <v>0.31752210606658443</v>
      </c>
      <c r="BH40" s="279">
        <f t="shared" ref="BH40:BH51" si="307">IF(AD40&gt;0,AD40/AD$51,0)</f>
        <v>0.30211579109208159</v>
      </c>
      <c r="BJ40" s="273" t="s">
        <v>633</v>
      </c>
      <c r="BK40" s="249">
        <f t="shared" ref="BK40:BK51" si="308">IF(AG40&gt;0,AG40/AG$51,0)</f>
        <v>0</v>
      </c>
      <c r="BL40" s="249">
        <f t="shared" ref="BL40:BL51" si="309">IF(AH40&gt;0,AH40/AH$51,0)</f>
        <v>0.95319697186597396</v>
      </c>
      <c r="BM40" s="249">
        <f t="shared" ref="BM40:BM51" si="310">IF(AI40&gt;0,AI40/AI$51,0)</f>
        <v>0.1854043392504931</v>
      </c>
      <c r="BN40" s="249">
        <f t="shared" ref="BN40:BN51" si="311">IF(AJ40&gt;0,AJ40/AJ$51,0)</f>
        <v>0</v>
      </c>
      <c r="BO40" s="249">
        <f t="shared" ref="BO40:BO51" si="312">IF(AK40&gt;0,AK40/AK$51,0)</f>
        <v>0</v>
      </c>
      <c r="BP40" s="249">
        <f t="shared" ref="BP40:BP51" si="313">IF(AL40&gt;0,AL40/AL$51,0)</f>
        <v>0.15859401278170199</v>
      </c>
      <c r="BQ40" s="249">
        <f t="shared" ref="BQ40:BQ51" si="314">IF(AM40&gt;0,AM40/AM$51,0)</f>
        <v>0</v>
      </c>
      <c r="BR40" s="249">
        <f t="shared" ref="BR40:BR51" si="315">IF(AN40&gt;0,AN40/AN$51,0)</f>
        <v>0.26718916993231207</v>
      </c>
      <c r="BS40" s="249">
        <f t="shared" ref="BS40:BS51" si="316">IF(AO40&gt;0,AO40/AO$51,0)</f>
        <v>0.19344262295081968</v>
      </c>
      <c r="BT40" s="249">
        <f t="shared" ref="BT40:BT51" si="317">IF(AP40&gt;0,AP40/AP$51,0)</f>
        <v>0</v>
      </c>
      <c r="BU40" s="249">
        <f t="shared" ref="BU40:BU51" si="318">IF(AQ40&gt;0,AQ40/AQ$51,0)</f>
        <v>0.30213055303717135</v>
      </c>
      <c r="BV40" s="249">
        <f t="shared" ref="BV40:BV51" si="319">IF(AR40&gt;0,AR40/AR$51,0)</f>
        <v>0.3167148457608997</v>
      </c>
      <c r="BW40" s="279">
        <f t="shared" ref="BW40:BW51" si="320">IF(AS40&gt;0,AS40/AS$51,0)</f>
        <v>0.30515182786777945</v>
      </c>
      <c r="BY40" s="273" t="s">
        <v>633</v>
      </c>
      <c r="BZ40" s="249" t="str">
        <f t="shared" ref="BZ40:BZ51" si="321">IF(OR(ISNA(AV40),AV40=0,AV40=""),"",(BK40-AV40)/AV40)</f>
        <v/>
      </c>
      <c r="CA40" s="249">
        <f t="shared" si="258"/>
        <v>1.4841537226651085E-2</v>
      </c>
      <c r="CB40" s="249">
        <f t="shared" si="259"/>
        <v>2.4568988201760507E-3</v>
      </c>
      <c r="CC40" s="249" t="str">
        <f t="shared" si="260"/>
        <v/>
      </c>
      <c r="CD40" s="249" t="str">
        <f t="shared" si="261"/>
        <v/>
      </c>
      <c r="CE40" s="249">
        <f t="shared" si="262"/>
        <v>4.6265258864789015E-2</v>
      </c>
      <c r="CF40" s="249" t="str">
        <f t="shared" si="263"/>
        <v/>
      </c>
      <c r="CG40" s="249">
        <f t="shared" si="264"/>
        <v>0.46860540962407754</v>
      </c>
      <c r="CH40" s="249">
        <f t="shared" si="265"/>
        <v>-0.5249732558129484</v>
      </c>
      <c r="CI40" s="249" t="str">
        <f t="shared" si="266"/>
        <v/>
      </c>
      <c r="CJ40" s="249">
        <f t="shared" si="267"/>
        <v>-2.2037588014915885E-2</v>
      </c>
      <c r="CK40" s="249">
        <f t="shared" si="268"/>
        <v>-2.5423751299868519E-3</v>
      </c>
      <c r="CL40" s="279">
        <f t="shared" si="269"/>
        <v>1.0049248881441316E-2</v>
      </c>
      <c r="CN40" s="273" t="s">
        <v>633</v>
      </c>
      <c r="CO40" s="239" t="str">
        <f t="shared" ref="CO40:CO50" si="322">IFERROR(IF(BK40&gt;0,LN(AV40/BK40),""),"")</f>
        <v/>
      </c>
      <c r="CP40" s="239">
        <f t="shared" si="270"/>
        <v>-1.4732479346640752E-2</v>
      </c>
      <c r="CQ40" s="239">
        <f t="shared" si="271"/>
        <v>-2.4538855787467782E-3</v>
      </c>
      <c r="CR40" s="239" t="str">
        <f t="shared" si="272"/>
        <v/>
      </c>
      <c r="CS40" s="239" t="str">
        <f t="shared" si="273"/>
        <v/>
      </c>
      <c r="CT40" s="239">
        <f t="shared" si="274"/>
        <v>-4.5226927054302923E-2</v>
      </c>
      <c r="CU40" s="239" t="str">
        <f t="shared" si="275"/>
        <v/>
      </c>
      <c r="CV40" s="239">
        <f t="shared" si="276"/>
        <v>-0.38431324955308666</v>
      </c>
      <c r="CW40" s="239">
        <f t="shared" si="277"/>
        <v>0.74438417298079373</v>
      </c>
      <c r="CX40" s="239" t="str">
        <f t="shared" si="278"/>
        <v/>
      </c>
      <c r="CY40" s="239">
        <f t="shared" si="279"/>
        <v>2.2284043238991316E-2</v>
      </c>
      <c r="CZ40" s="239">
        <f t="shared" si="280"/>
        <v>2.5456124537960997E-3</v>
      </c>
      <c r="DA40" s="110"/>
      <c r="DB40" s="121" t="s">
        <v>332</v>
      </c>
      <c r="DC40" s="273" t="str">
        <v>Auto 2 Person (Free)</v>
      </c>
      <c r="DD40" s="239" t="str">
        <v/>
      </c>
      <c r="DE40" s="239">
        <v>-1.4732479346640752E-2</v>
      </c>
      <c r="DF40" s="239" t="str">
        <v/>
      </c>
      <c r="DG40" s="239">
        <v>-1.0029026248460511E-2</v>
      </c>
      <c r="DH40" s="239" t="str">
        <v/>
      </c>
      <c r="DI40" s="239" t="str">
        <v/>
      </c>
      <c r="DJ40" s="239" t="str">
        <v/>
      </c>
      <c r="DK40" s="239" t="str">
        <v/>
      </c>
      <c r="DL40" s="239" t="str">
        <v/>
      </c>
      <c r="DM40" s="239" t="str">
        <v/>
      </c>
      <c r="DN40" s="239" t="str">
        <v/>
      </c>
      <c r="DO40" s="239" t="str">
        <v/>
      </c>
      <c r="DP40" s="110">
        <v>0</v>
      </c>
      <c r="DR40" s="282" t="s">
        <v>668</v>
      </c>
      <c r="DS40" s="288">
        <v>-999</v>
      </c>
      <c r="DT40" s="286">
        <v>-999</v>
      </c>
      <c r="DU40" s="290">
        <v>0</v>
      </c>
      <c r="DV40" s="290">
        <v>0</v>
      </c>
      <c r="DW40" s="290">
        <v>0</v>
      </c>
      <c r="DX40" s="286">
        <v>-999</v>
      </c>
      <c r="DY40" s="286">
        <v>-999</v>
      </c>
      <c r="DZ40" s="286">
        <v>-999</v>
      </c>
      <c r="EA40" s="289">
        <v>-0.36586981919239481</v>
      </c>
      <c r="EB40" s="287">
        <v>-999</v>
      </c>
      <c r="EC40" s="286">
        <v>-999</v>
      </c>
      <c r="ED40" s="286">
        <v>-999</v>
      </c>
      <c r="EE40" s="286">
        <v>-999</v>
      </c>
      <c r="EF40" s="286">
        <v>-999</v>
      </c>
      <c r="EG40" s="286">
        <v>-999</v>
      </c>
      <c r="EH40" s="286">
        <v>-999</v>
      </c>
      <c r="EI40" s="286">
        <v>-999</v>
      </c>
      <c r="EK40" s="282" t="s">
        <v>668</v>
      </c>
      <c r="EL40" s="288">
        <f>IFERROR(DS40+TripMode!DD40, DS40)</f>
        <v>-999</v>
      </c>
      <c r="EM40" s="286">
        <f>IFERROR(DT40+TripMode!DD40, DT40)</f>
        <v>-999</v>
      </c>
      <c r="EN40" s="290">
        <f>0</f>
        <v>0</v>
      </c>
      <c r="EO40" s="290">
        <f>0</f>
        <v>0</v>
      </c>
      <c r="EP40" s="290">
        <f>0</f>
        <v>0</v>
      </c>
      <c r="EQ40" s="286">
        <f>IFERROR(DX40+TripMode!DF40, DX40)</f>
        <v>-999</v>
      </c>
      <c r="ER40" s="286">
        <f>IFERROR(DY40+TripMode!DF40, DY40)</f>
        <v>-999</v>
      </c>
      <c r="ES40" s="286">
        <f>IFERROR(DZ40+TripMode!DF40, DZ40)</f>
        <v>-999</v>
      </c>
      <c r="ET40" s="289">
        <f>IFERROR(EA40+TripMode!DG40, EA40)</f>
        <v>-0.37589884544085533</v>
      </c>
      <c r="EU40" s="287">
        <f>IFERROR(EB40+TripMode!DH40, EB40)</f>
        <v>-999</v>
      </c>
      <c r="EV40" s="286">
        <f>IFERROR(EC40+TripMode!DI40, EC40)</f>
        <v>-999</v>
      </c>
      <c r="EW40" s="286">
        <f>IFERROR(ED40+TripMode!DJ40, ED40)</f>
        <v>-999</v>
      </c>
      <c r="EX40" s="286">
        <f>IFERROR(EE40+TripMode!DK40, EE40)</f>
        <v>-999</v>
      </c>
      <c r="EY40" s="286">
        <f>IFERROR(EF40+TripMode!DL40, EF40)</f>
        <v>-999</v>
      </c>
      <c r="EZ40" s="286">
        <f>IFERROR(EG40+TripMode!DN40, EG40)</f>
        <v>-999</v>
      </c>
      <c r="FA40" s="286">
        <f>IFERROR(EH40+TripMode!DO40, EH40)</f>
        <v>-999</v>
      </c>
      <c r="FB40" s="286">
        <f>IFERROR(EI40+TripMode!DM40, EI40)</f>
        <v>-999</v>
      </c>
    </row>
    <row r="41" spans="1:158" s="251" customFormat="1" x14ac:dyDescent="0.25">
      <c r="A41" s="251">
        <v>3</v>
      </c>
      <c r="B41" s="273" t="s">
        <v>634</v>
      </c>
      <c r="C41" s="274">
        <v>0</v>
      </c>
      <c r="D41" s="274">
        <v>0</v>
      </c>
      <c r="E41" s="274">
        <v>999767.5352423921</v>
      </c>
      <c r="F41" s="274">
        <v>0</v>
      </c>
      <c r="G41" s="274">
        <v>0</v>
      </c>
      <c r="H41" s="274">
        <v>6144.980422157776</v>
      </c>
      <c r="I41" s="274">
        <v>1068.9213967017436</v>
      </c>
      <c r="J41" s="274">
        <v>1750.1074543826599</v>
      </c>
      <c r="K41" s="274">
        <v>50.005121307652232</v>
      </c>
      <c r="L41" s="274">
        <v>0</v>
      </c>
      <c r="M41" s="274">
        <v>439.38560000000001</v>
      </c>
      <c r="N41" s="274">
        <v>1977.2352000000003</v>
      </c>
      <c r="O41" s="275">
        <v>1011198.170436942</v>
      </c>
      <c r="P41" s="234"/>
      <c r="Q41" s="273" t="s">
        <v>634</v>
      </c>
      <c r="R41" s="274">
        <f t="shared" si="281"/>
        <v>0</v>
      </c>
      <c r="S41" s="274">
        <f t="shared" si="282"/>
        <v>0</v>
      </c>
      <c r="T41" s="274">
        <f t="shared" si="283"/>
        <v>1485356.4561874978</v>
      </c>
      <c r="U41" s="274">
        <f t="shared" si="284"/>
        <v>0</v>
      </c>
      <c r="V41" s="274">
        <f t="shared" si="285"/>
        <v>0</v>
      </c>
      <c r="W41" s="274">
        <f t="shared" si="286"/>
        <v>7616.299926793482</v>
      </c>
      <c r="X41" s="274">
        <f t="shared" si="287"/>
        <v>777.69286776608556</v>
      </c>
      <c r="Y41" s="274">
        <f t="shared" si="288"/>
        <v>1109.6932669156802</v>
      </c>
      <c r="Z41" s="274">
        <f t="shared" si="289"/>
        <v>1889.2037613048162</v>
      </c>
      <c r="AA41" s="274">
        <f t="shared" si="290"/>
        <v>0</v>
      </c>
      <c r="AB41" s="274">
        <f t="shared" si="291"/>
        <v>602.41550982316755</v>
      </c>
      <c r="AC41" s="274">
        <f t="shared" si="292"/>
        <v>3543.8481414024859</v>
      </c>
      <c r="AD41" s="275">
        <f t="shared" si="293"/>
        <v>1500895.6096615035</v>
      </c>
      <c r="AF41" s="273" t="s">
        <v>634</v>
      </c>
      <c r="AG41" s="274">
        <f>Index!$D$3*SUMIFS(TripMode_Input!$E:$E,TripMode_Input!$C:$C,AG$4,TripMode_Input!$D:$D,$A$37,TripMode_Input!$B:$B,$A41)</f>
        <v>0</v>
      </c>
      <c r="AH41" s="274">
        <f>Index!$D$3*SUMIFS(TripMode_Input!$E:$E,TripMode_Input!$C:$C,AH$4,TripMode_Input!$D:$D,$A$37,TripMode_Input!$B:$B,$A41)</f>
        <v>0</v>
      </c>
      <c r="AI41" s="274">
        <f>Index!$D$3*SUMIFS(TripMode_Input!$E:$E,TripMode_Input!$C:$C,AI$4,TripMode_Input!$D:$D,$A$37,TripMode_Input!$B:$B,$A41)</f>
        <v>1490452</v>
      </c>
      <c r="AJ41" s="274">
        <f>Index!$D$3*SUMIFS(TripMode_Input!$E:$E,TripMode_Input!$C:$C,AJ$4,TripMode_Input!$D:$D,$A$37,TripMode_Input!$B:$B,$A41)</f>
        <v>0</v>
      </c>
      <c r="AK41" s="274">
        <f>Index!$D$3*SUMIFS(TripMode_Input!$E:$E,TripMode_Input!$C:$C,AK$4,TripMode_Input!$D:$D,$A$37,TripMode_Input!$B:$B,$A41)</f>
        <v>0</v>
      </c>
      <c r="AL41" s="274">
        <f>Index!$D$3*SUMIFS(TripMode_Input!$E:$E,TripMode_Input!$C:$C,AL$4,TripMode_Input!$D:$D,$A$37,TripMode_Input!$B:$B,$A41)</f>
        <v>7394</v>
      </c>
      <c r="AM41" s="274">
        <f>Index!$D$3*SUMIFS(TripMode_Input!$E:$E,TripMode_Input!$C:$C,AM$4,TripMode_Input!$D:$D,$A$37,TripMode_Input!$B:$B,$A41)</f>
        <v>862</v>
      </c>
      <c r="AN41" s="274">
        <f>Index!$D$3*SUMIFS(TripMode_Input!$E:$E,TripMode_Input!$C:$C,AN$4,TripMode_Input!$D:$D,$A$37,TripMode_Input!$B:$B,$A41)</f>
        <v>1364</v>
      </c>
      <c r="AO41" s="274">
        <f>Index!$D$3*SUMIFS(TripMode_Input!$E:$E,TripMode_Input!$C:$C,AO$4,TripMode_Input!$D:$D,$A$37,TripMode_Input!$B:$B,$A41)</f>
        <v>1484</v>
      </c>
      <c r="AP41" s="274">
        <f>Index!$D$3*SUMIFS(TripMode_Input!$E:$E,TripMode_Input!$C:$C,AP$4,TripMode_Input!$D:$D,$A$37,TripMode_Input!$B:$B,$A41)</f>
        <v>0</v>
      </c>
      <c r="AQ41" s="274">
        <f>Index!$D$3*SUMIFS(TripMode_Input!$E:$E,TripMode_Input!$C:$C,AQ$4,TripMode_Input!$D:$D,$A$37,TripMode_Input!$B:$B,$A41)</f>
        <v>596</v>
      </c>
      <c r="AR41" s="274">
        <f>Index!$D$3*SUMIFS(TripMode_Input!$E:$E,TripMode_Input!$C:$C,AR$4,TripMode_Input!$D:$D,$A$37,TripMode_Input!$B:$B,$A41)</f>
        <v>3762</v>
      </c>
      <c r="AS41" s="275">
        <f t="shared" si="294"/>
        <v>1505914</v>
      </c>
      <c r="AU41" s="273" t="s">
        <v>634</v>
      </c>
      <c r="AV41" s="249">
        <f t="shared" si="295"/>
        <v>0</v>
      </c>
      <c r="AW41" s="249">
        <f t="shared" si="296"/>
        <v>0</v>
      </c>
      <c r="AX41" s="249">
        <f t="shared" si="297"/>
        <v>0.74966662032845077</v>
      </c>
      <c r="AY41" s="249">
        <f t="shared" si="298"/>
        <v>0</v>
      </c>
      <c r="AZ41" s="249">
        <f t="shared" si="299"/>
        <v>0</v>
      </c>
      <c r="BA41" s="249">
        <f t="shared" si="300"/>
        <v>0.12809115248559505</v>
      </c>
      <c r="BB41" s="249">
        <f t="shared" si="301"/>
        <v>0.68579617968790618</v>
      </c>
      <c r="BC41" s="249">
        <f t="shared" si="302"/>
        <v>0.19766534857778414</v>
      </c>
      <c r="BD41" s="249">
        <f t="shared" si="303"/>
        <v>0.44243647805733394</v>
      </c>
      <c r="BE41" s="249">
        <f t="shared" si="304"/>
        <v>0</v>
      </c>
      <c r="BF41" s="249">
        <f t="shared" si="305"/>
        <v>6.8270116707067952E-2</v>
      </c>
      <c r="BG41" s="249">
        <f t="shared" si="306"/>
        <v>7.0166874062536841E-2</v>
      </c>
      <c r="BH41" s="279">
        <f t="shared" si="307"/>
        <v>0.42527999584650306</v>
      </c>
      <c r="BJ41" s="273" t="s">
        <v>634</v>
      </c>
      <c r="BK41" s="249">
        <f t="shared" si="308"/>
        <v>0</v>
      </c>
      <c r="BL41" s="249">
        <f t="shared" si="309"/>
        <v>0</v>
      </c>
      <c r="BM41" s="249">
        <f t="shared" si="310"/>
        <v>0.7522383660483023</v>
      </c>
      <c r="BN41" s="249">
        <f t="shared" si="311"/>
        <v>0</v>
      </c>
      <c r="BO41" s="249">
        <f t="shared" si="312"/>
        <v>0</v>
      </c>
      <c r="BP41" s="249">
        <f t="shared" si="313"/>
        <v>0.12435250588631012</v>
      </c>
      <c r="BQ41" s="249">
        <f t="shared" si="314"/>
        <v>0.76014109347442682</v>
      </c>
      <c r="BR41" s="249">
        <f t="shared" si="315"/>
        <v>0.24296401852511579</v>
      </c>
      <c r="BS41" s="249">
        <f t="shared" si="316"/>
        <v>0.34754098360655739</v>
      </c>
      <c r="BT41" s="249">
        <f t="shared" si="317"/>
        <v>0</v>
      </c>
      <c r="BU41" s="249">
        <f t="shared" si="318"/>
        <v>6.7543064369900277E-2</v>
      </c>
      <c r="BV41" s="249">
        <f t="shared" si="319"/>
        <v>7.4486199659446403E-2</v>
      </c>
      <c r="BW41" s="279">
        <f t="shared" si="320"/>
        <v>0.42670196084431744</v>
      </c>
      <c r="BY41" s="273" t="s">
        <v>634</v>
      </c>
      <c r="BZ41" s="249" t="str">
        <f t="shared" si="321"/>
        <v/>
      </c>
      <c r="CA41" s="249" t="str">
        <f t="shared" si="258"/>
        <v/>
      </c>
      <c r="CB41" s="249">
        <f t="shared" si="259"/>
        <v>3.4305191802787875E-3</v>
      </c>
      <c r="CC41" s="249" t="str">
        <f t="shared" si="260"/>
        <v/>
      </c>
      <c r="CD41" s="249" t="str">
        <f t="shared" si="261"/>
        <v/>
      </c>
      <c r="CE41" s="249">
        <f t="shared" si="262"/>
        <v>-2.918739137510195E-2</v>
      </c>
      <c r="CF41" s="249">
        <f t="shared" si="263"/>
        <v>0.10840671906389696</v>
      </c>
      <c r="CG41" s="249">
        <f t="shared" si="264"/>
        <v>0.22916849247103099</v>
      </c>
      <c r="CH41" s="249">
        <f t="shared" si="265"/>
        <v>-0.21448388448314007</v>
      </c>
      <c r="CI41" s="249" t="str">
        <f t="shared" si="266"/>
        <v/>
      </c>
      <c r="CJ41" s="249">
        <f t="shared" si="267"/>
        <v>-1.064964251177856E-2</v>
      </c>
      <c r="CK41" s="249">
        <f t="shared" si="268"/>
        <v>6.1557902566101573E-2</v>
      </c>
      <c r="CL41" s="279">
        <f t="shared" si="269"/>
        <v>3.3435971870344364E-3</v>
      </c>
      <c r="CN41" s="273" t="s">
        <v>634</v>
      </c>
      <c r="CO41" s="239" t="str">
        <f t="shared" si="322"/>
        <v/>
      </c>
      <c r="CP41" s="239" t="str">
        <f t="shared" si="270"/>
        <v/>
      </c>
      <c r="CQ41" s="239">
        <f t="shared" si="271"/>
        <v>-3.4246483721376195E-3</v>
      </c>
      <c r="CR41" s="239" t="str">
        <f t="shared" si="272"/>
        <v/>
      </c>
      <c r="CS41" s="239" t="str">
        <f t="shared" si="273"/>
        <v/>
      </c>
      <c r="CT41" s="239">
        <f t="shared" si="274"/>
        <v>2.962181734330922E-2</v>
      </c>
      <c r="CU41" s="239">
        <f t="shared" si="275"/>
        <v>-0.10292359593697473</v>
      </c>
      <c r="CV41" s="239">
        <f t="shared" si="276"/>
        <v>-0.20633791839688614</v>
      </c>
      <c r="CW41" s="239">
        <f t="shared" si="277"/>
        <v>0.24141430524375312</v>
      </c>
      <c r="CX41" s="239" t="str">
        <f t="shared" si="278"/>
        <v/>
      </c>
      <c r="CY41" s="239">
        <f t="shared" si="279"/>
        <v>1.0706755807298591E-2</v>
      </c>
      <c r="CZ41" s="239">
        <f t="shared" si="280"/>
        <v>-5.9737548545467797E-2</v>
      </c>
      <c r="DA41" s="110"/>
      <c r="DB41" s="121" t="s">
        <v>625</v>
      </c>
      <c r="DC41" s="273" t="str">
        <v>Auto 3+ Person (Free)</v>
      </c>
      <c r="DD41" s="239" t="str">
        <v/>
      </c>
      <c r="DE41" s="239">
        <v>-2.4538855787467782E-3</v>
      </c>
      <c r="DF41" s="239">
        <v>-3.4246483721376195E-3</v>
      </c>
      <c r="DG41" s="239">
        <v>-1.5171645589178124E-2</v>
      </c>
      <c r="DH41" s="239" t="str">
        <v/>
      </c>
      <c r="DI41" s="239" t="str">
        <v/>
      </c>
      <c r="DJ41" s="239" t="str">
        <v/>
      </c>
      <c r="DK41" s="239" t="str">
        <v/>
      </c>
      <c r="DL41" s="239" t="str">
        <v/>
      </c>
      <c r="DM41" s="239" t="str">
        <v/>
      </c>
      <c r="DN41" s="239" t="str">
        <v/>
      </c>
      <c r="DO41" s="239" t="str">
        <v/>
      </c>
      <c r="DP41" s="110">
        <v>0</v>
      </c>
      <c r="DR41" s="282" t="s">
        <v>669</v>
      </c>
      <c r="DS41" s="288">
        <v>-999</v>
      </c>
      <c r="DT41" s="288">
        <v>-999</v>
      </c>
      <c r="DU41" s="288">
        <v>-0.89625276717831015</v>
      </c>
      <c r="DV41" s="288">
        <v>-0.89625276717831015</v>
      </c>
      <c r="DW41" s="288">
        <v>-0.89625276717831015</v>
      </c>
      <c r="DX41" s="290">
        <v>0</v>
      </c>
      <c r="DY41" s="290">
        <v>0</v>
      </c>
      <c r="DZ41" s="290">
        <v>0</v>
      </c>
      <c r="EA41" s="288">
        <v>0.65258296854775155</v>
      </c>
      <c r="EB41" s="287">
        <v>-999</v>
      </c>
      <c r="EC41" s="286">
        <v>-999</v>
      </c>
      <c r="ED41" s="286">
        <v>-999</v>
      </c>
      <c r="EE41" s="286">
        <v>-999</v>
      </c>
      <c r="EF41" s="286">
        <v>-999</v>
      </c>
      <c r="EG41" s="286">
        <v>-999</v>
      </c>
      <c r="EH41" s="286">
        <v>-999</v>
      </c>
      <c r="EI41" s="286">
        <v>-999</v>
      </c>
      <c r="EK41" s="282" t="s">
        <v>669</v>
      </c>
      <c r="EL41" s="288">
        <f>IFERROR(DS41+TripMode!DD41, DS41)</f>
        <v>-999</v>
      </c>
      <c r="EM41" s="288">
        <f>IFERROR(DT41+TripMode!DD41, DT41)</f>
        <v>-999</v>
      </c>
      <c r="EN41" s="288">
        <f>IFERROR(DU41+TripMode!DE41, DU41)</f>
        <v>-0.89870665275705697</v>
      </c>
      <c r="EO41" s="288">
        <f>IFERROR(DV41+TripMode!DE41, DV41)</f>
        <v>-0.89870665275705697</v>
      </c>
      <c r="EP41" s="288">
        <f>IFERROR(DW41+TripMode!DE41, DW41)</f>
        <v>-0.89870665275705697</v>
      </c>
      <c r="EQ41" s="290">
        <f>0</f>
        <v>0</v>
      </c>
      <c r="ER41" s="290">
        <f>0</f>
        <v>0</v>
      </c>
      <c r="ES41" s="290">
        <f>0</f>
        <v>0</v>
      </c>
      <c r="ET41" s="288">
        <f>IFERROR(EA41+TripMode!DG41, EA41)</f>
        <v>0.63741132295857339</v>
      </c>
      <c r="EU41" s="287">
        <f>IFERROR(EB41+TripMode!DH41, EB41)</f>
        <v>-999</v>
      </c>
      <c r="EV41" s="286">
        <f>IFERROR(EC41+TripMode!DI41, EC41)</f>
        <v>-999</v>
      </c>
      <c r="EW41" s="286">
        <f>IFERROR(ED41+TripMode!DJ41, ED41)</f>
        <v>-999</v>
      </c>
      <c r="EX41" s="286">
        <f>IFERROR(EE41+TripMode!DK41, EE41)</f>
        <v>-999</v>
      </c>
      <c r="EY41" s="286">
        <f>IFERROR(EF41+TripMode!DL41, EF41)</f>
        <v>-999</v>
      </c>
      <c r="EZ41" s="286">
        <f>IFERROR(EG41+TripMode!DN41, EG41)</f>
        <v>-999</v>
      </c>
      <c r="FA41" s="286">
        <f>IFERROR(EH41+TripMode!DO41, EH41)</f>
        <v>-999</v>
      </c>
      <c r="FB41" s="286">
        <f>IFERROR(EI41+TripMode!DM41, EI41)</f>
        <v>-999</v>
      </c>
    </row>
    <row r="42" spans="1:158" s="251" customFormat="1" x14ac:dyDescent="0.25">
      <c r="A42" s="251">
        <v>4</v>
      </c>
      <c r="B42" s="273" t="s">
        <v>515</v>
      </c>
      <c r="C42" s="274">
        <v>0</v>
      </c>
      <c r="D42" s="274">
        <v>20361.578290000001</v>
      </c>
      <c r="E42" s="274">
        <v>81908.53529</v>
      </c>
      <c r="F42" s="274">
        <v>272386.83549000003</v>
      </c>
      <c r="G42" s="274">
        <v>0</v>
      </c>
      <c r="H42" s="274">
        <v>5476.0090484597213</v>
      </c>
      <c r="I42" s="274">
        <v>0</v>
      </c>
      <c r="J42" s="274">
        <v>511.07029978097813</v>
      </c>
      <c r="K42" s="274">
        <v>14.60260755606048</v>
      </c>
      <c r="L42" s="274">
        <v>0</v>
      </c>
      <c r="M42" s="274">
        <v>1659.5697</v>
      </c>
      <c r="N42" s="274">
        <v>7468.0636500000019</v>
      </c>
      <c r="O42" s="275">
        <v>389786.26437579677</v>
      </c>
      <c r="P42" s="234"/>
      <c r="Q42" s="273" t="s">
        <v>515</v>
      </c>
      <c r="R42" s="274">
        <f t="shared" si="281"/>
        <v>0</v>
      </c>
      <c r="S42" s="274">
        <f t="shared" si="282"/>
        <v>33015.223533877797</v>
      </c>
      <c r="T42" s="274">
        <f t="shared" si="283"/>
        <v>121691.66073227805</v>
      </c>
      <c r="U42" s="274">
        <f t="shared" si="284"/>
        <v>401494</v>
      </c>
      <c r="V42" s="274">
        <f t="shared" si="285"/>
        <v>0</v>
      </c>
      <c r="W42" s="274">
        <f t="shared" si="286"/>
        <v>6787.1538149277067</v>
      </c>
      <c r="X42" s="274">
        <f t="shared" si="287"/>
        <v>0</v>
      </c>
      <c r="Y42" s="274">
        <f t="shared" si="288"/>
        <v>324.0551139687488</v>
      </c>
      <c r="Z42" s="274">
        <f t="shared" si="289"/>
        <v>551.68951496065927</v>
      </c>
      <c r="AA42" s="274">
        <f t="shared" si="290"/>
        <v>0</v>
      </c>
      <c r="AB42" s="274">
        <f t="shared" si="291"/>
        <v>2275.3374869649374</v>
      </c>
      <c r="AC42" s="274">
        <f t="shared" si="292"/>
        <v>13385.197414009201</v>
      </c>
      <c r="AD42" s="275">
        <f t="shared" si="293"/>
        <v>579524.317610987</v>
      </c>
      <c r="AF42" s="273" t="s">
        <v>515</v>
      </c>
      <c r="AG42" s="274">
        <f>Index!$D$3*SUMIFS(TripMode_Input!$E:$E,TripMode_Input!$C:$C,AG$4,TripMode_Input!$D:$D,$A$37,TripMode_Input!$B:$B,$A42)</f>
        <v>0</v>
      </c>
      <c r="AH42" s="274">
        <f>Index!$D$3*SUMIFS(TripMode_Input!$E:$E,TripMode_Input!$C:$C,AH$4,TripMode_Input!$D:$D,$A$37,TripMode_Input!$B:$B,$A42)</f>
        <v>33348</v>
      </c>
      <c r="AI42" s="274">
        <f>Index!$D$3*SUMIFS(TripMode_Input!$E:$E,TripMode_Input!$C:$C,AI$4,TripMode_Input!$D:$D,$A$37,TripMode_Input!$B:$B,$A42)</f>
        <v>123552</v>
      </c>
      <c r="AJ42" s="274">
        <f>Index!$D$3*SUMIFS(TripMode_Input!$E:$E,TripMode_Input!$C:$C,AJ$4,TripMode_Input!$D:$D,$A$37,TripMode_Input!$B:$B,$A42)</f>
        <v>401494</v>
      </c>
      <c r="AK42" s="274">
        <f>Index!$D$3*SUMIFS(TripMode_Input!$E:$E,TripMode_Input!$C:$C,AK$4,TripMode_Input!$D:$D,$A$37,TripMode_Input!$B:$B,$A42)</f>
        <v>0</v>
      </c>
      <c r="AL42" s="274">
        <f>Index!$D$3*SUMIFS(TripMode_Input!$E:$E,TripMode_Input!$C:$C,AL$4,TripMode_Input!$D:$D,$A$37,TripMode_Input!$B:$B,$A42)</f>
        <v>6572</v>
      </c>
      <c r="AM42" s="274">
        <f>Index!$D$3*SUMIFS(TripMode_Input!$E:$E,TripMode_Input!$C:$C,AM$4,TripMode_Input!$D:$D,$A$37,TripMode_Input!$B:$B,$A42)</f>
        <v>0</v>
      </c>
      <c r="AN42" s="274">
        <f>Index!$D$3*SUMIFS(TripMode_Input!$E:$E,TripMode_Input!$C:$C,AN$4,TripMode_Input!$D:$D,$A$37,TripMode_Input!$B:$B,$A42)</f>
        <v>330</v>
      </c>
      <c r="AO42" s="274">
        <f>Index!$D$3*SUMIFS(TripMode_Input!$E:$E,TripMode_Input!$C:$C,AO$4,TripMode_Input!$D:$D,$A$37,TripMode_Input!$B:$B,$A42)</f>
        <v>450</v>
      </c>
      <c r="AP42" s="274">
        <f>Index!$D$3*SUMIFS(TripMode_Input!$E:$E,TripMode_Input!$C:$C,AP$4,TripMode_Input!$D:$D,$A$37,TripMode_Input!$B:$B,$A42)</f>
        <v>0</v>
      </c>
      <c r="AQ42" s="274">
        <f>Index!$D$3*SUMIFS(TripMode_Input!$E:$E,TripMode_Input!$C:$C,AQ$4,TripMode_Input!$D:$D,$A$37,TripMode_Input!$B:$B,$A42)</f>
        <v>2326</v>
      </c>
      <c r="AR42" s="274">
        <f>Index!$D$3*SUMIFS(TripMode_Input!$E:$E,TripMode_Input!$C:$C,AR$4,TripMode_Input!$D:$D,$A$37,TripMode_Input!$B:$B,$A42)</f>
        <v>13190</v>
      </c>
      <c r="AS42" s="275">
        <f t="shared" si="294"/>
        <v>581262</v>
      </c>
      <c r="AU42" s="273" t="s">
        <v>515</v>
      </c>
      <c r="AV42" s="249">
        <f t="shared" si="295"/>
        <v>0</v>
      </c>
      <c r="AW42" s="249">
        <f t="shared" si="296"/>
        <v>4.6335985243710055E-2</v>
      </c>
      <c r="AX42" s="249">
        <f t="shared" si="297"/>
        <v>6.1418372433968478E-2</v>
      </c>
      <c r="AY42" s="249">
        <f t="shared" si="298"/>
        <v>1</v>
      </c>
      <c r="AZ42" s="249">
        <f t="shared" si="299"/>
        <v>0</v>
      </c>
      <c r="BA42" s="249">
        <f t="shared" si="300"/>
        <v>0.11414654919151879</v>
      </c>
      <c r="BB42" s="249">
        <f t="shared" si="301"/>
        <v>0</v>
      </c>
      <c r="BC42" s="249">
        <f t="shared" si="302"/>
        <v>5.7722677942420517E-2</v>
      </c>
      <c r="BD42" s="249">
        <f t="shared" si="303"/>
        <v>0.12920129155987334</v>
      </c>
      <c r="BE42" s="249">
        <f t="shared" si="304"/>
        <v>0</v>
      </c>
      <c r="BF42" s="249">
        <f t="shared" si="305"/>
        <v>0.2578578294384562</v>
      </c>
      <c r="BG42" s="249">
        <f t="shared" si="306"/>
        <v>0.26502192638516614</v>
      </c>
      <c r="BH42" s="279">
        <f t="shared" si="307"/>
        <v>0.16420868833251642</v>
      </c>
      <c r="BJ42" s="273" t="s">
        <v>515</v>
      </c>
      <c r="BK42" s="249">
        <f t="shared" si="308"/>
        <v>0</v>
      </c>
      <c r="BL42" s="249">
        <f t="shared" si="309"/>
        <v>4.6803028134026085E-2</v>
      </c>
      <c r="BM42" s="249">
        <f t="shared" si="310"/>
        <v>6.235729470120463E-2</v>
      </c>
      <c r="BN42" s="249">
        <f t="shared" si="311"/>
        <v>1</v>
      </c>
      <c r="BO42" s="249">
        <f t="shared" si="312"/>
        <v>0</v>
      </c>
      <c r="BP42" s="249">
        <f t="shared" si="313"/>
        <v>0.11052808610830811</v>
      </c>
      <c r="BQ42" s="249">
        <f t="shared" si="314"/>
        <v>0</v>
      </c>
      <c r="BR42" s="249">
        <f t="shared" si="315"/>
        <v>5.8781617385108655E-2</v>
      </c>
      <c r="BS42" s="249">
        <f t="shared" si="316"/>
        <v>0.1053864168618267</v>
      </c>
      <c r="BT42" s="249">
        <f t="shared" si="317"/>
        <v>0</v>
      </c>
      <c r="BU42" s="249">
        <f t="shared" si="318"/>
        <v>0.26359927470534905</v>
      </c>
      <c r="BV42" s="249">
        <f t="shared" si="319"/>
        <v>0.26115709024670336</v>
      </c>
      <c r="BW42" s="279">
        <f t="shared" si="320"/>
        <v>0.16470106205552881</v>
      </c>
      <c r="BY42" s="273" t="s">
        <v>515</v>
      </c>
      <c r="BZ42" s="249" t="str">
        <f t="shared" si="321"/>
        <v/>
      </c>
      <c r="CA42" s="249">
        <f t="shared" si="258"/>
        <v>1.0079485476774867E-2</v>
      </c>
      <c r="CB42" s="249">
        <f t="shared" si="259"/>
        <v>1.5287319250369205E-2</v>
      </c>
      <c r="CC42" s="249">
        <f t="shared" si="260"/>
        <v>0</v>
      </c>
      <c r="CD42" s="249" t="str">
        <f t="shared" si="261"/>
        <v/>
      </c>
      <c r="CE42" s="249">
        <f t="shared" si="262"/>
        <v>-3.1700153082503631E-2</v>
      </c>
      <c r="CF42" s="249" t="str">
        <f t="shared" si="263"/>
        <v/>
      </c>
      <c r="CG42" s="249">
        <f t="shared" si="264"/>
        <v>1.8345293053528295E-2</v>
      </c>
      <c r="CH42" s="249">
        <f t="shared" si="265"/>
        <v>-0.18432381294741587</v>
      </c>
      <c r="CI42" s="249" t="str">
        <f t="shared" si="266"/>
        <v/>
      </c>
      <c r="CJ42" s="249">
        <f t="shared" si="267"/>
        <v>2.2265933438577953E-2</v>
      </c>
      <c r="CK42" s="249">
        <f t="shared" si="268"/>
        <v>-1.4583080695164334E-2</v>
      </c>
      <c r="CL42" s="279">
        <f t="shared" si="269"/>
        <v>2.9984632848132375E-3</v>
      </c>
      <c r="CN42" s="273" t="s">
        <v>515</v>
      </c>
      <c r="CO42" s="239" t="str">
        <f t="shared" si="322"/>
        <v/>
      </c>
      <c r="CP42" s="239">
        <f t="shared" si="270"/>
        <v>-1.0029026248460511E-2</v>
      </c>
      <c r="CQ42" s="239">
        <f t="shared" si="271"/>
        <v>-1.5171645589178124E-2</v>
      </c>
      <c r="CR42" s="239">
        <f t="shared" si="272"/>
        <v>0</v>
      </c>
      <c r="CS42" s="239" t="str">
        <f t="shared" si="273"/>
        <v/>
      </c>
      <c r="CT42" s="239">
        <f t="shared" si="274"/>
        <v>3.2213480458750388E-2</v>
      </c>
      <c r="CU42" s="239" t="str">
        <f t="shared" si="275"/>
        <v/>
      </c>
      <c r="CV42" s="239">
        <f t="shared" si="276"/>
        <v>-1.8179048292567408E-2</v>
      </c>
      <c r="CW42" s="239">
        <f t="shared" si="277"/>
        <v>0.20373783236815046</v>
      </c>
      <c r="CX42" s="239" t="str">
        <f t="shared" si="278"/>
        <v/>
      </c>
      <c r="CY42" s="239">
        <f t="shared" si="279"/>
        <v>-2.2021666777072787E-2</v>
      </c>
      <c r="CZ42" s="239">
        <f t="shared" si="280"/>
        <v>1.4690459033036325E-2</v>
      </c>
      <c r="DA42" s="110"/>
      <c r="DB42" s="121" t="s">
        <v>626</v>
      </c>
      <c r="DC42" s="273" t="str">
        <v>Walk</v>
      </c>
      <c r="DD42" s="239" t="str">
        <v/>
      </c>
      <c r="DE42" s="239" t="str">
        <v/>
      </c>
      <c r="DF42" s="239" t="str">
        <v/>
      </c>
      <c r="DG42" s="239">
        <v>0</v>
      </c>
      <c r="DH42" s="239" t="str">
        <v/>
      </c>
      <c r="DI42" s="239" t="str">
        <v/>
      </c>
      <c r="DJ42" s="239" t="str">
        <v/>
      </c>
      <c r="DK42" s="239" t="str">
        <v/>
      </c>
      <c r="DL42" s="239" t="str">
        <v/>
      </c>
      <c r="DM42" s="239" t="str">
        <v/>
      </c>
      <c r="DN42" s="239" t="str">
        <v/>
      </c>
      <c r="DO42" s="239" t="str">
        <v/>
      </c>
      <c r="DP42" s="110">
        <v>0</v>
      </c>
      <c r="DR42" s="282" t="s">
        <v>670</v>
      </c>
      <c r="DS42" s="286">
        <v>-999</v>
      </c>
      <c r="DT42" s="286">
        <v>-999</v>
      </c>
      <c r="DU42" s="286">
        <v>-999</v>
      </c>
      <c r="DV42" s="286">
        <v>-999</v>
      </c>
      <c r="DW42" s="286">
        <v>-999</v>
      </c>
      <c r="DX42" s="286">
        <v>-999</v>
      </c>
      <c r="DY42" s="286">
        <v>-999</v>
      </c>
      <c r="DZ42" s="286">
        <v>-999</v>
      </c>
      <c r="EA42" s="290">
        <v>0</v>
      </c>
      <c r="EB42" s="287">
        <v>-999</v>
      </c>
      <c r="EC42" s="286">
        <v>-999</v>
      </c>
      <c r="ED42" s="286">
        <v>-999</v>
      </c>
      <c r="EE42" s="286">
        <v>-999</v>
      </c>
      <c r="EF42" s="286">
        <v>-999</v>
      </c>
      <c r="EG42" s="286">
        <v>-999</v>
      </c>
      <c r="EH42" s="286">
        <v>-999</v>
      </c>
      <c r="EI42" s="286">
        <v>-999</v>
      </c>
      <c r="EK42" s="282" t="s">
        <v>670</v>
      </c>
      <c r="EL42" s="286">
        <f>IFERROR(DS42+TripMode!DD42, DS42)</f>
        <v>-999</v>
      </c>
      <c r="EM42" s="286">
        <f>IFERROR(DT42+TripMode!DD42, DT42)</f>
        <v>-999</v>
      </c>
      <c r="EN42" s="286">
        <f>IFERROR(DU42+TripMode!DE42, DU42)</f>
        <v>-999</v>
      </c>
      <c r="EO42" s="286">
        <f>IFERROR(DV42+TripMode!DE42, DV42)</f>
        <v>-999</v>
      </c>
      <c r="EP42" s="286">
        <f>IFERROR(DW42+TripMode!DE42, DW42)</f>
        <v>-999</v>
      </c>
      <c r="EQ42" s="286">
        <f>IFERROR(DX42+TripMode!DF42, DX42)</f>
        <v>-999</v>
      </c>
      <c r="ER42" s="286">
        <f>IFERROR(DY42+TripMode!DF42, DY42)</f>
        <v>-999</v>
      </c>
      <c r="ES42" s="286">
        <f>IFERROR(DZ42+TripMode!DF42, DZ42)</f>
        <v>-999</v>
      </c>
      <c r="ET42" s="290">
        <v>0</v>
      </c>
      <c r="EU42" s="287">
        <f>IFERROR(EB42+TripMode!DH42, EB42)</f>
        <v>-999</v>
      </c>
      <c r="EV42" s="286">
        <f>IFERROR(EC42+TripMode!DI42, EC42)</f>
        <v>-999</v>
      </c>
      <c r="EW42" s="286">
        <f>IFERROR(ED42+TripMode!DJ42, ED42)</f>
        <v>-999</v>
      </c>
      <c r="EX42" s="286">
        <f>IFERROR(EE42+TripMode!DK42, EE42)</f>
        <v>-999</v>
      </c>
      <c r="EY42" s="286">
        <f>IFERROR(EF42+TripMode!DL42, EF42)</f>
        <v>-999</v>
      </c>
      <c r="EZ42" s="286">
        <f>IFERROR(EG42+TripMode!DN42, EG42)</f>
        <v>-999</v>
      </c>
      <c r="FA42" s="286">
        <f>IFERROR(EH42+TripMode!DO42, EH42)</f>
        <v>-999</v>
      </c>
      <c r="FB42" s="286">
        <f>IFERROR(EI42+TripMode!DM42, EI42)</f>
        <v>-999</v>
      </c>
    </row>
    <row r="43" spans="1:158" s="251" customFormat="1" x14ac:dyDescent="0.25">
      <c r="A43" s="251">
        <v>5</v>
      </c>
      <c r="B43" s="273" t="s">
        <v>517</v>
      </c>
      <c r="C43" s="274">
        <v>0</v>
      </c>
      <c r="D43" s="274">
        <v>0</v>
      </c>
      <c r="E43" s="274">
        <v>0</v>
      </c>
      <c r="F43" s="274">
        <v>0</v>
      </c>
      <c r="G43" s="274">
        <v>53489.525110000002</v>
      </c>
      <c r="H43" s="274">
        <v>0</v>
      </c>
      <c r="I43" s="274">
        <v>0</v>
      </c>
      <c r="J43" s="274">
        <v>0</v>
      </c>
      <c r="K43" s="274">
        <v>0</v>
      </c>
      <c r="L43" s="274">
        <v>0</v>
      </c>
      <c r="M43" s="274">
        <v>0</v>
      </c>
      <c r="N43" s="274">
        <v>0</v>
      </c>
      <c r="O43" s="275">
        <v>53489.525110000002</v>
      </c>
      <c r="P43" s="234"/>
      <c r="Q43" s="273" t="s">
        <v>517</v>
      </c>
      <c r="R43" s="274">
        <f t="shared" si="281"/>
        <v>0</v>
      </c>
      <c r="S43" s="274">
        <f t="shared" si="282"/>
        <v>0</v>
      </c>
      <c r="T43" s="274">
        <f t="shared" si="283"/>
        <v>0</v>
      </c>
      <c r="U43" s="274">
        <f t="shared" si="284"/>
        <v>0</v>
      </c>
      <c r="V43" s="274">
        <f t="shared" si="285"/>
        <v>87560</v>
      </c>
      <c r="W43" s="274">
        <f t="shared" si="286"/>
        <v>0</v>
      </c>
      <c r="X43" s="274">
        <f t="shared" si="287"/>
        <v>0</v>
      </c>
      <c r="Y43" s="274">
        <f t="shared" si="288"/>
        <v>0</v>
      </c>
      <c r="Z43" s="274">
        <f t="shared" si="289"/>
        <v>0</v>
      </c>
      <c r="AA43" s="274">
        <f t="shared" si="290"/>
        <v>0</v>
      </c>
      <c r="AB43" s="274">
        <f t="shared" si="291"/>
        <v>0</v>
      </c>
      <c r="AC43" s="274">
        <f t="shared" si="292"/>
        <v>0</v>
      </c>
      <c r="AD43" s="275">
        <f t="shared" si="293"/>
        <v>87560</v>
      </c>
      <c r="AF43" s="273" t="s">
        <v>517</v>
      </c>
      <c r="AG43" s="274">
        <f>Index!$D$3*SUMIFS(TripMode_Input!$E:$E,TripMode_Input!$C:$C,AG$4,TripMode_Input!$D:$D,$A$37,TripMode_Input!$B:$B,$A43)</f>
        <v>0</v>
      </c>
      <c r="AH43" s="274">
        <f>Index!$D$3*SUMIFS(TripMode_Input!$E:$E,TripMode_Input!$C:$C,AH$4,TripMode_Input!$D:$D,$A$37,TripMode_Input!$B:$B,$A43)</f>
        <v>0</v>
      </c>
      <c r="AI43" s="274">
        <f>Index!$D$3*SUMIFS(TripMode_Input!$E:$E,TripMode_Input!$C:$C,AI$4,TripMode_Input!$D:$D,$A$37,TripMode_Input!$B:$B,$A43)</f>
        <v>0</v>
      </c>
      <c r="AJ43" s="274">
        <f>Index!$D$3*SUMIFS(TripMode_Input!$E:$E,TripMode_Input!$C:$C,AJ$4,TripMode_Input!$D:$D,$A$37,TripMode_Input!$B:$B,$A43)</f>
        <v>0</v>
      </c>
      <c r="AK43" s="274">
        <f>Index!$D$3*SUMIFS(TripMode_Input!$E:$E,TripMode_Input!$C:$C,AK$4,TripMode_Input!$D:$D,$A$37,TripMode_Input!$B:$B,$A43)</f>
        <v>87560</v>
      </c>
      <c r="AL43" s="274">
        <f>Index!$D$3*SUMIFS(TripMode_Input!$E:$E,TripMode_Input!$C:$C,AL$4,TripMode_Input!$D:$D,$A$37,TripMode_Input!$B:$B,$A43)</f>
        <v>0</v>
      </c>
      <c r="AM43" s="274">
        <f>Index!$D$3*SUMIFS(TripMode_Input!$E:$E,TripMode_Input!$C:$C,AM$4,TripMode_Input!$D:$D,$A$37,TripMode_Input!$B:$B,$A43)</f>
        <v>0</v>
      </c>
      <c r="AN43" s="274">
        <f>Index!$D$3*SUMIFS(TripMode_Input!$E:$E,TripMode_Input!$C:$C,AN$4,TripMode_Input!$D:$D,$A$37,TripMode_Input!$B:$B,$A43)</f>
        <v>0</v>
      </c>
      <c r="AO43" s="274">
        <f>Index!$D$3*SUMIFS(TripMode_Input!$E:$E,TripMode_Input!$C:$C,AO$4,TripMode_Input!$D:$D,$A$37,TripMode_Input!$B:$B,$A43)</f>
        <v>0</v>
      </c>
      <c r="AP43" s="274">
        <f>Index!$D$3*SUMIFS(TripMode_Input!$E:$E,TripMode_Input!$C:$C,AP$4,TripMode_Input!$D:$D,$A$37,TripMode_Input!$B:$B,$A43)</f>
        <v>0</v>
      </c>
      <c r="AQ43" s="274">
        <f>Index!$D$3*SUMIFS(TripMode_Input!$E:$E,TripMode_Input!$C:$C,AQ$4,TripMode_Input!$D:$D,$A$37,TripMode_Input!$B:$B,$A43)</f>
        <v>0</v>
      </c>
      <c r="AR43" s="274">
        <f>Index!$D$3*SUMIFS(TripMode_Input!$E:$E,TripMode_Input!$C:$C,AR$4,TripMode_Input!$D:$D,$A$37,TripMode_Input!$B:$B,$A43)</f>
        <v>0</v>
      </c>
      <c r="AS43" s="275">
        <f t="shared" si="294"/>
        <v>87560</v>
      </c>
      <c r="AU43" s="273" t="s">
        <v>517</v>
      </c>
      <c r="AV43" s="249">
        <f t="shared" si="295"/>
        <v>0</v>
      </c>
      <c r="AW43" s="249">
        <f t="shared" si="296"/>
        <v>0</v>
      </c>
      <c r="AX43" s="249">
        <f t="shared" si="297"/>
        <v>0</v>
      </c>
      <c r="AY43" s="249">
        <f t="shared" si="298"/>
        <v>0</v>
      </c>
      <c r="AZ43" s="249">
        <f t="shared" si="299"/>
        <v>1</v>
      </c>
      <c r="BA43" s="249">
        <f t="shared" si="300"/>
        <v>0</v>
      </c>
      <c r="BB43" s="249">
        <f t="shared" si="301"/>
        <v>0</v>
      </c>
      <c r="BC43" s="249">
        <f t="shared" si="302"/>
        <v>0</v>
      </c>
      <c r="BD43" s="249">
        <f t="shared" si="303"/>
        <v>0</v>
      </c>
      <c r="BE43" s="249">
        <f t="shared" si="304"/>
        <v>0</v>
      </c>
      <c r="BF43" s="249">
        <f t="shared" si="305"/>
        <v>0</v>
      </c>
      <c r="BG43" s="249">
        <f t="shared" si="306"/>
        <v>0</v>
      </c>
      <c r="BH43" s="279">
        <f t="shared" si="307"/>
        <v>2.4810197455849694E-2</v>
      </c>
      <c r="BJ43" s="273" t="s">
        <v>517</v>
      </c>
      <c r="BK43" s="249">
        <f t="shared" si="308"/>
        <v>0</v>
      </c>
      <c r="BL43" s="249">
        <f t="shared" si="309"/>
        <v>0</v>
      </c>
      <c r="BM43" s="249">
        <f t="shared" si="310"/>
        <v>0</v>
      </c>
      <c r="BN43" s="249">
        <f t="shared" si="311"/>
        <v>0</v>
      </c>
      <c r="BO43" s="249">
        <f t="shared" si="312"/>
        <v>1</v>
      </c>
      <c r="BP43" s="249">
        <f t="shared" si="313"/>
        <v>0</v>
      </c>
      <c r="BQ43" s="249">
        <f t="shared" si="314"/>
        <v>0</v>
      </c>
      <c r="BR43" s="249">
        <f t="shared" si="315"/>
        <v>0</v>
      </c>
      <c r="BS43" s="249">
        <f t="shared" si="316"/>
        <v>0</v>
      </c>
      <c r="BT43" s="249">
        <f t="shared" si="317"/>
        <v>0</v>
      </c>
      <c r="BU43" s="249">
        <f t="shared" si="318"/>
        <v>0</v>
      </c>
      <c r="BV43" s="249">
        <f t="shared" si="319"/>
        <v>0</v>
      </c>
      <c r="BW43" s="279">
        <f t="shared" si="320"/>
        <v>2.4810197455849694E-2</v>
      </c>
      <c r="BY43" s="273" t="s">
        <v>517</v>
      </c>
      <c r="BZ43" s="249" t="str">
        <f t="shared" si="321"/>
        <v/>
      </c>
      <c r="CA43" s="249" t="str">
        <f t="shared" si="258"/>
        <v/>
      </c>
      <c r="CB43" s="249" t="str">
        <f t="shared" si="259"/>
        <v/>
      </c>
      <c r="CC43" s="249" t="str">
        <f t="shared" si="260"/>
        <v/>
      </c>
      <c r="CD43" s="249">
        <f t="shared" si="261"/>
        <v>0</v>
      </c>
      <c r="CE43" s="249" t="str">
        <f t="shared" si="262"/>
        <v/>
      </c>
      <c r="CF43" s="249" t="str">
        <f t="shared" si="263"/>
        <v/>
      </c>
      <c r="CG43" s="249" t="str">
        <f t="shared" si="264"/>
        <v/>
      </c>
      <c r="CH43" s="249" t="str">
        <f t="shared" si="265"/>
        <v/>
      </c>
      <c r="CI43" s="249" t="str">
        <f t="shared" si="266"/>
        <v/>
      </c>
      <c r="CJ43" s="249" t="str">
        <f t="shared" si="267"/>
        <v/>
      </c>
      <c r="CK43" s="249" t="str">
        <f t="shared" si="268"/>
        <v/>
      </c>
      <c r="CL43" s="279">
        <f t="shared" si="269"/>
        <v>0</v>
      </c>
      <c r="CN43" s="273" t="s">
        <v>517</v>
      </c>
      <c r="CO43" s="239" t="str">
        <f t="shared" si="322"/>
        <v/>
      </c>
      <c r="CP43" s="239" t="str">
        <f t="shared" si="270"/>
        <v/>
      </c>
      <c r="CQ43" s="239" t="str">
        <f t="shared" si="271"/>
        <v/>
      </c>
      <c r="CR43" s="239" t="str">
        <f t="shared" si="272"/>
        <v/>
      </c>
      <c r="CS43" s="239">
        <f t="shared" si="273"/>
        <v>0</v>
      </c>
      <c r="CT43" s="239" t="str">
        <f t="shared" si="274"/>
        <v/>
      </c>
      <c r="CU43" s="239" t="str">
        <f t="shared" si="275"/>
        <v/>
      </c>
      <c r="CV43" s="239" t="str">
        <f t="shared" si="276"/>
        <v/>
      </c>
      <c r="CW43" s="239" t="str">
        <f t="shared" si="277"/>
        <v/>
      </c>
      <c r="CX43" s="239" t="str">
        <f t="shared" si="278"/>
        <v/>
      </c>
      <c r="CY43" s="239" t="str">
        <f t="shared" si="279"/>
        <v/>
      </c>
      <c r="CZ43" s="239" t="str">
        <f t="shared" si="280"/>
        <v/>
      </c>
      <c r="DA43" s="110"/>
      <c r="DB43" s="121" t="s">
        <v>627</v>
      </c>
      <c r="DC43" s="273" t="str">
        <v>Bike / Moped</v>
      </c>
      <c r="DD43" s="239" t="str">
        <v/>
      </c>
      <c r="DE43" s="239" t="str">
        <v/>
      </c>
      <c r="DF43" s="239" t="str">
        <v/>
      </c>
      <c r="DG43" s="239" t="str">
        <v/>
      </c>
      <c r="DH43" s="239">
        <v>0</v>
      </c>
      <c r="DI43" s="239" t="str">
        <v/>
      </c>
      <c r="DJ43" s="239" t="str">
        <v/>
      </c>
      <c r="DK43" s="239" t="str">
        <v/>
      </c>
      <c r="DL43" s="239" t="str">
        <v/>
      </c>
      <c r="DM43" s="239" t="str">
        <v/>
      </c>
      <c r="DN43" s="239" t="str">
        <v/>
      </c>
      <c r="DO43" s="239" t="str">
        <v/>
      </c>
      <c r="DP43" s="110">
        <v>0</v>
      </c>
      <c r="DR43" s="282" t="s">
        <v>671</v>
      </c>
      <c r="DS43" s="286">
        <v>-999</v>
      </c>
      <c r="DT43" s="286">
        <v>-999</v>
      </c>
      <c r="DU43" s="286">
        <v>-999</v>
      </c>
      <c r="DV43" s="286">
        <v>-999</v>
      </c>
      <c r="DW43" s="286">
        <v>-999</v>
      </c>
      <c r="DX43" s="286">
        <v>-999</v>
      </c>
      <c r="DY43" s="286">
        <v>-999</v>
      </c>
      <c r="DZ43" s="286">
        <v>-999</v>
      </c>
      <c r="EA43" s="286">
        <v>-999</v>
      </c>
      <c r="EB43" s="291">
        <v>0</v>
      </c>
      <c r="EC43" s="286">
        <v>-999</v>
      </c>
      <c r="ED43" s="286">
        <v>-999</v>
      </c>
      <c r="EE43" s="286">
        <v>-999</v>
      </c>
      <c r="EF43" s="286">
        <v>-999</v>
      </c>
      <c r="EG43" s="286">
        <v>-999</v>
      </c>
      <c r="EH43" s="286">
        <v>-999</v>
      </c>
      <c r="EI43" s="286">
        <v>-999</v>
      </c>
      <c r="EK43" s="282" t="s">
        <v>671</v>
      </c>
      <c r="EL43" s="286">
        <f>IFERROR(DS43+TripMode!DD43, DS43)</f>
        <v>-999</v>
      </c>
      <c r="EM43" s="286">
        <f>IFERROR(DT43+TripMode!DD43, DT43)</f>
        <v>-999</v>
      </c>
      <c r="EN43" s="286">
        <f>IFERROR(DU43+TripMode!DE43, DU43)</f>
        <v>-999</v>
      </c>
      <c r="EO43" s="286">
        <f>IFERROR(DV43+TripMode!DE43, DV43)</f>
        <v>-999</v>
      </c>
      <c r="EP43" s="286">
        <f>IFERROR(DW43+TripMode!DE43, DW43)</f>
        <v>-999</v>
      </c>
      <c r="EQ43" s="286">
        <f>IFERROR(DX43+TripMode!DF43, DX43)</f>
        <v>-999</v>
      </c>
      <c r="ER43" s="286">
        <f>IFERROR(DY43+TripMode!DF43, DY43)</f>
        <v>-999</v>
      </c>
      <c r="ES43" s="286">
        <f>IFERROR(DZ43+TripMode!DF43, DZ43)</f>
        <v>-999</v>
      </c>
      <c r="ET43" s="286">
        <f>IFERROR(EA43+TripMode!DG43, EA43)</f>
        <v>-999</v>
      </c>
      <c r="EU43" s="291">
        <v>0</v>
      </c>
      <c r="EV43" s="286">
        <f>IFERROR(EC43+TripMode!DI43, EC43)</f>
        <v>-999</v>
      </c>
      <c r="EW43" s="286">
        <f>IFERROR(ED43+TripMode!DJ43, ED43)</f>
        <v>-999</v>
      </c>
      <c r="EX43" s="286">
        <f>IFERROR(EE43+TripMode!DK43, EE43)</f>
        <v>-999</v>
      </c>
      <c r="EY43" s="286">
        <f>IFERROR(EF43+TripMode!DL43, EF43)</f>
        <v>-999</v>
      </c>
      <c r="EZ43" s="286">
        <f>IFERROR(EG43+TripMode!DN43, EG43)</f>
        <v>-999</v>
      </c>
      <c r="FA43" s="286">
        <f>IFERROR(EH43+TripMode!DO43, EH43)</f>
        <v>-999</v>
      </c>
      <c r="FB43" s="286">
        <f>IFERROR(EI43+TripMode!DM43, EI43)</f>
        <v>-999</v>
      </c>
    </row>
    <row r="44" spans="1:158" s="251" customFormat="1" x14ac:dyDescent="0.25">
      <c r="A44" s="251">
        <v>6</v>
      </c>
      <c r="B44" s="273" t="s">
        <v>519</v>
      </c>
      <c r="C44" s="274"/>
      <c r="D44" s="274"/>
      <c r="E44" s="274"/>
      <c r="F44" s="274"/>
      <c r="G44" s="274"/>
      <c r="H44" s="274">
        <v>36043.535532651098</v>
      </c>
      <c r="I44" s="274"/>
      <c r="J44" s="274"/>
      <c r="K44" s="274"/>
      <c r="L44" s="274"/>
      <c r="M44" s="274"/>
      <c r="N44" s="274"/>
      <c r="O44" s="275">
        <v>36043.535532651098</v>
      </c>
      <c r="P44" s="234"/>
      <c r="Q44" s="273" t="s">
        <v>519</v>
      </c>
      <c r="R44" s="274">
        <f>C44</f>
        <v>0</v>
      </c>
      <c r="S44" s="274">
        <f t="shared" ref="S44:S47" si="323">D44</f>
        <v>0</v>
      </c>
      <c r="T44" s="274">
        <f t="shared" ref="T44:T47" si="324">E44</f>
        <v>0</v>
      </c>
      <c r="U44" s="274">
        <f t="shared" ref="U44:U47" si="325">F44</f>
        <v>0</v>
      </c>
      <c r="V44" s="274">
        <f t="shared" ref="V44:V47" si="326">G44</f>
        <v>0</v>
      </c>
      <c r="W44" s="274">
        <f t="shared" ref="W44:W47" si="327">H44</f>
        <v>36043.535532651098</v>
      </c>
      <c r="X44" s="274">
        <f t="shared" ref="X44:X47" si="328">I44</f>
        <v>0</v>
      </c>
      <c r="Y44" s="274">
        <f t="shared" ref="Y44:Y47" si="329">J44</f>
        <v>0</v>
      </c>
      <c r="Z44" s="274">
        <f t="shared" ref="Z44:Z47" si="330">K44</f>
        <v>0</v>
      </c>
      <c r="AA44" s="274">
        <f t="shared" ref="AA44:AA47" si="331">L44</f>
        <v>0</v>
      </c>
      <c r="AB44" s="274">
        <f t="shared" ref="AB44:AB47" si="332">M44</f>
        <v>0</v>
      </c>
      <c r="AC44" s="274">
        <f t="shared" ref="AC44:AC47" si="333">N44</f>
        <v>0</v>
      </c>
      <c r="AD44" s="275">
        <f t="shared" si="293"/>
        <v>36043.535532651098</v>
      </c>
      <c r="AF44" s="273" t="s">
        <v>519</v>
      </c>
      <c r="AG44" s="274">
        <f>Index!$D$3*SUMIFS(TripMode_Input!$E:$E,TripMode_Input!$C:$C,AG$4,TripMode_Input!$D:$D,$A$37,TripMode_Input!$B:$B,$A44)</f>
        <v>0</v>
      </c>
      <c r="AH44" s="274">
        <f>Index!$D$3*SUMIFS(TripMode_Input!$E:$E,TripMode_Input!$C:$C,AH$4,TripMode_Input!$D:$D,$A$37,TripMode_Input!$B:$B,$A44)</f>
        <v>0</v>
      </c>
      <c r="AI44" s="274">
        <f>Index!$D$3*SUMIFS(TripMode_Input!$E:$E,TripMode_Input!$C:$C,AI$4,TripMode_Input!$D:$D,$A$37,TripMode_Input!$B:$B,$A44)</f>
        <v>0</v>
      </c>
      <c r="AJ44" s="274">
        <f>Index!$D$3*SUMIFS(TripMode_Input!$E:$E,TripMode_Input!$C:$C,AJ$4,TripMode_Input!$D:$D,$A$37,TripMode_Input!$B:$B,$A44)</f>
        <v>0</v>
      </c>
      <c r="AK44" s="274">
        <f>Index!$D$3*SUMIFS(TripMode_Input!$E:$E,TripMode_Input!$C:$C,AK$4,TripMode_Input!$D:$D,$A$37,TripMode_Input!$B:$B,$A44)</f>
        <v>0</v>
      </c>
      <c r="AL44" s="274">
        <f>Index!$D$3*SUMIFS(TripMode_Input!$E:$E,TripMode_Input!$C:$C,AL$4,TripMode_Input!$D:$D,$A$37,TripMode_Input!$B:$B,$A44)</f>
        <v>20228</v>
      </c>
      <c r="AM44" s="274">
        <f>Index!$D$3*SUMIFS(TripMode_Input!$E:$E,TripMode_Input!$C:$C,AM$4,TripMode_Input!$D:$D,$A$37,TripMode_Input!$B:$B,$A44)</f>
        <v>0</v>
      </c>
      <c r="AN44" s="274">
        <f>Index!$D$3*SUMIFS(TripMode_Input!$E:$E,TripMode_Input!$C:$C,AN$4,TripMode_Input!$D:$D,$A$37,TripMode_Input!$B:$B,$A44)</f>
        <v>0</v>
      </c>
      <c r="AO44" s="274">
        <f>Index!$D$3*SUMIFS(TripMode_Input!$E:$E,TripMode_Input!$C:$C,AO$4,TripMode_Input!$D:$D,$A$37,TripMode_Input!$B:$B,$A44)</f>
        <v>0</v>
      </c>
      <c r="AP44" s="274">
        <f>Index!$D$3*SUMIFS(TripMode_Input!$E:$E,TripMode_Input!$C:$C,AP$4,TripMode_Input!$D:$D,$A$37,TripMode_Input!$B:$B,$A44)</f>
        <v>0</v>
      </c>
      <c r="AQ44" s="274">
        <f>Index!$D$3*SUMIFS(TripMode_Input!$E:$E,TripMode_Input!$C:$C,AQ$4,TripMode_Input!$D:$D,$A$37,TripMode_Input!$B:$B,$A44)</f>
        <v>0</v>
      </c>
      <c r="AR44" s="274">
        <f>Index!$D$3*SUMIFS(TripMode_Input!$E:$E,TripMode_Input!$C:$C,AR$4,TripMode_Input!$D:$D,$A$37,TripMode_Input!$B:$B,$A44)</f>
        <v>0</v>
      </c>
      <c r="AS44" s="275">
        <f t="shared" si="294"/>
        <v>20228</v>
      </c>
      <c r="AU44" s="273" t="s">
        <v>519</v>
      </c>
      <c r="AV44" s="249">
        <f t="shared" si="295"/>
        <v>0</v>
      </c>
      <c r="AW44" s="249">
        <f t="shared" si="296"/>
        <v>0</v>
      </c>
      <c r="AX44" s="249">
        <f t="shared" si="297"/>
        <v>0</v>
      </c>
      <c r="AY44" s="249">
        <f t="shared" si="298"/>
        <v>0</v>
      </c>
      <c r="AZ44" s="249">
        <f t="shared" si="299"/>
        <v>0</v>
      </c>
      <c r="BA44" s="249">
        <f t="shared" si="300"/>
        <v>0.60618122321983015</v>
      </c>
      <c r="BB44" s="249">
        <f t="shared" si="301"/>
        <v>0</v>
      </c>
      <c r="BC44" s="249">
        <f t="shared" si="302"/>
        <v>0</v>
      </c>
      <c r="BD44" s="249">
        <f t="shared" si="303"/>
        <v>0</v>
      </c>
      <c r="BE44" s="249">
        <f t="shared" si="304"/>
        <v>0</v>
      </c>
      <c r="BF44" s="249">
        <f t="shared" si="305"/>
        <v>0</v>
      </c>
      <c r="BG44" s="249">
        <f t="shared" si="306"/>
        <v>0</v>
      </c>
      <c r="BH44" s="279">
        <f t="shared" si="307"/>
        <v>1.0212965207537783E-2</v>
      </c>
      <c r="BJ44" s="273" t="s">
        <v>519</v>
      </c>
      <c r="BK44" s="249">
        <f t="shared" si="308"/>
        <v>0</v>
      </c>
      <c r="BL44" s="249">
        <f t="shared" si="309"/>
        <v>0</v>
      </c>
      <c r="BM44" s="249">
        <f t="shared" si="310"/>
        <v>0</v>
      </c>
      <c r="BN44" s="249">
        <f t="shared" si="311"/>
        <v>0</v>
      </c>
      <c r="BO44" s="249">
        <f t="shared" si="312"/>
        <v>0</v>
      </c>
      <c r="BP44" s="249">
        <f t="shared" si="313"/>
        <v>0.3401950891355533</v>
      </c>
      <c r="BQ44" s="249">
        <f t="shared" si="314"/>
        <v>0</v>
      </c>
      <c r="BR44" s="249">
        <f t="shared" si="315"/>
        <v>0</v>
      </c>
      <c r="BS44" s="249">
        <f t="shared" si="316"/>
        <v>0</v>
      </c>
      <c r="BT44" s="249">
        <f t="shared" si="317"/>
        <v>0</v>
      </c>
      <c r="BU44" s="249">
        <f t="shared" si="318"/>
        <v>0</v>
      </c>
      <c r="BV44" s="249">
        <f t="shared" si="319"/>
        <v>0</v>
      </c>
      <c r="BW44" s="279">
        <f t="shared" si="320"/>
        <v>5.7316203076396479E-3</v>
      </c>
      <c r="BY44" s="273" t="s">
        <v>519</v>
      </c>
      <c r="BZ44" s="249" t="str">
        <f t="shared" si="321"/>
        <v/>
      </c>
      <c r="CA44" s="249" t="str">
        <f t="shared" si="258"/>
        <v/>
      </c>
      <c r="CB44" s="249" t="str">
        <f t="shared" si="259"/>
        <v/>
      </c>
      <c r="CC44" s="249" t="str">
        <f t="shared" si="260"/>
        <v/>
      </c>
      <c r="CD44" s="249" t="str">
        <f t="shared" si="261"/>
        <v/>
      </c>
      <c r="CE44" s="249">
        <f t="shared" si="262"/>
        <v>-0.43878979403460938</v>
      </c>
      <c r="CF44" s="249" t="str">
        <f t="shared" si="263"/>
        <v/>
      </c>
      <c r="CG44" s="249" t="str">
        <f t="shared" si="264"/>
        <v/>
      </c>
      <c r="CH44" s="249" t="str">
        <f t="shared" si="265"/>
        <v/>
      </c>
      <c r="CI44" s="249" t="str">
        <f t="shared" si="266"/>
        <v/>
      </c>
      <c r="CJ44" s="249" t="str">
        <f t="shared" si="267"/>
        <v/>
      </c>
      <c r="CK44" s="249" t="str">
        <f t="shared" si="268"/>
        <v/>
      </c>
      <c r="CL44" s="279">
        <f t="shared" si="269"/>
        <v>-0.43878979403460933</v>
      </c>
      <c r="CN44" s="273" t="s">
        <v>519</v>
      </c>
      <c r="CO44" s="239" t="str">
        <f t="shared" si="322"/>
        <v/>
      </c>
      <c r="CP44" s="239" t="str">
        <f t="shared" si="270"/>
        <v/>
      </c>
      <c r="CQ44" s="239" t="str">
        <f t="shared" si="271"/>
        <v/>
      </c>
      <c r="CR44" s="239" t="str">
        <f t="shared" si="272"/>
        <v/>
      </c>
      <c r="CS44" s="239" t="str">
        <f t="shared" si="273"/>
        <v/>
      </c>
      <c r="CT44" s="239">
        <f t="shared" si="274"/>
        <v>0.57765974495092842</v>
      </c>
      <c r="CU44" s="239" t="str">
        <f t="shared" si="275"/>
        <v/>
      </c>
      <c r="CV44" s="239" t="str">
        <f t="shared" si="276"/>
        <v/>
      </c>
      <c r="CW44" s="239" t="str">
        <f t="shared" si="277"/>
        <v/>
      </c>
      <c r="CX44" s="239" t="str">
        <f t="shared" si="278"/>
        <v/>
      </c>
      <c r="CY44" s="239" t="str">
        <f t="shared" si="279"/>
        <v/>
      </c>
      <c r="CZ44" s="239" t="str">
        <f t="shared" si="280"/>
        <v/>
      </c>
      <c r="DA44" s="110"/>
      <c r="DB44" s="121" t="s">
        <v>628</v>
      </c>
      <c r="DC44" s="273" t="str">
        <v>Walk-Transit</v>
      </c>
      <c r="DD44" s="239" t="str">
        <v/>
      </c>
      <c r="DE44" s="239">
        <v>-4.5226927054302923E-2</v>
      </c>
      <c r="DF44" s="239">
        <v>2.962181734330922E-2</v>
      </c>
      <c r="DG44" s="239">
        <v>3.2213480458750388E-2</v>
      </c>
      <c r="DH44" s="239" t="str">
        <v/>
      </c>
      <c r="DI44" s="239">
        <v>0.57765974495092842</v>
      </c>
      <c r="DJ44" s="239" t="str">
        <v/>
      </c>
      <c r="DK44" s="239" t="str">
        <v/>
      </c>
      <c r="DL44" s="239" t="str">
        <v/>
      </c>
      <c r="DM44" s="239" t="str">
        <v/>
      </c>
      <c r="DN44" s="239" t="str">
        <v/>
      </c>
      <c r="DO44" s="239" t="str">
        <v/>
      </c>
      <c r="DP44" s="110">
        <v>0</v>
      </c>
      <c r="DR44" s="282" t="s">
        <v>672</v>
      </c>
      <c r="DS44" s="286">
        <v>-999</v>
      </c>
      <c r="DT44" s="286">
        <v>-999</v>
      </c>
      <c r="DU44" s="288">
        <v>0.26327059266131753</v>
      </c>
      <c r="DV44" s="288">
        <v>0.26327059266131753</v>
      </c>
      <c r="DW44" s="288">
        <v>0.26327059266131753</v>
      </c>
      <c r="DX44" s="288">
        <v>1.387469881314328</v>
      </c>
      <c r="DY44" s="288">
        <v>1.387469881314328</v>
      </c>
      <c r="DZ44" s="288">
        <v>1.387469881314328</v>
      </c>
      <c r="EA44" s="288">
        <v>0.73103606303327062</v>
      </c>
      <c r="EB44" s="287">
        <v>-999</v>
      </c>
      <c r="EC44" s="290">
        <v>0</v>
      </c>
      <c r="ED44" s="286">
        <v>-999</v>
      </c>
      <c r="EE44" s="286">
        <v>-999</v>
      </c>
      <c r="EF44" s="286">
        <v>-999</v>
      </c>
      <c r="EG44" s="286">
        <v>-1</v>
      </c>
      <c r="EH44" s="286">
        <v>-2</v>
      </c>
      <c r="EI44" s="286">
        <v>-999</v>
      </c>
      <c r="EK44" s="282" t="s">
        <v>672</v>
      </c>
      <c r="EL44" s="286">
        <f>IFERROR(DS44+TripMode!DD44, DS44)</f>
        <v>-999</v>
      </c>
      <c r="EM44" s="286">
        <f>IFERROR(DT44+TripMode!DD44, DT44)</f>
        <v>-999</v>
      </c>
      <c r="EN44" s="288">
        <f>IFERROR(DU44+TripMode!DE44, DU44)</f>
        <v>0.2180436656070146</v>
      </c>
      <c r="EO44" s="288">
        <f>IFERROR(DV44+TripMode!DE44, DV44)</f>
        <v>0.2180436656070146</v>
      </c>
      <c r="EP44" s="288">
        <f>IFERROR(DW44+TripMode!DE44, DW44)</f>
        <v>0.2180436656070146</v>
      </c>
      <c r="EQ44" s="288">
        <f>IFERROR(DX44+TripMode!DF44, DX44)</f>
        <v>1.4170916986576372</v>
      </c>
      <c r="ER44" s="288">
        <f>IFERROR(DY44+TripMode!DF44, DY44)</f>
        <v>1.4170916986576372</v>
      </c>
      <c r="ES44" s="288">
        <f>IFERROR(DZ44+TripMode!DF44, DZ44)</f>
        <v>1.4170916986576372</v>
      </c>
      <c r="ET44" s="288">
        <f>IFERROR(EA44+TripMode!DG44, EA44)</f>
        <v>0.76324954349202101</v>
      </c>
      <c r="EU44" s="287">
        <f>IFERROR(EB44+TripMode!DH44, EB44)</f>
        <v>-999</v>
      </c>
      <c r="EV44" s="290">
        <v>0</v>
      </c>
      <c r="EW44" s="286">
        <f>IFERROR(ED44+TripMode!DJ44, ED44)</f>
        <v>-999</v>
      </c>
      <c r="EX44" s="286">
        <f>IFERROR(EE44+TripMode!DK44, EE44)</f>
        <v>-999</v>
      </c>
      <c r="EY44" s="286">
        <f>IFERROR(EF44+TripMode!DL44, EF44)</f>
        <v>-999</v>
      </c>
      <c r="EZ44" s="286">
        <f>IFERROR(EG44+TripMode!DN44, EG44)</f>
        <v>-1</v>
      </c>
      <c r="FA44" s="286">
        <f>IFERROR(EH44+TripMode!DO44, EH44)</f>
        <v>-2</v>
      </c>
      <c r="FB44" s="286">
        <f>IFERROR(EI44+TripMode!DM44, EI44)</f>
        <v>-999</v>
      </c>
    </row>
    <row r="45" spans="1:158" s="251" customFormat="1" x14ac:dyDescent="0.25">
      <c r="A45" s="251">
        <v>7</v>
      </c>
      <c r="B45" s="273" t="s">
        <v>521</v>
      </c>
      <c r="C45" s="274"/>
      <c r="D45" s="274"/>
      <c r="E45" s="274"/>
      <c r="F45" s="274"/>
      <c r="G45" s="274"/>
      <c r="H45" s="274"/>
      <c r="I45" s="274">
        <v>356.3071322339145</v>
      </c>
      <c r="J45" s="274"/>
      <c r="K45" s="274"/>
      <c r="L45" s="274"/>
      <c r="M45" s="274"/>
      <c r="N45" s="274"/>
      <c r="O45" s="275">
        <v>356.3071322339145</v>
      </c>
      <c r="P45" s="234"/>
      <c r="Q45" s="273" t="s">
        <v>521</v>
      </c>
      <c r="R45" s="274">
        <f t="shared" ref="R45:R47" si="334">C45</f>
        <v>0</v>
      </c>
      <c r="S45" s="274">
        <f t="shared" si="323"/>
        <v>0</v>
      </c>
      <c r="T45" s="274">
        <f t="shared" si="324"/>
        <v>0</v>
      </c>
      <c r="U45" s="274">
        <f t="shared" si="325"/>
        <v>0</v>
      </c>
      <c r="V45" s="274">
        <f t="shared" si="326"/>
        <v>0</v>
      </c>
      <c r="W45" s="274">
        <f t="shared" si="327"/>
        <v>0</v>
      </c>
      <c r="X45" s="274">
        <f t="shared" si="328"/>
        <v>356.3071322339145</v>
      </c>
      <c r="Y45" s="274">
        <f t="shared" si="329"/>
        <v>0</v>
      </c>
      <c r="Z45" s="274">
        <f t="shared" si="330"/>
        <v>0</v>
      </c>
      <c r="AA45" s="274">
        <f t="shared" si="331"/>
        <v>0</v>
      </c>
      <c r="AB45" s="274">
        <f t="shared" si="332"/>
        <v>0</v>
      </c>
      <c r="AC45" s="274">
        <f t="shared" si="333"/>
        <v>0</v>
      </c>
      <c r="AD45" s="275">
        <f t="shared" si="293"/>
        <v>356.3071322339145</v>
      </c>
      <c r="AF45" s="273" t="s">
        <v>521</v>
      </c>
      <c r="AG45" s="274">
        <f>Index!$D$3*SUMIFS(TripMode_Input!$E:$E,TripMode_Input!$C:$C,AG$4,TripMode_Input!$D:$D,$A$37,TripMode_Input!$B:$B,$A45)</f>
        <v>0</v>
      </c>
      <c r="AH45" s="274">
        <f>Index!$D$3*SUMIFS(TripMode_Input!$E:$E,TripMode_Input!$C:$C,AH$4,TripMode_Input!$D:$D,$A$37,TripMode_Input!$B:$B,$A45)</f>
        <v>0</v>
      </c>
      <c r="AI45" s="274">
        <f>Index!$D$3*SUMIFS(TripMode_Input!$E:$E,TripMode_Input!$C:$C,AI$4,TripMode_Input!$D:$D,$A$37,TripMode_Input!$B:$B,$A45)</f>
        <v>0</v>
      </c>
      <c r="AJ45" s="274">
        <f>Index!$D$3*SUMIFS(TripMode_Input!$E:$E,TripMode_Input!$C:$C,AJ$4,TripMode_Input!$D:$D,$A$37,TripMode_Input!$B:$B,$A45)</f>
        <v>0</v>
      </c>
      <c r="AK45" s="274">
        <f>Index!$D$3*SUMIFS(TripMode_Input!$E:$E,TripMode_Input!$C:$C,AK$4,TripMode_Input!$D:$D,$A$37,TripMode_Input!$B:$B,$A45)</f>
        <v>0</v>
      </c>
      <c r="AL45" s="274">
        <f>Index!$D$3*SUMIFS(TripMode_Input!$E:$E,TripMode_Input!$C:$C,AL$4,TripMode_Input!$D:$D,$A$37,TripMode_Input!$B:$B,$A45)</f>
        <v>0</v>
      </c>
      <c r="AM45" s="274">
        <f>Index!$D$3*SUMIFS(TripMode_Input!$E:$E,TripMode_Input!$C:$C,AM$4,TripMode_Input!$D:$D,$A$37,TripMode_Input!$B:$B,$A45)</f>
        <v>272</v>
      </c>
      <c r="AN45" s="274">
        <f>Index!$D$3*SUMIFS(TripMode_Input!$E:$E,TripMode_Input!$C:$C,AN$4,TripMode_Input!$D:$D,$A$37,TripMode_Input!$B:$B,$A45)</f>
        <v>0</v>
      </c>
      <c r="AO45" s="274">
        <f>Index!$D$3*SUMIFS(TripMode_Input!$E:$E,TripMode_Input!$C:$C,AO$4,TripMode_Input!$D:$D,$A$37,TripMode_Input!$B:$B,$A45)</f>
        <v>0</v>
      </c>
      <c r="AP45" s="274">
        <f>Index!$D$3*SUMIFS(TripMode_Input!$E:$E,TripMode_Input!$C:$C,AP$4,TripMode_Input!$D:$D,$A$37,TripMode_Input!$B:$B,$A45)</f>
        <v>0</v>
      </c>
      <c r="AQ45" s="274">
        <f>Index!$D$3*SUMIFS(TripMode_Input!$E:$E,TripMode_Input!$C:$C,AQ$4,TripMode_Input!$D:$D,$A$37,TripMode_Input!$B:$B,$A45)</f>
        <v>0</v>
      </c>
      <c r="AR45" s="274">
        <f>Index!$D$3*SUMIFS(TripMode_Input!$E:$E,TripMode_Input!$C:$C,AR$4,TripMode_Input!$D:$D,$A$37,TripMode_Input!$B:$B,$A45)</f>
        <v>0</v>
      </c>
      <c r="AS45" s="275">
        <f t="shared" si="294"/>
        <v>272</v>
      </c>
      <c r="AU45" s="273" t="s">
        <v>521</v>
      </c>
      <c r="AV45" s="249">
        <f t="shared" si="295"/>
        <v>0</v>
      </c>
      <c r="AW45" s="249">
        <f t="shared" si="296"/>
        <v>0</v>
      </c>
      <c r="AX45" s="249">
        <f t="shared" si="297"/>
        <v>0</v>
      </c>
      <c r="AY45" s="249">
        <f t="shared" si="298"/>
        <v>0</v>
      </c>
      <c r="AZ45" s="249">
        <f t="shared" si="299"/>
        <v>0</v>
      </c>
      <c r="BA45" s="249">
        <f t="shared" si="300"/>
        <v>0</v>
      </c>
      <c r="BB45" s="249">
        <f t="shared" si="301"/>
        <v>0.31420382031209393</v>
      </c>
      <c r="BC45" s="249">
        <f t="shared" si="302"/>
        <v>0</v>
      </c>
      <c r="BD45" s="249">
        <f t="shared" si="303"/>
        <v>0</v>
      </c>
      <c r="BE45" s="249">
        <f t="shared" si="304"/>
        <v>0</v>
      </c>
      <c r="BF45" s="249">
        <f t="shared" si="305"/>
        <v>0</v>
      </c>
      <c r="BG45" s="249">
        <f t="shared" si="306"/>
        <v>0</v>
      </c>
      <c r="BH45" s="279">
        <f t="shared" si="307"/>
        <v>1.0095991669313574E-4</v>
      </c>
      <c r="BJ45" s="273" t="s">
        <v>521</v>
      </c>
      <c r="BK45" s="249">
        <f t="shared" si="308"/>
        <v>0</v>
      </c>
      <c r="BL45" s="249">
        <f t="shared" si="309"/>
        <v>0</v>
      </c>
      <c r="BM45" s="249">
        <f t="shared" si="310"/>
        <v>0</v>
      </c>
      <c r="BN45" s="249">
        <f t="shared" si="311"/>
        <v>0</v>
      </c>
      <c r="BO45" s="249">
        <f t="shared" si="312"/>
        <v>0</v>
      </c>
      <c r="BP45" s="249">
        <f t="shared" si="313"/>
        <v>0</v>
      </c>
      <c r="BQ45" s="249">
        <f t="shared" si="314"/>
        <v>0.23985890652557318</v>
      </c>
      <c r="BR45" s="249">
        <f t="shared" si="315"/>
        <v>0</v>
      </c>
      <c r="BS45" s="249">
        <f t="shared" si="316"/>
        <v>0</v>
      </c>
      <c r="BT45" s="249">
        <f t="shared" si="317"/>
        <v>0</v>
      </c>
      <c r="BU45" s="249">
        <f t="shared" si="318"/>
        <v>0</v>
      </c>
      <c r="BV45" s="249">
        <f t="shared" si="319"/>
        <v>0</v>
      </c>
      <c r="BW45" s="279">
        <f t="shared" si="320"/>
        <v>7.7071421973402422E-5</v>
      </c>
      <c r="BY45" s="273" t="s">
        <v>521</v>
      </c>
      <c r="BZ45" s="249" t="str">
        <f t="shared" si="321"/>
        <v/>
      </c>
      <c r="CA45" s="249" t="str">
        <f t="shared" si="258"/>
        <v/>
      </c>
      <c r="CB45" s="249" t="str">
        <f t="shared" si="259"/>
        <v/>
      </c>
      <c r="CC45" s="249" t="str">
        <f t="shared" si="260"/>
        <v/>
      </c>
      <c r="CD45" s="249" t="str">
        <f t="shared" si="261"/>
        <v/>
      </c>
      <c r="CE45" s="249" t="str">
        <f t="shared" si="262"/>
        <v/>
      </c>
      <c r="CF45" s="249">
        <f t="shared" si="263"/>
        <v>-0.23661365324162853</v>
      </c>
      <c r="CG45" s="249" t="str">
        <f t="shared" si="264"/>
        <v/>
      </c>
      <c r="CH45" s="249" t="str">
        <f t="shared" si="265"/>
        <v/>
      </c>
      <c r="CI45" s="249" t="str">
        <f t="shared" si="266"/>
        <v/>
      </c>
      <c r="CJ45" s="249" t="str">
        <f t="shared" si="267"/>
        <v/>
      </c>
      <c r="CK45" s="249" t="str">
        <f t="shared" si="268"/>
        <v/>
      </c>
      <c r="CL45" s="279">
        <f t="shared" si="269"/>
        <v>-0.23661365324162847</v>
      </c>
      <c r="CN45" s="273" t="s">
        <v>521</v>
      </c>
      <c r="CO45" s="239" t="str">
        <f t="shared" si="322"/>
        <v/>
      </c>
      <c r="CP45" s="239" t="str">
        <f t="shared" si="270"/>
        <v/>
      </c>
      <c r="CQ45" s="239" t="str">
        <f t="shared" si="271"/>
        <v/>
      </c>
      <c r="CR45" s="239" t="str">
        <f t="shared" si="272"/>
        <v/>
      </c>
      <c r="CS45" s="239" t="str">
        <f t="shared" si="273"/>
        <v/>
      </c>
      <c r="CT45" s="239" t="str">
        <f t="shared" si="274"/>
        <v/>
      </c>
      <c r="CU45" s="239">
        <f t="shared" si="275"/>
        <v>0.26999102361169758</v>
      </c>
      <c r="CV45" s="239" t="str">
        <f t="shared" si="276"/>
        <v/>
      </c>
      <c r="CW45" s="239" t="str">
        <f t="shared" si="277"/>
        <v/>
      </c>
      <c r="CX45" s="239" t="str">
        <f t="shared" si="278"/>
        <v/>
      </c>
      <c r="CY45" s="239" t="str">
        <f t="shared" si="279"/>
        <v/>
      </c>
      <c r="CZ45" s="239" t="str">
        <f t="shared" si="280"/>
        <v/>
      </c>
      <c r="DA45" s="110"/>
      <c r="DB45" s="121" t="s">
        <v>335</v>
      </c>
      <c r="DC45" s="273" t="str">
        <v>PNR-Transit</v>
      </c>
      <c r="DD45" s="239" t="str">
        <v/>
      </c>
      <c r="DE45" s="239" t="str">
        <v/>
      </c>
      <c r="DF45" s="239">
        <v>-0.10292359593697473</v>
      </c>
      <c r="DG45" s="239" t="str">
        <v/>
      </c>
      <c r="DH45" s="239" t="str">
        <v/>
      </c>
      <c r="DI45" s="239" t="str">
        <v/>
      </c>
      <c r="DJ45" s="239">
        <v>0.26999102361169758</v>
      </c>
      <c r="DK45" s="239" t="str">
        <v/>
      </c>
      <c r="DL45" s="239" t="str">
        <v/>
      </c>
      <c r="DM45" s="239" t="str">
        <v/>
      </c>
      <c r="DN45" s="239" t="str">
        <v/>
      </c>
      <c r="DO45" s="239" t="str">
        <v/>
      </c>
      <c r="DP45" s="110">
        <v>0</v>
      </c>
      <c r="DR45" s="282" t="s">
        <v>673</v>
      </c>
      <c r="DS45" s="288">
        <v>19.160414121347042</v>
      </c>
      <c r="DT45" s="288">
        <v>19.160414121347042</v>
      </c>
      <c r="DU45" s="288">
        <v>19.160414121347042</v>
      </c>
      <c r="DV45" s="288">
        <v>19.160414121347042</v>
      </c>
      <c r="DW45" s="288">
        <v>19.160414121347042</v>
      </c>
      <c r="DX45" s="286">
        <v>37.520390302057365</v>
      </c>
      <c r="DY45" s="286">
        <v>37.520390302057365</v>
      </c>
      <c r="DZ45" s="286">
        <v>37.520390302057365</v>
      </c>
      <c r="EA45" s="288">
        <v>-999</v>
      </c>
      <c r="EB45" s="287">
        <v>-999</v>
      </c>
      <c r="EC45" s="288">
        <v>-999</v>
      </c>
      <c r="ED45" s="290">
        <v>0</v>
      </c>
      <c r="EE45" s="286">
        <v>-999</v>
      </c>
      <c r="EF45" s="286">
        <v>-999</v>
      </c>
      <c r="EG45" s="286">
        <v>-999</v>
      </c>
      <c r="EH45" s="286">
        <v>-999</v>
      </c>
      <c r="EI45" s="286">
        <v>-999</v>
      </c>
      <c r="EK45" s="282" t="s">
        <v>673</v>
      </c>
      <c r="EL45" s="288">
        <f>IFERROR(DS45+TripMode!DD45, DS45)</f>
        <v>19.160414121347042</v>
      </c>
      <c r="EM45" s="288">
        <f>IFERROR(DT45+TripMode!DD45, DT45)</f>
        <v>19.160414121347042</v>
      </c>
      <c r="EN45" s="288">
        <f>IFERROR(DU45+TripMode!DE45, DU45)</f>
        <v>19.160414121347042</v>
      </c>
      <c r="EO45" s="288">
        <f>IFERROR(DV45+TripMode!DE45, DV45)</f>
        <v>19.160414121347042</v>
      </c>
      <c r="EP45" s="288">
        <f>IFERROR(DW45+TripMode!DE45, DW45)</f>
        <v>19.160414121347042</v>
      </c>
      <c r="EQ45" s="286">
        <f>IFERROR(DX45+TripMode!DF45, DX45)</f>
        <v>37.417466706120393</v>
      </c>
      <c r="ER45" s="286">
        <f>IFERROR(DY45+TripMode!DF45, DY45)</f>
        <v>37.417466706120393</v>
      </c>
      <c r="ES45" s="286">
        <f>IFERROR(DZ45+TripMode!DF45, DZ45)</f>
        <v>37.417466706120393</v>
      </c>
      <c r="ET45" s="288">
        <f>IFERROR(EA45+TripMode!DG45, EA45)</f>
        <v>-999</v>
      </c>
      <c r="EU45" s="287">
        <f>IFERROR(EB45+TripMode!DH45, EB45)</f>
        <v>-999</v>
      </c>
      <c r="EV45" s="288">
        <f>IFERROR(EC45+TripMode!DI45, EC45)</f>
        <v>-999</v>
      </c>
      <c r="EW45" s="290">
        <v>0</v>
      </c>
      <c r="EX45" s="286">
        <f>IFERROR(EE45+TripMode!DK45, EE45)</f>
        <v>-999</v>
      </c>
      <c r="EY45" s="286">
        <f>IFERROR(EF45+TripMode!DL45, EF45)</f>
        <v>-999</v>
      </c>
      <c r="EZ45" s="286">
        <f>IFERROR(EG45+TripMode!DN45, EG45)</f>
        <v>-999</v>
      </c>
      <c r="FA45" s="286">
        <f>IFERROR(EH45+TripMode!DO45, EH45)</f>
        <v>-999</v>
      </c>
      <c r="FB45" s="286">
        <f>IFERROR(EI45+TripMode!DM45, EI45)</f>
        <v>-999</v>
      </c>
    </row>
    <row r="46" spans="1:158" s="251" customFormat="1" x14ac:dyDescent="0.25">
      <c r="A46" s="251">
        <v>8</v>
      </c>
      <c r="B46" s="273" t="s">
        <v>523</v>
      </c>
      <c r="C46" s="274"/>
      <c r="D46" s="274"/>
      <c r="E46" s="274"/>
      <c r="F46" s="274"/>
      <c r="G46" s="274"/>
      <c r="H46" s="274"/>
      <c r="I46" s="274"/>
      <c r="J46" s="274">
        <v>3158.8744743970597</v>
      </c>
      <c r="K46" s="274"/>
      <c r="L46" s="274"/>
      <c r="M46" s="274"/>
      <c r="N46" s="274"/>
      <c r="O46" s="275">
        <v>3158.8744743970597</v>
      </c>
      <c r="P46" s="234"/>
      <c r="Q46" s="273" t="s">
        <v>523</v>
      </c>
      <c r="R46" s="274">
        <f t="shared" si="334"/>
        <v>0</v>
      </c>
      <c r="S46" s="274">
        <f t="shared" si="323"/>
        <v>0</v>
      </c>
      <c r="T46" s="274">
        <f t="shared" si="324"/>
        <v>0</v>
      </c>
      <c r="U46" s="274">
        <f t="shared" si="325"/>
        <v>0</v>
      </c>
      <c r="V46" s="274">
        <f t="shared" si="326"/>
        <v>0</v>
      </c>
      <c r="W46" s="274">
        <f t="shared" si="327"/>
        <v>0</v>
      </c>
      <c r="X46" s="274">
        <f t="shared" si="328"/>
        <v>0</v>
      </c>
      <c r="Y46" s="274">
        <f t="shared" si="329"/>
        <v>3158.8744743970597</v>
      </c>
      <c r="Z46" s="274">
        <f t="shared" si="330"/>
        <v>0</v>
      </c>
      <c r="AA46" s="274">
        <f t="shared" si="331"/>
        <v>0</v>
      </c>
      <c r="AB46" s="274">
        <f t="shared" si="332"/>
        <v>0</v>
      </c>
      <c r="AC46" s="274">
        <f t="shared" si="333"/>
        <v>0</v>
      </c>
      <c r="AD46" s="275">
        <f t="shared" si="293"/>
        <v>3158.8744743970597</v>
      </c>
      <c r="AF46" s="273" t="s">
        <v>523</v>
      </c>
      <c r="AG46" s="274">
        <f>Index!$D$3*SUMIFS(TripMode_Input!$E:$E,TripMode_Input!$C:$C,AG$4,TripMode_Input!$D:$D,$A$37,TripMode_Input!$B:$B,$A46)</f>
        <v>0</v>
      </c>
      <c r="AH46" s="274">
        <f>Index!$D$3*SUMIFS(TripMode_Input!$E:$E,TripMode_Input!$C:$C,AH$4,TripMode_Input!$D:$D,$A$37,TripMode_Input!$B:$B,$A46)</f>
        <v>0</v>
      </c>
      <c r="AI46" s="274">
        <f>Index!$D$3*SUMIFS(TripMode_Input!$E:$E,TripMode_Input!$C:$C,AI$4,TripMode_Input!$D:$D,$A$37,TripMode_Input!$B:$B,$A46)</f>
        <v>0</v>
      </c>
      <c r="AJ46" s="274">
        <f>Index!$D$3*SUMIFS(TripMode_Input!$E:$E,TripMode_Input!$C:$C,AJ$4,TripMode_Input!$D:$D,$A$37,TripMode_Input!$B:$B,$A46)</f>
        <v>0</v>
      </c>
      <c r="AK46" s="274">
        <f>Index!$D$3*SUMIFS(TripMode_Input!$E:$E,TripMode_Input!$C:$C,AK$4,TripMode_Input!$D:$D,$A$37,TripMode_Input!$B:$B,$A46)</f>
        <v>0</v>
      </c>
      <c r="AL46" s="274">
        <f>Index!$D$3*SUMIFS(TripMode_Input!$E:$E,TripMode_Input!$C:$C,AL$4,TripMode_Input!$D:$D,$A$37,TripMode_Input!$B:$B,$A46)</f>
        <v>0</v>
      </c>
      <c r="AM46" s="274">
        <f>Index!$D$3*SUMIFS(TripMode_Input!$E:$E,TripMode_Input!$C:$C,AM$4,TripMode_Input!$D:$D,$A$37,TripMode_Input!$B:$B,$A46)</f>
        <v>0</v>
      </c>
      <c r="AN46" s="274">
        <f>Index!$D$3*SUMIFS(TripMode_Input!$E:$E,TripMode_Input!$C:$C,AN$4,TripMode_Input!$D:$D,$A$37,TripMode_Input!$B:$B,$A46)</f>
        <v>2420</v>
      </c>
      <c r="AO46" s="274">
        <f>Index!$D$3*SUMIFS(TripMode_Input!$E:$E,TripMode_Input!$C:$C,AO$4,TripMode_Input!$D:$D,$A$37,TripMode_Input!$B:$B,$A46)</f>
        <v>0</v>
      </c>
      <c r="AP46" s="274">
        <f>Index!$D$3*SUMIFS(TripMode_Input!$E:$E,TripMode_Input!$C:$C,AP$4,TripMode_Input!$D:$D,$A$37,TripMode_Input!$B:$B,$A46)</f>
        <v>0</v>
      </c>
      <c r="AQ46" s="274">
        <f>Index!$D$3*SUMIFS(TripMode_Input!$E:$E,TripMode_Input!$C:$C,AQ$4,TripMode_Input!$D:$D,$A$37,TripMode_Input!$B:$B,$A46)</f>
        <v>0</v>
      </c>
      <c r="AR46" s="274">
        <f>Index!$D$3*SUMIFS(TripMode_Input!$E:$E,TripMode_Input!$C:$C,AR$4,TripMode_Input!$D:$D,$A$37,TripMode_Input!$B:$B,$A46)</f>
        <v>0</v>
      </c>
      <c r="AS46" s="275">
        <f t="shared" si="294"/>
        <v>2420</v>
      </c>
      <c r="AU46" s="273" t="s">
        <v>523</v>
      </c>
      <c r="AV46" s="249">
        <f t="shared" si="295"/>
        <v>0</v>
      </c>
      <c r="AW46" s="249">
        <f t="shared" si="296"/>
        <v>0</v>
      </c>
      <c r="AX46" s="249">
        <f t="shared" si="297"/>
        <v>0</v>
      </c>
      <c r="AY46" s="249">
        <f t="shared" si="298"/>
        <v>0</v>
      </c>
      <c r="AZ46" s="249">
        <f t="shared" si="299"/>
        <v>0</v>
      </c>
      <c r="BA46" s="249">
        <f t="shared" si="300"/>
        <v>0</v>
      </c>
      <c r="BB46" s="249">
        <f t="shared" si="301"/>
        <v>0</v>
      </c>
      <c r="BC46" s="249">
        <f t="shared" si="302"/>
        <v>0.56267803248967929</v>
      </c>
      <c r="BD46" s="249">
        <f t="shared" si="303"/>
        <v>0</v>
      </c>
      <c r="BE46" s="249">
        <f t="shared" si="304"/>
        <v>0</v>
      </c>
      <c r="BF46" s="249">
        <f t="shared" si="305"/>
        <v>0</v>
      </c>
      <c r="BG46" s="249">
        <f t="shared" si="306"/>
        <v>0</v>
      </c>
      <c r="BH46" s="279">
        <f t="shared" si="307"/>
        <v>8.9506966021053519E-4</v>
      </c>
      <c r="BJ46" s="273" t="s">
        <v>523</v>
      </c>
      <c r="BK46" s="249">
        <f t="shared" si="308"/>
        <v>0</v>
      </c>
      <c r="BL46" s="249">
        <f t="shared" si="309"/>
        <v>0</v>
      </c>
      <c r="BM46" s="249">
        <f t="shared" si="310"/>
        <v>0</v>
      </c>
      <c r="BN46" s="249">
        <f t="shared" si="311"/>
        <v>0</v>
      </c>
      <c r="BO46" s="249">
        <f t="shared" si="312"/>
        <v>0</v>
      </c>
      <c r="BP46" s="249">
        <f t="shared" si="313"/>
        <v>0</v>
      </c>
      <c r="BQ46" s="249">
        <f t="shared" si="314"/>
        <v>0</v>
      </c>
      <c r="BR46" s="249">
        <f t="shared" si="315"/>
        <v>0.43106519415746347</v>
      </c>
      <c r="BS46" s="249">
        <f t="shared" si="316"/>
        <v>0</v>
      </c>
      <c r="BT46" s="249">
        <f t="shared" si="317"/>
        <v>0</v>
      </c>
      <c r="BU46" s="249">
        <f t="shared" si="318"/>
        <v>0</v>
      </c>
      <c r="BV46" s="249">
        <f t="shared" si="319"/>
        <v>0</v>
      </c>
      <c r="BW46" s="279">
        <f t="shared" si="320"/>
        <v>6.857089749104186E-4</v>
      </c>
      <c r="BY46" s="273" t="s">
        <v>523</v>
      </c>
      <c r="BZ46" s="249" t="str">
        <f t="shared" si="321"/>
        <v/>
      </c>
      <c r="CA46" s="249" t="str">
        <f t="shared" si="258"/>
        <v/>
      </c>
      <c r="CB46" s="249" t="str">
        <f t="shared" si="259"/>
        <v/>
      </c>
      <c r="CC46" s="249" t="str">
        <f t="shared" si="260"/>
        <v/>
      </c>
      <c r="CD46" s="249" t="str">
        <f t="shared" si="261"/>
        <v/>
      </c>
      <c r="CE46" s="249" t="str">
        <f t="shared" si="262"/>
        <v/>
      </c>
      <c r="CF46" s="249" t="str">
        <f t="shared" si="263"/>
        <v/>
      </c>
      <c r="CG46" s="249">
        <f t="shared" si="264"/>
        <v>-0.23390434801562984</v>
      </c>
      <c r="CH46" s="249" t="str">
        <f t="shared" si="265"/>
        <v/>
      </c>
      <c r="CI46" s="249" t="str">
        <f t="shared" si="266"/>
        <v/>
      </c>
      <c r="CJ46" s="249" t="str">
        <f t="shared" si="267"/>
        <v/>
      </c>
      <c r="CK46" s="249" t="str">
        <f t="shared" si="268"/>
        <v/>
      </c>
      <c r="CL46" s="279">
        <f t="shared" si="269"/>
        <v>-0.23390434801562984</v>
      </c>
      <c r="CN46" s="273" t="s">
        <v>523</v>
      </c>
      <c r="CO46" s="239" t="str">
        <f t="shared" si="322"/>
        <v/>
      </c>
      <c r="CP46" s="239" t="str">
        <f t="shared" si="270"/>
        <v/>
      </c>
      <c r="CQ46" s="239" t="str">
        <f t="shared" si="271"/>
        <v/>
      </c>
      <c r="CR46" s="239" t="str">
        <f t="shared" si="272"/>
        <v/>
      </c>
      <c r="CS46" s="239" t="str">
        <f t="shared" si="273"/>
        <v/>
      </c>
      <c r="CT46" s="239" t="str">
        <f t="shared" si="274"/>
        <v/>
      </c>
      <c r="CU46" s="239" t="str">
        <f t="shared" si="275"/>
        <v/>
      </c>
      <c r="CV46" s="239">
        <f t="shared" si="276"/>
        <v>0.26644824499515163</v>
      </c>
      <c r="CW46" s="239" t="str">
        <f t="shared" si="277"/>
        <v/>
      </c>
      <c r="CX46" s="239" t="str">
        <f t="shared" si="278"/>
        <v/>
      </c>
      <c r="CY46" s="239" t="str">
        <f t="shared" si="279"/>
        <v/>
      </c>
      <c r="CZ46" s="239" t="str">
        <f t="shared" si="280"/>
        <v/>
      </c>
      <c r="DA46" s="110"/>
      <c r="DB46" s="121" t="s">
        <v>25</v>
      </c>
      <c r="DC46" s="273" t="str">
        <v>KNR-Transit</v>
      </c>
      <c r="DD46" s="239" t="str">
        <v/>
      </c>
      <c r="DE46" s="239">
        <v>-0.38431324955308666</v>
      </c>
      <c r="DF46" s="239">
        <v>-0.20633791839688614</v>
      </c>
      <c r="DG46" s="239">
        <v>-1.8179048292567408E-2</v>
      </c>
      <c r="DH46" s="239" t="str">
        <v/>
      </c>
      <c r="DI46" s="239" t="str">
        <v/>
      </c>
      <c r="DJ46" s="239" t="str">
        <v/>
      </c>
      <c r="DK46" s="239">
        <v>0.26644824499515163</v>
      </c>
      <c r="DL46" s="239" t="str">
        <v/>
      </c>
      <c r="DM46" s="239" t="str">
        <v/>
      </c>
      <c r="DN46" s="239" t="str">
        <v/>
      </c>
      <c r="DO46" s="239" t="str">
        <v/>
      </c>
      <c r="DP46" s="110">
        <v>0</v>
      </c>
      <c r="DR46" s="282" t="s">
        <v>674</v>
      </c>
      <c r="DS46" s="286">
        <v>-999</v>
      </c>
      <c r="DT46" s="286">
        <v>-999</v>
      </c>
      <c r="DU46" s="286">
        <v>1.3644451498050363</v>
      </c>
      <c r="DV46" s="286">
        <v>1.3644451498050363</v>
      </c>
      <c r="DW46" s="286">
        <v>1.3644451498050363</v>
      </c>
      <c r="DX46" s="286">
        <v>1.4693063183833006</v>
      </c>
      <c r="DY46" s="286">
        <v>1.4693063183833006</v>
      </c>
      <c r="DZ46" s="286">
        <v>1.4693063183833006</v>
      </c>
      <c r="EA46" s="286">
        <v>4.5473613778887589</v>
      </c>
      <c r="EB46" s="287">
        <v>-999</v>
      </c>
      <c r="EC46" s="286">
        <v>-999</v>
      </c>
      <c r="ED46" s="286">
        <v>-999</v>
      </c>
      <c r="EE46" s="290">
        <v>0</v>
      </c>
      <c r="EF46" s="286">
        <v>-999</v>
      </c>
      <c r="EG46" s="286">
        <v>-999</v>
      </c>
      <c r="EH46" s="286">
        <v>-999</v>
      </c>
      <c r="EI46" s="286">
        <v>-999</v>
      </c>
      <c r="EK46" s="282" t="s">
        <v>674</v>
      </c>
      <c r="EL46" s="286">
        <f>IFERROR(DS46+TripMode!DD46, DS46)</f>
        <v>-999</v>
      </c>
      <c r="EM46" s="286">
        <f>IFERROR(DT46+TripMode!DD46, DT46)</f>
        <v>-999</v>
      </c>
      <c r="EN46" s="286">
        <f>IFERROR(DU46+TripMode!DE46, DU46)</f>
        <v>0.98013190025194963</v>
      </c>
      <c r="EO46" s="286">
        <f>IFERROR(DV46+TripMode!DE46, DV46)</f>
        <v>0.98013190025194963</v>
      </c>
      <c r="EP46" s="286">
        <f>IFERROR(DW46+TripMode!DE46, DW46)</f>
        <v>0.98013190025194963</v>
      </c>
      <c r="EQ46" s="286">
        <f>IFERROR(DX46+TripMode!DF46, DX46)</f>
        <v>1.2629683999864145</v>
      </c>
      <c r="ER46" s="286">
        <f>IFERROR(DY46+TripMode!DF46, DY46)</f>
        <v>1.2629683999864145</v>
      </c>
      <c r="ES46" s="286">
        <f>IFERROR(DZ46+TripMode!DF46, DZ46)</f>
        <v>1.2629683999864145</v>
      </c>
      <c r="ET46" s="286">
        <f>IFERROR(EA46+TripMode!DG46, EA46)</f>
        <v>4.5291823295961917</v>
      </c>
      <c r="EU46" s="287">
        <f>IFERROR(EB46+TripMode!DH46, EB46)</f>
        <v>-999</v>
      </c>
      <c r="EV46" s="286">
        <f>IFERROR(EC46+TripMode!DI46, EC46)</f>
        <v>-999</v>
      </c>
      <c r="EW46" s="286">
        <f>IFERROR(ED46+TripMode!DJ46, ED46)</f>
        <v>-999</v>
      </c>
      <c r="EX46" s="290">
        <v>0</v>
      </c>
      <c r="EY46" s="286">
        <f>IFERROR(EF46+TripMode!DL46, EF46)</f>
        <v>-999</v>
      </c>
      <c r="EZ46" s="286">
        <f>IFERROR(EG46+TripMode!DN46, EG46)</f>
        <v>-999</v>
      </c>
      <c r="FA46" s="286">
        <f>IFERROR(EH46+TripMode!DO46, EH46)</f>
        <v>-999</v>
      </c>
      <c r="FB46" s="286">
        <f>IFERROR(EI46+TripMode!DM46, EI46)</f>
        <v>-999</v>
      </c>
    </row>
    <row r="47" spans="1:158" s="251" customFormat="1" x14ac:dyDescent="0.25">
      <c r="A47" s="251">
        <v>9</v>
      </c>
      <c r="B47" s="273" t="s">
        <v>635</v>
      </c>
      <c r="C47" s="274"/>
      <c r="D47" s="274"/>
      <c r="E47" s="274"/>
      <c r="F47" s="274"/>
      <c r="G47" s="274"/>
      <c r="H47" s="274"/>
      <c r="I47" s="274"/>
      <c r="J47" s="274"/>
      <c r="K47" s="274">
        <v>90.257258714203104</v>
      </c>
      <c r="L47" s="274"/>
      <c r="M47" s="274"/>
      <c r="N47" s="274"/>
      <c r="O47" s="275">
        <v>90.257258714203104</v>
      </c>
      <c r="P47" s="234"/>
      <c r="Q47" s="273" t="s">
        <v>635</v>
      </c>
      <c r="R47" s="274">
        <f t="shared" si="334"/>
        <v>0</v>
      </c>
      <c r="S47" s="274">
        <f t="shared" si="323"/>
        <v>0</v>
      </c>
      <c r="T47" s="274">
        <f t="shared" si="324"/>
        <v>0</v>
      </c>
      <c r="U47" s="274">
        <f t="shared" si="325"/>
        <v>0</v>
      </c>
      <c r="V47" s="274">
        <f t="shared" si="326"/>
        <v>0</v>
      </c>
      <c r="W47" s="274">
        <f t="shared" si="327"/>
        <v>0</v>
      </c>
      <c r="X47" s="274">
        <f t="shared" si="328"/>
        <v>0</v>
      </c>
      <c r="Y47" s="274">
        <f t="shared" si="329"/>
        <v>0</v>
      </c>
      <c r="Z47" s="274">
        <f t="shared" si="330"/>
        <v>90.257258714203104</v>
      </c>
      <c r="AA47" s="274">
        <f t="shared" si="331"/>
        <v>0</v>
      </c>
      <c r="AB47" s="274">
        <f t="shared" si="332"/>
        <v>0</v>
      </c>
      <c r="AC47" s="274">
        <f t="shared" si="333"/>
        <v>0</v>
      </c>
      <c r="AD47" s="275">
        <f t="shared" si="293"/>
        <v>90.257258714203104</v>
      </c>
      <c r="AF47" s="273" t="s">
        <v>635</v>
      </c>
      <c r="AG47" s="274">
        <f>Index!$D$3*SUMIFS(TripMode_Input!$E:$E,TripMode_Input!$C:$C,AG$4,TripMode_Input!$D:$D,$A$37,TripMode_Input!$B:$B,$A47)</f>
        <v>0</v>
      </c>
      <c r="AH47" s="274">
        <f>Index!$D$3*SUMIFS(TripMode_Input!$E:$E,TripMode_Input!$C:$C,AH$4,TripMode_Input!$D:$D,$A$37,TripMode_Input!$B:$B,$A47)</f>
        <v>0</v>
      </c>
      <c r="AI47" s="274">
        <f>Index!$D$3*SUMIFS(TripMode_Input!$E:$E,TripMode_Input!$C:$C,AI$4,TripMode_Input!$D:$D,$A$37,TripMode_Input!$B:$B,$A47)</f>
        <v>0</v>
      </c>
      <c r="AJ47" s="274">
        <f>Index!$D$3*SUMIFS(TripMode_Input!$E:$E,TripMode_Input!$C:$C,AJ$4,TripMode_Input!$D:$D,$A$37,TripMode_Input!$B:$B,$A47)</f>
        <v>0</v>
      </c>
      <c r="AK47" s="274">
        <f>Index!$D$3*SUMIFS(TripMode_Input!$E:$E,TripMode_Input!$C:$C,AK$4,TripMode_Input!$D:$D,$A$37,TripMode_Input!$B:$B,$A47)</f>
        <v>0</v>
      </c>
      <c r="AL47" s="274">
        <f>Index!$D$3*SUMIFS(TripMode_Input!$E:$E,TripMode_Input!$C:$C,AL$4,TripMode_Input!$D:$D,$A$37,TripMode_Input!$B:$B,$A47)</f>
        <v>0</v>
      </c>
      <c r="AM47" s="274">
        <f>Index!$D$3*SUMIFS(TripMode_Input!$E:$E,TripMode_Input!$C:$C,AM$4,TripMode_Input!$D:$D,$A$37,TripMode_Input!$B:$B,$A47)</f>
        <v>0</v>
      </c>
      <c r="AN47" s="274">
        <f>Index!$D$3*SUMIFS(TripMode_Input!$E:$E,TripMode_Input!$C:$C,AN$4,TripMode_Input!$D:$D,$A$37,TripMode_Input!$B:$B,$A47)</f>
        <v>0</v>
      </c>
      <c r="AO47" s="274">
        <f>Index!$D$3*SUMIFS(TripMode_Input!$E:$E,TripMode_Input!$C:$C,AO$4,TripMode_Input!$D:$D,$A$37,TripMode_Input!$B:$B,$A47)</f>
        <v>1020</v>
      </c>
      <c r="AP47" s="274">
        <f>Index!$D$3*SUMIFS(TripMode_Input!$E:$E,TripMode_Input!$C:$C,AP$4,TripMode_Input!$D:$D,$A$37,TripMode_Input!$B:$B,$A47)</f>
        <v>0</v>
      </c>
      <c r="AQ47" s="274">
        <f>Index!$D$3*SUMIFS(TripMode_Input!$E:$E,TripMode_Input!$C:$C,AQ$4,TripMode_Input!$D:$D,$A$37,TripMode_Input!$B:$B,$A47)</f>
        <v>0</v>
      </c>
      <c r="AR47" s="274">
        <f>Index!$D$3*SUMIFS(TripMode_Input!$E:$E,TripMode_Input!$C:$C,AR$4,TripMode_Input!$D:$D,$A$37,TripMode_Input!$B:$B,$A47)</f>
        <v>0</v>
      </c>
      <c r="AS47" s="275">
        <f t="shared" si="294"/>
        <v>1020</v>
      </c>
      <c r="AU47" s="273" t="s">
        <v>635</v>
      </c>
      <c r="AV47" s="249">
        <f t="shared" si="295"/>
        <v>0</v>
      </c>
      <c r="AW47" s="249">
        <f t="shared" si="296"/>
        <v>0</v>
      </c>
      <c r="AX47" s="249">
        <f t="shared" si="297"/>
        <v>0</v>
      </c>
      <c r="AY47" s="249">
        <f t="shared" si="298"/>
        <v>0</v>
      </c>
      <c r="AZ47" s="249">
        <f t="shared" si="299"/>
        <v>0</v>
      </c>
      <c r="BA47" s="249">
        <f t="shared" si="300"/>
        <v>0</v>
      </c>
      <c r="BB47" s="249">
        <f t="shared" si="301"/>
        <v>0</v>
      </c>
      <c r="BC47" s="249">
        <f t="shared" si="302"/>
        <v>0</v>
      </c>
      <c r="BD47" s="249">
        <f t="shared" si="303"/>
        <v>2.1137531314801658E-2</v>
      </c>
      <c r="BE47" s="249">
        <f t="shared" si="304"/>
        <v>0</v>
      </c>
      <c r="BF47" s="249">
        <f t="shared" si="305"/>
        <v>0</v>
      </c>
      <c r="BG47" s="249">
        <f t="shared" si="306"/>
        <v>0</v>
      </c>
      <c r="BH47" s="279">
        <f t="shared" si="307"/>
        <v>2.5574467913694488E-5</v>
      </c>
      <c r="BJ47" s="273" t="s">
        <v>635</v>
      </c>
      <c r="BK47" s="249">
        <f t="shared" si="308"/>
        <v>0</v>
      </c>
      <c r="BL47" s="249">
        <f t="shared" si="309"/>
        <v>0</v>
      </c>
      <c r="BM47" s="249">
        <f t="shared" si="310"/>
        <v>0</v>
      </c>
      <c r="BN47" s="249">
        <f t="shared" si="311"/>
        <v>0</v>
      </c>
      <c r="BO47" s="249">
        <f t="shared" si="312"/>
        <v>0</v>
      </c>
      <c r="BP47" s="249">
        <f t="shared" si="313"/>
        <v>0</v>
      </c>
      <c r="BQ47" s="249">
        <f t="shared" si="314"/>
        <v>0</v>
      </c>
      <c r="BR47" s="249">
        <f t="shared" si="315"/>
        <v>0</v>
      </c>
      <c r="BS47" s="249">
        <f t="shared" si="316"/>
        <v>0.2388758782201405</v>
      </c>
      <c r="BT47" s="249">
        <f t="shared" si="317"/>
        <v>0</v>
      </c>
      <c r="BU47" s="249">
        <f t="shared" si="318"/>
        <v>0</v>
      </c>
      <c r="BV47" s="249">
        <f t="shared" si="319"/>
        <v>0</v>
      </c>
      <c r="BW47" s="279">
        <f t="shared" si="320"/>
        <v>2.890178324002591E-4</v>
      </c>
      <c r="BY47" s="273" t="s">
        <v>635</v>
      </c>
      <c r="BZ47" s="249" t="str">
        <f t="shared" si="321"/>
        <v/>
      </c>
      <c r="CA47" s="249" t="str">
        <f t="shared" si="258"/>
        <v/>
      </c>
      <c r="CB47" s="249" t="str">
        <f t="shared" si="259"/>
        <v/>
      </c>
      <c r="CC47" s="249" t="str">
        <f t="shared" si="260"/>
        <v/>
      </c>
      <c r="CD47" s="249" t="str">
        <f t="shared" si="261"/>
        <v/>
      </c>
      <c r="CE47" s="249" t="str">
        <f t="shared" si="262"/>
        <v/>
      </c>
      <c r="CF47" s="249" t="str">
        <f t="shared" si="263"/>
        <v/>
      </c>
      <c r="CG47" s="249" t="str">
        <f t="shared" si="264"/>
        <v/>
      </c>
      <c r="CH47" s="249">
        <f t="shared" si="265"/>
        <v>10.301030128001111</v>
      </c>
      <c r="CI47" s="249" t="str">
        <f t="shared" si="266"/>
        <v/>
      </c>
      <c r="CJ47" s="249" t="str">
        <f t="shared" si="267"/>
        <v/>
      </c>
      <c r="CK47" s="249" t="str">
        <f t="shared" si="268"/>
        <v/>
      </c>
      <c r="CL47" s="279">
        <f t="shared" si="269"/>
        <v>10.301030128001109</v>
      </c>
      <c r="CN47" s="273" t="s">
        <v>635</v>
      </c>
      <c r="CO47" s="239" t="str">
        <f t="shared" si="322"/>
        <v/>
      </c>
      <c r="CP47" s="239" t="str">
        <f t="shared" si="270"/>
        <v/>
      </c>
      <c r="CQ47" s="239" t="str">
        <f t="shared" si="271"/>
        <v/>
      </c>
      <c r="CR47" s="239" t="str">
        <f t="shared" si="272"/>
        <v/>
      </c>
      <c r="CS47" s="239" t="str">
        <f t="shared" si="273"/>
        <v/>
      </c>
      <c r="CT47" s="239" t="str">
        <f t="shared" si="274"/>
        <v/>
      </c>
      <c r="CU47" s="239" t="str">
        <f t="shared" si="275"/>
        <v/>
      </c>
      <c r="CV47" s="239" t="str">
        <f t="shared" si="276"/>
        <v/>
      </c>
      <c r="CW47" s="239">
        <f t="shared" si="277"/>
        <v>-2.4248938833333233</v>
      </c>
      <c r="CX47" s="239" t="str">
        <f t="shared" si="278"/>
        <v/>
      </c>
      <c r="CY47" s="239" t="str">
        <f t="shared" si="279"/>
        <v/>
      </c>
      <c r="CZ47" s="239" t="str">
        <f t="shared" si="280"/>
        <v/>
      </c>
      <c r="DA47" s="110"/>
      <c r="DB47" s="121" t="s">
        <v>629</v>
      </c>
      <c r="DC47" s="273" t="str">
        <v>TNC-Transit</v>
      </c>
      <c r="DD47" s="239" t="str">
        <v/>
      </c>
      <c r="DE47" s="239">
        <v>0.74438417298079373</v>
      </c>
      <c r="DF47" s="239">
        <v>0.24141430524375312</v>
      </c>
      <c r="DG47" s="239">
        <v>0.20373783236815046</v>
      </c>
      <c r="DH47" s="239" t="str">
        <v/>
      </c>
      <c r="DI47" s="239" t="str">
        <v/>
      </c>
      <c r="DJ47" s="239" t="str">
        <v/>
      </c>
      <c r="DK47" s="239" t="str">
        <v/>
      </c>
      <c r="DL47" s="239">
        <v>-2.4248938833333233</v>
      </c>
      <c r="DM47" s="239" t="str">
        <v/>
      </c>
      <c r="DN47" s="239" t="str">
        <v/>
      </c>
      <c r="DO47" s="239" t="str">
        <v/>
      </c>
      <c r="DP47" s="110">
        <v>0</v>
      </c>
      <c r="DR47" s="282" t="s">
        <v>695</v>
      </c>
      <c r="DS47" s="288">
        <v>-999</v>
      </c>
      <c r="DT47" s="288">
        <v>-999</v>
      </c>
      <c r="DU47" s="288">
        <v>0.29831848207783468</v>
      </c>
      <c r="DV47" s="288">
        <v>0.29831848207783468</v>
      </c>
      <c r="DW47" s="288">
        <v>0.29831848207783468</v>
      </c>
      <c r="DX47" s="288">
        <v>0.61636825737631307</v>
      </c>
      <c r="DY47" s="288">
        <v>0.61636825737631307</v>
      </c>
      <c r="DZ47" s="288">
        <v>0.61636825737631307</v>
      </c>
      <c r="EA47" s="288">
        <v>3.8959682016749189</v>
      </c>
      <c r="EB47" s="288">
        <v>-999</v>
      </c>
      <c r="EC47" s="288">
        <v>-999</v>
      </c>
      <c r="ED47" s="288">
        <v>-999</v>
      </c>
      <c r="EE47" s="288">
        <v>-999</v>
      </c>
      <c r="EF47" s="290">
        <v>0</v>
      </c>
      <c r="EG47" s="288">
        <v>-999</v>
      </c>
      <c r="EH47" s="288">
        <v>-999</v>
      </c>
      <c r="EI47" s="286">
        <v>0</v>
      </c>
      <c r="EK47" s="282" t="s">
        <v>695</v>
      </c>
      <c r="EL47" s="286">
        <f>IFERROR(DS47+TripMode!DD47, DS47)</f>
        <v>-999</v>
      </c>
      <c r="EM47" s="286">
        <f>IFERROR(DT47+TripMode!DD47, DT47)</f>
        <v>-999</v>
      </c>
      <c r="EN47" s="286">
        <f>IFERROR(DU47+TripMode!DE47, DU47)</f>
        <v>1.0427026550586285</v>
      </c>
      <c r="EO47" s="286">
        <f>IFERROR(DV47+TripMode!DE47, DV47)</f>
        <v>1.0427026550586285</v>
      </c>
      <c r="EP47" s="286">
        <f>IFERROR(DW47+TripMode!DE47, DW47)</f>
        <v>1.0427026550586285</v>
      </c>
      <c r="EQ47" s="286">
        <f>IFERROR(DX47+TripMode!DF47, DX47)</f>
        <v>0.85778256262006614</v>
      </c>
      <c r="ER47" s="286">
        <f>IFERROR(DY47+TripMode!DF47, DY47)</f>
        <v>0.85778256262006614</v>
      </c>
      <c r="ES47" s="286">
        <f>IFERROR(DZ47+TripMode!DF47, DZ47)</f>
        <v>0.85778256262006614</v>
      </c>
      <c r="ET47" s="286">
        <f>IFERROR(EA47+TripMode!DG47, EA47)</f>
        <v>4.0997060340430691</v>
      </c>
      <c r="EU47" s="287">
        <f>IFERROR(EB47+TripMode!DH47, EB47)</f>
        <v>-999</v>
      </c>
      <c r="EV47" s="286">
        <f>IFERROR(EC47+TripMode!DI47, EC47)</f>
        <v>-999</v>
      </c>
      <c r="EW47" s="286">
        <f>IFERROR(ED47+TripMode!DJ47, ED47)</f>
        <v>-999</v>
      </c>
      <c r="EX47" s="286">
        <f>IFERROR(EE47+TripMode!DK47, EE47)</f>
        <v>-999</v>
      </c>
      <c r="EY47" s="290">
        <v>0</v>
      </c>
      <c r="EZ47" s="286">
        <f>IFERROR(EG47+TripMode!DN47, EG47)</f>
        <v>-999</v>
      </c>
      <c r="FA47" s="286">
        <f>IFERROR(EH47+TripMode!DO47, EH47)</f>
        <v>-999</v>
      </c>
      <c r="FB47" s="290">
        <v>0</v>
      </c>
    </row>
    <row r="48" spans="1:158" s="251" customFormat="1" x14ac:dyDescent="0.25">
      <c r="A48" s="251">
        <v>10</v>
      </c>
      <c r="B48" s="273" t="s">
        <v>525</v>
      </c>
      <c r="C48" s="274"/>
      <c r="D48" s="274"/>
      <c r="E48" s="274"/>
      <c r="F48" s="274"/>
      <c r="G48" s="274"/>
      <c r="H48" s="274"/>
      <c r="I48" s="274"/>
      <c r="J48" s="274"/>
      <c r="K48" s="274"/>
      <c r="L48" s="274">
        <v>93888.297020355938</v>
      </c>
      <c r="M48" s="274"/>
      <c r="N48" s="274"/>
      <c r="O48" s="275">
        <v>93888.297020355938</v>
      </c>
      <c r="P48" s="234"/>
      <c r="Q48" s="273" t="s">
        <v>525</v>
      </c>
      <c r="R48" s="274">
        <f>IFERROR(C48*IF((AG$51-SUM(C$44:C$47))/(C$51-SUM(C$44:C$47))&gt;0,(AG$51-SUM(C$44:C$47))/(C$51-SUM(C$44:C$47)),1),0)</f>
        <v>0</v>
      </c>
      <c r="S48" s="274">
        <f t="shared" ref="S48:AC48" si="335">IFERROR(D48*IF((AH$51-SUM(D$44:D$47))/(D$51-SUM(D$44:D$47))&gt;0,(AH$51-SUM(D$44:D$47))/(D$51-SUM(D$44:D$47)),1),0)</f>
        <v>0</v>
      </c>
      <c r="T48" s="274">
        <f t="shared" si="335"/>
        <v>0</v>
      </c>
      <c r="U48" s="274">
        <f t="shared" si="335"/>
        <v>0</v>
      </c>
      <c r="V48" s="274">
        <f t="shared" si="335"/>
        <v>0</v>
      </c>
      <c r="W48" s="274">
        <f t="shared" si="335"/>
        <v>0</v>
      </c>
      <c r="X48" s="274">
        <f t="shared" si="335"/>
        <v>0</v>
      </c>
      <c r="Y48" s="274">
        <f t="shared" si="335"/>
        <v>0</v>
      </c>
      <c r="Z48" s="274">
        <f t="shared" si="335"/>
        <v>0</v>
      </c>
      <c r="AA48" s="274">
        <f t="shared" si="335"/>
        <v>169088</v>
      </c>
      <c r="AB48" s="274">
        <f t="shared" si="335"/>
        <v>0</v>
      </c>
      <c r="AC48" s="274">
        <f t="shared" si="335"/>
        <v>0</v>
      </c>
      <c r="AD48" s="275">
        <f t="shared" si="293"/>
        <v>169088</v>
      </c>
      <c r="AF48" s="273" t="s">
        <v>525</v>
      </c>
      <c r="AG48" s="274">
        <f>Index!$D$3*SUMIFS(TripMode_Input!$E:$E,TripMode_Input!$C:$C,AG$4,TripMode_Input!$D:$D,$A$37,TripMode_Input!$B:$B,$A48)</f>
        <v>0</v>
      </c>
      <c r="AH48" s="274">
        <f>Index!$D$3*SUMIFS(TripMode_Input!$E:$E,TripMode_Input!$C:$C,AH$4,TripMode_Input!$D:$D,$A$37,TripMode_Input!$B:$B,$A48)</f>
        <v>0</v>
      </c>
      <c r="AI48" s="274">
        <f>Index!$D$3*SUMIFS(TripMode_Input!$E:$E,TripMode_Input!$C:$C,AI$4,TripMode_Input!$D:$D,$A$37,TripMode_Input!$B:$B,$A48)</f>
        <v>0</v>
      </c>
      <c r="AJ48" s="274">
        <f>Index!$D$3*SUMIFS(TripMode_Input!$E:$E,TripMode_Input!$C:$C,AJ$4,TripMode_Input!$D:$D,$A$37,TripMode_Input!$B:$B,$A48)</f>
        <v>0</v>
      </c>
      <c r="AK48" s="274">
        <f>Index!$D$3*SUMIFS(TripMode_Input!$E:$E,TripMode_Input!$C:$C,AK$4,TripMode_Input!$D:$D,$A$37,TripMode_Input!$B:$B,$A48)</f>
        <v>0</v>
      </c>
      <c r="AL48" s="274">
        <f>Index!$D$3*SUMIFS(TripMode_Input!$E:$E,TripMode_Input!$C:$C,AL$4,TripMode_Input!$D:$D,$A$37,TripMode_Input!$B:$B,$A48)</f>
        <v>0</v>
      </c>
      <c r="AM48" s="274">
        <f>Index!$D$3*SUMIFS(TripMode_Input!$E:$E,TripMode_Input!$C:$C,AM$4,TripMode_Input!$D:$D,$A$37,TripMode_Input!$B:$B,$A48)</f>
        <v>0</v>
      </c>
      <c r="AN48" s="274">
        <f>Index!$D$3*SUMIFS(TripMode_Input!$E:$E,TripMode_Input!$C:$C,AN$4,TripMode_Input!$D:$D,$A$37,TripMode_Input!$B:$B,$A48)</f>
        <v>0</v>
      </c>
      <c r="AO48" s="274">
        <f>Index!$D$3*SUMIFS(TripMode_Input!$E:$E,TripMode_Input!$C:$C,AO$4,TripMode_Input!$D:$D,$A$37,TripMode_Input!$B:$B,$A48)</f>
        <v>490</v>
      </c>
      <c r="AP48" s="274">
        <f>Index!$D$3*SUMIFS(TripMode_Input!$E:$E,TripMode_Input!$C:$C,AP$4,TripMode_Input!$D:$D,$A$37,TripMode_Input!$B:$B,$A48)</f>
        <v>169088</v>
      </c>
      <c r="AQ48" s="274">
        <f>Index!$D$3*SUMIFS(TripMode_Input!$E:$E,TripMode_Input!$C:$C,AQ$4,TripMode_Input!$D:$D,$A$37,TripMode_Input!$B:$B,$A48)</f>
        <v>0</v>
      </c>
      <c r="AR48" s="274">
        <f>Index!$D$3*SUMIFS(TripMode_Input!$E:$E,TripMode_Input!$C:$C,AR$4,TripMode_Input!$D:$D,$A$37,TripMode_Input!$B:$B,$A48)</f>
        <v>0</v>
      </c>
      <c r="AS48" s="275">
        <f t="shared" si="294"/>
        <v>169578</v>
      </c>
      <c r="AU48" s="273" t="s">
        <v>525</v>
      </c>
      <c r="AV48" s="249">
        <f t="shared" si="295"/>
        <v>0</v>
      </c>
      <c r="AW48" s="249">
        <f t="shared" si="296"/>
        <v>0</v>
      </c>
      <c r="AX48" s="249">
        <f t="shared" si="297"/>
        <v>0</v>
      </c>
      <c r="AY48" s="249">
        <f t="shared" si="298"/>
        <v>0</v>
      </c>
      <c r="AZ48" s="249">
        <f t="shared" si="299"/>
        <v>0</v>
      </c>
      <c r="BA48" s="249">
        <f t="shared" si="300"/>
        <v>0</v>
      </c>
      <c r="BB48" s="249">
        <f t="shared" si="301"/>
        <v>0</v>
      </c>
      <c r="BC48" s="249">
        <f t="shared" si="302"/>
        <v>0</v>
      </c>
      <c r="BD48" s="249">
        <f t="shared" si="303"/>
        <v>0</v>
      </c>
      <c r="BE48" s="249">
        <f t="shared" si="304"/>
        <v>1</v>
      </c>
      <c r="BF48" s="249">
        <f t="shared" si="305"/>
        <v>0</v>
      </c>
      <c r="BG48" s="249">
        <f t="shared" si="306"/>
        <v>0</v>
      </c>
      <c r="BH48" s="279">
        <f t="shared" si="307"/>
        <v>4.7911222789112758E-2</v>
      </c>
      <c r="BJ48" s="273" t="s">
        <v>525</v>
      </c>
      <c r="BK48" s="249">
        <f t="shared" si="308"/>
        <v>0</v>
      </c>
      <c r="BL48" s="249">
        <f t="shared" si="309"/>
        <v>0</v>
      </c>
      <c r="BM48" s="249">
        <f t="shared" si="310"/>
        <v>0</v>
      </c>
      <c r="BN48" s="249">
        <f t="shared" si="311"/>
        <v>0</v>
      </c>
      <c r="BO48" s="249">
        <f t="shared" si="312"/>
        <v>0</v>
      </c>
      <c r="BP48" s="249">
        <f t="shared" si="313"/>
        <v>0</v>
      </c>
      <c r="BQ48" s="249">
        <f t="shared" si="314"/>
        <v>0</v>
      </c>
      <c r="BR48" s="249">
        <f t="shared" si="315"/>
        <v>0</v>
      </c>
      <c r="BS48" s="249">
        <f t="shared" si="316"/>
        <v>0.11475409836065574</v>
      </c>
      <c r="BT48" s="249">
        <f t="shared" si="317"/>
        <v>1</v>
      </c>
      <c r="BU48" s="249">
        <f t="shared" si="318"/>
        <v>0</v>
      </c>
      <c r="BV48" s="249">
        <f t="shared" si="319"/>
        <v>0</v>
      </c>
      <c r="BW48" s="279">
        <f t="shared" si="320"/>
        <v>4.8050064688991312E-2</v>
      </c>
      <c r="BY48" s="273" t="s">
        <v>525</v>
      </c>
      <c r="BZ48" s="249" t="str">
        <f t="shared" si="321"/>
        <v/>
      </c>
      <c r="CA48" s="249" t="str">
        <f t="shared" si="258"/>
        <v/>
      </c>
      <c r="CB48" s="249" t="str">
        <f t="shared" si="259"/>
        <v/>
      </c>
      <c r="CC48" s="249" t="str">
        <f t="shared" si="260"/>
        <v/>
      </c>
      <c r="CD48" s="249" t="str">
        <f t="shared" si="261"/>
        <v/>
      </c>
      <c r="CE48" s="249" t="str">
        <f t="shared" si="262"/>
        <v/>
      </c>
      <c r="CF48" s="249" t="str">
        <f t="shared" si="263"/>
        <v/>
      </c>
      <c r="CG48" s="249" t="str">
        <f t="shared" si="264"/>
        <v/>
      </c>
      <c r="CH48" s="249" t="str">
        <f t="shared" si="265"/>
        <v/>
      </c>
      <c r="CI48" s="249">
        <f t="shared" si="266"/>
        <v>0</v>
      </c>
      <c r="CJ48" s="249" t="str">
        <f t="shared" si="267"/>
        <v/>
      </c>
      <c r="CK48" s="249" t="str">
        <f t="shared" si="268"/>
        <v/>
      </c>
      <c r="CL48" s="279">
        <f t="shared" si="269"/>
        <v>2.8978993186979233E-3</v>
      </c>
      <c r="CN48" s="273" t="s">
        <v>525</v>
      </c>
      <c r="CO48" s="239" t="str">
        <f t="shared" si="322"/>
        <v/>
      </c>
      <c r="CP48" s="239" t="str">
        <f t="shared" si="270"/>
        <v/>
      </c>
      <c r="CQ48" s="239" t="str">
        <f t="shared" si="271"/>
        <v/>
      </c>
      <c r="CR48" s="239" t="str">
        <f t="shared" si="272"/>
        <v/>
      </c>
      <c r="CS48" s="239" t="str">
        <f t="shared" si="273"/>
        <v/>
      </c>
      <c r="CT48" s="239" t="str">
        <f t="shared" si="274"/>
        <v/>
      </c>
      <c r="CU48" s="239" t="str">
        <f t="shared" si="275"/>
        <v/>
      </c>
      <c r="CV48" s="239" t="str">
        <f t="shared" si="276"/>
        <v/>
      </c>
      <c r="CW48" s="239" t="str">
        <f t="shared" si="277"/>
        <v/>
      </c>
      <c r="CX48" s="239">
        <f t="shared" si="278"/>
        <v>0</v>
      </c>
      <c r="CY48" s="239" t="str">
        <f t="shared" si="279"/>
        <v/>
      </c>
      <c r="CZ48" s="239" t="str">
        <f t="shared" si="280"/>
        <v/>
      </c>
      <c r="DA48" s="110"/>
      <c r="DC48" s="273" t="str">
        <v>School Bus</v>
      </c>
      <c r="DD48" s="239" t="str">
        <v/>
      </c>
      <c r="DE48" s="239" t="str">
        <v/>
      </c>
      <c r="DF48" s="239" t="str">
        <v/>
      </c>
      <c r="DG48" s="239" t="str">
        <v/>
      </c>
      <c r="DH48" s="239" t="str">
        <v/>
      </c>
      <c r="DI48" s="239" t="str">
        <v/>
      </c>
      <c r="DJ48" s="239" t="str">
        <v/>
      </c>
      <c r="DK48" s="239" t="str">
        <v/>
      </c>
      <c r="DL48" s="239" t="str">
        <v/>
      </c>
      <c r="DM48" s="239">
        <v>0</v>
      </c>
      <c r="DN48" s="239" t="str">
        <v/>
      </c>
      <c r="DO48" s="239" t="str">
        <v/>
      </c>
      <c r="DP48" s="110">
        <v>0</v>
      </c>
      <c r="DR48" s="282" t="s">
        <v>697</v>
      </c>
      <c r="DS48" s="286">
        <v>-999</v>
      </c>
      <c r="DT48" s="286">
        <v>-999</v>
      </c>
      <c r="DU48" s="286">
        <v>-999</v>
      </c>
      <c r="DV48" s="286">
        <v>-999</v>
      </c>
      <c r="DW48" s="286">
        <v>-999</v>
      </c>
      <c r="DX48" s="286">
        <v>-999</v>
      </c>
      <c r="DY48" s="286">
        <v>-999</v>
      </c>
      <c r="DZ48" s="286">
        <v>-999</v>
      </c>
      <c r="EA48" s="286">
        <v>-999</v>
      </c>
      <c r="EB48" s="286">
        <v>-999</v>
      </c>
      <c r="EC48" s="286">
        <v>-999</v>
      </c>
      <c r="ED48" s="286">
        <v>-999</v>
      </c>
      <c r="EE48" s="286">
        <v>-999</v>
      </c>
      <c r="EF48" s="286">
        <v>-999</v>
      </c>
      <c r="EG48" s="286">
        <v>-999</v>
      </c>
      <c r="EH48" s="286">
        <v>-999</v>
      </c>
      <c r="EI48" s="290">
        <v>0</v>
      </c>
      <c r="EK48" s="282" t="s">
        <v>697</v>
      </c>
      <c r="EL48" s="286">
        <f>IFERROR(DS48+TripMode!DD48, DS48)</f>
        <v>-999</v>
      </c>
      <c r="EM48" s="286">
        <f>IFERROR(DT48+TripMode!DD48, DT48)</f>
        <v>-999</v>
      </c>
      <c r="EN48" s="286">
        <f>IFERROR(DU48+TripMode!DE48, DU48)</f>
        <v>-999</v>
      </c>
      <c r="EO48" s="286">
        <f>IFERROR(DV48+TripMode!DE48, DV48)</f>
        <v>-999</v>
      </c>
      <c r="EP48" s="286">
        <f>IFERROR(DW48+TripMode!DE48, DW48)</f>
        <v>-999</v>
      </c>
      <c r="EQ48" s="286">
        <f>IFERROR(DX48+TripMode!DF48, DX48)</f>
        <v>-999</v>
      </c>
      <c r="ER48" s="286">
        <f>IFERROR(DY48+TripMode!DF48, DY48)</f>
        <v>-999</v>
      </c>
      <c r="ES48" s="286">
        <f>IFERROR(DZ48+TripMode!DF48, DZ48)</f>
        <v>-999</v>
      </c>
      <c r="ET48" s="286">
        <f>IFERROR(EA48+TripMode!DG48, EA48)</f>
        <v>-999</v>
      </c>
      <c r="EU48" s="287">
        <f>IFERROR(EB48+TripMode!DH48, EB48)</f>
        <v>-999</v>
      </c>
      <c r="EV48" s="286">
        <f>IFERROR(EC48+TripMode!DI48, EC48)</f>
        <v>-999</v>
      </c>
      <c r="EW48" s="286">
        <f>IFERROR(ED48+TripMode!DJ48, ED48)</f>
        <v>-999</v>
      </c>
      <c r="EX48" s="286">
        <f>IFERROR(EE48+TripMode!DK48, EE48)</f>
        <v>-999</v>
      </c>
      <c r="EY48" s="286">
        <f>IFERROR(EF48+TripMode!DL48, EF48)</f>
        <v>-999</v>
      </c>
      <c r="EZ48" s="286">
        <f>IFERROR(EG48+TripMode!DN48, EG48)</f>
        <v>-999</v>
      </c>
      <c r="FA48" s="286">
        <f>IFERROR(EH48+TripMode!DO48, EH48)</f>
        <v>-999</v>
      </c>
      <c r="FB48" s="286">
        <f>IFERROR(EI48+TripMode!DM48, EI48)</f>
        <v>0</v>
      </c>
    </row>
    <row r="49" spans="1:158" s="251" customFormat="1" x14ac:dyDescent="0.25">
      <c r="A49" s="251">
        <v>11</v>
      </c>
      <c r="B49" s="273" t="s">
        <v>468</v>
      </c>
      <c r="C49" s="274"/>
      <c r="D49" s="274"/>
      <c r="E49" s="274"/>
      <c r="F49" s="274"/>
      <c r="G49" s="274"/>
      <c r="H49" s="274">
        <v>0</v>
      </c>
      <c r="I49" s="274"/>
      <c r="J49" s="274"/>
      <c r="K49" s="274"/>
      <c r="L49" s="274"/>
      <c r="M49" s="274">
        <v>2250.842905</v>
      </c>
      <c r="N49" s="274">
        <v>293.58820499999996</v>
      </c>
      <c r="O49" s="275">
        <v>2544.43111</v>
      </c>
      <c r="P49" s="234"/>
      <c r="Q49" s="273" t="s">
        <v>468</v>
      </c>
      <c r="R49" s="274">
        <f t="shared" ref="R49:R50" si="336">IFERROR(C49*IF((AG$51-SUM(C$44:C$47))/(C$51-SUM(C$44:C$47))&gt;0,(AG$51-SUM(C$44:C$47))/(C$51-SUM(C$44:C$47)),1),0)</f>
        <v>0</v>
      </c>
      <c r="S49" s="274">
        <f t="shared" ref="S49:S50" si="337">IFERROR(D49*IF((AH$51-SUM(D$44:D$47))/(D$51-SUM(D$44:D$47))&gt;0,(AH$51-SUM(D$44:D$47))/(D$51-SUM(D$44:D$47)),1),0)</f>
        <v>0</v>
      </c>
      <c r="T49" s="274">
        <f t="shared" ref="T49:T50" si="338">IFERROR(E49*IF((AI$51-SUM(E$44:E$47))/(E$51-SUM(E$44:E$47))&gt;0,(AI$51-SUM(E$44:E$47))/(E$51-SUM(E$44:E$47)),1),0)</f>
        <v>0</v>
      </c>
      <c r="U49" s="274">
        <f t="shared" ref="U49:U50" si="339">IFERROR(F49*IF((AJ$51-SUM(F$44:F$47))/(F$51-SUM(F$44:F$47))&gt;0,(AJ$51-SUM(F$44:F$47))/(F$51-SUM(F$44:F$47)),1),0)</f>
        <v>0</v>
      </c>
      <c r="V49" s="274">
        <f t="shared" ref="V49:V50" si="340">IFERROR(G49*IF((AK$51-SUM(G$44:G$47))/(G$51-SUM(G$44:G$47))&gt;0,(AK$51-SUM(G$44:G$47))/(G$51-SUM(G$44:G$47)),1),0)</f>
        <v>0</v>
      </c>
      <c r="W49" s="274">
        <f t="shared" ref="W49:W50" si="341">IFERROR(H49*IF((AL$51-SUM(H$44:H$47))/(H$51-SUM(H$44:H$47))&gt;0,(AL$51-SUM(H$44:H$47))/(H$51-SUM(H$44:H$47)),1),0)</f>
        <v>0</v>
      </c>
      <c r="X49" s="274">
        <f t="shared" ref="X49:X50" si="342">IFERROR(I49*IF((AM$51-SUM(I$44:I$47))/(I$51-SUM(I$44:I$47))&gt;0,(AM$51-SUM(I$44:I$47))/(I$51-SUM(I$44:I$47)),1),0)</f>
        <v>0</v>
      </c>
      <c r="Y49" s="274">
        <f t="shared" ref="Y49:Y50" si="343">IFERROR(J49*IF((AN$51-SUM(J$44:J$47))/(J$51-SUM(J$44:J$47))&gt;0,(AN$51-SUM(J$44:J$47))/(J$51-SUM(J$44:J$47)),1),0)</f>
        <v>0</v>
      </c>
      <c r="Z49" s="274">
        <f t="shared" ref="Z49:Z50" si="344">IFERROR(K49*IF((AO$51-SUM(K$44:K$47))/(K$51-SUM(K$44:K$47))&gt;0,(AO$51-SUM(K$44:K$47))/(K$51-SUM(K$44:K$47)),1),0)</f>
        <v>0</v>
      </c>
      <c r="AA49" s="274">
        <f t="shared" ref="AA49:AA50" si="345">IFERROR(L49*IF((AP$51-SUM(L$44:L$47))/(L$51-SUM(L$44:L$47))&gt;0,(AP$51-SUM(L$44:L$47))/(L$51-SUM(L$44:L$47)),1),0)</f>
        <v>0</v>
      </c>
      <c r="AB49" s="274">
        <f t="shared" ref="AB49:AB50" si="346">IFERROR(M49*IF((AQ$51-SUM(M$44:M$47))/(M$51-SUM(M$44:M$47))&gt;0,(AQ$51-SUM(M$44:M$47))/(M$51-SUM(M$44:M$47)),1),0)</f>
        <v>3085.9970744317388</v>
      </c>
      <c r="AC49" s="274">
        <f t="shared" ref="AC49:AC50" si="347">IFERROR(N49*IF((AR$51-SUM(N$44:N$47))/(N$51-SUM(N$44:N$47))&gt;0,(AR$51-SUM(N$44:N$47))/(N$51-SUM(N$44:N$47)),1),0)</f>
        <v>526.20548866768183</v>
      </c>
      <c r="AD49" s="275">
        <f t="shared" si="293"/>
        <v>3612.2025630994208</v>
      </c>
      <c r="AF49" s="273" t="s">
        <v>468</v>
      </c>
      <c r="AG49" s="274">
        <f>Index!$D$3*SUMIFS(TripMode_Input!$E:$E,TripMode_Input!$C:$C,AG$4,TripMode_Input!$D:$D,$A$37,TripMode_Input!$B:$B,$A49)</f>
        <v>0</v>
      </c>
      <c r="AH49" s="274">
        <f>Index!$D$3*SUMIFS(TripMode_Input!$E:$E,TripMode_Input!$C:$C,AH$4,TripMode_Input!$D:$D,$A$37,TripMode_Input!$B:$B,$A49)</f>
        <v>0</v>
      </c>
      <c r="AI49" s="274">
        <f>Index!$D$3*SUMIFS(TripMode_Input!$E:$E,TripMode_Input!$C:$C,AI$4,TripMode_Input!$D:$D,$A$37,TripMode_Input!$B:$B,$A49)</f>
        <v>0</v>
      </c>
      <c r="AJ49" s="274">
        <f>Index!$D$3*SUMIFS(TripMode_Input!$E:$E,TripMode_Input!$C:$C,AJ$4,TripMode_Input!$D:$D,$A$37,TripMode_Input!$B:$B,$A49)</f>
        <v>0</v>
      </c>
      <c r="AK49" s="274">
        <f>Index!$D$3*SUMIFS(TripMode_Input!$E:$E,TripMode_Input!$C:$C,AK$4,TripMode_Input!$D:$D,$A$37,TripMode_Input!$B:$B,$A49)</f>
        <v>0</v>
      </c>
      <c r="AL49" s="274">
        <f>Index!$D$3*SUMIFS(TripMode_Input!$E:$E,TripMode_Input!$C:$C,AL$4,TripMode_Input!$D:$D,$A$37,TripMode_Input!$B:$B,$A49)</f>
        <v>13202</v>
      </c>
      <c r="AM49" s="274">
        <f>Index!$D$3*SUMIFS(TripMode_Input!$E:$E,TripMode_Input!$C:$C,AM$4,TripMode_Input!$D:$D,$A$37,TripMode_Input!$B:$B,$A49)</f>
        <v>0</v>
      </c>
      <c r="AN49" s="274">
        <f>Index!$D$3*SUMIFS(TripMode_Input!$E:$E,TripMode_Input!$C:$C,AN$4,TripMode_Input!$D:$D,$A$37,TripMode_Input!$B:$B,$A49)</f>
        <v>0</v>
      </c>
      <c r="AO49" s="274">
        <f>Index!$D$3*SUMIFS(TripMode_Input!$E:$E,TripMode_Input!$C:$C,AO$4,TripMode_Input!$D:$D,$A$37,TripMode_Input!$B:$B,$A49)</f>
        <v>0</v>
      </c>
      <c r="AP49" s="274">
        <f>Index!$D$3*SUMIFS(TripMode_Input!$E:$E,TripMode_Input!$C:$C,AP$4,TripMode_Input!$D:$D,$A$37,TripMode_Input!$B:$B,$A49)</f>
        <v>0</v>
      </c>
      <c r="AQ49" s="274">
        <f>Index!$D$3*SUMIFS(TripMode_Input!$E:$E,TripMode_Input!$C:$C,AQ$4,TripMode_Input!$D:$D,$A$37,TripMode_Input!$B:$B,$A49)</f>
        <v>3234</v>
      </c>
      <c r="AR49" s="274">
        <f>Index!$D$3*SUMIFS(TripMode_Input!$E:$E,TripMode_Input!$C:$C,AR$4,TripMode_Input!$D:$D,$A$37,TripMode_Input!$B:$B,$A49)</f>
        <v>468</v>
      </c>
      <c r="AS49" s="275">
        <f t="shared" si="294"/>
        <v>16904</v>
      </c>
      <c r="AU49" s="273" t="s">
        <v>468</v>
      </c>
      <c r="AV49" s="249">
        <f t="shared" si="295"/>
        <v>0</v>
      </c>
      <c r="AW49" s="249">
        <f t="shared" si="296"/>
        <v>0</v>
      </c>
      <c r="AX49" s="249">
        <f t="shared" si="297"/>
        <v>0</v>
      </c>
      <c r="AY49" s="249">
        <f t="shared" si="298"/>
        <v>0</v>
      </c>
      <c r="AZ49" s="249">
        <f t="shared" si="299"/>
        <v>0</v>
      </c>
      <c r="BA49" s="249">
        <f t="shared" si="300"/>
        <v>0</v>
      </c>
      <c r="BB49" s="249">
        <f t="shared" si="301"/>
        <v>0</v>
      </c>
      <c r="BC49" s="249">
        <f t="shared" si="302"/>
        <v>0</v>
      </c>
      <c r="BD49" s="249">
        <f t="shared" si="303"/>
        <v>0</v>
      </c>
      <c r="BE49" s="249">
        <f t="shared" si="304"/>
        <v>0</v>
      </c>
      <c r="BF49" s="249">
        <f t="shared" si="305"/>
        <v>0.34972768295917256</v>
      </c>
      <c r="BG49" s="249">
        <f t="shared" si="306"/>
        <v>1.0418672804571375E-2</v>
      </c>
      <c r="BH49" s="279">
        <f t="shared" si="307"/>
        <v>1.02352054409574E-3</v>
      </c>
      <c r="BJ49" s="273" t="s">
        <v>468</v>
      </c>
      <c r="BK49" s="249">
        <f t="shared" si="308"/>
        <v>0</v>
      </c>
      <c r="BL49" s="249">
        <f t="shared" si="309"/>
        <v>0</v>
      </c>
      <c r="BM49" s="249">
        <f t="shared" si="310"/>
        <v>0</v>
      </c>
      <c r="BN49" s="249">
        <f t="shared" si="311"/>
        <v>0</v>
      </c>
      <c r="BO49" s="249">
        <f t="shared" si="312"/>
        <v>0</v>
      </c>
      <c r="BP49" s="249">
        <f t="shared" si="313"/>
        <v>0.22203161789438278</v>
      </c>
      <c r="BQ49" s="249">
        <f t="shared" si="314"/>
        <v>0</v>
      </c>
      <c r="BR49" s="249">
        <f t="shared" si="315"/>
        <v>0</v>
      </c>
      <c r="BS49" s="249">
        <f t="shared" si="316"/>
        <v>0</v>
      </c>
      <c r="BT49" s="249">
        <f t="shared" si="317"/>
        <v>0</v>
      </c>
      <c r="BU49" s="249">
        <f t="shared" si="318"/>
        <v>0.36650045330915687</v>
      </c>
      <c r="BV49" s="249">
        <f t="shared" si="319"/>
        <v>9.2662257949550544E-3</v>
      </c>
      <c r="BW49" s="279">
        <f t="shared" si="320"/>
        <v>4.7897621949940976E-3</v>
      </c>
      <c r="BY49" s="273" t="s">
        <v>468</v>
      </c>
      <c r="BZ49" s="249" t="str">
        <f t="shared" si="321"/>
        <v/>
      </c>
      <c r="CA49" s="249" t="str">
        <f t="shared" si="258"/>
        <v/>
      </c>
      <c r="CB49" s="249" t="str">
        <f t="shared" si="259"/>
        <v/>
      </c>
      <c r="CC49" s="249" t="str">
        <f t="shared" si="260"/>
        <v/>
      </c>
      <c r="CD49" s="249" t="str">
        <f t="shared" si="261"/>
        <v/>
      </c>
      <c r="CE49" s="249" t="str">
        <f t="shared" si="262"/>
        <v/>
      </c>
      <c r="CF49" s="249" t="str">
        <f t="shared" si="263"/>
        <v/>
      </c>
      <c r="CG49" s="249" t="str">
        <f t="shared" si="264"/>
        <v/>
      </c>
      <c r="CH49" s="249" t="str">
        <f t="shared" si="265"/>
        <v/>
      </c>
      <c r="CI49" s="249" t="str">
        <f t="shared" si="266"/>
        <v/>
      </c>
      <c r="CJ49" s="249">
        <f t="shared" si="267"/>
        <v>4.795951583833407E-2</v>
      </c>
      <c r="CK49" s="249">
        <f t="shared" si="268"/>
        <v>-0.11061360993222327</v>
      </c>
      <c r="CL49" s="279">
        <f t="shared" si="269"/>
        <v>3.6796932632414889</v>
      </c>
      <c r="CN49" s="273" t="s">
        <v>468</v>
      </c>
      <c r="CO49" s="239" t="str">
        <f t="shared" si="322"/>
        <v/>
      </c>
      <c r="CP49" s="239" t="str">
        <f t="shared" si="270"/>
        <v/>
      </c>
      <c r="CQ49" s="239" t="str">
        <f t="shared" si="271"/>
        <v/>
      </c>
      <c r="CR49" s="239" t="str">
        <f t="shared" si="272"/>
        <v/>
      </c>
      <c r="CS49" s="239" t="str">
        <f t="shared" si="273"/>
        <v/>
      </c>
      <c r="CT49" s="239" t="str">
        <f t="shared" si="274"/>
        <v/>
      </c>
      <c r="CU49" s="239" t="str">
        <f t="shared" si="275"/>
        <v/>
      </c>
      <c r="CV49" s="239" t="str">
        <f t="shared" si="276"/>
        <v/>
      </c>
      <c r="CW49" s="239" t="str">
        <f t="shared" si="277"/>
        <v/>
      </c>
      <c r="CX49" s="239" t="str">
        <f t="shared" si="278"/>
        <v/>
      </c>
      <c r="CY49" s="239">
        <f t="shared" si="279"/>
        <v>-4.6844955227441941E-2</v>
      </c>
      <c r="CZ49" s="239">
        <f t="shared" si="280"/>
        <v>0.11722350339750914</v>
      </c>
      <c r="DA49" s="110"/>
      <c r="DC49" s="273" t="str">
        <v>Taxi \ Shuttle</v>
      </c>
      <c r="DD49" s="239" t="str">
        <v/>
      </c>
      <c r="DE49" s="239">
        <v>2.2284043238991316E-2</v>
      </c>
      <c r="DF49" s="239">
        <v>1.0706755807298591E-2</v>
      </c>
      <c r="DG49" s="239">
        <v>-2.2021666777072787E-2</v>
      </c>
      <c r="DH49" s="239" t="str">
        <v/>
      </c>
      <c r="DI49" s="239" t="str">
        <v/>
      </c>
      <c r="DJ49" s="239" t="str">
        <v/>
      </c>
      <c r="DK49" s="239" t="str">
        <v/>
      </c>
      <c r="DL49" s="239" t="str">
        <v/>
      </c>
      <c r="DM49" s="239" t="str">
        <v/>
      </c>
      <c r="DN49" s="239">
        <v>-4.6844955227441941E-2</v>
      </c>
      <c r="DO49" s="239">
        <v>4.2059886884205158</v>
      </c>
      <c r="DP49" s="110">
        <v>0</v>
      </c>
      <c r="DR49" s="282" t="s">
        <v>698</v>
      </c>
      <c r="DS49" s="286">
        <v>-999</v>
      </c>
      <c r="DT49" s="286">
        <v>-999</v>
      </c>
      <c r="DU49" s="286">
        <v>-1.5922084858947201</v>
      </c>
      <c r="DV49" s="286">
        <v>-1.5922084858947201</v>
      </c>
      <c r="DW49" s="286">
        <v>-1.5922084858947201</v>
      </c>
      <c r="DX49" s="286">
        <v>-2.3111797881161995</v>
      </c>
      <c r="DY49" s="286">
        <v>-2.3111797881161995</v>
      </c>
      <c r="DZ49" s="286">
        <v>-2.3111797881161995</v>
      </c>
      <c r="EA49" s="286">
        <v>4.1222495329881435</v>
      </c>
      <c r="EB49" s="287">
        <v>-999</v>
      </c>
      <c r="EC49" s="286">
        <v>-999</v>
      </c>
      <c r="ED49" s="286">
        <v>-999</v>
      </c>
      <c r="EE49" s="286">
        <v>-999</v>
      </c>
      <c r="EF49" s="286">
        <v>-999</v>
      </c>
      <c r="EG49" s="290">
        <v>0</v>
      </c>
      <c r="EH49" s="286">
        <v>-5</v>
      </c>
      <c r="EI49" s="286">
        <v>-999</v>
      </c>
      <c r="EK49" s="282" t="s">
        <v>698</v>
      </c>
      <c r="EL49" s="286">
        <f>IFERROR(DS49+TripMode!DD49, DS49)</f>
        <v>-999</v>
      </c>
      <c r="EM49" s="286">
        <f>IFERROR(DT49+TripMode!DD49, DT49)</f>
        <v>-999</v>
      </c>
      <c r="EN49" s="286">
        <f>IFERROR(DU49+TripMode!DE49, DU49)</f>
        <v>-1.5699244426557288</v>
      </c>
      <c r="EO49" s="286">
        <f>IFERROR(DV49+TripMode!DE49, DV49)</f>
        <v>-1.5699244426557288</v>
      </c>
      <c r="EP49" s="286">
        <f>IFERROR(DW49+TripMode!DE49, DW49)</f>
        <v>-1.5699244426557288</v>
      </c>
      <c r="EQ49" s="286">
        <f>IFERROR(DX49+TripMode!DF49, DX49)</f>
        <v>-2.3004730323089011</v>
      </c>
      <c r="ER49" s="286">
        <f>IFERROR(DY49+TripMode!DF49, DY49)</f>
        <v>-2.3004730323089011</v>
      </c>
      <c r="ES49" s="286">
        <f>IFERROR(DZ49+TripMode!DF49, DZ49)</f>
        <v>-2.3004730323089011</v>
      </c>
      <c r="ET49" s="286">
        <f>IFERROR(EA49+TripMode!DG49, EA49)</f>
        <v>4.1002278662110703</v>
      </c>
      <c r="EU49" s="287">
        <f>IFERROR(EB49+TripMode!DH49, EB49)</f>
        <v>-999</v>
      </c>
      <c r="EV49" s="286">
        <f>IFERROR(EC49+TripMode!DI49, EC49)</f>
        <v>-999</v>
      </c>
      <c r="EW49" s="286">
        <f>IFERROR(ED49+TripMode!DJ49, ED49)</f>
        <v>-999</v>
      </c>
      <c r="EX49" s="286">
        <f>IFERROR(EE49+TripMode!DK49, EE49)</f>
        <v>-999</v>
      </c>
      <c r="EY49" s="286">
        <f>IFERROR(EF49+TripMode!DL49, EF49)</f>
        <v>-999</v>
      </c>
      <c r="EZ49" s="290">
        <v>0</v>
      </c>
      <c r="FA49" s="286">
        <f>IFERROR(EH49+TripMode!DO49, EH49)</f>
        <v>-0.79401131157948424</v>
      </c>
      <c r="FB49" s="286">
        <f>IFERROR(EI49+TripMode!DM49, EI49)</f>
        <v>-999</v>
      </c>
    </row>
    <row r="50" spans="1:158" s="251" customFormat="1" x14ac:dyDescent="0.25">
      <c r="A50" s="251">
        <v>12</v>
      </c>
      <c r="B50" s="273" t="s">
        <v>632</v>
      </c>
      <c r="C50" s="274"/>
      <c r="D50" s="274"/>
      <c r="E50" s="274"/>
      <c r="F50" s="274"/>
      <c r="G50" s="274"/>
      <c r="H50" s="274">
        <v>0</v>
      </c>
      <c r="I50" s="274"/>
      <c r="J50" s="274"/>
      <c r="K50" s="274"/>
      <c r="L50" s="274"/>
      <c r="M50" s="274">
        <v>97.862735000000001</v>
      </c>
      <c r="N50" s="274">
        <v>9492.6852950000011</v>
      </c>
      <c r="O50" s="275">
        <v>9590.5480300000017</v>
      </c>
      <c r="P50" s="234"/>
      <c r="Q50" s="273" t="s">
        <v>632</v>
      </c>
      <c r="R50" s="274">
        <f t="shared" si="336"/>
        <v>0</v>
      </c>
      <c r="S50" s="274">
        <f t="shared" si="337"/>
        <v>0</v>
      </c>
      <c r="T50" s="274">
        <f t="shared" si="338"/>
        <v>0</v>
      </c>
      <c r="U50" s="274">
        <f t="shared" si="339"/>
        <v>0</v>
      </c>
      <c r="V50" s="274">
        <f t="shared" si="340"/>
        <v>0</v>
      </c>
      <c r="W50" s="274">
        <f t="shared" si="341"/>
        <v>0</v>
      </c>
      <c r="X50" s="274">
        <f t="shared" si="342"/>
        <v>0</v>
      </c>
      <c r="Y50" s="274">
        <f t="shared" si="343"/>
        <v>0</v>
      </c>
      <c r="Z50" s="274">
        <f t="shared" si="344"/>
        <v>0</v>
      </c>
      <c r="AA50" s="274">
        <f t="shared" si="345"/>
        <v>0</v>
      </c>
      <c r="AB50" s="274">
        <f t="shared" si="346"/>
        <v>134.17378584485823</v>
      </c>
      <c r="AC50" s="274">
        <f t="shared" si="347"/>
        <v>17013.977466921719</v>
      </c>
      <c r="AD50" s="275">
        <f t="shared" si="293"/>
        <v>17148.151252766576</v>
      </c>
      <c r="AF50" s="273" t="s">
        <v>632</v>
      </c>
      <c r="AG50" s="274">
        <f>Index!$D$3*SUMIFS(TripMode_Input!$E:$E,TripMode_Input!$C:$C,AG$4,TripMode_Input!$D:$D,$A$37,TripMode_Input!$B:$B,$A50)</f>
        <v>0</v>
      </c>
      <c r="AH50" s="274">
        <f>Index!$D$3*SUMIFS(TripMode_Input!$E:$E,TripMode_Input!$C:$C,AH$4,TripMode_Input!$D:$D,$A$37,TripMode_Input!$B:$B,$A50)</f>
        <v>0</v>
      </c>
      <c r="AI50" s="274">
        <f>Index!$D$3*SUMIFS(TripMode_Input!$E:$E,TripMode_Input!$C:$C,AI$4,TripMode_Input!$D:$D,$A$37,TripMode_Input!$B:$B,$A50)</f>
        <v>0</v>
      </c>
      <c r="AJ50" s="274">
        <f>Index!$D$3*SUMIFS(TripMode_Input!$E:$E,TripMode_Input!$C:$C,AJ$4,TripMode_Input!$D:$D,$A$37,TripMode_Input!$B:$B,$A50)</f>
        <v>0</v>
      </c>
      <c r="AK50" s="274">
        <f>Index!$D$3*SUMIFS(TripMode_Input!$E:$E,TripMode_Input!$C:$C,AK$4,TripMode_Input!$D:$D,$A$37,TripMode_Input!$B:$B,$A50)</f>
        <v>0</v>
      </c>
      <c r="AL50" s="274">
        <f>Index!$D$3*SUMIFS(TripMode_Input!$E:$E,TripMode_Input!$C:$C,AL$4,TripMode_Input!$D:$D,$A$37,TripMode_Input!$B:$B,$A50)</f>
        <v>2634</v>
      </c>
      <c r="AM50" s="274">
        <f>Index!$D$3*SUMIFS(TripMode_Input!$E:$E,TripMode_Input!$C:$C,AM$4,TripMode_Input!$D:$D,$A$37,TripMode_Input!$B:$B,$A50)</f>
        <v>0</v>
      </c>
      <c r="AN50" s="274">
        <f>Index!$D$3*SUMIFS(TripMode_Input!$E:$E,TripMode_Input!$C:$C,AN$4,TripMode_Input!$D:$D,$A$37,TripMode_Input!$B:$B,$A50)</f>
        <v>0</v>
      </c>
      <c r="AO50" s="274">
        <f>Index!$D$3*SUMIFS(TripMode_Input!$E:$E,TripMode_Input!$C:$C,AO$4,TripMode_Input!$D:$D,$A$37,TripMode_Input!$B:$B,$A50)</f>
        <v>0</v>
      </c>
      <c r="AP50" s="274">
        <f>Index!$D$3*SUMIFS(TripMode_Input!$E:$E,TripMode_Input!$C:$C,AP$4,TripMode_Input!$D:$D,$A$37,TripMode_Input!$B:$B,$A50)</f>
        <v>0</v>
      </c>
      <c r="AQ50" s="274">
        <f>Index!$D$3*SUMIFS(TripMode_Input!$E:$E,TripMode_Input!$C:$C,AQ$4,TripMode_Input!$D:$D,$A$37,TripMode_Input!$B:$B,$A50)</f>
        <v>2</v>
      </c>
      <c r="AR50" s="274">
        <f>Index!$D$3*SUMIFS(TripMode_Input!$E:$E,TripMode_Input!$C:$C,AR$4,TripMode_Input!$D:$D,$A$37,TripMode_Input!$B:$B,$A50)</f>
        <v>17090</v>
      </c>
      <c r="AS50" s="275">
        <f t="shared" si="294"/>
        <v>19726</v>
      </c>
      <c r="AU50" s="273" t="s">
        <v>632</v>
      </c>
      <c r="AV50" s="249">
        <f t="shared" si="295"/>
        <v>0</v>
      </c>
      <c r="AW50" s="249">
        <f t="shared" si="296"/>
        <v>0</v>
      </c>
      <c r="AX50" s="249">
        <f t="shared" si="297"/>
        <v>0</v>
      </c>
      <c r="AY50" s="249">
        <f t="shared" si="298"/>
        <v>0</v>
      </c>
      <c r="AZ50" s="249">
        <f t="shared" si="299"/>
        <v>0</v>
      </c>
      <c r="BA50" s="249">
        <f t="shared" si="300"/>
        <v>0</v>
      </c>
      <c r="BB50" s="249">
        <f t="shared" si="301"/>
        <v>0</v>
      </c>
      <c r="BC50" s="249">
        <f t="shared" si="302"/>
        <v>0</v>
      </c>
      <c r="BD50" s="249">
        <f t="shared" si="303"/>
        <v>0</v>
      </c>
      <c r="BE50" s="249">
        <f t="shared" si="304"/>
        <v>0</v>
      </c>
      <c r="BF50" s="249">
        <f t="shared" si="305"/>
        <v>1.5205551433007506E-2</v>
      </c>
      <c r="BG50" s="249">
        <f t="shared" si="306"/>
        <v>0.3368704206811412</v>
      </c>
      <c r="BH50" s="279">
        <f t="shared" si="307"/>
        <v>4.8589426517121406E-3</v>
      </c>
      <c r="BJ50" s="273" t="s">
        <v>632</v>
      </c>
      <c r="BK50" s="249">
        <f t="shared" si="308"/>
        <v>0</v>
      </c>
      <c r="BL50" s="249">
        <f t="shared" si="309"/>
        <v>0</v>
      </c>
      <c r="BM50" s="249">
        <f t="shared" si="310"/>
        <v>0</v>
      </c>
      <c r="BN50" s="249">
        <f t="shared" si="311"/>
        <v>0</v>
      </c>
      <c r="BO50" s="249">
        <f t="shared" si="312"/>
        <v>0</v>
      </c>
      <c r="BP50" s="249">
        <f t="shared" si="313"/>
        <v>4.429868819374369E-2</v>
      </c>
      <c r="BQ50" s="249">
        <f t="shared" si="314"/>
        <v>0</v>
      </c>
      <c r="BR50" s="249">
        <f t="shared" si="315"/>
        <v>0</v>
      </c>
      <c r="BS50" s="249">
        <f t="shared" si="316"/>
        <v>0</v>
      </c>
      <c r="BT50" s="249">
        <f t="shared" si="317"/>
        <v>0</v>
      </c>
      <c r="BU50" s="249">
        <f t="shared" si="318"/>
        <v>2.2665457842248413E-4</v>
      </c>
      <c r="BV50" s="249">
        <f t="shared" si="319"/>
        <v>0.33837563853799546</v>
      </c>
      <c r="BW50" s="279">
        <f t="shared" si="320"/>
        <v>5.5893781979681478E-3</v>
      </c>
      <c r="BY50" s="273" t="s">
        <v>632</v>
      </c>
      <c r="BZ50" s="249" t="str">
        <f t="shared" si="321"/>
        <v/>
      </c>
      <c r="CA50" s="249" t="str">
        <f t="shared" si="258"/>
        <v/>
      </c>
      <c r="CB50" s="249" t="str">
        <f t="shared" si="259"/>
        <v/>
      </c>
      <c r="CC50" s="249" t="str">
        <f t="shared" si="260"/>
        <v/>
      </c>
      <c r="CD50" s="249" t="str">
        <f t="shared" si="261"/>
        <v/>
      </c>
      <c r="CE50" s="249" t="str">
        <f t="shared" si="262"/>
        <v/>
      </c>
      <c r="CF50" s="249" t="str">
        <f t="shared" si="263"/>
        <v/>
      </c>
      <c r="CG50" s="249" t="str">
        <f t="shared" si="264"/>
        <v/>
      </c>
      <c r="CH50" s="249" t="str">
        <f t="shared" si="265"/>
        <v/>
      </c>
      <c r="CI50" s="249" t="str">
        <f t="shared" si="266"/>
        <v/>
      </c>
      <c r="CJ50" s="249">
        <f t="shared" si="267"/>
        <v>-0.98509395864917648</v>
      </c>
      <c r="CK50" s="249">
        <f t="shared" si="268"/>
        <v>4.4682399060468267E-3</v>
      </c>
      <c r="CL50" s="279">
        <f t="shared" si="269"/>
        <v>0.15032808547320978</v>
      </c>
      <c r="CN50" s="273" t="s">
        <v>632</v>
      </c>
      <c r="CO50" s="239" t="str">
        <f t="shared" si="322"/>
        <v/>
      </c>
      <c r="CP50" s="239" t="str">
        <f t="shared" si="270"/>
        <v/>
      </c>
      <c r="CQ50" s="239" t="str">
        <f t="shared" si="271"/>
        <v/>
      </c>
      <c r="CR50" s="239" t="str">
        <f t="shared" si="272"/>
        <v/>
      </c>
      <c r="CS50" s="239" t="str">
        <f t="shared" si="273"/>
        <v/>
      </c>
      <c r="CT50" s="239" t="str">
        <f t="shared" si="274"/>
        <v/>
      </c>
      <c r="CU50" s="239" t="str">
        <f t="shared" si="275"/>
        <v/>
      </c>
      <c r="CV50" s="239" t="str">
        <f t="shared" si="276"/>
        <v/>
      </c>
      <c r="CW50" s="239" t="str">
        <f t="shared" si="277"/>
        <v/>
      </c>
      <c r="CX50" s="239" t="str">
        <f t="shared" si="278"/>
        <v/>
      </c>
      <c r="CY50" s="239">
        <f t="shared" si="279"/>
        <v>4.2059886884205158</v>
      </c>
      <c r="CZ50" s="239">
        <f t="shared" si="280"/>
        <v>-4.4582869592073235E-3</v>
      </c>
      <c r="DA50" s="110"/>
      <c r="DC50" s="273" t="str">
        <v>TNC</v>
      </c>
      <c r="DD50" s="239" t="str">
        <v/>
      </c>
      <c r="DE50" s="239">
        <v>2.5456124537960997E-3</v>
      </c>
      <c r="DF50" s="239">
        <v>-5.9737548545467797E-2</v>
      </c>
      <c r="DG50" s="239">
        <v>1.4690459033036325E-2</v>
      </c>
      <c r="DH50" s="239" t="str">
        <v/>
      </c>
      <c r="DI50" s="239" t="str">
        <v/>
      </c>
      <c r="DJ50" s="239" t="str">
        <v/>
      </c>
      <c r="DK50" s="239" t="str">
        <v/>
      </c>
      <c r="DL50" s="239" t="str">
        <v/>
      </c>
      <c r="DM50" s="239" t="str">
        <v/>
      </c>
      <c r="DN50" s="239">
        <v>0.11722350339750914</v>
      </c>
      <c r="DO50" s="239">
        <v>-4.4582869592073235E-3</v>
      </c>
      <c r="DP50" s="110">
        <v>0</v>
      </c>
      <c r="DR50" s="282" t="s">
        <v>699</v>
      </c>
      <c r="DS50" s="286">
        <v>-999</v>
      </c>
      <c r="DT50" s="286">
        <v>-999</v>
      </c>
      <c r="DU50" s="286">
        <v>-1.4472156350673775</v>
      </c>
      <c r="DV50" s="286">
        <v>-1.4472156350673775</v>
      </c>
      <c r="DW50" s="286">
        <v>-1.4472156350673775</v>
      </c>
      <c r="DX50" s="286">
        <v>-2.3307297929785427</v>
      </c>
      <c r="DY50" s="286">
        <v>-2.3307297929785427</v>
      </c>
      <c r="DZ50" s="286">
        <v>-2.3307297929785427</v>
      </c>
      <c r="EA50" s="286">
        <v>4.4646320714366876</v>
      </c>
      <c r="EB50" s="287">
        <v>-999</v>
      </c>
      <c r="EC50" s="286">
        <v>-999</v>
      </c>
      <c r="ED50" s="286">
        <v>-999</v>
      </c>
      <c r="EE50" s="286">
        <v>-999</v>
      </c>
      <c r="EF50" s="286">
        <v>-999</v>
      </c>
      <c r="EG50" s="286">
        <v>-1.8584137688993707</v>
      </c>
      <c r="EH50" s="290">
        <v>0</v>
      </c>
      <c r="EI50" s="286">
        <v>-999</v>
      </c>
      <c r="EK50" s="282" t="s">
        <v>699</v>
      </c>
      <c r="EL50" s="286">
        <f>IFERROR(DS50+TripMode!DD50, DS50)</f>
        <v>-999</v>
      </c>
      <c r="EM50" s="286">
        <f>IFERROR(DT50+TripMode!DD50, DT50)</f>
        <v>-999</v>
      </c>
      <c r="EN50" s="286">
        <f>IFERROR(DU50+TripMode!DE50, DU50)</f>
        <v>-1.4446700226135814</v>
      </c>
      <c r="EO50" s="286">
        <f>IFERROR(DV50+TripMode!DE50, DV50)</f>
        <v>-1.4446700226135814</v>
      </c>
      <c r="EP50" s="286">
        <f>IFERROR(DW50+TripMode!DE50, DW50)</f>
        <v>-1.4446700226135814</v>
      </c>
      <c r="EQ50" s="286">
        <f>IFERROR(DX50+TripMode!DF50, DX50)</f>
        <v>-2.3904673415240105</v>
      </c>
      <c r="ER50" s="286">
        <f>IFERROR(DY50+TripMode!DF50, DY50)</f>
        <v>-2.3904673415240105</v>
      </c>
      <c r="ES50" s="286">
        <f>IFERROR(DZ50+TripMode!DF50, DZ50)</f>
        <v>-2.3904673415240105</v>
      </c>
      <c r="ET50" s="286">
        <f>IFERROR(EA50+TripMode!DG50, EA50)</f>
        <v>4.479322530469724</v>
      </c>
      <c r="EU50" s="287">
        <f>IFERROR(EB50+TripMode!DH50, EB50)</f>
        <v>-999</v>
      </c>
      <c r="EV50" s="286">
        <f>IFERROR(EC50+TripMode!DI50, EC50)</f>
        <v>-999</v>
      </c>
      <c r="EW50" s="286">
        <f>IFERROR(ED50+TripMode!DJ50, ED50)</f>
        <v>-999</v>
      </c>
      <c r="EX50" s="286">
        <f>IFERROR(EE50+TripMode!DK50, EE50)</f>
        <v>-999</v>
      </c>
      <c r="EY50" s="286">
        <f>IFERROR(EF50+TripMode!DL50, EF50)</f>
        <v>-999</v>
      </c>
      <c r="EZ50" s="286">
        <f>IFERROR(EG50+TripMode!DN50, EG50)</f>
        <v>-1.7411902655018616</v>
      </c>
      <c r="FA50" s="290">
        <v>0</v>
      </c>
      <c r="FB50" s="286">
        <f>IFERROR(EI50+TripMode!DM50, EI50)</f>
        <v>-999</v>
      </c>
    </row>
    <row r="51" spans="1:158" s="251" customFormat="1" ht="15.75" thickBot="1" x14ac:dyDescent="0.3">
      <c r="B51" s="276" t="s">
        <v>26</v>
      </c>
      <c r="C51" s="276">
        <v>47876.2143</v>
      </c>
      <c r="D51" s="276">
        <v>439433.37306643359</v>
      </c>
      <c r="E51" s="276">
        <v>1333616.1810223921</v>
      </c>
      <c r="F51" s="276">
        <v>272386.83549000003</v>
      </c>
      <c r="G51" s="276">
        <v>53489.525110000002</v>
      </c>
      <c r="H51" s="276">
        <v>54936.39913979538</v>
      </c>
      <c r="I51" s="276">
        <v>1425.228528935658</v>
      </c>
      <c r="J51" s="276">
        <v>7030.8755145992236</v>
      </c>
      <c r="K51" s="276">
        <v>200.89039797305111</v>
      </c>
      <c r="L51" s="276">
        <v>93888.297020355938</v>
      </c>
      <c r="M51" s="276">
        <v>6435.9872399999995</v>
      </c>
      <c r="N51" s="276">
        <v>28179.040700000005</v>
      </c>
      <c r="O51" s="277">
        <v>2338898.8475304847</v>
      </c>
      <c r="P51" s="234"/>
      <c r="Q51" s="276" t="s">
        <v>26</v>
      </c>
      <c r="R51" s="276">
        <f>SUM(R39:R50)</f>
        <v>47370</v>
      </c>
      <c r="S51" s="276">
        <f t="shared" ref="S51" si="348">SUM(S39:S50)</f>
        <v>712517.99999999988</v>
      </c>
      <c r="T51" s="276">
        <f t="shared" ref="T51" si="349">SUM(T39:T50)</f>
        <v>1981356</v>
      </c>
      <c r="U51" s="276">
        <f t="shared" ref="U51" si="350">SUM(U39:U50)</f>
        <v>401494</v>
      </c>
      <c r="V51" s="276">
        <f t="shared" ref="V51" si="351">SUM(V39:V50)</f>
        <v>87560</v>
      </c>
      <c r="W51" s="276">
        <f t="shared" ref="W51" si="352">SUM(W39:W50)</f>
        <v>59460</v>
      </c>
      <c r="X51" s="276">
        <f t="shared" ref="X51" si="353">SUM(X39:X50)</f>
        <v>1134</v>
      </c>
      <c r="Y51" s="276">
        <f t="shared" ref="Y51" si="354">SUM(Y39:Y50)</f>
        <v>5614</v>
      </c>
      <c r="Z51" s="276">
        <f t="shared" ref="Z51" si="355">SUM(Z39:Z50)</f>
        <v>4270.0000000000009</v>
      </c>
      <c r="AA51" s="276">
        <f t="shared" ref="AA51" si="356">SUM(AA39:AA50)</f>
        <v>169088</v>
      </c>
      <c r="AB51" s="276">
        <f t="shared" ref="AB51" si="357">SUM(AB39:AB50)</f>
        <v>8824</v>
      </c>
      <c r="AC51" s="276">
        <f t="shared" ref="AC51" si="358">SUM(AC39:AC50)</f>
        <v>50506</v>
      </c>
      <c r="AD51" s="277">
        <f t="shared" si="293"/>
        <v>3529194</v>
      </c>
      <c r="AF51" s="276" t="s">
        <v>26</v>
      </c>
      <c r="AG51" s="276">
        <f>SUM(AG39:AG50)</f>
        <v>47370</v>
      </c>
      <c r="AH51" s="276">
        <f t="shared" ref="AH51" si="359">SUM(AH39:AH50)</f>
        <v>712518</v>
      </c>
      <c r="AI51" s="276">
        <f t="shared" ref="AI51" si="360">SUM(AI39:AI50)</f>
        <v>1981356</v>
      </c>
      <c r="AJ51" s="276">
        <f t="shared" ref="AJ51" si="361">SUM(AJ39:AJ50)</f>
        <v>401494</v>
      </c>
      <c r="AK51" s="276">
        <f t="shared" ref="AK51" si="362">SUM(AK39:AK50)</f>
        <v>87560</v>
      </c>
      <c r="AL51" s="276">
        <f t="shared" ref="AL51" si="363">SUM(AL39:AL50)</f>
        <v>59460</v>
      </c>
      <c r="AM51" s="276">
        <f t="shared" ref="AM51" si="364">SUM(AM39:AM50)</f>
        <v>1134</v>
      </c>
      <c r="AN51" s="276">
        <f t="shared" ref="AN51" si="365">SUM(AN39:AN50)</f>
        <v>5614</v>
      </c>
      <c r="AO51" s="276">
        <f t="shared" ref="AO51" si="366">SUM(AO39:AO50)</f>
        <v>4270</v>
      </c>
      <c r="AP51" s="276">
        <f t="shared" ref="AP51" si="367">SUM(AP39:AP50)</f>
        <v>169088</v>
      </c>
      <c r="AQ51" s="276">
        <f t="shared" ref="AQ51" si="368">SUM(AQ39:AQ50)</f>
        <v>8824</v>
      </c>
      <c r="AR51" s="276">
        <f t="shared" ref="AR51" si="369">SUM(AR39:AR50)</f>
        <v>50506</v>
      </c>
      <c r="AS51" s="277">
        <f t="shared" si="294"/>
        <v>3529194</v>
      </c>
      <c r="AU51" s="276" t="s">
        <v>26</v>
      </c>
      <c r="AV51" s="281">
        <f t="shared" si="295"/>
        <v>1</v>
      </c>
      <c r="AW51" s="281">
        <f t="shared" si="296"/>
        <v>1</v>
      </c>
      <c r="AX51" s="281">
        <f t="shared" si="297"/>
        <v>1</v>
      </c>
      <c r="AY51" s="281">
        <f t="shared" si="298"/>
        <v>1</v>
      </c>
      <c r="AZ51" s="281">
        <f t="shared" si="299"/>
        <v>1</v>
      </c>
      <c r="BA51" s="281">
        <f t="shared" si="300"/>
        <v>1</v>
      </c>
      <c r="BB51" s="281">
        <f t="shared" si="301"/>
        <v>1</v>
      </c>
      <c r="BC51" s="281">
        <f t="shared" si="302"/>
        <v>1</v>
      </c>
      <c r="BD51" s="281">
        <f t="shared" si="303"/>
        <v>1</v>
      </c>
      <c r="BE51" s="281">
        <f t="shared" si="304"/>
        <v>1</v>
      </c>
      <c r="BF51" s="281">
        <f t="shared" si="305"/>
        <v>1</v>
      </c>
      <c r="BG51" s="258">
        <f t="shared" si="306"/>
        <v>1</v>
      </c>
      <c r="BH51" s="280">
        <f t="shared" si="307"/>
        <v>1</v>
      </c>
      <c r="BJ51" s="276" t="s">
        <v>26</v>
      </c>
      <c r="BK51" s="281">
        <f t="shared" si="308"/>
        <v>1</v>
      </c>
      <c r="BL51" s="281">
        <f t="shared" si="309"/>
        <v>1</v>
      </c>
      <c r="BM51" s="281">
        <f t="shared" si="310"/>
        <v>1</v>
      </c>
      <c r="BN51" s="281">
        <f t="shared" si="311"/>
        <v>1</v>
      </c>
      <c r="BO51" s="281">
        <f t="shared" si="312"/>
        <v>1</v>
      </c>
      <c r="BP51" s="281">
        <f t="shared" si="313"/>
        <v>1</v>
      </c>
      <c r="BQ51" s="281">
        <f t="shared" si="314"/>
        <v>1</v>
      </c>
      <c r="BR51" s="281">
        <f t="shared" si="315"/>
        <v>1</v>
      </c>
      <c r="BS51" s="281">
        <f t="shared" si="316"/>
        <v>1</v>
      </c>
      <c r="BT51" s="281">
        <f t="shared" si="317"/>
        <v>1</v>
      </c>
      <c r="BU51" s="281">
        <f t="shared" si="318"/>
        <v>1</v>
      </c>
      <c r="BV51" s="258">
        <f t="shared" si="319"/>
        <v>1</v>
      </c>
      <c r="BW51" s="280">
        <f t="shared" si="320"/>
        <v>1</v>
      </c>
      <c r="BY51" s="83" t="s">
        <v>26</v>
      </c>
      <c r="BZ51" s="281">
        <f t="shared" si="321"/>
        <v>0</v>
      </c>
      <c r="CA51" s="281">
        <f t="shared" si="258"/>
        <v>0</v>
      </c>
      <c r="CB51" s="281">
        <f t="shared" si="259"/>
        <v>0</v>
      </c>
      <c r="CC51" s="281">
        <f t="shared" si="260"/>
        <v>0</v>
      </c>
      <c r="CD51" s="281">
        <f t="shared" si="261"/>
        <v>0</v>
      </c>
      <c r="CE51" s="281">
        <f t="shared" si="262"/>
        <v>0</v>
      </c>
      <c r="CF51" s="281">
        <f t="shared" si="263"/>
        <v>0</v>
      </c>
      <c r="CG51" s="281">
        <f t="shared" si="264"/>
        <v>0</v>
      </c>
      <c r="CH51" s="281">
        <f t="shared" si="265"/>
        <v>0</v>
      </c>
      <c r="CI51" s="281">
        <f t="shared" si="266"/>
        <v>0</v>
      </c>
      <c r="CJ51" s="281">
        <f t="shared" si="267"/>
        <v>0</v>
      </c>
      <c r="CK51" s="258">
        <f t="shared" si="268"/>
        <v>0</v>
      </c>
      <c r="CL51" s="86">
        <f t="shared" si="269"/>
        <v>0</v>
      </c>
      <c r="CN51" s="83" t="s">
        <v>26</v>
      </c>
      <c r="CO51" s="85"/>
      <c r="CP51" s="85"/>
      <c r="CQ51" s="85"/>
      <c r="CR51" s="85"/>
      <c r="CS51" s="85"/>
      <c r="CT51" s="85"/>
      <c r="CU51" s="85"/>
      <c r="CV51" s="85"/>
      <c r="CW51" s="85"/>
      <c r="CX51" s="85"/>
      <c r="CY51" s="85"/>
      <c r="CZ51" s="85"/>
      <c r="DA51" s="86"/>
      <c r="DC51" s="83" t="str">
        <v>Total</v>
      </c>
      <c r="DD51" s="85">
        <v>0</v>
      </c>
      <c r="DE51" s="85">
        <v>0</v>
      </c>
      <c r="DF51" s="85">
        <v>0</v>
      </c>
      <c r="DG51" s="85">
        <v>0</v>
      </c>
      <c r="DH51" s="85">
        <v>0</v>
      </c>
      <c r="DI51" s="85">
        <v>0</v>
      </c>
      <c r="DJ51" s="85">
        <v>0</v>
      </c>
      <c r="DK51" s="85">
        <v>0</v>
      </c>
      <c r="DL51" s="85">
        <v>0</v>
      </c>
      <c r="DM51" s="85">
        <v>0</v>
      </c>
      <c r="DN51" s="85">
        <v>0</v>
      </c>
      <c r="DO51" s="85">
        <v>0</v>
      </c>
      <c r="DP51" s="86">
        <v>0</v>
      </c>
    </row>
    <row r="52" spans="1:158" s="251" customFormat="1" x14ac:dyDescent="0.25">
      <c r="B52" s="235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F52" s="235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U52" s="235"/>
      <c r="AV52" s="249"/>
      <c r="AW52" s="249"/>
      <c r="AX52" s="249"/>
      <c r="AY52" s="249"/>
      <c r="AZ52" s="249"/>
      <c r="BA52" s="249"/>
      <c r="BB52" s="249"/>
      <c r="BC52" s="249"/>
      <c r="BD52" s="249"/>
      <c r="BE52" s="249"/>
      <c r="BF52" s="249"/>
      <c r="BG52" s="249"/>
      <c r="BH52" s="249"/>
      <c r="BJ52" s="235"/>
      <c r="BK52" s="249"/>
      <c r="BL52" s="249"/>
      <c r="BM52" s="249"/>
      <c r="BN52" s="249"/>
      <c r="BO52" s="249"/>
      <c r="BP52" s="249"/>
      <c r="BQ52" s="249"/>
      <c r="BR52" s="249"/>
      <c r="BS52" s="249"/>
      <c r="BT52" s="249"/>
      <c r="BU52" s="249"/>
      <c r="BV52" s="249"/>
      <c r="BW52" s="249"/>
      <c r="BY52" s="235"/>
      <c r="BZ52" s="249"/>
      <c r="CA52" s="249"/>
      <c r="CB52" s="249"/>
      <c r="CC52" s="249"/>
      <c r="CD52" s="249"/>
      <c r="CE52" s="249"/>
      <c r="CF52" s="249"/>
      <c r="CG52" s="249"/>
      <c r="CH52" s="249"/>
      <c r="CI52" s="249"/>
      <c r="CJ52" s="249"/>
      <c r="CK52" s="249"/>
      <c r="CL52" s="249"/>
      <c r="CN52" s="235"/>
      <c r="CO52" s="236"/>
      <c r="CP52" s="236"/>
      <c r="CQ52" s="236"/>
      <c r="CR52" s="236"/>
      <c r="CS52" s="236"/>
      <c r="CT52" s="236"/>
      <c r="CU52" s="236"/>
      <c r="CV52" s="236"/>
      <c r="CW52" s="236"/>
      <c r="CX52" s="236"/>
      <c r="CY52" s="236"/>
      <c r="CZ52" s="236"/>
      <c r="DA52" s="236"/>
      <c r="DC52" s="235"/>
      <c r="DD52" s="236"/>
      <c r="DE52" s="236"/>
      <c r="DF52" s="236"/>
      <c r="DG52" s="236"/>
      <c r="DH52" s="236"/>
      <c r="DI52" s="236"/>
      <c r="DJ52" s="236"/>
      <c r="DK52" s="236"/>
      <c r="DL52" s="236"/>
      <c r="DM52" s="236"/>
      <c r="DN52" s="236"/>
      <c r="DO52" s="236"/>
      <c r="DP52" s="236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</row>
    <row r="53" spans="1:158" ht="26.25" x14ac:dyDescent="0.4">
      <c r="A53" s="99" t="s">
        <v>103</v>
      </c>
      <c r="B53" t="s">
        <v>174</v>
      </c>
      <c r="C53" s="323" t="s">
        <v>169</v>
      </c>
      <c r="D53" s="323"/>
      <c r="E53" s="323"/>
      <c r="F53" s="323"/>
      <c r="G53" s="323"/>
      <c r="H53" s="323"/>
      <c r="I53" s="323"/>
      <c r="J53" s="323"/>
      <c r="K53" s="323"/>
      <c r="L53" s="323"/>
      <c r="M53" s="265"/>
      <c r="N53" s="265"/>
      <c r="O53" s="265"/>
      <c r="P53" s="253"/>
      <c r="R53" s="323" t="s">
        <v>169</v>
      </c>
      <c r="S53" s="323"/>
      <c r="T53" s="323"/>
      <c r="U53" s="323"/>
      <c r="V53" s="323"/>
      <c r="W53" s="323"/>
      <c r="X53" s="323"/>
      <c r="Y53" s="323"/>
      <c r="Z53" s="323"/>
      <c r="AA53" s="323"/>
      <c r="AB53" s="265"/>
      <c r="AC53" s="265"/>
      <c r="AD53" s="265"/>
      <c r="AF53" t="s">
        <v>174</v>
      </c>
      <c r="AG53" s="323" t="s">
        <v>169</v>
      </c>
      <c r="AH53" s="323"/>
      <c r="AI53" s="323"/>
      <c r="AJ53" s="323"/>
      <c r="AK53" s="323"/>
      <c r="AL53" s="323"/>
      <c r="AM53" s="323"/>
      <c r="AN53" s="323"/>
      <c r="AO53" s="323"/>
      <c r="AP53" s="323"/>
      <c r="AQ53" s="265"/>
      <c r="AR53" s="265"/>
      <c r="AS53" s="265"/>
      <c r="AU53" t="s">
        <v>174</v>
      </c>
      <c r="AV53" s="323" t="s">
        <v>169</v>
      </c>
      <c r="AW53" s="323"/>
      <c r="AX53" s="323"/>
      <c r="AY53" s="323"/>
      <c r="AZ53" s="323"/>
      <c r="BA53" s="323"/>
      <c r="BB53" s="323"/>
      <c r="BC53" s="323"/>
      <c r="BD53" s="323"/>
      <c r="BE53" s="323"/>
      <c r="BF53" s="265"/>
      <c r="BG53" s="265"/>
      <c r="BH53" s="265"/>
      <c r="BJ53" t="s">
        <v>174</v>
      </c>
      <c r="BK53" s="323" t="s">
        <v>169</v>
      </c>
      <c r="BL53" s="323"/>
      <c r="BM53" s="323"/>
      <c r="BN53" s="323"/>
      <c r="BO53" s="323"/>
      <c r="BP53" s="323"/>
      <c r="BQ53" s="323"/>
      <c r="BR53" s="323"/>
      <c r="BS53" s="323"/>
      <c r="BT53" s="323"/>
      <c r="BU53" s="265"/>
      <c r="BV53" s="265"/>
      <c r="BW53" s="265"/>
      <c r="BY53" t="s">
        <v>174</v>
      </c>
      <c r="BZ53" s="323" t="s">
        <v>169</v>
      </c>
      <c r="CA53" s="323"/>
      <c r="CB53" s="323"/>
      <c r="CC53" s="323"/>
      <c r="CD53" s="323"/>
      <c r="CE53" s="323"/>
      <c r="CF53" s="323"/>
      <c r="CG53" s="323"/>
      <c r="CH53" s="323"/>
      <c r="CI53" s="323"/>
      <c r="CJ53" s="265"/>
      <c r="CK53" s="265"/>
      <c r="CL53" s="265"/>
      <c r="CN53" t="s">
        <v>494</v>
      </c>
      <c r="CO53" s="323" t="s">
        <v>169</v>
      </c>
      <c r="CP53" s="323"/>
      <c r="CQ53" s="323"/>
      <c r="CR53" s="323"/>
      <c r="CS53" s="323"/>
      <c r="CT53" s="323"/>
      <c r="CU53" s="323"/>
      <c r="CV53" s="323"/>
      <c r="CW53" s="323"/>
      <c r="CX53" s="323"/>
      <c r="CY53" s="265"/>
      <c r="CZ53" s="265"/>
      <c r="DA53" s="265"/>
      <c r="DB53" t="e">
        <f>#REF!</f>
        <v>#REF!</v>
      </c>
      <c r="DC53" t="s">
        <v>494</v>
      </c>
      <c r="DD53" s="323" t="s">
        <v>169</v>
      </c>
      <c r="DE53" s="323"/>
      <c r="DF53" s="323"/>
      <c r="DG53" s="323"/>
      <c r="DH53" s="323"/>
      <c r="DI53" s="323"/>
      <c r="DJ53" s="323"/>
      <c r="DK53" s="323"/>
      <c r="DL53" s="323"/>
      <c r="DM53" s="323"/>
      <c r="DN53" s="265"/>
      <c r="DO53" s="265"/>
      <c r="DP53" s="265"/>
      <c r="EB53"/>
      <c r="EC53"/>
      <c r="ED53"/>
      <c r="EF53"/>
    </row>
    <row r="54" spans="1:158" s="251" customFormat="1" ht="35.450000000000003" customHeight="1" x14ac:dyDescent="0.25">
      <c r="B54" s="268" t="s">
        <v>170</v>
      </c>
      <c r="C54" s="269" t="s">
        <v>509</v>
      </c>
      <c r="D54" s="270" t="s">
        <v>633</v>
      </c>
      <c r="E54" s="270" t="s">
        <v>634</v>
      </c>
      <c r="F54" s="270" t="s">
        <v>515</v>
      </c>
      <c r="G54" s="270" t="s">
        <v>517</v>
      </c>
      <c r="H54" s="270" t="s">
        <v>519</v>
      </c>
      <c r="I54" s="270" t="s">
        <v>521</v>
      </c>
      <c r="J54" s="270" t="s">
        <v>523</v>
      </c>
      <c r="K54" s="270" t="s">
        <v>635</v>
      </c>
      <c r="L54" s="270" t="s">
        <v>525</v>
      </c>
      <c r="M54" s="270" t="s">
        <v>636</v>
      </c>
      <c r="N54" s="271" t="s">
        <v>632</v>
      </c>
      <c r="O54" s="272" t="s">
        <v>26</v>
      </c>
      <c r="P54" s="252"/>
      <c r="Q54" s="268" t="s">
        <v>170</v>
      </c>
      <c r="R54" s="269" t="s">
        <v>509</v>
      </c>
      <c r="S54" s="270" t="s">
        <v>633</v>
      </c>
      <c r="T54" s="270" t="s">
        <v>634</v>
      </c>
      <c r="U54" s="270" t="s">
        <v>515</v>
      </c>
      <c r="V54" s="270" t="s">
        <v>666</v>
      </c>
      <c r="W54" s="270" t="s">
        <v>519</v>
      </c>
      <c r="X54" s="270" t="s">
        <v>521</v>
      </c>
      <c r="Y54" s="270" t="s">
        <v>523</v>
      </c>
      <c r="Z54" s="270" t="s">
        <v>635</v>
      </c>
      <c r="AA54" s="270" t="s">
        <v>525</v>
      </c>
      <c r="AB54" s="270" t="s">
        <v>665</v>
      </c>
      <c r="AC54" s="271" t="s">
        <v>632</v>
      </c>
      <c r="AD54" s="272" t="s">
        <v>26</v>
      </c>
      <c r="AF54" s="268" t="s">
        <v>170</v>
      </c>
      <c r="AG54" s="269" t="s">
        <v>509</v>
      </c>
      <c r="AH54" s="270" t="s">
        <v>633</v>
      </c>
      <c r="AI54" s="270" t="s">
        <v>634</v>
      </c>
      <c r="AJ54" s="270" t="s">
        <v>515</v>
      </c>
      <c r="AK54" s="270" t="s">
        <v>517</v>
      </c>
      <c r="AL54" s="270" t="s">
        <v>519</v>
      </c>
      <c r="AM54" s="270" t="s">
        <v>521</v>
      </c>
      <c r="AN54" s="270" t="s">
        <v>523</v>
      </c>
      <c r="AO54" s="270" t="s">
        <v>635</v>
      </c>
      <c r="AP54" s="270" t="s">
        <v>525</v>
      </c>
      <c r="AQ54" s="270" t="s">
        <v>636</v>
      </c>
      <c r="AR54" s="271" t="s">
        <v>632</v>
      </c>
      <c r="AS54" s="272" t="s">
        <v>26</v>
      </c>
      <c r="AU54" s="268" t="s">
        <v>170</v>
      </c>
      <c r="AV54" s="269" t="s">
        <v>509</v>
      </c>
      <c r="AW54" s="270" t="s">
        <v>633</v>
      </c>
      <c r="AX54" s="270" t="s">
        <v>634</v>
      </c>
      <c r="AY54" s="270" t="s">
        <v>515</v>
      </c>
      <c r="AZ54" s="270" t="s">
        <v>666</v>
      </c>
      <c r="BA54" s="270" t="s">
        <v>519</v>
      </c>
      <c r="BB54" s="270" t="s">
        <v>521</v>
      </c>
      <c r="BC54" s="270" t="s">
        <v>523</v>
      </c>
      <c r="BD54" s="270" t="s">
        <v>635</v>
      </c>
      <c r="BE54" s="270" t="s">
        <v>525</v>
      </c>
      <c r="BF54" s="270" t="s">
        <v>665</v>
      </c>
      <c r="BG54" s="271" t="s">
        <v>632</v>
      </c>
      <c r="BH54" s="272" t="s">
        <v>26</v>
      </c>
      <c r="BJ54" s="268" t="s">
        <v>170</v>
      </c>
      <c r="BK54" s="269" t="s">
        <v>509</v>
      </c>
      <c r="BL54" s="270" t="s">
        <v>633</v>
      </c>
      <c r="BM54" s="270" t="s">
        <v>634</v>
      </c>
      <c r="BN54" s="270" t="s">
        <v>515</v>
      </c>
      <c r="BO54" s="270" t="s">
        <v>666</v>
      </c>
      <c r="BP54" s="270" t="s">
        <v>519</v>
      </c>
      <c r="BQ54" s="270" t="s">
        <v>521</v>
      </c>
      <c r="BR54" s="270" t="s">
        <v>523</v>
      </c>
      <c r="BS54" s="270" t="s">
        <v>635</v>
      </c>
      <c r="BT54" s="270" t="s">
        <v>525</v>
      </c>
      <c r="BU54" s="270" t="s">
        <v>665</v>
      </c>
      <c r="BV54" s="271" t="s">
        <v>632</v>
      </c>
      <c r="BW54" s="272" t="s">
        <v>26</v>
      </c>
      <c r="BY54" s="268" t="s">
        <v>170</v>
      </c>
      <c r="BZ54" s="269" t="s">
        <v>509</v>
      </c>
      <c r="CA54" s="270" t="s">
        <v>633</v>
      </c>
      <c r="CB54" s="270" t="s">
        <v>634</v>
      </c>
      <c r="CC54" s="270" t="s">
        <v>515</v>
      </c>
      <c r="CD54" s="270" t="s">
        <v>666</v>
      </c>
      <c r="CE54" s="270" t="s">
        <v>519</v>
      </c>
      <c r="CF54" s="270" t="s">
        <v>521</v>
      </c>
      <c r="CG54" s="270" t="s">
        <v>523</v>
      </c>
      <c r="CH54" s="270" t="s">
        <v>635</v>
      </c>
      <c r="CI54" s="270" t="s">
        <v>525</v>
      </c>
      <c r="CJ54" s="270" t="s">
        <v>665</v>
      </c>
      <c r="CK54" s="271" t="s">
        <v>632</v>
      </c>
      <c r="CL54" s="272" t="s">
        <v>26</v>
      </c>
      <c r="CN54" s="268" t="s">
        <v>170</v>
      </c>
      <c r="CO54" s="269" t="s">
        <v>509</v>
      </c>
      <c r="CP54" s="270" t="s">
        <v>633</v>
      </c>
      <c r="CQ54" s="270" t="s">
        <v>634</v>
      </c>
      <c r="CR54" s="270" t="s">
        <v>515</v>
      </c>
      <c r="CS54" s="270" t="s">
        <v>666</v>
      </c>
      <c r="CT54" s="270" t="s">
        <v>519</v>
      </c>
      <c r="CU54" s="270" t="s">
        <v>521</v>
      </c>
      <c r="CV54" s="270" t="s">
        <v>523</v>
      </c>
      <c r="CW54" s="270" t="s">
        <v>635</v>
      </c>
      <c r="CX54" s="270" t="s">
        <v>525</v>
      </c>
      <c r="CY54" s="270" t="s">
        <v>665</v>
      </c>
      <c r="CZ54" s="271" t="s">
        <v>632</v>
      </c>
      <c r="DA54" s="272" t="s">
        <v>26</v>
      </c>
      <c r="DC54" s="268" t="str">
        <f t="array" ref="DC54:DP67">TRANSPOSE(CN54:DA67)</f>
        <v>Trip Mode</v>
      </c>
      <c r="DD54" s="269" t="str">
        <v>Auto SOV (Free)</v>
      </c>
      <c r="DE54" s="270" t="str">
        <v>Auto 2 Person (Free)</v>
      </c>
      <c r="DF54" s="270" t="str">
        <v>Auto 3+ Person (Free)</v>
      </c>
      <c r="DG54" s="270" t="str">
        <v>Walk</v>
      </c>
      <c r="DH54" s="270" t="str">
        <v>Bike/Moped</v>
      </c>
      <c r="DI54" s="270" t="str">
        <v>Walk-Transit</v>
      </c>
      <c r="DJ54" s="270" t="str">
        <v>PNR-Transit</v>
      </c>
      <c r="DK54" s="270" t="str">
        <v>KNR-Transit</v>
      </c>
      <c r="DL54" s="270" t="str">
        <v>TNC-Transit</v>
      </c>
      <c r="DM54" s="270" t="str">
        <v>School Bus</v>
      </c>
      <c r="DN54" s="270" t="str">
        <v>Taxi</v>
      </c>
      <c r="DO54" s="271" t="str">
        <v>TNC</v>
      </c>
      <c r="DP54" s="272" t="str">
        <v>Total</v>
      </c>
      <c r="DS54" s="283" t="s">
        <v>616</v>
      </c>
      <c r="DT54" s="283" t="s">
        <v>617</v>
      </c>
      <c r="DU54" s="283" t="s">
        <v>691</v>
      </c>
      <c r="DV54" s="283" t="s">
        <v>618</v>
      </c>
      <c r="DW54" s="283" t="s">
        <v>619</v>
      </c>
      <c r="DX54" s="283" t="s">
        <v>692</v>
      </c>
      <c r="DY54" s="283" t="s">
        <v>620</v>
      </c>
      <c r="DZ54" s="283" t="s">
        <v>621</v>
      </c>
      <c r="EA54" s="283" t="s">
        <v>320</v>
      </c>
      <c r="EB54" s="284" t="s">
        <v>321</v>
      </c>
      <c r="EC54" s="283" t="s">
        <v>622</v>
      </c>
      <c r="ED54" s="283" t="s">
        <v>623</v>
      </c>
      <c r="EE54" s="283" t="s">
        <v>624</v>
      </c>
      <c r="EF54" s="285" t="s">
        <v>631</v>
      </c>
      <c r="EG54" s="285" t="s">
        <v>693</v>
      </c>
      <c r="EH54" s="285" t="s">
        <v>632</v>
      </c>
      <c r="EL54" s="283" t="s">
        <v>616</v>
      </c>
      <c r="EM54" s="283" t="s">
        <v>617</v>
      </c>
      <c r="EN54" s="283" t="s">
        <v>691</v>
      </c>
      <c r="EO54" s="283" t="s">
        <v>618</v>
      </c>
      <c r="EP54" s="283" t="s">
        <v>619</v>
      </c>
      <c r="EQ54" s="283" t="s">
        <v>692</v>
      </c>
      <c r="ER54" s="283" t="s">
        <v>620</v>
      </c>
      <c r="ES54" s="283" t="s">
        <v>621</v>
      </c>
      <c r="ET54" s="283" t="s">
        <v>320</v>
      </c>
      <c r="EU54" s="284" t="s">
        <v>321</v>
      </c>
      <c r="EV54" s="283" t="s">
        <v>622</v>
      </c>
      <c r="EW54" s="283" t="s">
        <v>623</v>
      </c>
      <c r="EX54" s="283" t="s">
        <v>624</v>
      </c>
      <c r="EY54" s="285" t="s">
        <v>631</v>
      </c>
      <c r="EZ54" s="285" t="s">
        <v>693</v>
      </c>
      <c r="FA54" s="285" t="s">
        <v>632</v>
      </c>
    </row>
    <row r="55" spans="1:158" s="251" customFormat="1" x14ac:dyDescent="0.25">
      <c r="A55" s="251">
        <v>1</v>
      </c>
      <c r="B55" s="273" t="s">
        <v>637</v>
      </c>
      <c r="C55" s="274">
        <v>418995.93137609784</v>
      </c>
      <c r="D55" s="274">
        <v>33561.357380000001</v>
      </c>
      <c r="E55" s="274">
        <v>10223.696</v>
      </c>
      <c r="F55" s="274">
        <v>0</v>
      </c>
      <c r="G55" s="274">
        <v>0</v>
      </c>
      <c r="H55" s="274">
        <v>0</v>
      </c>
      <c r="I55" s="274">
        <v>0</v>
      </c>
      <c r="J55" s="274">
        <v>0</v>
      </c>
      <c r="K55" s="274">
        <v>0</v>
      </c>
      <c r="L55" s="274">
        <v>0</v>
      </c>
      <c r="M55" s="274">
        <v>0</v>
      </c>
      <c r="N55" s="274">
        <v>0</v>
      </c>
      <c r="O55" s="275">
        <v>462780.98475609784</v>
      </c>
      <c r="P55" s="234"/>
      <c r="Q55" s="273" t="s">
        <v>637</v>
      </c>
      <c r="R55" s="274">
        <f>IFERROR(C55*IF((AG$67-SUM(C$60:C$63))/(C$67-SUM(C$60:C$63))&gt;0,(AG$67-SUM(C$60:C$63))/(C$67-SUM(C$60:C$63)),1),0)</f>
        <v>481292</v>
      </c>
      <c r="S55" s="274">
        <f t="shared" ref="S55:AC55" si="370">IFERROR(D55*IF((AH$67-SUM(D$60:D$63))/(D$67-SUM(D$60:D$63))&gt;0,(AH$67-SUM(D$60:D$63))/(D$67-SUM(D$60:D$63)),1),0)</f>
        <v>28118.686821525636</v>
      </c>
      <c r="T55" s="274">
        <f t="shared" si="370"/>
        <v>11667.722114281707</v>
      </c>
      <c r="U55" s="274">
        <f t="shared" si="370"/>
        <v>0</v>
      </c>
      <c r="V55" s="274">
        <f t="shared" si="370"/>
        <v>0</v>
      </c>
      <c r="W55" s="274">
        <f t="shared" si="370"/>
        <v>0</v>
      </c>
      <c r="X55" s="274">
        <f t="shared" si="370"/>
        <v>0</v>
      </c>
      <c r="Y55" s="274">
        <f t="shared" si="370"/>
        <v>0</v>
      </c>
      <c r="Z55" s="274">
        <f t="shared" si="370"/>
        <v>0</v>
      </c>
      <c r="AA55" s="274">
        <f t="shared" si="370"/>
        <v>0</v>
      </c>
      <c r="AB55" s="274">
        <f t="shared" si="370"/>
        <v>0</v>
      </c>
      <c r="AC55" s="274">
        <f t="shared" si="370"/>
        <v>0</v>
      </c>
      <c r="AD55" s="275">
        <f>SUM(R55:AC55)</f>
        <v>521078.40893580735</v>
      </c>
      <c r="AF55" s="273" t="s">
        <v>637</v>
      </c>
      <c r="AG55" s="274">
        <f>Index!$D$3*SUMIFS(TripMode_Input!$E:$E,TripMode_Input!$C:$C,AG$4,TripMode_Input!$D:$D,$A$53,TripMode_Input!$B:$B,$A55)</f>
        <v>481292</v>
      </c>
      <c r="AH55" s="274">
        <f>Index!$D$3*SUMIFS(TripMode_Input!$E:$E,TripMode_Input!$C:$C,AH$4,TripMode_Input!$D:$D,$A$53,TripMode_Input!$B:$B,$A55)</f>
        <v>27878</v>
      </c>
      <c r="AI55" s="274">
        <f>Index!$D$3*SUMIFS(TripMode_Input!$E:$E,TripMode_Input!$C:$C,AI$4,TripMode_Input!$D:$D,$A$53,TripMode_Input!$B:$B,$A55)</f>
        <v>11428</v>
      </c>
      <c r="AJ55" s="274">
        <f>Index!$D$3*SUMIFS(TripMode_Input!$E:$E,TripMode_Input!$C:$C,AJ$4,TripMode_Input!$D:$D,$A$53,TripMode_Input!$B:$B,$A55)</f>
        <v>0</v>
      </c>
      <c r="AK55" s="274">
        <f>Index!$D$3*SUMIFS(TripMode_Input!$E:$E,TripMode_Input!$C:$C,AK$4,TripMode_Input!$D:$D,$A$53,TripMode_Input!$B:$B,$A55)</f>
        <v>0</v>
      </c>
      <c r="AL55" s="274">
        <f>Index!$D$3*SUMIFS(TripMode_Input!$E:$E,TripMode_Input!$C:$C,AL$4,TripMode_Input!$D:$D,$A$53,TripMode_Input!$B:$B,$A55)</f>
        <v>0</v>
      </c>
      <c r="AM55" s="274">
        <f>Index!$D$3*SUMIFS(TripMode_Input!$E:$E,TripMode_Input!$C:$C,AM$4,TripMode_Input!$D:$D,$A$53,TripMode_Input!$B:$B,$A55)</f>
        <v>0</v>
      </c>
      <c r="AN55" s="274">
        <f>Index!$D$3*SUMIFS(TripMode_Input!$E:$E,TripMode_Input!$C:$C,AN$4,TripMode_Input!$D:$D,$A$53,TripMode_Input!$B:$B,$A55)</f>
        <v>0</v>
      </c>
      <c r="AO55" s="274">
        <f>Index!$D$3*SUMIFS(TripMode_Input!$E:$E,TripMode_Input!$C:$C,AO$4,TripMode_Input!$D:$D,$A$53,TripMode_Input!$B:$B,$A55)</f>
        <v>0</v>
      </c>
      <c r="AP55" s="274">
        <f>Index!$D$3*SUMIFS(TripMode_Input!$E:$E,TripMode_Input!$C:$C,AP$4,TripMode_Input!$D:$D,$A$53,TripMode_Input!$B:$B,$A55)</f>
        <v>0</v>
      </c>
      <c r="AQ55" s="274">
        <f>Index!$D$3*SUMIFS(TripMode_Input!$E:$E,TripMode_Input!$C:$C,AQ$4,TripMode_Input!$D:$D,$A$53,TripMode_Input!$B:$B,$A55)</f>
        <v>0</v>
      </c>
      <c r="AR55" s="274">
        <f>Index!$D$3*SUMIFS(TripMode_Input!$E:$E,TripMode_Input!$C:$C,AR$4,TripMode_Input!$D:$D,$A$53,TripMode_Input!$B:$B,$A55)</f>
        <v>0</v>
      </c>
      <c r="AS55" s="275">
        <f>SUM(AG55:AR55)</f>
        <v>520598</v>
      </c>
      <c r="AU55" s="273" t="s">
        <v>637</v>
      </c>
      <c r="AV55" s="249">
        <f>IF(R55&gt;0,R55/R$67,0)</f>
        <v>1</v>
      </c>
      <c r="AW55" s="249">
        <f t="shared" ref="AW55:BG55" si="371">IF(S55&gt;0,S55/S$67,0)</f>
        <v>0.20347255902228492</v>
      </c>
      <c r="AX55" s="249">
        <f t="shared" si="371"/>
        <v>0.17456197059068981</v>
      </c>
      <c r="AY55" s="249">
        <f t="shared" si="371"/>
        <v>0</v>
      </c>
      <c r="AZ55" s="249">
        <f t="shared" si="371"/>
        <v>0</v>
      </c>
      <c r="BA55" s="249">
        <f t="shared" si="371"/>
        <v>0</v>
      </c>
      <c r="BB55" s="249">
        <f t="shared" si="371"/>
        <v>0</v>
      </c>
      <c r="BC55" s="249">
        <f t="shared" si="371"/>
        <v>0</v>
      </c>
      <c r="BD55" s="249">
        <f t="shared" si="371"/>
        <v>0</v>
      </c>
      <c r="BE55" s="249">
        <f t="shared" si="371"/>
        <v>0</v>
      </c>
      <c r="BF55" s="249">
        <f t="shared" si="371"/>
        <v>0</v>
      </c>
      <c r="BG55" s="249">
        <f t="shared" si="371"/>
        <v>0</v>
      </c>
      <c r="BH55" s="278">
        <f>IF(AD55&gt;0,AD55/AD$67,0)</f>
        <v>0.49069182686534407</v>
      </c>
      <c r="BJ55" s="273" t="s">
        <v>637</v>
      </c>
      <c r="BK55" s="249">
        <f>IF(AG55&gt;0,AG55/AG$67,0)</f>
        <v>1</v>
      </c>
      <c r="BL55" s="249">
        <f t="shared" ref="BL55:BW55" si="372">IF(AH55&gt;0,AH55/AH$67,0)</f>
        <v>0.20173090003907551</v>
      </c>
      <c r="BM55" s="249">
        <f t="shared" si="372"/>
        <v>0.17097546379413525</v>
      </c>
      <c r="BN55" s="249">
        <f t="shared" si="372"/>
        <v>0</v>
      </c>
      <c r="BO55" s="249">
        <f t="shared" si="372"/>
        <v>0</v>
      </c>
      <c r="BP55" s="249">
        <f t="shared" si="372"/>
        <v>0</v>
      </c>
      <c r="BQ55" s="249">
        <f t="shared" si="372"/>
        <v>0</v>
      </c>
      <c r="BR55" s="249">
        <f t="shared" si="372"/>
        <v>0</v>
      </c>
      <c r="BS55" s="249">
        <f t="shared" si="372"/>
        <v>0</v>
      </c>
      <c r="BT55" s="249">
        <f t="shared" si="372"/>
        <v>0</v>
      </c>
      <c r="BU55" s="249">
        <f t="shared" si="372"/>
        <v>0</v>
      </c>
      <c r="BV55" s="249">
        <f t="shared" si="372"/>
        <v>0</v>
      </c>
      <c r="BW55" s="278">
        <f t="shared" si="372"/>
        <v>0.49023943287950383</v>
      </c>
      <c r="BY55" s="273" t="s">
        <v>637</v>
      </c>
      <c r="BZ55" s="249">
        <f>IF(OR(ISNA(AV55),AV55=0,AV55=""),"",(BK55-AV55)/AV55)</f>
        <v>0</v>
      </c>
      <c r="CA55" s="249">
        <f t="shared" ref="CA55:CA67" si="373">IF(OR(ISNA(AW55),AW55=0,AW55=""),"",(BL55-AW55)/AW55)</f>
        <v>-8.5596750322418577E-3</v>
      </c>
      <c r="CB55" s="249">
        <f t="shared" ref="CB55:CB67" si="374">IF(OR(ISNA(AX55),AX55=0,AX55=""),"",(BM55-AX55)/AX55)</f>
        <v>-2.0545751084376486E-2</v>
      </c>
      <c r="CC55" s="249" t="str">
        <f t="shared" ref="CC55:CC67" si="375">IF(OR(ISNA(AY55),AY55=0,AY55=""),"",(BN55-AY55)/AY55)</f>
        <v/>
      </c>
      <c r="CD55" s="249" t="str">
        <f t="shared" ref="CD55:CD67" si="376">IF(OR(ISNA(AZ55),AZ55=0,AZ55=""),"",(BO55-AZ55)/AZ55)</f>
        <v/>
      </c>
      <c r="CE55" s="249" t="str">
        <f t="shared" ref="CE55:CE67" si="377">IF(OR(ISNA(BA55),BA55=0,BA55=""),"",(BP55-BA55)/BA55)</f>
        <v/>
      </c>
      <c r="CF55" s="249" t="str">
        <f t="shared" ref="CF55:CF67" si="378">IF(OR(ISNA(BB55),BB55=0,BB55=""),"",(BQ55-BB55)/BB55)</f>
        <v/>
      </c>
      <c r="CG55" s="249" t="str">
        <f t="shared" ref="CG55:CG67" si="379">IF(OR(ISNA(BC55),BC55=0,BC55=""),"",(BR55-BC55)/BC55)</f>
        <v/>
      </c>
      <c r="CH55" s="249" t="str">
        <f t="shared" ref="CH55:CH67" si="380">IF(OR(ISNA(BD55),BD55=0,BD55=""),"",(BS55-BD55)/BD55)</f>
        <v/>
      </c>
      <c r="CI55" s="249" t="str">
        <f t="shared" ref="CI55:CI67" si="381">IF(OR(ISNA(BE55),BE55=0,BE55=""),"",(BT55-BE55)/BE55)</f>
        <v/>
      </c>
      <c r="CJ55" s="249" t="str">
        <f t="shared" ref="CJ55:CJ67" si="382">IF(OR(ISNA(BF55),BF55=0,BF55=""),"",(BU55-BF55)/BF55)</f>
        <v/>
      </c>
      <c r="CK55" s="249" t="str">
        <f t="shared" ref="CK55:CK67" si="383">IF(OR(ISNA(BG55),BG55=0,BG55=""),"",(BV55-BG55)/BG55)</f>
        <v/>
      </c>
      <c r="CL55" s="278">
        <f t="shared" ref="CL55:CL67" si="384">IF(OR(ISNA(BH55),BH55=0,BH55=""),"",(BW55-BH55)/BH55)</f>
        <v>-9.219513370137799E-4</v>
      </c>
      <c r="CN55" s="273" t="s">
        <v>637</v>
      </c>
      <c r="CO55" s="239">
        <f>IFERROR(IF(BK55&gt;0,LN(AV55/BK55),""),"")</f>
        <v>0</v>
      </c>
      <c r="CP55" s="239">
        <f t="shared" ref="CP55:CP66" si="385">IFERROR(IF(BL55&gt;0,LN(AW55/BL55),""),"")</f>
        <v>8.5965194520726419E-3</v>
      </c>
      <c r="CQ55" s="239">
        <f t="shared" ref="CQ55:CQ66" si="386">IFERROR(IF(BM55&gt;0,LN(AX55/BM55),""),"")</f>
        <v>2.0759751299322643E-2</v>
      </c>
      <c r="CR55" s="239" t="str">
        <f t="shared" ref="CR55:CR66" si="387">IFERROR(IF(BN55&gt;0,LN(AY55/BN55),""),"")</f>
        <v/>
      </c>
      <c r="CS55" s="239" t="str">
        <f t="shared" ref="CS55:CS66" si="388">IFERROR(IF(BO55&gt;0,LN(AZ55/BO55),""),"")</f>
        <v/>
      </c>
      <c r="CT55" s="239" t="str">
        <f t="shared" ref="CT55:CT66" si="389">IFERROR(IF(BP55&gt;0,LN(BA55/BP55),""),"")</f>
        <v/>
      </c>
      <c r="CU55" s="239" t="str">
        <f t="shared" ref="CU55:CU66" si="390">IFERROR(IF(BQ55&gt;0,LN(BB55/BQ55),""),"")</f>
        <v/>
      </c>
      <c r="CV55" s="239" t="str">
        <f t="shared" ref="CV55:CV66" si="391">IFERROR(IF(BR55&gt;0,LN(BC55/BR55),""),"")</f>
        <v/>
      </c>
      <c r="CW55" s="239" t="str">
        <f t="shared" ref="CW55:CW66" si="392">IFERROR(IF(BS55&gt;0,LN(BD55/BS55),""),"")</f>
        <v/>
      </c>
      <c r="CX55" s="239" t="str">
        <f t="shared" ref="CX55:CX66" si="393">IFERROR(IF(BT55&gt;0,LN(BE55/BT55),""),"")</f>
        <v/>
      </c>
      <c r="CY55" s="239" t="str">
        <f t="shared" ref="CY55:CY66" si="394">IFERROR(IF(BU55&gt;0,LN(BF55/BU55),""),"")</f>
        <v/>
      </c>
      <c r="CZ55" s="239" t="str">
        <f t="shared" ref="CZ55:CZ66" si="395">IFERROR(IF(BV55&gt;0,LN(BG55/BV55),""),"")</f>
        <v/>
      </c>
      <c r="DA55" s="110"/>
      <c r="DB55" s="121" t="s">
        <v>338</v>
      </c>
      <c r="DC55" s="273" t="str">
        <v>Auto SOV</v>
      </c>
      <c r="DD55" s="239">
        <v>0</v>
      </c>
      <c r="DE55" s="239" t="str">
        <v/>
      </c>
      <c r="DF55" s="239" t="str">
        <v/>
      </c>
      <c r="DG55" s="239" t="str">
        <v/>
      </c>
      <c r="DH55" s="239" t="str">
        <v/>
      </c>
      <c r="DI55" s="239" t="str">
        <v/>
      </c>
      <c r="DJ55" s="239" t="str">
        <v/>
      </c>
      <c r="DK55" s="239" t="str">
        <v/>
      </c>
      <c r="DL55" s="239" t="str">
        <v/>
      </c>
      <c r="DM55" s="239" t="str">
        <v/>
      </c>
      <c r="DN55" s="239" t="str">
        <v/>
      </c>
      <c r="DO55" s="239" t="str">
        <v/>
      </c>
      <c r="DP55" s="110">
        <v>0</v>
      </c>
      <c r="DR55" s="282" t="s">
        <v>667</v>
      </c>
      <c r="DS55" s="290">
        <v>1.1051148409755626E-4</v>
      </c>
      <c r="DT55" s="290">
        <v>1.1051148409755626E-4</v>
      </c>
      <c r="DU55" s="286">
        <v>-999</v>
      </c>
      <c r="DV55" s="286">
        <v>-999</v>
      </c>
      <c r="DW55" s="286">
        <v>-999</v>
      </c>
      <c r="DX55" s="286">
        <v>-999</v>
      </c>
      <c r="DY55" s="286">
        <v>-999</v>
      </c>
      <c r="DZ55" s="286">
        <v>-999</v>
      </c>
      <c r="EA55" s="286">
        <v>-999</v>
      </c>
      <c r="EB55" s="287">
        <v>-999</v>
      </c>
      <c r="EC55" s="286">
        <v>-999</v>
      </c>
      <c r="ED55" s="286">
        <v>-999</v>
      </c>
      <c r="EE55" s="286">
        <v>-999</v>
      </c>
      <c r="EF55" s="286">
        <v>-999</v>
      </c>
      <c r="EG55" s="286">
        <v>-999</v>
      </c>
      <c r="EH55" s="286">
        <v>-999</v>
      </c>
      <c r="EK55" s="282" t="s">
        <v>667</v>
      </c>
      <c r="EL55" s="290">
        <f>IFERROR(DS55+TripMode!DD55, DS55)</f>
        <v>1.1051148409755626E-4</v>
      </c>
      <c r="EM55" s="290">
        <f>IFERROR(DT55+TripMode!DD55, DT55)</f>
        <v>1.1051148409755626E-4</v>
      </c>
      <c r="EN55" s="286">
        <f>IFERROR(DU55+TripMode!DE55, DU55)</f>
        <v>-999</v>
      </c>
      <c r="EO55" s="286">
        <f>IFERROR(DV55+TripMode!DE55, DV55)</f>
        <v>-999</v>
      </c>
      <c r="EP55" s="286">
        <f>IFERROR(DW55+TripMode!DE55, DW55)</f>
        <v>-999</v>
      </c>
      <c r="EQ55" s="286">
        <f>IFERROR(DX55+TripMode!DF55, DX55)</f>
        <v>-999</v>
      </c>
      <c r="ER55" s="286">
        <f>IFERROR(DY55+TripMode!DF55, DY55)</f>
        <v>-999</v>
      </c>
      <c r="ES55" s="286">
        <f>IFERROR(DZ55+TripMode!DF55, DZ55)</f>
        <v>-999</v>
      </c>
      <c r="ET55" s="286">
        <f>IFERROR(EA55+TripMode!DG55, EA55)</f>
        <v>-999</v>
      </c>
      <c r="EU55" s="287">
        <f>IFERROR(EB55+TripMode!DH55, EB55)</f>
        <v>-999</v>
      </c>
      <c r="EV55" s="286">
        <f>IFERROR(EC55+TripMode!DI55, EC55)</f>
        <v>-999</v>
      </c>
      <c r="EW55" s="286">
        <f>IFERROR(ED55+TripMode!DJ55, ED55)</f>
        <v>-999</v>
      </c>
      <c r="EX55" s="286">
        <f>IFERROR(EE55+TripMode!DK55, EE55)</f>
        <v>-999</v>
      </c>
      <c r="EY55" s="286">
        <f>IFERROR(EF55+TripMode!DL55, EF55)</f>
        <v>-999</v>
      </c>
      <c r="EZ55" s="286">
        <f>IFERROR(EG55+TripMode!DN55, EG55)</f>
        <v>-999</v>
      </c>
      <c r="FA55" s="286">
        <f>IFERROR(EH55+TripMode!DO55, EH55)</f>
        <v>-999</v>
      </c>
    </row>
    <row r="56" spans="1:158" s="251" customFormat="1" x14ac:dyDescent="0.25">
      <c r="A56" s="251">
        <v>2</v>
      </c>
      <c r="B56" s="273" t="s">
        <v>633</v>
      </c>
      <c r="C56" s="274">
        <v>0</v>
      </c>
      <c r="D56" s="274">
        <v>131067.98546</v>
      </c>
      <c r="E56" s="274">
        <v>2576.3114999999998</v>
      </c>
      <c r="F56" s="274">
        <v>0</v>
      </c>
      <c r="G56" s="274">
        <v>0</v>
      </c>
      <c r="H56" s="274">
        <v>2684.8310921956481</v>
      </c>
      <c r="I56" s="274">
        <v>0</v>
      </c>
      <c r="J56" s="274">
        <v>0</v>
      </c>
      <c r="K56" s="274">
        <v>0</v>
      </c>
      <c r="L56" s="274">
        <v>0</v>
      </c>
      <c r="M56" s="274">
        <v>163.74590000000001</v>
      </c>
      <c r="N56" s="274">
        <v>736.85655000000008</v>
      </c>
      <c r="O56" s="275">
        <v>137229.73050219566</v>
      </c>
      <c r="P56" s="234"/>
      <c r="Q56" s="273" t="s">
        <v>633</v>
      </c>
      <c r="R56" s="274">
        <f t="shared" ref="R56:R59" si="396">IFERROR(C56*IF((AG$67-SUM(C$60:C$63))/(C$67-SUM(C$60:C$63))&gt;0,(AG$67-SUM(C$60:C$63))/(C$67-SUM(C$60:C$63)),1),0)</f>
        <v>0</v>
      </c>
      <c r="S56" s="274">
        <f t="shared" ref="S56:S59" si="397">IFERROR(D56*IF((AH$67-SUM(D$60:D$63))/(D$67-SUM(D$60:D$63))&gt;0,(AH$67-SUM(D$60:D$63))/(D$67-SUM(D$60:D$63)),1),0)</f>
        <v>109812.59171818441</v>
      </c>
      <c r="T56" s="274">
        <f t="shared" ref="T56:T59" si="398">IFERROR(E56*IF((AI$67-SUM(E$60:E$63))/(E$67-SUM(E$60:E$63))&gt;0,(AI$67-SUM(E$60:E$63))/(E$67-SUM(E$60:E$63)),1),0)</f>
        <v>2940.197621469601</v>
      </c>
      <c r="U56" s="274">
        <f t="shared" ref="U56:U59" si="399">IFERROR(F56*IF((AJ$67-SUM(F$60:F$63))/(F$67-SUM(F$60:F$63))&gt;0,(AJ$67-SUM(F$60:F$63))/(F$67-SUM(F$60:F$63)),1),0)</f>
        <v>0</v>
      </c>
      <c r="V56" s="274">
        <f t="shared" ref="V56:V59" si="400">IFERROR(G56*IF((AK$67-SUM(G$60:G$63))/(G$67-SUM(G$60:G$63))&gt;0,(AK$67-SUM(G$60:G$63))/(G$67-SUM(G$60:G$63)),1),0)</f>
        <v>0</v>
      </c>
      <c r="W56" s="274">
        <f t="shared" ref="W56:W59" si="401">IFERROR(H56*IF((AL$67-SUM(H$60:H$63))/(H$67-SUM(H$60:H$63))&gt;0,(AL$67-SUM(H$60:H$63))/(H$67-SUM(H$60:H$63)),1),0)</f>
        <v>3171.5535323238428</v>
      </c>
      <c r="X56" s="274">
        <f t="shared" ref="X56:X59" si="402">IFERROR(I56*IF((AM$67-SUM(I$60:I$63))/(I$67-SUM(I$60:I$63))&gt;0,(AM$67-SUM(I$60:I$63))/(I$67-SUM(I$60:I$63)),1),0)</f>
        <v>0</v>
      </c>
      <c r="Y56" s="274">
        <f t="shared" ref="Y56:Y59" si="403">IFERROR(J56*IF((AN$67-SUM(J$60:J$63))/(J$67-SUM(J$60:J$63))&gt;0,(AN$67-SUM(J$60:J$63))/(J$67-SUM(J$60:J$63)),1),0)</f>
        <v>0</v>
      </c>
      <c r="Z56" s="274">
        <f t="shared" ref="Z56:Z59" si="404">IFERROR(K56*IF((AO$67-SUM(K$60:K$63))/(K$67-SUM(K$60:K$63))&gt;0,(AO$67-SUM(K$60:K$63))/(K$67-SUM(K$60:K$63)),1),0)</f>
        <v>0</v>
      </c>
      <c r="AA56" s="274">
        <f t="shared" ref="AA56:AA59" si="405">IFERROR(L56*IF((AP$67-SUM(L$60:L$63))/(L$67-SUM(L$60:L$63))&gt;0,(AP$67-SUM(L$60:L$63))/(L$67-SUM(L$60:L$63)),1),0)</f>
        <v>0</v>
      </c>
      <c r="AB56" s="274">
        <f t="shared" ref="AB56:AB59" si="406">IFERROR(M56*IF((AQ$67-SUM(M$60:M$63))/(M$67-SUM(M$60:M$63))&gt;0,(AQ$67-SUM(M$60:M$63))/(M$67-SUM(M$60:M$63)),1),0)</f>
        <v>161.48076227912708</v>
      </c>
      <c r="AC56" s="274">
        <f t="shared" ref="AC56:AC59" si="407">IFERROR(N56*IF((AR$67-SUM(N$60:N$63))/(N$67-SUM(N$60:N$63))&gt;0,(AR$67-SUM(N$60:N$63))/(N$67-SUM(N$60:N$63)),1),0)</f>
        <v>691.71603253249657</v>
      </c>
      <c r="AD56" s="275">
        <f t="shared" ref="AD56:AD67" si="408">SUM(R56:AC56)</f>
        <v>116777.53966678948</v>
      </c>
      <c r="AF56" s="273" t="s">
        <v>633</v>
      </c>
      <c r="AG56" s="274">
        <f>Index!$D$3*SUMIFS(TripMode_Input!$E:$E,TripMode_Input!$C:$C,AG$4,TripMode_Input!$D:$D,$A$53,TripMode_Input!$B:$B,$A56)</f>
        <v>0</v>
      </c>
      <c r="AH56" s="274">
        <f>Index!$D$3*SUMIFS(TripMode_Input!$E:$E,TripMode_Input!$C:$C,AH$4,TripMode_Input!$D:$D,$A$53,TripMode_Input!$B:$B,$A56)</f>
        <v>110052</v>
      </c>
      <c r="AI56" s="274">
        <f>Index!$D$3*SUMIFS(TripMode_Input!$E:$E,TripMode_Input!$C:$C,AI$4,TripMode_Input!$D:$D,$A$53,TripMode_Input!$B:$B,$A56)</f>
        <v>2750</v>
      </c>
      <c r="AJ56" s="274">
        <f>Index!$D$3*SUMIFS(TripMode_Input!$E:$E,TripMode_Input!$C:$C,AJ$4,TripMode_Input!$D:$D,$A$53,TripMode_Input!$B:$B,$A56)</f>
        <v>0</v>
      </c>
      <c r="AK56" s="274">
        <f>Index!$D$3*SUMIFS(TripMode_Input!$E:$E,TripMode_Input!$C:$C,AK$4,TripMode_Input!$D:$D,$A$53,TripMode_Input!$B:$B,$A56)</f>
        <v>0</v>
      </c>
      <c r="AL56" s="274">
        <f>Index!$D$3*SUMIFS(TripMode_Input!$E:$E,TripMode_Input!$C:$C,AL$4,TripMode_Input!$D:$D,$A$53,TripMode_Input!$B:$B,$A56)</f>
        <v>0</v>
      </c>
      <c r="AM56" s="274">
        <f>Index!$D$3*SUMIFS(TripMode_Input!$E:$E,TripMode_Input!$C:$C,AM$4,TripMode_Input!$D:$D,$A$53,TripMode_Input!$B:$B,$A56)</f>
        <v>0</v>
      </c>
      <c r="AN56" s="274">
        <f>Index!$D$3*SUMIFS(TripMode_Input!$E:$E,TripMode_Input!$C:$C,AN$4,TripMode_Input!$D:$D,$A$53,TripMode_Input!$B:$B,$A56)</f>
        <v>0</v>
      </c>
      <c r="AO56" s="274">
        <f>Index!$D$3*SUMIFS(TripMode_Input!$E:$E,TripMode_Input!$C:$C,AO$4,TripMode_Input!$D:$D,$A$53,TripMode_Input!$B:$B,$A56)</f>
        <v>0</v>
      </c>
      <c r="AP56" s="274">
        <f>Index!$D$3*SUMIFS(TripMode_Input!$E:$E,TripMode_Input!$C:$C,AP$4,TripMode_Input!$D:$D,$A$53,TripMode_Input!$B:$B,$A56)</f>
        <v>0</v>
      </c>
      <c r="AQ56" s="274">
        <f>Index!$D$3*SUMIFS(TripMode_Input!$E:$E,TripMode_Input!$C:$C,AQ$4,TripMode_Input!$D:$D,$A$53,TripMode_Input!$B:$B,$A56)</f>
        <v>188</v>
      </c>
      <c r="AR56" s="274">
        <f>Index!$D$3*SUMIFS(TripMode_Input!$E:$E,TripMode_Input!$C:$C,AR$4,TripMode_Input!$D:$D,$A$53,TripMode_Input!$B:$B,$A56)</f>
        <v>716</v>
      </c>
      <c r="AS56" s="275">
        <f t="shared" ref="AS56:AS67" si="409">SUM(AG56:AR56)</f>
        <v>113706</v>
      </c>
      <c r="AU56" s="273" t="s">
        <v>633</v>
      </c>
      <c r="AV56" s="249">
        <f t="shared" ref="AV56:AV67" si="410">IF(R56&gt;0,R56/R$67,0)</f>
        <v>0</v>
      </c>
      <c r="AW56" s="249">
        <f t="shared" ref="AW56:AW67" si="411">IF(S56&gt;0,S56/S$67,0)</f>
        <v>0.79462633484944667</v>
      </c>
      <c r="AX56" s="249">
        <f t="shared" ref="AX56:AX67" si="412">IF(T56&gt;0,T56/T$67,0)</f>
        <v>4.3988593977701988E-2</v>
      </c>
      <c r="AY56" s="249">
        <f t="shared" ref="AY56:AY67" si="413">IF(U56&gt;0,U56/U$67,0)</f>
        <v>0</v>
      </c>
      <c r="AZ56" s="249">
        <f t="shared" ref="AZ56:AZ67" si="414">IF(V56&gt;0,V56/V$67,0)</f>
        <v>0</v>
      </c>
      <c r="BA56" s="249">
        <f t="shared" ref="BA56:BA67" si="415">IF(W56&gt;0,W56/W$67,0)</f>
        <v>0.13414912157701728</v>
      </c>
      <c r="BB56" s="249">
        <f t="shared" ref="BB56:BB67" si="416">IF(X56&gt;0,X56/X$67,0)</f>
        <v>0</v>
      </c>
      <c r="BC56" s="249">
        <f t="shared" ref="BC56:BC67" si="417">IF(Y56&gt;0,Y56/Y$67,0)</f>
        <v>0</v>
      </c>
      <c r="BD56" s="249">
        <f t="shared" ref="BD56:BD67" si="418">IF(Z56&gt;0,Z56/Z$67,0)</f>
        <v>0</v>
      </c>
      <c r="BE56" s="249">
        <f t="shared" ref="BE56:BE67" si="419">IF(AA56&gt;0,AA56/AA$67,0)</f>
        <v>0</v>
      </c>
      <c r="BF56" s="249">
        <f t="shared" ref="BF56:BF67" si="420">IF(AB56&gt;0,AB56/AB$67,0)</f>
        <v>7.2412897883016622E-2</v>
      </c>
      <c r="BG56" s="249">
        <f t="shared" ref="BG56:BH67" si="421">IF(AC56&gt;0,AC56/AC$67,0)</f>
        <v>7.7131582574988464E-2</v>
      </c>
      <c r="BH56" s="279">
        <f t="shared" si="421"/>
        <v>0.1099676810500821</v>
      </c>
      <c r="BJ56" s="273" t="s">
        <v>633</v>
      </c>
      <c r="BK56" s="249">
        <f t="shared" ref="BK56:BK67" si="422">IF(AG56&gt;0,AG56/AG$67,0)</f>
        <v>0</v>
      </c>
      <c r="BL56" s="249">
        <f t="shared" ref="BL56:BL67" si="423">IF(AH56&gt;0,AH56/AH$67,0)</f>
        <v>0.79635874205826596</v>
      </c>
      <c r="BM56" s="249">
        <f t="shared" ref="BM56:BM67" si="424">IF(AI56&gt;0,AI56/AI$67,0)</f>
        <v>4.1143028126870138E-2</v>
      </c>
      <c r="BN56" s="249">
        <f t="shared" ref="BN56:BN67" si="425">IF(AJ56&gt;0,AJ56/AJ$67,0)</f>
        <v>0</v>
      </c>
      <c r="BO56" s="249">
        <f t="shared" ref="BO56:BO67" si="426">IF(AK56&gt;0,AK56/AK$67,0)</f>
        <v>0</v>
      </c>
      <c r="BP56" s="249">
        <f t="shared" ref="BP56:BP67" si="427">IF(AL56&gt;0,AL56/AL$67,0)</f>
        <v>0</v>
      </c>
      <c r="BQ56" s="249">
        <f t="shared" ref="BQ56:BQ67" si="428">IF(AM56&gt;0,AM56/AM$67,0)</f>
        <v>0</v>
      </c>
      <c r="BR56" s="249">
        <f t="shared" ref="BR56:BR67" si="429">IF(AN56&gt;0,AN56/AN$67,0)</f>
        <v>0</v>
      </c>
      <c r="BS56" s="249">
        <f t="shared" ref="BS56:BS67" si="430">IF(AO56&gt;0,AO56/AO$67,0)</f>
        <v>0</v>
      </c>
      <c r="BT56" s="249">
        <f t="shared" ref="BT56:BT67" si="431">IF(AP56&gt;0,AP56/AP$67,0)</f>
        <v>0</v>
      </c>
      <c r="BU56" s="249">
        <f t="shared" ref="BU56:BU67" si="432">IF(AQ56&gt;0,AQ56/AQ$67,0)</f>
        <v>8.4304932735426011E-2</v>
      </c>
      <c r="BV56" s="249">
        <f t="shared" ref="BV56:BV67" si="433">IF(AR56&gt;0,AR56/AR$67,0)</f>
        <v>7.9839429081177526E-2</v>
      </c>
      <c r="BW56" s="279">
        <f t="shared" ref="BW56:BW67" si="434">IF(AS56&gt;0,AS56/AS$67,0)</f>
        <v>0.10707525759798706</v>
      </c>
      <c r="BY56" s="273" t="s">
        <v>633</v>
      </c>
      <c r="BZ56" s="249" t="str">
        <f t="shared" ref="BZ56:BZ67" si="435">IF(OR(ISNA(AV56),AV56=0,AV56=""),"",(BK56-AV56)/AV56)</f>
        <v/>
      </c>
      <c r="CA56" s="249">
        <f t="shared" si="373"/>
        <v>2.1801532781411228E-3</v>
      </c>
      <c r="CB56" s="249">
        <f t="shared" si="374"/>
        <v>-6.4688720268583272E-2</v>
      </c>
      <c r="CC56" s="249" t="str">
        <f t="shared" si="375"/>
        <v/>
      </c>
      <c r="CD56" s="249" t="str">
        <f t="shared" si="376"/>
        <v/>
      </c>
      <c r="CE56" s="249">
        <f t="shared" si="377"/>
        <v>-1</v>
      </c>
      <c r="CF56" s="249" t="str">
        <f t="shared" si="378"/>
        <v/>
      </c>
      <c r="CG56" s="249" t="str">
        <f t="shared" si="379"/>
        <v/>
      </c>
      <c r="CH56" s="249" t="str">
        <f t="shared" si="380"/>
        <v/>
      </c>
      <c r="CI56" s="249" t="str">
        <f t="shared" si="381"/>
        <v/>
      </c>
      <c r="CJ56" s="249">
        <f t="shared" si="382"/>
        <v>0.16422536868530005</v>
      </c>
      <c r="CK56" s="249">
        <f t="shared" si="383"/>
        <v>3.5106844897891919E-2</v>
      </c>
      <c r="CL56" s="279">
        <f t="shared" si="384"/>
        <v>-2.6302486553097026E-2</v>
      </c>
      <c r="CN56" s="273" t="s">
        <v>633</v>
      </c>
      <c r="CO56" s="239" t="str">
        <f t="shared" ref="CO56:CO66" si="436">IFERROR(IF(BK56&gt;0,LN(AV56/BK56),""),"")</f>
        <v/>
      </c>
      <c r="CP56" s="239">
        <f t="shared" si="385"/>
        <v>-2.1777801924841526E-3</v>
      </c>
      <c r="CQ56" s="239">
        <f t="shared" si="386"/>
        <v>6.6875885600008317E-2</v>
      </c>
      <c r="CR56" s="239" t="str">
        <f t="shared" si="387"/>
        <v/>
      </c>
      <c r="CS56" s="239" t="str">
        <f t="shared" si="388"/>
        <v/>
      </c>
      <c r="CT56" s="239" t="str">
        <f t="shared" si="389"/>
        <v/>
      </c>
      <c r="CU56" s="239" t="str">
        <f t="shared" si="390"/>
        <v/>
      </c>
      <c r="CV56" s="239" t="str">
        <f t="shared" si="391"/>
        <v/>
      </c>
      <c r="CW56" s="239" t="str">
        <f t="shared" si="392"/>
        <v/>
      </c>
      <c r="CX56" s="239" t="str">
        <f t="shared" si="393"/>
        <v/>
      </c>
      <c r="CY56" s="239">
        <f t="shared" si="394"/>
        <v>-0.15205594627716443</v>
      </c>
      <c r="CZ56" s="239">
        <f t="shared" si="395"/>
        <v>-3.4504653174701111E-2</v>
      </c>
      <c r="DA56" s="110"/>
      <c r="DB56" s="121" t="s">
        <v>332</v>
      </c>
      <c r="DC56" s="273" t="str">
        <v>Auto 2 Person (Free)</v>
      </c>
      <c r="DD56" s="239">
        <v>8.5965194520726419E-3</v>
      </c>
      <c r="DE56" s="239">
        <v>-2.1777801924841526E-3</v>
      </c>
      <c r="DF56" s="239" t="str">
        <v/>
      </c>
      <c r="DG56" s="239">
        <v>-4.8547185468260385E-3</v>
      </c>
      <c r="DH56" s="239" t="str">
        <v/>
      </c>
      <c r="DI56" s="239" t="str">
        <v/>
      </c>
      <c r="DJ56" s="239" t="str">
        <v/>
      </c>
      <c r="DK56" s="239" t="str">
        <v/>
      </c>
      <c r="DL56" s="239" t="str">
        <v/>
      </c>
      <c r="DM56" s="239" t="str">
        <v/>
      </c>
      <c r="DN56" s="239" t="str">
        <v/>
      </c>
      <c r="DO56" s="239" t="str">
        <v/>
      </c>
      <c r="DP56" s="110">
        <v>0</v>
      </c>
      <c r="DR56" s="282" t="s">
        <v>668</v>
      </c>
      <c r="DS56" s="288">
        <v>1.9142997882909121</v>
      </c>
      <c r="DT56" s="286">
        <v>1.9142997882909121</v>
      </c>
      <c r="DU56" s="290">
        <v>0</v>
      </c>
      <c r="DV56" s="290">
        <v>0</v>
      </c>
      <c r="DW56" s="290">
        <v>0</v>
      </c>
      <c r="DX56" s="286">
        <v>-999</v>
      </c>
      <c r="DY56" s="286">
        <v>-999</v>
      </c>
      <c r="DZ56" s="286">
        <v>-999</v>
      </c>
      <c r="EA56" s="289">
        <v>-5.1254695580359186</v>
      </c>
      <c r="EB56" s="287">
        <v>-999</v>
      </c>
      <c r="EC56" s="286">
        <v>-999</v>
      </c>
      <c r="ED56" s="286">
        <v>-999</v>
      </c>
      <c r="EE56" s="286">
        <v>-999</v>
      </c>
      <c r="EF56" s="286">
        <v>-999</v>
      </c>
      <c r="EG56" s="286">
        <v>-999</v>
      </c>
      <c r="EH56" s="286">
        <v>-999</v>
      </c>
      <c r="EK56" s="282" t="s">
        <v>668</v>
      </c>
      <c r="EL56" s="288">
        <f>IFERROR(DS56+TripMode!DD56, DS56)</f>
        <v>1.9228963077429848</v>
      </c>
      <c r="EM56" s="286">
        <f>IFERROR(DT56+TripMode!DD56, DT56)</f>
        <v>1.9228963077429848</v>
      </c>
      <c r="EN56" s="290">
        <f>0</f>
        <v>0</v>
      </c>
      <c r="EO56" s="290">
        <f>0</f>
        <v>0</v>
      </c>
      <c r="EP56" s="290">
        <f>0</f>
        <v>0</v>
      </c>
      <c r="EQ56" s="286">
        <f>IFERROR(DX56+TripMode!DF56, DX56)</f>
        <v>-999</v>
      </c>
      <c r="ER56" s="286">
        <f>IFERROR(DY56+TripMode!DF56, DY56)</f>
        <v>-999</v>
      </c>
      <c r="ES56" s="286">
        <f>IFERROR(DZ56+TripMode!DF56, DZ56)</f>
        <v>-999</v>
      </c>
      <c r="ET56" s="289">
        <f>IFERROR(EA56+TripMode!DG56, EA56)</f>
        <v>-5.130324276582745</v>
      </c>
      <c r="EU56" s="287">
        <f>IFERROR(EB56+TripMode!DH56, EB56)</f>
        <v>-999</v>
      </c>
      <c r="EV56" s="286">
        <f>IFERROR(EC56+TripMode!DI56, EC56)</f>
        <v>-999</v>
      </c>
      <c r="EW56" s="286">
        <f>IFERROR(ED56+TripMode!DJ56, ED56)</f>
        <v>-999</v>
      </c>
      <c r="EX56" s="286">
        <f>IFERROR(EE56+TripMode!DK56, EE56)</f>
        <v>-999</v>
      </c>
      <c r="EY56" s="286">
        <f>IFERROR(EF56+TripMode!DL56, EF56)</f>
        <v>-999</v>
      </c>
      <c r="EZ56" s="286">
        <f>IFERROR(EG56+TripMode!DN56, EG56)</f>
        <v>-999</v>
      </c>
      <c r="FA56" s="286">
        <f>IFERROR(EH56+TripMode!DO56, EH56)</f>
        <v>-999</v>
      </c>
    </row>
    <row r="57" spans="1:158" s="251" customFormat="1" x14ac:dyDescent="0.25">
      <c r="A57" s="251">
        <v>3</v>
      </c>
      <c r="B57" s="273" t="s">
        <v>634</v>
      </c>
      <c r="C57" s="274">
        <v>0</v>
      </c>
      <c r="D57" s="274">
        <v>0</v>
      </c>
      <c r="E57" s="274">
        <v>45629.561470000001</v>
      </c>
      <c r="F57" s="274">
        <v>0</v>
      </c>
      <c r="G57" s="274">
        <v>0</v>
      </c>
      <c r="H57" s="274">
        <v>0</v>
      </c>
      <c r="I57" s="274">
        <v>0</v>
      </c>
      <c r="J57" s="274">
        <v>0</v>
      </c>
      <c r="K57" s="274">
        <v>0</v>
      </c>
      <c r="L57" s="274">
        <v>0</v>
      </c>
      <c r="M57" s="274">
        <v>0</v>
      </c>
      <c r="N57" s="274">
        <v>0</v>
      </c>
      <c r="O57" s="275">
        <v>45629.561470000001</v>
      </c>
      <c r="P57" s="234"/>
      <c r="Q57" s="273" t="s">
        <v>634</v>
      </c>
      <c r="R57" s="274">
        <f t="shared" si="396"/>
        <v>0</v>
      </c>
      <c r="S57" s="274">
        <f t="shared" si="397"/>
        <v>0</v>
      </c>
      <c r="T57" s="274">
        <f t="shared" si="398"/>
        <v>52074.420388526378</v>
      </c>
      <c r="U57" s="274">
        <f t="shared" si="399"/>
        <v>0</v>
      </c>
      <c r="V57" s="274">
        <f t="shared" si="400"/>
        <v>0</v>
      </c>
      <c r="W57" s="274">
        <f t="shared" si="401"/>
        <v>0</v>
      </c>
      <c r="X57" s="274">
        <f t="shared" si="402"/>
        <v>0</v>
      </c>
      <c r="Y57" s="274">
        <f t="shared" si="403"/>
        <v>0</v>
      </c>
      <c r="Z57" s="274">
        <f t="shared" si="404"/>
        <v>0</v>
      </c>
      <c r="AA57" s="274">
        <f t="shared" si="405"/>
        <v>0</v>
      </c>
      <c r="AB57" s="274">
        <f t="shared" si="406"/>
        <v>0</v>
      </c>
      <c r="AC57" s="274">
        <f t="shared" si="407"/>
        <v>0</v>
      </c>
      <c r="AD57" s="275">
        <f t="shared" si="408"/>
        <v>52074.420388526378</v>
      </c>
      <c r="AF57" s="273" t="s">
        <v>634</v>
      </c>
      <c r="AG57" s="274">
        <f>Index!$D$3*SUMIFS(TripMode_Input!$E:$E,TripMode_Input!$C:$C,AG$4,TripMode_Input!$D:$D,$A$53,TripMode_Input!$B:$B,$A57)</f>
        <v>0</v>
      </c>
      <c r="AH57" s="274">
        <f>Index!$D$3*SUMIFS(TripMode_Input!$E:$E,TripMode_Input!$C:$C,AH$4,TripMode_Input!$D:$D,$A$53,TripMode_Input!$B:$B,$A57)</f>
        <v>0</v>
      </c>
      <c r="AI57" s="274">
        <f>Index!$D$3*SUMIFS(TripMode_Input!$E:$E,TripMode_Input!$C:$C,AI$4,TripMode_Input!$D:$D,$A$53,TripMode_Input!$B:$B,$A57)</f>
        <v>52450</v>
      </c>
      <c r="AJ57" s="274">
        <f>Index!$D$3*SUMIFS(TripMode_Input!$E:$E,TripMode_Input!$C:$C,AJ$4,TripMode_Input!$D:$D,$A$53,TripMode_Input!$B:$B,$A57)</f>
        <v>0</v>
      </c>
      <c r="AK57" s="274">
        <f>Index!$D$3*SUMIFS(TripMode_Input!$E:$E,TripMode_Input!$C:$C,AK$4,TripMode_Input!$D:$D,$A$53,TripMode_Input!$B:$B,$A57)</f>
        <v>0</v>
      </c>
      <c r="AL57" s="274">
        <f>Index!$D$3*SUMIFS(TripMode_Input!$E:$E,TripMode_Input!$C:$C,AL$4,TripMode_Input!$D:$D,$A$53,TripMode_Input!$B:$B,$A57)</f>
        <v>0</v>
      </c>
      <c r="AM57" s="274">
        <f>Index!$D$3*SUMIFS(TripMode_Input!$E:$E,TripMode_Input!$C:$C,AM$4,TripMode_Input!$D:$D,$A$53,TripMode_Input!$B:$B,$A57)</f>
        <v>0</v>
      </c>
      <c r="AN57" s="274">
        <f>Index!$D$3*SUMIFS(TripMode_Input!$E:$E,TripMode_Input!$C:$C,AN$4,TripMode_Input!$D:$D,$A$53,TripMode_Input!$B:$B,$A57)</f>
        <v>0</v>
      </c>
      <c r="AO57" s="274">
        <f>Index!$D$3*SUMIFS(TripMode_Input!$E:$E,TripMode_Input!$C:$C,AO$4,TripMode_Input!$D:$D,$A$53,TripMode_Input!$B:$B,$A57)</f>
        <v>0</v>
      </c>
      <c r="AP57" s="274">
        <f>Index!$D$3*SUMIFS(TripMode_Input!$E:$E,TripMode_Input!$C:$C,AP$4,TripMode_Input!$D:$D,$A$53,TripMode_Input!$B:$B,$A57)</f>
        <v>0</v>
      </c>
      <c r="AQ57" s="274">
        <f>Index!$D$3*SUMIFS(TripMode_Input!$E:$E,TripMode_Input!$C:$C,AQ$4,TripMode_Input!$D:$D,$A$53,TripMode_Input!$B:$B,$A57)</f>
        <v>1344</v>
      </c>
      <c r="AR57" s="274">
        <f>Index!$D$3*SUMIFS(TripMode_Input!$E:$E,TripMode_Input!$C:$C,AR$4,TripMode_Input!$D:$D,$A$53,TripMode_Input!$B:$B,$A57)</f>
        <v>5904</v>
      </c>
      <c r="AS57" s="275">
        <f t="shared" si="409"/>
        <v>59698</v>
      </c>
      <c r="AU57" s="273" t="s">
        <v>634</v>
      </c>
      <c r="AV57" s="249">
        <f t="shared" si="410"/>
        <v>0</v>
      </c>
      <c r="AW57" s="249">
        <f t="shared" si="411"/>
        <v>0</v>
      </c>
      <c r="AX57" s="249">
        <f t="shared" si="412"/>
        <v>0.7790906700856729</v>
      </c>
      <c r="AY57" s="249">
        <f t="shared" si="413"/>
        <v>0</v>
      </c>
      <c r="AZ57" s="249">
        <f t="shared" si="414"/>
        <v>0</v>
      </c>
      <c r="BA57" s="249">
        <f t="shared" si="415"/>
        <v>0</v>
      </c>
      <c r="BB57" s="249">
        <f t="shared" si="416"/>
        <v>0</v>
      </c>
      <c r="BC57" s="249">
        <f t="shared" si="417"/>
        <v>0</v>
      </c>
      <c r="BD57" s="249">
        <f t="shared" si="418"/>
        <v>0</v>
      </c>
      <c r="BE57" s="249">
        <f t="shared" si="419"/>
        <v>0</v>
      </c>
      <c r="BF57" s="249">
        <f t="shared" si="420"/>
        <v>0</v>
      </c>
      <c r="BG57" s="249">
        <f t="shared" si="421"/>
        <v>0</v>
      </c>
      <c r="BH57" s="279">
        <f t="shared" si="421"/>
        <v>4.9037711091475658E-2</v>
      </c>
      <c r="BJ57" s="273" t="s">
        <v>634</v>
      </c>
      <c r="BK57" s="249">
        <f t="shared" si="422"/>
        <v>0</v>
      </c>
      <c r="BL57" s="249">
        <f t="shared" si="423"/>
        <v>0</v>
      </c>
      <c r="BM57" s="249">
        <f t="shared" si="424"/>
        <v>0.78470975463794135</v>
      </c>
      <c r="BN57" s="249">
        <f t="shared" si="425"/>
        <v>0</v>
      </c>
      <c r="BO57" s="249">
        <f t="shared" si="426"/>
        <v>0</v>
      </c>
      <c r="BP57" s="249">
        <f t="shared" si="427"/>
        <v>0</v>
      </c>
      <c r="BQ57" s="249">
        <f t="shared" si="428"/>
        <v>0</v>
      </c>
      <c r="BR57" s="249">
        <f t="shared" si="429"/>
        <v>0</v>
      </c>
      <c r="BS57" s="249">
        <f t="shared" si="430"/>
        <v>0</v>
      </c>
      <c r="BT57" s="249">
        <f t="shared" si="431"/>
        <v>0</v>
      </c>
      <c r="BU57" s="249">
        <f t="shared" si="432"/>
        <v>0.60269058295964129</v>
      </c>
      <c r="BV57" s="249">
        <f t="shared" si="433"/>
        <v>0.65834076717216772</v>
      </c>
      <c r="BW57" s="279">
        <f t="shared" si="434"/>
        <v>5.6216723199168303E-2</v>
      </c>
      <c r="BY57" s="273" t="s">
        <v>634</v>
      </c>
      <c r="BZ57" s="249" t="str">
        <f t="shared" si="435"/>
        <v/>
      </c>
      <c r="CA57" s="249" t="str">
        <f t="shared" si="373"/>
        <v/>
      </c>
      <c r="CB57" s="249">
        <f t="shared" si="374"/>
        <v>7.2123627814084153E-3</v>
      </c>
      <c r="CC57" s="249" t="str">
        <f t="shared" si="375"/>
        <v/>
      </c>
      <c r="CD57" s="249" t="str">
        <f t="shared" si="376"/>
        <v/>
      </c>
      <c r="CE57" s="249" t="str">
        <f t="shared" si="377"/>
        <v/>
      </c>
      <c r="CF57" s="249" t="str">
        <f t="shared" si="378"/>
        <v/>
      </c>
      <c r="CG57" s="249" t="str">
        <f t="shared" si="379"/>
        <v/>
      </c>
      <c r="CH57" s="249" t="str">
        <f t="shared" si="380"/>
        <v/>
      </c>
      <c r="CI57" s="249" t="str">
        <f t="shared" si="381"/>
        <v/>
      </c>
      <c r="CJ57" s="249" t="str">
        <f t="shared" si="382"/>
        <v/>
      </c>
      <c r="CK57" s="249" t="str">
        <f t="shared" si="383"/>
        <v/>
      </c>
      <c r="CL57" s="279">
        <f t="shared" si="384"/>
        <v>0.14639778137892309</v>
      </c>
      <c r="CN57" s="273" t="s">
        <v>634</v>
      </c>
      <c r="CO57" s="239" t="str">
        <f t="shared" si="436"/>
        <v/>
      </c>
      <c r="CP57" s="239" t="str">
        <f t="shared" si="385"/>
        <v/>
      </c>
      <c r="CQ57" s="239">
        <f t="shared" si="386"/>
        <v>-7.186478078357884E-3</v>
      </c>
      <c r="CR57" s="239" t="str">
        <f t="shared" si="387"/>
        <v/>
      </c>
      <c r="CS57" s="239" t="str">
        <f t="shared" si="388"/>
        <v/>
      </c>
      <c r="CT57" s="239" t="str">
        <f t="shared" si="389"/>
        <v/>
      </c>
      <c r="CU57" s="239" t="str">
        <f t="shared" si="390"/>
        <v/>
      </c>
      <c r="CV57" s="239" t="str">
        <f t="shared" si="391"/>
        <v/>
      </c>
      <c r="CW57" s="239" t="str">
        <f t="shared" si="392"/>
        <v/>
      </c>
      <c r="CX57" s="239" t="str">
        <f t="shared" si="393"/>
        <v/>
      </c>
      <c r="CY57" s="239" t="str">
        <f t="shared" si="394"/>
        <v/>
      </c>
      <c r="CZ57" s="239" t="str">
        <f t="shared" si="395"/>
        <v/>
      </c>
      <c r="DA57" s="110"/>
      <c r="DB57" s="121" t="s">
        <v>625</v>
      </c>
      <c r="DC57" s="273" t="str">
        <v>Auto 3+ Person (Free)</v>
      </c>
      <c r="DD57" s="239">
        <v>2.0759751299322643E-2</v>
      </c>
      <c r="DE57" s="239">
        <v>6.6875885600008317E-2</v>
      </c>
      <c r="DF57" s="239">
        <v>-7.186478078357884E-3</v>
      </c>
      <c r="DG57" s="239">
        <v>-0.29614624730444961</v>
      </c>
      <c r="DH57" s="239" t="str">
        <v/>
      </c>
      <c r="DI57" s="239" t="str">
        <v/>
      </c>
      <c r="DJ57" s="239" t="str">
        <v/>
      </c>
      <c r="DK57" s="239" t="str">
        <v/>
      </c>
      <c r="DL57" s="239" t="str">
        <v/>
      </c>
      <c r="DM57" s="239" t="str">
        <v/>
      </c>
      <c r="DN57" s="239" t="str">
        <v/>
      </c>
      <c r="DO57" s="239" t="str">
        <v/>
      </c>
      <c r="DP57" s="110">
        <v>0</v>
      </c>
      <c r="DR57" s="282" t="s">
        <v>669</v>
      </c>
      <c r="DS57" s="288">
        <v>2.0430035565476068</v>
      </c>
      <c r="DT57" s="288">
        <v>2.0430035565476068</v>
      </c>
      <c r="DU57" s="288">
        <v>2.0963667504412271</v>
      </c>
      <c r="DV57" s="288">
        <v>2.0963667504412271</v>
      </c>
      <c r="DW57" s="288">
        <v>2.0963667504412271</v>
      </c>
      <c r="DX57" s="290">
        <v>0</v>
      </c>
      <c r="DY57" s="290">
        <v>0</v>
      </c>
      <c r="DZ57" s="290">
        <v>0</v>
      </c>
      <c r="EA57" s="288">
        <v>-4.1742933740632013</v>
      </c>
      <c r="EB57" s="287">
        <v>-999</v>
      </c>
      <c r="EC57" s="286">
        <v>-999</v>
      </c>
      <c r="ED57" s="286">
        <v>-999</v>
      </c>
      <c r="EE57" s="286">
        <v>-999</v>
      </c>
      <c r="EF57" s="286">
        <v>-999</v>
      </c>
      <c r="EG57" s="286">
        <v>-999</v>
      </c>
      <c r="EH57" s="286">
        <v>-999</v>
      </c>
      <c r="EK57" s="282" t="s">
        <v>669</v>
      </c>
      <c r="EL57" s="288">
        <f>IFERROR(DS57+TripMode!DD57, DS57)</f>
        <v>2.0637633078469295</v>
      </c>
      <c r="EM57" s="288">
        <f>IFERROR(DT57+TripMode!DD57, DT57)</f>
        <v>2.0637633078469295</v>
      </c>
      <c r="EN57" s="288">
        <f>IFERROR(DU57+TripMode!DE57, DU57)</f>
        <v>2.1632426360412356</v>
      </c>
      <c r="EO57" s="288">
        <f>IFERROR(DV57+TripMode!DE57, DV57)</f>
        <v>2.1632426360412356</v>
      </c>
      <c r="EP57" s="288">
        <f>IFERROR(DW57+TripMode!DE57, DW57)</f>
        <v>2.1632426360412356</v>
      </c>
      <c r="EQ57" s="290">
        <f>0</f>
        <v>0</v>
      </c>
      <c r="ER57" s="290">
        <f>0</f>
        <v>0</v>
      </c>
      <c r="ES57" s="290">
        <f>0</f>
        <v>0</v>
      </c>
      <c r="ET57" s="288">
        <f>IFERROR(EA57+TripMode!DG57, EA57)</f>
        <v>-4.4704396213676514</v>
      </c>
      <c r="EU57" s="287">
        <f>IFERROR(EB57+TripMode!DH57, EB57)</f>
        <v>-999</v>
      </c>
      <c r="EV57" s="286">
        <f>IFERROR(EC57+TripMode!DI57, EC57)</f>
        <v>-999</v>
      </c>
      <c r="EW57" s="286">
        <f>IFERROR(ED57+TripMode!DJ57, ED57)</f>
        <v>-999</v>
      </c>
      <c r="EX57" s="286">
        <f>IFERROR(EE57+TripMode!DK57, EE57)</f>
        <v>-999</v>
      </c>
      <c r="EY57" s="286">
        <f>IFERROR(EF57+TripMode!DL57, EF57)</f>
        <v>-999</v>
      </c>
      <c r="EZ57" s="286">
        <f>IFERROR(EG57+TripMode!DN57, EG57)</f>
        <v>-999</v>
      </c>
      <c r="FA57" s="286">
        <f>IFERROR(EH57+TripMode!DO57, EH57)</f>
        <v>-999</v>
      </c>
    </row>
    <row r="58" spans="1:158" s="251" customFormat="1" x14ac:dyDescent="0.25">
      <c r="A58" s="251">
        <v>4</v>
      </c>
      <c r="B58" s="273" t="s">
        <v>515</v>
      </c>
      <c r="C58" s="274">
        <v>0</v>
      </c>
      <c r="D58" s="274">
        <v>313.57398999999998</v>
      </c>
      <c r="E58" s="274">
        <v>138.14750000000001</v>
      </c>
      <c r="F58" s="274">
        <v>287368.88568999997</v>
      </c>
      <c r="G58" s="274">
        <v>0</v>
      </c>
      <c r="H58" s="274">
        <v>1066.5138292747295</v>
      </c>
      <c r="I58" s="274">
        <v>0</v>
      </c>
      <c r="J58" s="274">
        <v>0</v>
      </c>
      <c r="K58" s="274">
        <v>0</v>
      </c>
      <c r="L58" s="274">
        <v>0</v>
      </c>
      <c r="M58" s="274">
        <v>229.96451999999999</v>
      </c>
      <c r="N58" s="274">
        <v>1034.84034</v>
      </c>
      <c r="O58" s="275">
        <v>290151.92586927471</v>
      </c>
      <c r="P58" s="234"/>
      <c r="Q58" s="273" t="s">
        <v>515</v>
      </c>
      <c r="R58" s="274">
        <f t="shared" si="396"/>
        <v>0</v>
      </c>
      <c r="S58" s="274">
        <f t="shared" si="397"/>
        <v>262.72146028994166</v>
      </c>
      <c r="T58" s="274">
        <f t="shared" si="398"/>
        <v>157.65987572231532</v>
      </c>
      <c r="U58" s="274">
        <f t="shared" si="399"/>
        <v>317186</v>
      </c>
      <c r="V58" s="274">
        <f t="shared" si="400"/>
        <v>0</v>
      </c>
      <c r="W58" s="274">
        <f t="shared" si="401"/>
        <v>1259.8579152114523</v>
      </c>
      <c r="X58" s="274">
        <f t="shared" si="402"/>
        <v>0</v>
      </c>
      <c r="Y58" s="274">
        <f t="shared" si="403"/>
        <v>0</v>
      </c>
      <c r="Z58" s="274">
        <f t="shared" si="404"/>
        <v>0</v>
      </c>
      <c r="AA58" s="274">
        <f t="shared" si="405"/>
        <v>0</v>
      </c>
      <c r="AB58" s="274">
        <f t="shared" si="406"/>
        <v>226.7833636552339</v>
      </c>
      <c r="AC58" s="274">
        <f t="shared" si="407"/>
        <v>971.44505845728008</v>
      </c>
      <c r="AD58" s="275">
        <f t="shared" si="408"/>
        <v>320064.46767333621</v>
      </c>
      <c r="AF58" s="273" t="s">
        <v>515</v>
      </c>
      <c r="AG58" s="274">
        <f>Index!$D$3*SUMIFS(TripMode_Input!$E:$E,TripMode_Input!$C:$C,AG$4,TripMode_Input!$D:$D,$A$53,TripMode_Input!$B:$B,$A58)</f>
        <v>0</v>
      </c>
      <c r="AH58" s="274">
        <f>Index!$D$3*SUMIFS(TripMode_Input!$E:$E,TripMode_Input!$C:$C,AH$4,TripMode_Input!$D:$D,$A$53,TripMode_Input!$B:$B,$A58)</f>
        <v>264</v>
      </c>
      <c r="AI58" s="274">
        <f>Index!$D$3*SUMIFS(TripMode_Input!$E:$E,TripMode_Input!$C:$C,AI$4,TripMode_Input!$D:$D,$A$53,TripMode_Input!$B:$B,$A58)</f>
        <v>212</v>
      </c>
      <c r="AJ58" s="274">
        <f>Index!$D$3*SUMIFS(TripMode_Input!$E:$E,TripMode_Input!$C:$C,AJ$4,TripMode_Input!$D:$D,$A$53,TripMode_Input!$B:$B,$A58)</f>
        <v>317186</v>
      </c>
      <c r="AK58" s="274">
        <f>Index!$D$3*SUMIFS(TripMode_Input!$E:$E,TripMode_Input!$C:$C,AK$4,TripMode_Input!$D:$D,$A$53,TripMode_Input!$B:$B,$A58)</f>
        <v>0</v>
      </c>
      <c r="AL58" s="274">
        <f>Index!$D$3*SUMIFS(TripMode_Input!$E:$E,TripMode_Input!$C:$C,AL$4,TripMode_Input!$D:$D,$A$53,TripMode_Input!$B:$B,$A58)</f>
        <v>1474</v>
      </c>
      <c r="AM58" s="274">
        <f>Index!$D$3*SUMIFS(TripMode_Input!$E:$E,TripMode_Input!$C:$C,AM$4,TripMode_Input!$D:$D,$A$53,TripMode_Input!$B:$B,$A58)</f>
        <v>0</v>
      </c>
      <c r="AN58" s="274">
        <f>Index!$D$3*SUMIFS(TripMode_Input!$E:$E,TripMode_Input!$C:$C,AN$4,TripMode_Input!$D:$D,$A$53,TripMode_Input!$B:$B,$A58)</f>
        <v>0</v>
      </c>
      <c r="AO58" s="274">
        <f>Index!$D$3*SUMIFS(TripMode_Input!$E:$E,TripMode_Input!$C:$C,AO$4,TripMode_Input!$D:$D,$A$53,TripMode_Input!$B:$B,$A58)</f>
        <v>0</v>
      </c>
      <c r="AP58" s="274">
        <f>Index!$D$3*SUMIFS(TripMode_Input!$E:$E,TripMode_Input!$C:$C,AP$4,TripMode_Input!$D:$D,$A$53,TripMode_Input!$B:$B,$A58)</f>
        <v>0</v>
      </c>
      <c r="AQ58" s="274">
        <f>Index!$D$3*SUMIFS(TripMode_Input!$E:$E,TripMode_Input!$C:$C,AQ$4,TripMode_Input!$D:$D,$A$53,TripMode_Input!$B:$B,$A58)</f>
        <v>232</v>
      </c>
      <c r="AR58" s="274">
        <f>Index!$D$3*SUMIFS(TripMode_Input!$E:$E,TripMode_Input!$C:$C,AR$4,TripMode_Input!$D:$D,$A$53,TripMode_Input!$B:$B,$A58)</f>
        <v>1004</v>
      </c>
      <c r="AS58" s="275">
        <f t="shared" si="409"/>
        <v>320372</v>
      </c>
      <c r="AU58" s="273" t="s">
        <v>515</v>
      </c>
      <c r="AV58" s="249">
        <f t="shared" si="410"/>
        <v>0</v>
      </c>
      <c r="AW58" s="249">
        <f t="shared" si="411"/>
        <v>1.9011061282685334E-3</v>
      </c>
      <c r="AX58" s="249">
        <f t="shared" si="412"/>
        <v>2.3587653459352978E-3</v>
      </c>
      <c r="AY58" s="249">
        <f t="shared" si="413"/>
        <v>1</v>
      </c>
      <c r="AZ58" s="249">
        <f t="shared" si="414"/>
        <v>0</v>
      </c>
      <c r="BA58" s="249">
        <f t="shared" si="415"/>
        <v>5.3288973657535418E-2</v>
      </c>
      <c r="BB58" s="249">
        <f t="shared" si="416"/>
        <v>0</v>
      </c>
      <c r="BC58" s="249">
        <f t="shared" si="417"/>
        <v>0</v>
      </c>
      <c r="BD58" s="249">
        <f t="shared" si="418"/>
        <v>0</v>
      </c>
      <c r="BE58" s="249">
        <f t="shared" si="419"/>
        <v>0</v>
      </c>
      <c r="BF58" s="249">
        <f t="shared" si="420"/>
        <v>0.10169657563014974</v>
      </c>
      <c r="BG58" s="249">
        <f t="shared" si="421"/>
        <v>0.10832349001530776</v>
      </c>
      <c r="BH58" s="279">
        <f t="shared" si="421"/>
        <v>0.30139997294852583</v>
      </c>
      <c r="BJ58" s="273" t="s">
        <v>515</v>
      </c>
      <c r="BK58" s="249">
        <f t="shared" si="422"/>
        <v>0</v>
      </c>
      <c r="BL58" s="249">
        <f t="shared" si="423"/>
        <v>1.9103579026585815E-3</v>
      </c>
      <c r="BM58" s="249">
        <f t="shared" si="424"/>
        <v>3.1717534410532614E-3</v>
      </c>
      <c r="BN58" s="249">
        <f t="shared" si="425"/>
        <v>1</v>
      </c>
      <c r="BO58" s="249">
        <f t="shared" si="426"/>
        <v>0</v>
      </c>
      <c r="BP58" s="249">
        <f t="shared" si="427"/>
        <v>6.2346671178411299E-2</v>
      </c>
      <c r="BQ58" s="249">
        <f t="shared" si="428"/>
        <v>0</v>
      </c>
      <c r="BR58" s="249">
        <f t="shared" si="429"/>
        <v>0</v>
      </c>
      <c r="BS58" s="249">
        <f t="shared" si="430"/>
        <v>0</v>
      </c>
      <c r="BT58" s="249">
        <f t="shared" si="431"/>
        <v>0</v>
      </c>
      <c r="BU58" s="249">
        <f t="shared" si="432"/>
        <v>0.10403587443946188</v>
      </c>
      <c r="BV58" s="249">
        <f t="shared" si="433"/>
        <v>0.11195361284567351</v>
      </c>
      <c r="BW58" s="279">
        <f t="shared" si="434"/>
        <v>0.30168957158973414</v>
      </c>
      <c r="BY58" s="273" t="s">
        <v>515</v>
      </c>
      <c r="BZ58" s="249" t="str">
        <f t="shared" si="435"/>
        <v/>
      </c>
      <c r="CA58" s="249">
        <f t="shared" si="373"/>
        <v>4.8665217856481442E-3</v>
      </c>
      <c r="CB58" s="249">
        <f t="shared" si="374"/>
        <v>0.34466679634705144</v>
      </c>
      <c r="CC58" s="249">
        <f t="shared" si="375"/>
        <v>0</v>
      </c>
      <c r="CD58" s="249" t="str">
        <f t="shared" si="376"/>
        <v/>
      </c>
      <c r="CE58" s="249">
        <f t="shared" si="377"/>
        <v>0.1699732026945327</v>
      </c>
      <c r="CF58" s="249" t="str">
        <f t="shared" si="378"/>
        <v/>
      </c>
      <c r="CG58" s="249" t="str">
        <f t="shared" si="379"/>
        <v/>
      </c>
      <c r="CH58" s="249" t="str">
        <f t="shared" si="380"/>
        <v/>
      </c>
      <c r="CI58" s="249" t="str">
        <f t="shared" si="381"/>
        <v/>
      </c>
      <c r="CJ58" s="249">
        <f t="shared" si="382"/>
        <v>2.3002729391987733E-2</v>
      </c>
      <c r="CK58" s="249">
        <f t="shared" si="383"/>
        <v>3.3511871061879153E-2</v>
      </c>
      <c r="CL58" s="279">
        <f t="shared" si="384"/>
        <v>9.6084494757990373E-4</v>
      </c>
      <c r="CN58" s="273" t="s">
        <v>515</v>
      </c>
      <c r="CO58" s="239" t="str">
        <f t="shared" si="436"/>
        <v/>
      </c>
      <c r="CP58" s="239">
        <f t="shared" si="385"/>
        <v>-4.8547185468260385E-3</v>
      </c>
      <c r="CQ58" s="239">
        <f t="shared" si="386"/>
        <v>-0.29614624730444961</v>
      </c>
      <c r="CR58" s="239">
        <f t="shared" si="387"/>
        <v>0</v>
      </c>
      <c r="CS58" s="239" t="str">
        <f t="shared" si="388"/>
        <v/>
      </c>
      <c r="CT58" s="239">
        <f t="shared" si="389"/>
        <v>-0.15698084486748493</v>
      </c>
      <c r="CU58" s="239" t="str">
        <f t="shared" si="390"/>
        <v/>
      </c>
      <c r="CV58" s="239" t="str">
        <f t="shared" si="391"/>
        <v/>
      </c>
      <c r="CW58" s="239" t="str">
        <f t="shared" si="392"/>
        <v/>
      </c>
      <c r="CX58" s="239" t="str">
        <f t="shared" si="393"/>
        <v/>
      </c>
      <c r="CY58" s="239">
        <f t="shared" si="394"/>
        <v>-2.2742154993288764E-2</v>
      </c>
      <c r="CZ58" s="239">
        <f t="shared" si="395"/>
        <v>-3.2962586345493872E-2</v>
      </c>
      <c r="DA58" s="110"/>
      <c r="DB58" s="121" t="s">
        <v>626</v>
      </c>
      <c r="DC58" s="273" t="str">
        <v>Walk</v>
      </c>
      <c r="DD58" s="239" t="str">
        <v/>
      </c>
      <c r="DE58" s="239" t="str">
        <v/>
      </c>
      <c r="DF58" s="239" t="str">
        <v/>
      </c>
      <c r="DG58" s="239">
        <v>0</v>
      </c>
      <c r="DH58" s="239" t="str">
        <v/>
      </c>
      <c r="DI58" s="239" t="str">
        <v/>
      </c>
      <c r="DJ58" s="239" t="str">
        <v/>
      </c>
      <c r="DK58" s="239" t="str">
        <v/>
      </c>
      <c r="DL58" s="239" t="str">
        <v/>
      </c>
      <c r="DM58" s="239" t="str">
        <v/>
      </c>
      <c r="DN58" s="239" t="str">
        <v/>
      </c>
      <c r="DO58" s="239" t="str">
        <v/>
      </c>
      <c r="DP58" s="110">
        <v>0</v>
      </c>
      <c r="DR58" s="282" t="s">
        <v>670</v>
      </c>
      <c r="DS58" s="286">
        <v>-999</v>
      </c>
      <c r="DT58" s="286">
        <v>-999</v>
      </c>
      <c r="DU58" s="286">
        <v>-999</v>
      </c>
      <c r="DV58" s="286">
        <v>-999</v>
      </c>
      <c r="DW58" s="286">
        <v>-999</v>
      </c>
      <c r="DX58" s="286">
        <v>-999</v>
      </c>
      <c r="DY58" s="286">
        <v>-999</v>
      </c>
      <c r="DZ58" s="286">
        <v>-999</v>
      </c>
      <c r="EA58" s="290">
        <v>0</v>
      </c>
      <c r="EB58" s="287">
        <v>-999</v>
      </c>
      <c r="EC58" s="286">
        <v>-999</v>
      </c>
      <c r="ED58" s="286">
        <v>-999</v>
      </c>
      <c r="EE58" s="286">
        <v>-999</v>
      </c>
      <c r="EF58" s="286">
        <v>-999</v>
      </c>
      <c r="EG58" s="286">
        <v>-999</v>
      </c>
      <c r="EH58" s="286">
        <v>-999</v>
      </c>
      <c r="EK58" s="282" t="s">
        <v>670</v>
      </c>
      <c r="EL58" s="286">
        <f>IFERROR(DS58+TripMode!DD58, DS58)</f>
        <v>-999</v>
      </c>
      <c r="EM58" s="286">
        <f>IFERROR(DT58+TripMode!DD58, DT58)</f>
        <v>-999</v>
      </c>
      <c r="EN58" s="286">
        <f>IFERROR(DU58+TripMode!DE58, DU58)</f>
        <v>-999</v>
      </c>
      <c r="EO58" s="286">
        <f>IFERROR(DV58+TripMode!DE58, DV58)</f>
        <v>-999</v>
      </c>
      <c r="EP58" s="286">
        <f>IFERROR(DW58+TripMode!DE58, DW58)</f>
        <v>-999</v>
      </c>
      <c r="EQ58" s="286">
        <f>IFERROR(DX58+TripMode!DF58, DX58)</f>
        <v>-999</v>
      </c>
      <c r="ER58" s="286">
        <f>IFERROR(DY58+TripMode!DF58, DY58)</f>
        <v>-999</v>
      </c>
      <c r="ES58" s="286">
        <f>IFERROR(DZ58+TripMode!DF58, DZ58)</f>
        <v>-999</v>
      </c>
      <c r="ET58" s="290">
        <v>0</v>
      </c>
      <c r="EU58" s="287">
        <f>IFERROR(EB58+TripMode!DH58, EB58)</f>
        <v>-999</v>
      </c>
      <c r="EV58" s="286">
        <f>IFERROR(EC58+TripMode!DI58, EC58)</f>
        <v>-999</v>
      </c>
      <c r="EW58" s="286">
        <f>IFERROR(ED58+TripMode!DJ58, ED58)</f>
        <v>-999</v>
      </c>
      <c r="EX58" s="286">
        <f>IFERROR(EE58+TripMode!DK58, EE58)</f>
        <v>-999</v>
      </c>
      <c r="EY58" s="286">
        <f>IFERROR(EF58+TripMode!DL58, EF58)</f>
        <v>-999</v>
      </c>
      <c r="EZ58" s="286">
        <f>IFERROR(EG58+TripMode!DN58, EG58)</f>
        <v>-999</v>
      </c>
      <c r="FA58" s="286">
        <f>IFERROR(EH58+TripMode!DO58, EH58)</f>
        <v>-999</v>
      </c>
    </row>
    <row r="59" spans="1:158" s="251" customFormat="1" x14ac:dyDescent="0.25">
      <c r="A59" s="251">
        <v>5</v>
      </c>
      <c r="B59" s="273" t="s">
        <v>517</v>
      </c>
      <c r="C59" s="274">
        <v>0</v>
      </c>
      <c r="D59" s="274">
        <v>0</v>
      </c>
      <c r="E59" s="274">
        <v>0</v>
      </c>
      <c r="F59" s="274">
        <v>0</v>
      </c>
      <c r="G59" s="274">
        <v>20110.177749999999</v>
      </c>
      <c r="H59" s="274">
        <v>0</v>
      </c>
      <c r="I59" s="274">
        <v>0</v>
      </c>
      <c r="J59" s="274">
        <v>0</v>
      </c>
      <c r="K59" s="274">
        <v>0</v>
      </c>
      <c r="L59" s="274">
        <v>0</v>
      </c>
      <c r="M59" s="274">
        <v>0</v>
      </c>
      <c r="N59" s="274">
        <v>0</v>
      </c>
      <c r="O59" s="275">
        <v>20110.177749999999</v>
      </c>
      <c r="P59" s="234"/>
      <c r="Q59" s="273" t="s">
        <v>517</v>
      </c>
      <c r="R59" s="274">
        <f t="shared" si="396"/>
        <v>0</v>
      </c>
      <c r="S59" s="274">
        <f t="shared" si="397"/>
        <v>0</v>
      </c>
      <c r="T59" s="274">
        <f t="shared" si="398"/>
        <v>0</v>
      </c>
      <c r="U59" s="274">
        <f t="shared" si="399"/>
        <v>0</v>
      </c>
      <c r="V59" s="274">
        <f t="shared" si="400"/>
        <v>23573.999999999996</v>
      </c>
      <c r="W59" s="274">
        <f t="shared" si="401"/>
        <v>0</v>
      </c>
      <c r="X59" s="274">
        <f t="shared" si="402"/>
        <v>0</v>
      </c>
      <c r="Y59" s="274">
        <f t="shared" si="403"/>
        <v>0</v>
      </c>
      <c r="Z59" s="274">
        <f t="shared" si="404"/>
        <v>0</v>
      </c>
      <c r="AA59" s="274">
        <f t="shared" si="405"/>
        <v>0</v>
      </c>
      <c r="AB59" s="274">
        <f t="shared" si="406"/>
        <v>0</v>
      </c>
      <c r="AC59" s="274">
        <f t="shared" si="407"/>
        <v>0</v>
      </c>
      <c r="AD59" s="275">
        <f t="shared" si="408"/>
        <v>23573.999999999996</v>
      </c>
      <c r="AF59" s="273" t="s">
        <v>517</v>
      </c>
      <c r="AG59" s="274">
        <f>Index!$D$3*SUMIFS(TripMode_Input!$E:$E,TripMode_Input!$C:$C,AG$4,TripMode_Input!$D:$D,$A$53,TripMode_Input!$B:$B,$A59)</f>
        <v>0</v>
      </c>
      <c r="AH59" s="274">
        <f>Index!$D$3*SUMIFS(TripMode_Input!$E:$E,TripMode_Input!$C:$C,AH$4,TripMode_Input!$D:$D,$A$53,TripMode_Input!$B:$B,$A59)</f>
        <v>0</v>
      </c>
      <c r="AI59" s="274">
        <f>Index!$D$3*SUMIFS(TripMode_Input!$E:$E,TripMode_Input!$C:$C,AI$4,TripMode_Input!$D:$D,$A$53,TripMode_Input!$B:$B,$A59)</f>
        <v>0</v>
      </c>
      <c r="AJ59" s="274">
        <f>Index!$D$3*SUMIFS(TripMode_Input!$E:$E,TripMode_Input!$C:$C,AJ$4,TripMode_Input!$D:$D,$A$53,TripMode_Input!$B:$B,$A59)</f>
        <v>0</v>
      </c>
      <c r="AK59" s="274">
        <f>Index!$D$3*SUMIFS(TripMode_Input!$E:$E,TripMode_Input!$C:$C,AK$4,TripMode_Input!$D:$D,$A$53,TripMode_Input!$B:$B,$A59)</f>
        <v>23574</v>
      </c>
      <c r="AL59" s="274">
        <f>Index!$D$3*SUMIFS(TripMode_Input!$E:$E,TripMode_Input!$C:$C,AL$4,TripMode_Input!$D:$D,$A$53,TripMode_Input!$B:$B,$A59)</f>
        <v>0</v>
      </c>
      <c r="AM59" s="274">
        <f>Index!$D$3*SUMIFS(TripMode_Input!$E:$E,TripMode_Input!$C:$C,AM$4,TripMode_Input!$D:$D,$A$53,TripMode_Input!$B:$B,$A59)</f>
        <v>0</v>
      </c>
      <c r="AN59" s="274">
        <f>Index!$D$3*SUMIFS(TripMode_Input!$E:$E,TripMode_Input!$C:$C,AN$4,TripMode_Input!$D:$D,$A$53,TripMode_Input!$B:$B,$A59)</f>
        <v>0</v>
      </c>
      <c r="AO59" s="274">
        <f>Index!$D$3*SUMIFS(TripMode_Input!$E:$E,TripMode_Input!$C:$C,AO$4,TripMode_Input!$D:$D,$A$53,TripMode_Input!$B:$B,$A59)</f>
        <v>0</v>
      </c>
      <c r="AP59" s="274">
        <f>Index!$D$3*SUMIFS(TripMode_Input!$E:$E,TripMode_Input!$C:$C,AP$4,TripMode_Input!$D:$D,$A$53,TripMode_Input!$B:$B,$A59)</f>
        <v>0</v>
      </c>
      <c r="AQ59" s="274">
        <f>Index!$D$3*SUMIFS(TripMode_Input!$E:$E,TripMode_Input!$C:$C,AQ$4,TripMode_Input!$D:$D,$A$53,TripMode_Input!$B:$B,$A59)</f>
        <v>0</v>
      </c>
      <c r="AR59" s="274">
        <f>Index!$D$3*SUMIFS(TripMode_Input!$E:$E,TripMode_Input!$C:$C,AR$4,TripMode_Input!$D:$D,$A$53,TripMode_Input!$B:$B,$A59)</f>
        <v>0</v>
      </c>
      <c r="AS59" s="275">
        <f t="shared" si="409"/>
        <v>23574</v>
      </c>
      <c r="AU59" s="273" t="s">
        <v>517</v>
      </c>
      <c r="AV59" s="249">
        <f t="shared" si="410"/>
        <v>0</v>
      </c>
      <c r="AW59" s="249">
        <f t="shared" si="411"/>
        <v>0</v>
      </c>
      <c r="AX59" s="249">
        <f t="shared" si="412"/>
        <v>0</v>
      </c>
      <c r="AY59" s="249">
        <f t="shared" si="413"/>
        <v>0</v>
      </c>
      <c r="AZ59" s="249">
        <f t="shared" si="414"/>
        <v>1</v>
      </c>
      <c r="BA59" s="249">
        <f t="shared" si="415"/>
        <v>0</v>
      </c>
      <c r="BB59" s="249">
        <f t="shared" si="416"/>
        <v>0</v>
      </c>
      <c r="BC59" s="249">
        <f t="shared" si="417"/>
        <v>0</v>
      </c>
      <c r="BD59" s="249">
        <f t="shared" si="418"/>
        <v>0</v>
      </c>
      <c r="BE59" s="249">
        <f t="shared" si="419"/>
        <v>0</v>
      </c>
      <c r="BF59" s="249">
        <f t="shared" si="420"/>
        <v>0</v>
      </c>
      <c r="BG59" s="249">
        <f t="shared" si="421"/>
        <v>0</v>
      </c>
      <c r="BH59" s="279">
        <f t="shared" si="421"/>
        <v>2.2199286955964913E-2</v>
      </c>
      <c r="BJ59" s="273" t="s">
        <v>517</v>
      </c>
      <c r="BK59" s="249">
        <f t="shared" si="422"/>
        <v>0</v>
      </c>
      <c r="BL59" s="249">
        <f t="shared" si="423"/>
        <v>0</v>
      </c>
      <c r="BM59" s="249">
        <f t="shared" si="424"/>
        <v>0</v>
      </c>
      <c r="BN59" s="249">
        <f t="shared" si="425"/>
        <v>0</v>
      </c>
      <c r="BO59" s="249">
        <f t="shared" si="426"/>
        <v>1</v>
      </c>
      <c r="BP59" s="249">
        <f t="shared" si="427"/>
        <v>0</v>
      </c>
      <c r="BQ59" s="249">
        <f t="shared" si="428"/>
        <v>0</v>
      </c>
      <c r="BR59" s="249">
        <f t="shared" si="429"/>
        <v>0</v>
      </c>
      <c r="BS59" s="249">
        <f t="shared" si="430"/>
        <v>0</v>
      </c>
      <c r="BT59" s="249">
        <f t="shared" si="431"/>
        <v>0</v>
      </c>
      <c r="BU59" s="249">
        <f t="shared" si="432"/>
        <v>0</v>
      </c>
      <c r="BV59" s="249">
        <f t="shared" si="433"/>
        <v>0</v>
      </c>
      <c r="BW59" s="279">
        <f t="shared" si="434"/>
        <v>2.2199286955964917E-2</v>
      </c>
      <c r="BY59" s="273" t="s">
        <v>517</v>
      </c>
      <c r="BZ59" s="249" t="str">
        <f t="shared" si="435"/>
        <v/>
      </c>
      <c r="CA59" s="249" t="str">
        <f t="shared" si="373"/>
        <v/>
      </c>
      <c r="CB59" s="249" t="str">
        <f t="shared" si="374"/>
        <v/>
      </c>
      <c r="CC59" s="249" t="str">
        <f t="shared" si="375"/>
        <v/>
      </c>
      <c r="CD59" s="249">
        <f t="shared" si="376"/>
        <v>0</v>
      </c>
      <c r="CE59" s="249" t="str">
        <f t="shared" si="377"/>
        <v/>
      </c>
      <c r="CF59" s="249" t="str">
        <f t="shared" si="378"/>
        <v/>
      </c>
      <c r="CG59" s="249" t="str">
        <f t="shared" si="379"/>
        <v/>
      </c>
      <c r="CH59" s="249" t="str">
        <f t="shared" si="380"/>
        <v/>
      </c>
      <c r="CI59" s="249" t="str">
        <f t="shared" si="381"/>
        <v/>
      </c>
      <c r="CJ59" s="249" t="str">
        <f t="shared" si="382"/>
        <v/>
      </c>
      <c r="CK59" s="249" t="str">
        <f t="shared" si="383"/>
        <v/>
      </c>
      <c r="CL59" s="279">
        <f t="shared" si="384"/>
        <v>1.5628641401121125E-16</v>
      </c>
      <c r="CN59" s="273" t="s">
        <v>517</v>
      </c>
      <c r="CO59" s="239" t="str">
        <f t="shared" si="436"/>
        <v/>
      </c>
      <c r="CP59" s="239" t="str">
        <f t="shared" si="385"/>
        <v/>
      </c>
      <c r="CQ59" s="239" t="str">
        <f t="shared" si="386"/>
        <v/>
      </c>
      <c r="CR59" s="239" t="str">
        <f t="shared" si="387"/>
        <v/>
      </c>
      <c r="CS59" s="239">
        <f t="shared" si="388"/>
        <v>0</v>
      </c>
      <c r="CT59" s="239" t="str">
        <f t="shared" si="389"/>
        <v/>
      </c>
      <c r="CU59" s="239" t="str">
        <f t="shared" si="390"/>
        <v/>
      </c>
      <c r="CV59" s="239" t="str">
        <f t="shared" si="391"/>
        <v/>
      </c>
      <c r="CW59" s="239" t="str">
        <f t="shared" si="392"/>
        <v/>
      </c>
      <c r="CX59" s="239" t="str">
        <f t="shared" si="393"/>
        <v/>
      </c>
      <c r="CY59" s="239" t="str">
        <f t="shared" si="394"/>
        <v/>
      </c>
      <c r="CZ59" s="239" t="str">
        <f t="shared" si="395"/>
        <v/>
      </c>
      <c r="DA59" s="110"/>
      <c r="DB59" s="121" t="s">
        <v>627</v>
      </c>
      <c r="DC59" s="273" t="str">
        <v>Bike / Moped</v>
      </c>
      <c r="DD59" s="239" t="str">
        <v/>
      </c>
      <c r="DE59" s="239" t="str">
        <v/>
      </c>
      <c r="DF59" s="239" t="str">
        <v/>
      </c>
      <c r="DG59" s="239" t="str">
        <v/>
      </c>
      <c r="DH59" s="239">
        <v>0</v>
      </c>
      <c r="DI59" s="239" t="str">
        <v/>
      </c>
      <c r="DJ59" s="239" t="str">
        <v/>
      </c>
      <c r="DK59" s="239" t="str">
        <v/>
      </c>
      <c r="DL59" s="239" t="str">
        <v/>
      </c>
      <c r="DM59" s="239" t="str">
        <v/>
      </c>
      <c r="DN59" s="239" t="str">
        <v/>
      </c>
      <c r="DO59" s="239" t="str">
        <v/>
      </c>
      <c r="DP59" s="110">
        <v>0</v>
      </c>
      <c r="DR59" s="282" t="s">
        <v>671</v>
      </c>
      <c r="DS59" s="286">
        <v>-999</v>
      </c>
      <c r="DT59" s="286">
        <v>-999</v>
      </c>
      <c r="DU59" s="286">
        <v>-999</v>
      </c>
      <c r="DV59" s="286">
        <v>-999</v>
      </c>
      <c r="DW59" s="286">
        <v>-999</v>
      </c>
      <c r="DX59" s="286">
        <v>-999</v>
      </c>
      <c r="DY59" s="286">
        <v>-999</v>
      </c>
      <c r="DZ59" s="286">
        <v>-999</v>
      </c>
      <c r="EA59" s="286">
        <v>-999</v>
      </c>
      <c r="EB59" s="291">
        <v>0</v>
      </c>
      <c r="EC59" s="286">
        <v>-999</v>
      </c>
      <c r="ED59" s="286">
        <v>-999</v>
      </c>
      <c r="EE59" s="286">
        <v>-999</v>
      </c>
      <c r="EF59" s="286">
        <v>-999</v>
      </c>
      <c r="EG59" s="286">
        <v>-999</v>
      </c>
      <c r="EH59" s="286">
        <v>-999</v>
      </c>
      <c r="EK59" s="282" t="s">
        <v>671</v>
      </c>
      <c r="EL59" s="286">
        <f>IFERROR(DS59+TripMode!DD59, DS59)</f>
        <v>-999</v>
      </c>
      <c r="EM59" s="286">
        <f>IFERROR(DT59+TripMode!DD59, DT59)</f>
        <v>-999</v>
      </c>
      <c r="EN59" s="286">
        <f>IFERROR(DU59+TripMode!DE59, DU59)</f>
        <v>-999</v>
      </c>
      <c r="EO59" s="286">
        <f>IFERROR(DV59+TripMode!DE59, DV59)</f>
        <v>-999</v>
      </c>
      <c r="EP59" s="286">
        <f>IFERROR(DW59+TripMode!DE59, DW59)</f>
        <v>-999</v>
      </c>
      <c r="EQ59" s="286">
        <f>IFERROR(DX59+TripMode!DF59, DX59)</f>
        <v>-999</v>
      </c>
      <c r="ER59" s="286">
        <f>IFERROR(DY59+TripMode!DF59, DY59)</f>
        <v>-999</v>
      </c>
      <c r="ES59" s="286">
        <f>IFERROR(DZ59+TripMode!DF59, DZ59)</f>
        <v>-999</v>
      </c>
      <c r="ET59" s="286">
        <f>IFERROR(EA59+TripMode!DG59, EA59)</f>
        <v>-999</v>
      </c>
      <c r="EU59" s="291">
        <v>0</v>
      </c>
      <c r="EV59" s="286">
        <f>IFERROR(EC59+TripMode!DI59, EC59)</f>
        <v>-999</v>
      </c>
      <c r="EW59" s="286">
        <f>IFERROR(ED59+TripMode!DJ59, ED59)</f>
        <v>-999</v>
      </c>
      <c r="EX59" s="286">
        <f>IFERROR(EE59+TripMode!DK59, EE59)</f>
        <v>-999</v>
      </c>
      <c r="EY59" s="286">
        <f>IFERROR(EF59+TripMode!DL59, EF59)</f>
        <v>-999</v>
      </c>
      <c r="EZ59" s="286">
        <f>IFERROR(EG59+TripMode!DN59, EG59)</f>
        <v>-999</v>
      </c>
      <c r="FA59" s="286">
        <f>IFERROR(EH59+TripMode!DO59, EH59)</f>
        <v>-999</v>
      </c>
    </row>
    <row r="60" spans="1:158" s="251" customFormat="1" x14ac:dyDescent="0.25">
      <c r="A60" s="251">
        <v>6</v>
      </c>
      <c r="B60" s="273" t="s">
        <v>519</v>
      </c>
      <c r="C60" s="274"/>
      <c r="D60" s="274"/>
      <c r="E60" s="274"/>
      <c r="F60" s="274"/>
      <c r="G60" s="274"/>
      <c r="H60" s="274">
        <v>17709.73850883952</v>
      </c>
      <c r="I60" s="274"/>
      <c r="J60" s="274"/>
      <c r="K60" s="274"/>
      <c r="L60" s="274"/>
      <c r="M60" s="274"/>
      <c r="N60" s="274"/>
      <c r="O60" s="275">
        <v>17709.73850883952</v>
      </c>
      <c r="P60" s="234"/>
      <c r="Q60" s="273" t="s">
        <v>519</v>
      </c>
      <c r="R60" s="274">
        <f>C60</f>
        <v>0</v>
      </c>
      <c r="S60" s="274">
        <f t="shared" ref="S60:S63" si="437">D60</f>
        <v>0</v>
      </c>
      <c r="T60" s="274">
        <f t="shared" ref="T60:T63" si="438">E60</f>
        <v>0</v>
      </c>
      <c r="U60" s="274">
        <f t="shared" ref="U60:U63" si="439">F60</f>
        <v>0</v>
      </c>
      <c r="V60" s="274">
        <f t="shared" ref="V60:V63" si="440">G60</f>
        <v>0</v>
      </c>
      <c r="W60" s="274">
        <f t="shared" ref="W60:W63" si="441">H60</f>
        <v>17709.73850883952</v>
      </c>
      <c r="X60" s="274">
        <f t="shared" ref="X60:X63" si="442">I60</f>
        <v>0</v>
      </c>
      <c r="Y60" s="274">
        <f t="shared" ref="Y60:Y63" si="443">J60</f>
        <v>0</v>
      </c>
      <c r="Z60" s="274">
        <f t="shared" ref="Z60:Z63" si="444">K60</f>
        <v>0</v>
      </c>
      <c r="AA60" s="274">
        <f t="shared" ref="AA60:AA63" si="445">L60</f>
        <v>0</v>
      </c>
      <c r="AB60" s="274">
        <f t="shared" ref="AB60:AB63" si="446">M60</f>
        <v>0</v>
      </c>
      <c r="AC60" s="274">
        <f t="shared" ref="AC60:AC63" si="447">N60</f>
        <v>0</v>
      </c>
      <c r="AD60" s="275">
        <f t="shared" si="408"/>
        <v>17709.73850883952</v>
      </c>
      <c r="AF60" s="273" t="s">
        <v>519</v>
      </c>
      <c r="AG60" s="274">
        <f>Index!$D$3*SUMIFS(TripMode_Input!$E:$E,TripMode_Input!$C:$C,AG$4,TripMode_Input!$D:$D,$A$53,TripMode_Input!$B:$B,$A60)</f>
        <v>0</v>
      </c>
      <c r="AH60" s="274">
        <f>Index!$D$3*SUMIFS(TripMode_Input!$E:$E,TripMode_Input!$C:$C,AH$4,TripMode_Input!$D:$D,$A$53,TripMode_Input!$B:$B,$A60)</f>
        <v>0</v>
      </c>
      <c r="AI60" s="274">
        <f>Index!$D$3*SUMIFS(TripMode_Input!$E:$E,TripMode_Input!$C:$C,AI$4,TripMode_Input!$D:$D,$A$53,TripMode_Input!$B:$B,$A60)</f>
        <v>0</v>
      </c>
      <c r="AJ60" s="274">
        <f>Index!$D$3*SUMIFS(TripMode_Input!$E:$E,TripMode_Input!$C:$C,AJ$4,TripMode_Input!$D:$D,$A$53,TripMode_Input!$B:$B,$A60)</f>
        <v>0</v>
      </c>
      <c r="AK60" s="274">
        <f>Index!$D$3*SUMIFS(TripMode_Input!$E:$E,TripMode_Input!$C:$C,AK$4,TripMode_Input!$D:$D,$A$53,TripMode_Input!$B:$B,$A60)</f>
        <v>0</v>
      </c>
      <c r="AL60" s="274">
        <f>Index!$D$3*SUMIFS(TripMode_Input!$E:$E,TripMode_Input!$C:$C,AL$4,TripMode_Input!$D:$D,$A$53,TripMode_Input!$B:$B,$A60)</f>
        <v>20374</v>
      </c>
      <c r="AM60" s="274">
        <f>Index!$D$3*SUMIFS(TripMode_Input!$E:$E,TripMode_Input!$C:$C,AM$4,TripMode_Input!$D:$D,$A$53,TripMode_Input!$B:$B,$A60)</f>
        <v>0</v>
      </c>
      <c r="AN60" s="274">
        <f>Index!$D$3*SUMIFS(TripMode_Input!$E:$E,TripMode_Input!$C:$C,AN$4,TripMode_Input!$D:$D,$A$53,TripMode_Input!$B:$B,$A60)</f>
        <v>0</v>
      </c>
      <c r="AO60" s="274">
        <f>Index!$D$3*SUMIFS(TripMode_Input!$E:$E,TripMode_Input!$C:$C,AO$4,TripMode_Input!$D:$D,$A$53,TripMode_Input!$B:$B,$A60)</f>
        <v>0</v>
      </c>
      <c r="AP60" s="274">
        <f>Index!$D$3*SUMIFS(TripMode_Input!$E:$E,TripMode_Input!$C:$C,AP$4,TripMode_Input!$D:$D,$A$53,TripMode_Input!$B:$B,$A60)</f>
        <v>0</v>
      </c>
      <c r="AQ60" s="274">
        <f>Index!$D$3*SUMIFS(TripMode_Input!$E:$E,TripMode_Input!$C:$C,AQ$4,TripMode_Input!$D:$D,$A$53,TripMode_Input!$B:$B,$A60)</f>
        <v>0</v>
      </c>
      <c r="AR60" s="274">
        <f>Index!$D$3*SUMIFS(TripMode_Input!$E:$E,TripMode_Input!$C:$C,AR$4,TripMode_Input!$D:$D,$A$53,TripMode_Input!$B:$B,$A60)</f>
        <v>0</v>
      </c>
      <c r="AS60" s="275">
        <f t="shared" si="409"/>
        <v>20374</v>
      </c>
      <c r="AU60" s="273" t="s">
        <v>519</v>
      </c>
      <c r="AV60" s="249">
        <f t="shared" si="410"/>
        <v>0</v>
      </c>
      <c r="AW60" s="249">
        <f t="shared" si="411"/>
        <v>0</v>
      </c>
      <c r="AX60" s="249">
        <f t="shared" si="412"/>
        <v>0</v>
      </c>
      <c r="AY60" s="249">
        <f t="shared" si="413"/>
        <v>0</v>
      </c>
      <c r="AZ60" s="249">
        <f t="shared" si="414"/>
        <v>0</v>
      </c>
      <c r="BA60" s="249">
        <f t="shared" si="415"/>
        <v>0.74907954102188989</v>
      </c>
      <c r="BB60" s="249">
        <f t="shared" si="416"/>
        <v>0</v>
      </c>
      <c r="BC60" s="249">
        <f t="shared" si="417"/>
        <v>0</v>
      </c>
      <c r="BD60" s="249">
        <f t="shared" si="418"/>
        <v>0</v>
      </c>
      <c r="BE60" s="249">
        <f t="shared" si="419"/>
        <v>0</v>
      </c>
      <c r="BF60" s="249">
        <f t="shared" si="420"/>
        <v>0</v>
      </c>
      <c r="BG60" s="249">
        <f t="shared" si="421"/>
        <v>0</v>
      </c>
      <c r="BH60" s="279">
        <f t="shared" si="421"/>
        <v>1.6676998688081392E-2</v>
      </c>
      <c r="BJ60" s="273" t="s">
        <v>519</v>
      </c>
      <c r="BK60" s="249">
        <f t="shared" si="422"/>
        <v>0</v>
      </c>
      <c r="BL60" s="249">
        <f t="shared" si="423"/>
        <v>0</v>
      </c>
      <c r="BM60" s="249">
        <f t="shared" si="424"/>
        <v>0</v>
      </c>
      <c r="BN60" s="249">
        <f t="shared" si="425"/>
        <v>0</v>
      </c>
      <c r="BO60" s="249">
        <f t="shared" si="426"/>
        <v>0</v>
      </c>
      <c r="BP60" s="249">
        <f t="shared" si="427"/>
        <v>0.86177142373741644</v>
      </c>
      <c r="BQ60" s="249">
        <f t="shared" si="428"/>
        <v>0</v>
      </c>
      <c r="BR60" s="249">
        <f t="shared" si="429"/>
        <v>0</v>
      </c>
      <c r="BS60" s="249">
        <f t="shared" si="430"/>
        <v>0</v>
      </c>
      <c r="BT60" s="249">
        <f t="shared" si="431"/>
        <v>0</v>
      </c>
      <c r="BU60" s="249">
        <f t="shared" si="432"/>
        <v>0</v>
      </c>
      <c r="BV60" s="249">
        <f t="shared" si="433"/>
        <v>0</v>
      </c>
      <c r="BW60" s="279">
        <f t="shared" si="434"/>
        <v>1.9185894309019649E-2</v>
      </c>
      <c r="BY60" s="273" t="s">
        <v>519</v>
      </c>
      <c r="BZ60" s="249" t="str">
        <f t="shared" si="435"/>
        <v/>
      </c>
      <c r="CA60" s="249" t="str">
        <f t="shared" si="373"/>
        <v/>
      </c>
      <c r="CB60" s="249" t="str">
        <f t="shared" si="374"/>
        <v/>
      </c>
      <c r="CC60" s="249" t="str">
        <f t="shared" si="375"/>
        <v/>
      </c>
      <c r="CD60" s="249" t="str">
        <f t="shared" si="376"/>
        <v/>
      </c>
      <c r="CE60" s="249">
        <f t="shared" si="377"/>
        <v>0.15044047600311303</v>
      </c>
      <c r="CF60" s="249" t="str">
        <f t="shared" si="378"/>
        <v/>
      </c>
      <c r="CG60" s="249" t="str">
        <f t="shared" si="379"/>
        <v/>
      </c>
      <c r="CH60" s="249" t="str">
        <f t="shared" si="380"/>
        <v/>
      </c>
      <c r="CI60" s="249" t="str">
        <f t="shared" si="381"/>
        <v/>
      </c>
      <c r="CJ60" s="249" t="str">
        <f t="shared" si="382"/>
        <v/>
      </c>
      <c r="CK60" s="249" t="str">
        <f t="shared" si="383"/>
        <v/>
      </c>
      <c r="CL60" s="279">
        <f t="shared" si="384"/>
        <v>0.15044047600311303</v>
      </c>
      <c r="CN60" s="273" t="s">
        <v>519</v>
      </c>
      <c r="CO60" s="239" t="str">
        <f t="shared" si="436"/>
        <v/>
      </c>
      <c r="CP60" s="239" t="str">
        <f t="shared" si="385"/>
        <v/>
      </c>
      <c r="CQ60" s="239" t="str">
        <f t="shared" si="386"/>
        <v/>
      </c>
      <c r="CR60" s="239" t="str">
        <f t="shared" si="387"/>
        <v/>
      </c>
      <c r="CS60" s="239" t="str">
        <f t="shared" si="388"/>
        <v/>
      </c>
      <c r="CT60" s="239">
        <f t="shared" si="389"/>
        <v>-0.1401448916521261</v>
      </c>
      <c r="CU60" s="239" t="str">
        <f t="shared" si="390"/>
        <v/>
      </c>
      <c r="CV60" s="239" t="str">
        <f t="shared" si="391"/>
        <v/>
      </c>
      <c r="CW60" s="239" t="str">
        <f t="shared" si="392"/>
        <v/>
      </c>
      <c r="CX60" s="239" t="str">
        <f t="shared" si="393"/>
        <v/>
      </c>
      <c r="CY60" s="239" t="str">
        <f t="shared" si="394"/>
        <v/>
      </c>
      <c r="CZ60" s="239" t="str">
        <f t="shared" si="395"/>
        <v/>
      </c>
      <c r="DA60" s="110"/>
      <c r="DB60" s="121" t="s">
        <v>628</v>
      </c>
      <c r="DC60" s="273" t="str">
        <v>Walk-Transit</v>
      </c>
      <c r="DD60" s="239" t="str">
        <v/>
      </c>
      <c r="DE60" s="239" t="str">
        <v/>
      </c>
      <c r="DF60" s="239" t="str">
        <v/>
      </c>
      <c r="DG60" s="239">
        <v>-0.15698084486748493</v>
      </c>
      <c r="DH60" s="239" t="str">
        <v/>
      </c>
      <c r="DI60" s="239">
        <v>-0.1401448916521261</v>
      </c>
      <c r="DJ60" s="239" t="str">
        <v/>
      </c>
      <c r="DK60" s="239" t="str">
        <v/>
      </c>
      <c r="DL60" s="239" t="str">
        <v/>
      </c>
      <c r="DM60" s="239" t="str">
        <v/>
      </c>
      <c r="DN60" s="239">
        <v>-0.24316825421520649</v>
      </c>
      <c r="DO60" s="239">
        <v>-0.15896113833665751</v>
      </c>
      <c r="DP60" s="110">
        <v>0</v>
      </c>
      <c r="DR60" s="282" t="s">
        <v>672</v>
      </c>
      <c r="DS60" s="286">
        <v>-999</v>
      </c>
      <c r="DT60" s="286">
        <v>-999</v>
      </c>
      <c r="DU60" s="288">
        <v>1</v>
      </c>
      <c r="DV60" s="288">
        <v>1</v>
      </c>
      <c r="DW60" s="288">
        <v>1</v>
      </c>
      <c r="DX60" s="288">
        <v>-999</v>
      </c>
      <c r="DY60" s="288">
        <v>-999</v>
      </c>
      <c r="DZ60" s="288">
        <v>-999</v>
      </c>
      <c r="EA60" s="288">
        <v>4.6170716812550197</v>
      </c>
      <c r="EB60" s="287">
        <v>-999</v>
      </c>
      <c r="EC60" s="290">
        <v>0</v>
      </c>
      <c r="ED60" s="286">
        <v>-999</v>
      </c>
      <c r="EE60" s="286">
        <v>-999</v>
      </c>
      <c r="EF60" s="286">
        <v>-999</v>
      </c>
      <c r="EG60" s="286">
        <v>-0.55883860756639159</v>
      </c>
      <c r="EH60" s="286">
        <v>0.18201464254573221</v>
      </c>
      <c r="EK60" s="282" t="s">
        <v>672</v>
      </c>
      <c r="EL60" s="286">
        <f>IFERROR(DS60+TripMode!DD60, DS60)</f>
        <v>-999</v>
      </c>
      <c r="EM60" s="286">
        <f>IFERROR(DT60+TripMode!DD60, DT60)</f>
        <v>-999</v>
      </c>
      <c r="EN60" s="288">
        <f>IFERROR(DU60+TripMode!DE60, DU60)</f>
        <v>1</v>
      </c>
      <c r="EO60" s="288">
        <f>IFERROR(DV60+TripMode!DE60, DV60)</f>
        <v>1</v>
      </c>
      <c r="EP60" s="288">
        <f>IFERROR(DW60+TripMode!DE60, DW60)</f>
        <v>1</v>
      </c>
      <c r="EQ60" s="288">
        <f>IFERROR(DX60+TripMode!DF60, DX60)</f>
        <v>-999</v>
      </c>
      <c r="ER60" s="288">
        <f>IFERROR(DY60+TripMode!DF60, DY60)</f>
        <v>-999</v>
      </c>
      <c r="ES60" s="288">
        <f>IFERROR(DZ60+TripMode!DF60, DZ60)</f>
        <v>-999</v>
      </c>
      <c r="ET60" s="288">
        <f>IFERROR(EA60+TripMode!DG60, EA60)</f>
        <v>4.4600908363875345</v>
      </c>
      <c r="EU60" s="287">
        <f>IFERROR(EB60+TripMode!DH60, EB60)</f>
        <v>-999</v>
      </c>
      <c r="EV60" s="290">
        <v>0</v>
      </c>
      <c r="EW60" s="286">
        <f>IFERROR(ED60+TripMode!DJ60, ED60)</f>
        <v>-999</v>
      </c>
      <c r="EX60" s="286">
        <f>IFERROR(EE60+TripMode!DK60, EE60)</f>
        <v>-999</v>
      </c>
      <c r="EY60" s="286">
        <f>IFERROR(EF60+TripMode!DL60, EF60)</f>
        <v>-999</v>
      </c>
      <c r="EZ60" s="286">
        <f>IFERROR(EG60+TripMode!DN60, EG60)</f>
        <v>-0.80200686178159808</v>
      </c>
      <c r="FA60" s="286">
        <f>IFERROR(EH60+TripMode!DO60, EH60)</f>
        <v>2.3053504209074704E-2</v>
      </c>
    </row>
    <row r="61" spans="1:158" s="251" customFormat="1" x14ac:dyDescent="0.25">
      <c r="A61" s="251">
        <v>7</v>
      </c>
      <c r="B61" s="273" t="s">
        <v>521</v>
      </c>
      <c r="C61" s="274"/>
      <c r="D61" s="274"/>
      <c r="E61" s="274"/>
      <c r="F61" s="274"/>
      <c r="G61" s="274"/>
      <c r="H61" s="274"/>
      <c r="I61" s="274">
        <v>0</v>
      </c>
      <c r="J61" s="274"/>
      <c r="K61" s="274"/>
      <c r="L61" s="274"/>
      <c r="M61" s="274"/>
      <c r="N61" s="274"/>
      <c r="O61" s="275">
        <v>0</v>
      </c>
      <c r="P61" s="234"/>
      <c r="Q61" s="273" t="s">
        <v>521</v>
      </c>
      <c r="R61" s="274">
        <f t="shared" ref="R61:R63" si="448">C61</f>
        <v>0</v>
      </c>
      <c r="S61" s="274">
        <f t="shared" si="437"/>
        <v>0</v>
      </c>
      <c r="T61" s="274">
        <f t="shared" si="438"/>
        <v>0</v>
      </c>
      <c r="U61" s="274">
        <f t="shared" si="439"/>
        <v>0</v>
      </c>
      <c r="V61" s="274">
        <f t="shared" si="440"/>
        <v>0</v>
      </c>
      <c r="W61" s="274">
        <f t="shared" si="441"/>
        <v>0</v>
      </c>
      <c r="X61" s="274">
        <f t="shared" si="442"/>
        <v>0</v>
      </c>
      <c r="Y61" s="274">
        <f t="shared" si="443"/>
        <v>0</v>
      </c>
      <c r="Z61" s="274">
        <f t="shared" si="444"/>
        <v>0</v>
      </c>
      <c r="AA61" s="274">
        <f t="shared" si="445"/>
        <v>0</v>
      </c>
      <c r="AB61" s="274">
        <f t="shared" si="446"/>
        <v>0</v>
      </c>
      <c r="AC61" s="274">
        <f t="shared" si="447"/>
        <v>0</v>
      </c>
      <c r="AD61" s="275">
        <f t="shared" si="408"/>
        <v>0</v>
      </c>
      <c r="AF61" s="273" t="s">
        <v>521</v>
      </c>
      <c r="AG61" s="274">
        <f>Index!$D$3*SUMIFS(TripMode_Input!$E:$E,TripMode_Input!$C:$C,AG$4,TripMode_Input!$D:$D,$A$53,TripMode_Input!$B:$B,$A61)</f>
        <v>0</v>
      </c>
      <c r="AH61" s="274">
        <f>Index!$D$3*SUMIFS(TripMode_Input!$E:$E,TripMode_Input!$C:$C,AH$4,TripMode_Input!$D:$D,$A$53,TripMode_Input!$B:$B,$A61)</f>
        <v>0</v>
      </c>
      <c r="AI61" s="274">
        <f>Index!$D$3*SUMIFS(TripMode_Input!$E:$E,TripMode_Input!$C:$C,AI$4,TripMode_Input!$D:$D,$A$53,TripMode_Input!$B:$B,$A61)</f>
        <v>0</v>
      </c>
      <c r="AJ61" s="274">
        <f>Index!$D$3*SUMIFS(TripMode_Input!$E:$E,TripMode_Input!$C:$C,AJ$4,TripMode_Input!$D:$D,$A$53,TripMode_Input!$B:$B,$A61)</f>
        <v>0</v>
      </c>
      <c r="AK61" s="274">
        <f>Index!$D$3*SUMIFS(TripMode_Input!$E:$E,TripMode_Input!$C:$C,AK$4,TripMode_Input!$D:$D,$A$53,TripMode_Input!$B:$B,$A61)</f>
        <v>0</v>
      </c>
      <c r="AL61" s="274">
        <f>Index!$D$3*SUMIFS(TripMode_Input!$E:$E,TripMode_Input!$C:$C,AL$4,TripMode_Input!$D:$D,$A$53,TripMode_Input!$B:$B,$A61)</f>
        <v>0</v>
      </c>
      <c r="AM61" s="274">
        <f>Index!$D$3*SUMIFS(TripMode_Input!$E:$E,TripMode_Input!$C:$C,AM$4,TripMode_Input!$D:$D,$A$53,TripMode_Input!$B:$B,$A61)</f>
        <v>0</v>
      </c>
      <c r="AN61" s="274">
        <f>Index!$D$3*SUMIFS(TripMode_Input!$E:$E,TripMode_Input!$C:$C,AN$4,TripMode_Input!$D:$D,$A$53,TripMode_Input!$B:$B,$A61)</f>
        <v>0</v>
      </c>
      <c r="AO61" s="274">
        <f>Index!$D$3*SUMIFS(TripMode_Input!$E:$E,TripMode_Input!$C:$C,AO$4,TripMode_Input!$D:$D,$A$53,TripMode_Input!$B:$B,$A61)</f>
        <v>0</v>
      </c>
      <c r="AP61" s="274">
        <f>Index!$D$3*SUMIFS(TripMode_Input!$E:$E,TripMode_Input!$C:$C,AP$4,TripMode_Input!$D:$D,$A$53,TripMode_Input!$B:$B,$A61)</f>
        <v>0</v>
      </c>
      <c r="AQ61" s="274">
        <f>Index!$D$3*SUMIFS(TripMode_Input!$E:$E,TripMode_Input!$C:$C,AQ$4,TripMode_Input!$D:$D,$A$53,TripMode_Input!$B:$B,$A61)</f>
        <v>0</v>
      </c>
      <c r="AR61" s="274">
        <f>Index!$D$3*SUMIFS(TripMode_Input!$E:$E,TripMode_Input!$C:$C,AR$4,TripMode_Input!$D:$D,$A$53,TripMode_Input!$B:$B,$A61)</f>
        <v>0</v>
      </c>
      <c r="AS61" s="275">
        <f t="shared" si="409"/>
        <v>0</v>
      </c>
      <c r="AU61" s="273" t="s">
        <v>521</v>
      </c>
      <c r="AV61" s="249">
        <f t="shared" si="410"/>
        <v>0</v>
      </c>
      <c r="AW61" s="249">
        <f t="shared" si="411"/>
        <v>0</v>
      </c>
      <c r="AX61" s="249">
        <f t="shared" si="412"/>
        <v>0</v>
      </c>
      <c r="AY61" s="249">
        <f t="shared" si="413"/>
        <v>0</v>
      </c>
      <c r="AZ61" s="249">
        <f t="shared" si="414"/>
        <v>0</v>
      </c>
      <c r="BA61" s="249">
        <f t="shared" si="415"/>
        <v>0</v>
      </c>
      <c r="BB61" s="249">
        <f t="shared" si="416"/>
        <v>0</v>
      </c>
      <c r="BC61" s="249">
        <f t="shared" si="417"/>
        <v>0</v>
      </c>
      <c r="BD61" s="249">
        <f t="shared" si="418"/>
        <v>0</v>
      </c>
      <c r="BE61" s="249">
        <f t="shared" si="419"/>
        <v>0</v>
      </c>
      <c r="BF61" s="249">
        <f t="shared" si="420"/>
        <v>0</v>
      </c>
      <c r="BG61" s="249">
        <f t="shared" si="421"/>
        <v>0</v>
      </c>
      <c r="BH61" s="279">
        <f t="shared" si="421"/>
        <v>0</v>
      </c>
      <c r="BJ61" s="273" t="s">
        <v>521</v>
      </c>
      <c r="BK61" s="249">
        <f t="shared" si="422"/>
        <v>0</v>
      </c>
      <c r="BL61" s="249">
        <f t="shared" si="423"/>
        <v>0</v>
      </c>
      <c r="BM61" s="249">
        <f t="shared" si="424"/>
        <v>0</v>
      </c>
      <c r="BN61" s="249">
        <f t="shared" si="425"/>
        <v>0</v>
      </c>
      <c r="BO61" s="249">
        <f t="shared" si="426"/>
        <v>0</v>
      </c>
      <c r="BP61" s="249">
        <f t="shared" si="427"/>
        <v>0</v>
      </c>
      <c r="BQ61" s="249">
        <f t="shared" si="428"/>
        <v>0</v>
      </c>
      <c r="BR61" s="249">
        <f t="shared" si="429"/>
        <v>0</v>
      </c>
      <c r="BS61" s="249">
        <f t="shared" si="430"/>
        <v>0</v>
      </c>
      <c r="BT61" s="249">
        <f t="shared" si="431"/>
        <v>0</v>
      </c>
      <c r="BU61" s="249">
        <f t="shared" si="432"/>
        <v>0</v>
      </c>
      <c r="BV61" s="249">
        <f t="shared" si="433"/>
        <v>0</v>
      </c>
      <c r="BW61" s="279">
        <f t="shared" si="434"/>
        <v>0</v>
      </c>
      <c r="BY61" s="273" t="s">
        <v>521</v>
      </c>
      <c r="BZ61" s="249" t="str">
        <f t="shared" si="435"/>
        <v/>
      </c>
      <c r="CA61" s="249" t="str">
        <f t="shared" si="373"/>
        <v/>
      </c>
      <c r="CB61" s="249" t="str">
        <f t="shared" si="374"/>
        <v/>
      </c>
      <c r="CC61" s="249" t="str">
        <f t="shared" si="375"/>
        <v/>
      </c>
      <c r="CD61" s="249" t="str">
        <f t="shared" si="376"/>
        <v/>
      </c>
      <c r="CE61" s="249" t="str">
        <f t="shared" si="377"/>
        <v/>
      </c>
      <c r="CF61" s="249" t="str">
        <f t="shared" si="378"/>
        <v/>
      </c>
      <c r="CG61" s="249" t="str">
        <f t="shared" si="379"/>
        <v/>
      </c>
      <c r="CH61" s="249" t="str">
        <f t="shared" si="380"/>
        <v/>
      </c>
      <c r="CI61" s="249" t="str">
        <f t="shared" si="381"/>
        <v/>
      </c>
      <c r="CJ61" s="249" t="str">
        <f t="shared" si="382"/>
        <v/>
      </c>
      <c r="CK61" s="249" t="str">
        <f t="shared" si="383"/>
        <v/>
      </c>
      <c r="CL61" s="279" t="str">
        <f t="shared" si="384"/>
        <v/>
      </c>
      <c r="CN61" s="273" t="s">
        <v>521</v>
      </c>
      <c r="CO61" s="239" t="str">
        <f t="shared" si="436"/>
        <v/>
      </c>
      <c r="CP61" s="239" t="str">
        <f t="shared" si="385"/>
        <v/>
      </c>
      <c r="CQ61" s="239" t="str">
        <f t="shared" si="386"/>
        <v/>
      </c>
      <c r="CR61" s="239" t="str">
        <f t="shared" si="387"/>
        <v/>
      </c>
      <c r="CS61" s="239" t="str">
        <f t="shared" si="388"/>
        <v/>
      </c>
      <c r="CT61" s="239" t="str">
        <f t="shared" si="389"/>
        <v/>
      </c>
      <c r="CU61" s="239" t="str">
        <f t="shared" si="390"/>
        <v/>
      </c>
      <c r="CV61" s="239" t="str">
        <f t="shared" si="391"/>
        <v/>
      </c>
      <c r="CW61" s="239" t="str">
        <f t="shared" si="392"/>
        <v/>
      </c>
      <c r="CX61" s="239" t="str">
        <f t="shared" si="393"/>
        <v/>
      </c>
      <c r="CY61" s="239" t="str">
        <f t="shared" si="394"/>
        <v/>
      </c>
      <c r="CZ61" s="239" t="str">
        <f t="shared" si="395"/>
        <v/>
      </c>
      <c r="DA61" s="110"/>
      <c r="DB61" s="121" t="s">
        <v>335</v>
      </c>
      <c r="DC61" s="273" t="str">
        <v>PNR-Transit</v>
      </c>
      <c r="DD61" s="239" t="str">
        <v/>
      </c>
      <c r="DE61" s="239" t="str">
        <v/>
      </c>
      <c r="DF61" s="239" t="str">
        <v/>
      </c>
      <c r="DG61" s="239" t="str">
        <v/>
      </c>
      <c r="DH61" s="239" t="str">
        <v/>
      </c>
      <c r="DI61" s="239" t="str">
        <v/>
      </c>
      <c r="DJ61" s="239" t="str">
        <v/>
      </c>
      <c r="DK61" s="239" t="str">
        <v/>
      </c>
      <c r="DL61" s="239" t="str">
        <v/>
      </c>
      <c r="DM61" s="239" t="str">
        <v/>
      </c>
      <c r="DN61" s="239" t="str">
        <v/>
      </c>
      <c r="DO61" s="239" t="str">
        <v/>
      </c>
      <c r="DP61" s="110">
        <v>0</v>
      </c>
      <c r="DR61" s="282" t="s">
        <v>673</v>
      </c>
      <c r="DS61" s="288">
        <v>-1.0876457475403469</v>
      </c>
      <c r="DT61" s="288">
        <v>-1.0876457475403469</v>
      </c>
      <c r="DU61" s="288">
        <v>-1.2191672333126409</v>
      </c>
      <c r="DV61" s="288">
        <v>-1.2191672333126409</v>
      </c>
      <c r="DW61" s="288">
        <v>-1.2191672333126409</v>
      </c>
      <c r="DX61" s="286">
        <v>-2.8070812745499629</v>
      </c>
      <c r="DY61" s="286">
        <v>-2.8070812745499629</v>
      </c>
      <c r="DZ61" s="286">
        <v>-2.8070812745499629</v>
      </c>
      <c r="EA61" s="288">
        <v>-4.5154034576731732</v>
      </c>
      <c r="EB61" s="287">
        <v>-999</v>
      </c>
      <c r="EC61" s="288">
        <v>-1.7548589293204633</v>
      </c>
      <c r="ED61" s="290">
        <v>0</v>
      </c>
      <c r="EE61" s="286">
        <v>-999</v>
      </c>
      <c r="EF61" s="286">
        <v>-999</v>
      </c>
      <c r="EG61" s="286">
        <v>-999</v>
      </c>
      <c r="EH61" s="286">
        <v>-999</v>
      </c>
      <c r="EK61" s="282" t="s">
        <v>673</v>
      </c>
      <c r="EL61" s="288">
        <f>IFERROR(DS61+TripMode!DD61, DS61)</f>
        <v>-1.0876457475403469</v>
      </c>
      <c r="EM61" s="288">
        <f>IFERROR(DT61+TripMode!DD61, DT61)</f>
        <v>-1.0876457475403469</v>
      </c>
      <c r="EN61" s="288">
        <f>IFERROR(DU61+TripMode!DE61, DU61)</f>
        <v>-1.2191672333126409</v>
      </c>
      <c r="EO61" s="288">
        <f>IFERROR(DV61+TripMode!DE61, DV61)</f>
        <v>-1.2191672333126409</v>
      </c>
      <c r="EP61" s="288">
        <f>IFERROR(DW61+TripMode!DE61, DW61)</f>
        <v>-1.2191672333126409</v>
      </c>
      <c r="EQ61" s="286">
        <f>IFERROR(DX61+TripMode!DF61, DX61)</f>
        <v>-2.8070812745499629</v>
      </c>
      <c r="ER61" s="286">
        <f>IFERROR(DY61+TripMode!DF61, DY61)</f>
        <v>-2.8070812745499629</v>
      </c>
      <c r="ES61" s="286">
        <f>IFERROR(DZ61+TripMode!DF61, DZ61)</f>
        <v>-2.8070812745499629</v>
      </c>
      <c r="ET61" s="288">
        <f>IFERROR(EA61+TripMode!DG61, EA61)</f>
        <v>-4.5154034576731732</v>
      </c>
      <c r="EU61" s="287">
        <f>IFERROR(EB61+TripMode!DH61, EB61)</f>
        <v>-999</v>
      </c>
      <c r="EV61" s="288">
        <f>IFERROR(EC61+TripMode!DI61, EC61)</f>
        <v>-1.7548589293204633</v>
      </c>
      <c r="EW61" s="290">
        <v>0</v>
      </c>
      <c r="EX61" s="286">
        <f>IFERROR(EE61+TripMode!DK61, EE61)</f>
        <v>-999</v>
      </c>
      <c r="EY61" s="286">
        <f>IFERROR(EF61+TripMode!DL61, EF61)</f>
        <v>-999</v>
      </c>
      <c r="EZ61" s="286">
        <f>IFERROR(EG61+TripMode!DN61, EG61)</f>
        <v>-999</v>
      </c>
      <c r="FA61" s="286">
        <f>IFERROR(EH61+TripMode!DO61, EH61)</f>
        <v>-999</v>
      </c>
    </row>
    <row r="62" spans="1:158" s="251" customFormat="1" x14ac:dyDescent="0.25">
      <c r="A62" s="251">
        <v>8</v>
      </c>
      <c r="B62" s="273" t="s">
        <v>523</v>
      </c>
      <c r="C62" s="274"/>
      <c r="D62" s="274"/>
      <c r="E62" s="274"/>
      <c r="F62" s="274"/>
      <c r="G62" s="274"/>
      <c r="H62" s="274"/>
      <c r="I62" s="274"/>
      <c r="J62" s="274">
        <v>0</v>
      </c>
      <c r="K62" s="274"/>
      <c r="L62" s="274"/>
      <c r="M62" s="274"/>
      <c r="N62" s="274"/>
      <c r="O62" s="275">
        <v>0</v>
      </c>
      <c r="P62" s="234"/>
      <c r="Q62" s="273" t="s">
        <v>523</v>
      </c>
      <c r="R62" s="274">
        <f t="shared" si="448"/>
        <v>0</v>
      </c>
      <c r="S62" s="274">
        <f t="shared" si="437"/>
        <v>0</v>
      </c>
      <c r="T62" s="274">
        <f t="shared" si="438"/>
        <v>0</v>
      </c>
      <c r="U62" s="274">
        <f t="shared" si="439"/>
        <v>0</v>
      </c>
      <c r="V62" s="274">
        <f t="shared" si="440"/>
        <v>0</v>
      </c>
      <c r="W62" s="274">
        <f t="shared" si="441"/>
        <v>0</v>
      </c>
      <c r="X62" s="274">
        <f t="shared" si="442"/>
        <v>0</v>
      </c>
      <c r="Y62" s="274">
        <f t="shared" si="443"/>
        <v>0</v>
      </c>
      <c r="Z62" s="274">
        <f t="shared" si="444"/>
        <v>0</v>
      </c>
      <c r="AA62" s="274">
        <f t="shared" si="445"/>
        <v>0</v>
      </c>
      <c r="AB62" s="274">
        <f t="shared" si="446"/>
        <v>0</v>
      </c>
      <c r="AC62" s="274">
        <f t="shared" si="447"/>
        <v>0</v>
      </c>
      <c r="AD62" s="275">
        <f t="shared" si="408"/>
        <v>0</v>
      </c>
      <c r="AF62" s="273" t="s">
        <v>523</v>
      </c>
      <c r="AG62" s="274">
        <f>Index!$D$3*SUMIFS(TripMode_Input!$E:$E,TripMode_Input!$C:$C,AG$4,TripMode_Input!$D:$D,$A$53,TripMode_Input!$B:$B,$A62)</f>
        <v>0</v>
      </c>
      <c r="AH62" s="274">
        <f>Index!$D$3*SUMIFS(TripMode_Input!$E:$E,TripMode_Input!$C:$C,AH$4,TripMode_Input!$D:$D,$A$53,TripMode_Input!$B:$B,$A62)</f>
        <v>0</v>
      </c>
      <c r="AI62" s="274">
        <f>Index!$D$3*SUMIFS(TripMode_Input!$E:$E,TripMode_Input!$C:$C,AI$4,TripMode_Input!$D:$D,$A$53,TripMode_Input!$B:$B,$A62)</f>
        <v>0</v>
      </c>
      <c r="AJ62" s="274">
        <f>Index!$D$3*SUMIFS(TripMode_Input!$E:$E,TripMode_Input!$C:$C,AJ$4,TripMode_Input!$D:$D,$A$53,TripMode_Input!$B:$B,$A62)</f>
        <v>0</v>
      </c>
      <c r="AK62" s="274">
        <f>Index!$D$3*SUMIFS(TripMode_Input!$E:$E,TripMode_Input!$C:$C,AK$4,TripMode_Input!$D:$D,$A$53,TripMode_Input!$B:$B,$A62)</f>
        <v>0</v>
      </c>
      <c r="AL62" s="274">
        <f>Index!$D$3*SUMIFS(TripMode_Input!$E:$E,TripMode_Input!$C:$C,AL$4,TripMode_Input!$D:$D,$A$53,TripMode_Input!$B:$B,$A62)</f>
        <v>0</v>
      </c>
      <c r="AM62" s="274">
        <f>Index!$D$3*SUMIFS(TripMode_Input!$E:$E,TripMode_Input!$C:$C,AM$4,TripMode_Input!$D:$D,$A$53,TripMode_Input!$B:$B,$A62)</f>
        <v>0</v>
      </c>
      <c r="AN62" s="274">
        <f>Index!$D$3*SUMIFS(TripMode_Input!$E:$E,TripMode_Input!$C:$C,AN$4,TripMode_Input!$D:$D,$A$53,TripMode_Input!$B:$B,$A62)</f>
        <v>0</v>
      </c>
      <c r="AO62" s="274">
        <f>Index!$D$3*SUMIFS(TripMode_Input!$E:$E,TripMode_Input!$C:$C,AO$4,TripMode_Input!$D:$D,$A$53,TripMode_Input!$B:$B,$A62)</f>
        <v>0</v>
      </c>
      <c r="AP62" s="274">
        <f>Index!$D$3*SUMIFS(TripMode_Input!$E:$E,TripMode_Input!$C:$C,AP$4,TripMode_Input!$D:$D,$A$53,TripMode_Input!$B:$B,$A62)</f>
        <v>0</v>
      </c>
      <c r="AQ62" s="274">
        <f>Index!$D$3*SUMIFS(TripMode_Input!$E:$E,TripMode_Input!$C:$C,AQ$4,TripMode_Input!$D:$D,$A$53,TripMode_Input!$B:$B,$A62)</f>
        <v>0</v>
      </c>
      <c r="AR62" s="274">
        <f>Index!$D$3*SUMIFS(TripMode_Input!$E:$E,TripMode_Input!$C:$C,AR$4,TripMode_Input!$D:$D,$A$53,TripMode_Input!$B:$B,$A62)</f>
        <v>0</v>
      </c>
      <c r="AS62" s="275">
        <f t="shared" si="409"/>
        <v>0</v>
      </c>
      <c r="AU62" s="273" t="s">
        <v>523</v>
      </c>
      <c r="AV62" s="249">
        <f t="shared" si="410"/>
        <v>0</v>
      </c>
      <c r="AW62" s="249">
        <f t="shared" si="411"/>
        <v>0</v>
      </c>
      <c r="AX62" s="249">
        <f t="shared" si="412"/>
        <v>0</v>
      </c>
      <c r="AY62" s="249">
        <f t="shared" si="413"/>
        <v>0</v>
      </c>
      <c r="AZ62" s="249">
        <f t="shared" si="414"/>
        <v>0</v>
      </c>
      <c r="BA62" s="249">
        <f t="shared" si="415"/>
        <v>0</v>
      </c>
      <c r="BB62" s="249">
        <f t="shared" si="416"/>
        <v>0</v>
      </c>
      <c r="BC62" s="249">
        <f t="shared" si="417"/>
        <v>0</v>
      </c>
      <c r="BD62" s="249">
        <f t="shared" si="418"/>
        <v>0</v>
      </c>
      <c r="BE62" s="249">
        <f t="shared" si="419"/>
        <v>0</v>
      </c>
      <c r="BF62" s="249">
        <f t="shared" si="420"/>
        <v>0</v>
      </c>
      <c r="BG62" s="249">
        <f t="shared" si="421"/>
        <v>0</v>
      </c>
      <c r="BH62" s="279">
        <f t="shared" si="421"/>
        <v>0</v>
      </c>
      <c r="BJ62" s="273" t="s">
        <v>523</v>
      </c>
      <c r="BK62" s="249">
        <f t="shared" si="422"/>
        <v>0</v>
      </c>
      <c r="BL62" s="249">
        <f t="shared" si="423"/>
        <v>0</v>
      </c>
      <c r="BM62" s="249">
        <f t="shared" si="424"/>
        <v>0</v>
      </c>
      <c r="BN62" s="249">
        <f t="shared" si="425"/>
        <v>0</v>
      </c>
      <c r="BO62" s="249">
        <f t="shared" si="426"/>
        <v>0</v>
      </c>
      <c r="BP62" s="249">
        <f t="shared" si="427"/>
        <v>0</v>
      </c>
      <c r="BQ62" s="249">
        <f t="shared" si="428"/>
        <v>0</v>
      </c>
      <c r="BR62" s="249">
        <f t="shared" si="429"/>
        <v>0</v>
      </c>
      <c r="BS62" s="249">
        <f t="shared" si="430"/>
        <v>0</v>
      </c>
      <c r="BT62" s="249">
        <f t="shared" si="431"/>
        <v>0</v>
      </c>
      <c r="BU62" s="249">
        <f t="shared" si="432"/>
        <v>0</v>
      </c>
      <c r="BV62" s="249">
        <f t="shared" si="433"/>
        <v>0</v>
      </c>
      <c r="BW62" s="279">
        <f t="shared" si="434"/>
        <v>0</v>
      </c>
      <c r="BY62" s="273" t="s">
        <v>523</v>
      </c>
      <c r="BZ62" s="249" t="str">
        <f t="shared" si="435"/>
        <v/>
      </c>
      <c r="CA62" s="249" t="str">
        <f t="shared" si="373"/>
        <v/>
      </c>
      <c r="CB62" s="249" t="str">
        <f t="shared" si="374"/>
        <v/>
      </c>
      <c r="CC62" s="249" t="str">
        <f t="shared" si="375"/>
        <v/>
      </c>
      <c r="CD62" s="249" t="str">
        <f t="shared" si="376"/>
        <v/>
      </c>
      <c r="CE62" s="249" t="str">
        <f t="shared" si="377"/>
        <v/>
      </c>
      <c r="CF62" s="249" t="str">
        <f t="shared" si="378"/>
        <v/>
      </c>
      <c r="CG62" s="249" t="str">
        <f t="shared" si="379"/>
        <v/>
      </c>
      <c r="CH62" s="249" t="str">
        <f t="shared" si="380"/>
        <v/>
      </c>
      <c r="CI62" s="249" t="str">
        <f t="shared" si="381"/>
        <v/>
      </c>
      <c r="CJ62" s="249" t="str">
        <f t="shared" si="382"/>
        <v/>
      </c>
      <c r="CK62" s="249" t="str">
        <f t="shared" si="383"/>
        <v/>
      </c>
      <c r="CL62" s="279" t="str">
        <f t="shared" si="384"/>
        <v/>
      </c>
      <c r="CN62" s="273" t="s">
        <v>523</v>
      </c>
      <c r="CO62" s="239" t="str">
        <f t="shared" si="436"/>
        <v/>
      </c>
      <c r="CP62" s="239" t="str">
        <f t="shared" si="385"/>
        <v/>
      </c>
      <c r="CQ62" s="239" t="str">
        <f t="shared" si="386"/>
        <v/>
      </c>
      <c r="CR62" s="239" t="str">
        <f t="shared" si="387"/>
        <v/>
      </c>
      <c r="CS62" s="239" t="str">
        <f t="shared" si="388"/>
        <v/>
      </c>
      <c r="CT62" s="239" t="str">
        <f t="shared" si="389"/>
        <v/>
      </c>
      <c r="CU62" s="239" t="str">
        <f t="shared" si="390"/>
        <v/>
      </c>
      <c r="CV62" s="239" t="str">
        <f t="shared" si="391"/>
        <v/>
      </c>
      <c r="CW62" s="239" t="str">
        <f t="shared" si="392"/>
        <v/>
      </c>
      <c r="CX62" s="239" t="str">
        <f t="shared" si="393"/>
        <v/>
      </c>
      <c r="CY62" s="239" t="str">
        <f t="shared" si="394"/>
        <v/>
      </c>
      <c r="CZ62" s="239" t="str">
        <f t="shared" si="395"/>
        <v/>
      </c>
      <c r="DA62" s="110"/>
      <c r="DB62" s="121" t="s">
        <v>25</v>
      </c>
      <c r="DC62" s="273" t="str">
        <v>KNR-Transit</v>
      </c>
      <c r="DD62" s="239" t="str">
        <v/>
      </c>
      <c r="DE62" s="239" t="str">
        <v/>
      </c>
      <c r="DF62" s="239" t="str">
        <v/>
      </c>
      <c r="DG62" s="239" t="str">
        <v/>
      </c>
      <c r="DH62" s="239" t="str">
        <v/>
      </c>
      <c r="DI62" s="239" t="str">
        <v/>
      </c>
      <c r="DJ62" s="239" t="str">
        <v/>
      </c>
      <c r="DK62" s="239" t="str">
        <v/>
      </c>
      <c r="DL62" s="239" t="str">
        <v/>
      </c>
      <c r="DM62" s="239" t="str">
        <v/>
      </c>
      <c r="DN62" s="239" t="str">
        <v/>
      </c>
      <c r="DO62" s="239" t="str">
        <v/>
      </c>
      <c r="DP62" s="110">
        <v>0</v>
      </c>
      <c r="DR62" s="282" t="s">
        <v>674</v>
      </c>
      <c r="DS62" s="286">
        <v>-999</v>
      </c>
      <c r="DT62" s="286">
        <v>-999</v>
      </c>
      <c r="DU62" s="286">
        <v>0.81828832470914437</v>
      </c>
      <c r="DV62" s="286">
        <v>0.81828832470914437</v>
      </c>
      <c r="DW62" s="286">
        <v>0.81828832470914437</v>
      </c>
      <c r="DX62" s="286">
        <v>0.22120763519759434</v>
      </c>
      <c r="DY62" s="286">
        <v>0.22120763519759434</v>
      </c>
      <c r="DZ62" s="286">
        <v>0.22120763519759434</v>
      </c>
      <c r="EA62" s="286">
        <v>-6.061933098867514</v>
      </c>
      <c r="EB62" s="287">
        <v>-999</v>
      </c>
      <c r="EC62" s="286">
        <v>-0.7305545792982866</v>
      </c>
      <c r="ED62" s="286">
        <v>-999</v>
      </c>
      <c r="EE62" s="290">
        <v>0</v>
      </c>
      <c r="EF62" s="286">
        <v>-999</v>
      </c>
      <c r="EG62" s="286">
        <v>-999</v>
      </c>
      <c r="EH62" s="286">
        <v>-999</v>
      </c>
      <c r="EK62" s="282" t="s">
        <v>674</v>
      </c>
      <c r="EL62" s="286">
        <f>IFERROR(DS62+TripMode!DD62, DS62)</f>
        <v>-999</v>
      </c>
      <c r="EM62" s="286">
        <f>IFERROR(DT62+TripMode!DD62, DT62)</f>
        <v>-999</v>
      </c>
      <c r="EN62" s="286">
        <f>IFERROR(DU62+TripMode!DE62, DU62)</f>
        <v>0.81828832470914437</v>
      </c>
      <c r="EO62" s="286">
        <f>IFERROR(DV62+TripMode!DE62, DV62)</f>
        <v>0.81828832470914437</v>
      </c>
      <c r="EP62" s="286">
        <f>IFERROR(DW62+TripMode!DE62, DW62)</f>
        <v>0.81828832470914437</v>
      </c>
      <c r="EQ62" s="286">
        <f>IFERROR(DX62+TripMode!DF62, DX62)</f>
        <v>0.22120763519759434</v>
      </c>
      <c r="ER62" s="286">
        <f>IFERROR(DY62+TripMode!DF62, DY62)</f>
        <v>0.22120763519759434</v>
      </c>
      <c r="ES62" s="286">
        <f>IFERROR(DZ62+TripMode!DF62, DZ62)</f>
        <v>0.22120763519759434</v>
      </c>
      <c r="ET62" s="286">
        <f>IFERROR(EA62+TripMode!DG62, EA62)</f>
        <v>-6.061933098867514</v>
      </c>
      <c r="EU62" s="287">
        <f>IFERROR(EB62+TripMode!DH62, EB62)</f>
        <v>-999</v>
      </c>
      <c r="EV62" s="286">
        <f>IFERROR(EC62+TripMode!DI62, EC62)</f>
        <v>-0.7305545792982866</v>
      </c>
      <c r="EW62" s="286">
        <f>IFERROR(ED62+TripMode!DJ62, ED62)</f>
        <v>-999</v>
      </c>
      <c r="EX62" s="290">
        <v>0</v>
      </c>
      <c r="EY62" s="286">
        <f>IFERROR(EF62+TripMode!DL62, EF62)</f>
        <v>-999</v>
      </c>
      <c r="EZ62" s="286">
        <f>IFERROR(EG62+TripMode!DN62, EG62)</f>
        <v>-999</v>
      </c>
      <c r="FA62" s="286">
        <f>IFERROR(EH62+TripMode!DO62, EH62)</f>
        <v>-999</v>
      </c>
    </row>
    <row r="63" spans="1:158" s="251" customFormat="1" x14ac:dyDescent="0.25">
      <c r="A63" s="251">
        <v>9</v>
      </c>
      <c r="B63" s="273" t="s">
        <v>635</v>
      </c>
      <c r="C63" s="274"/>
      <c r="D63" s="274"/>
      <c r="E63" s="274"/>
      <c r="F63" s="274"/>
      <c r="G63" s="274"/>
      <c r="H63" s="274"/>
      <c r="I63" s="274"/>
      <c r="J63" s="274"/>
      <c r="K63" s="274">
        <v>0</v>
      </c>
      <c r="L63" s="274"/>
      <c r="M63" s="274"/>
      <c r="N63" s="274"/>
      <c r="O63" s="275">
        <v>0</v>
      </c>
      <c r="P63" s="234"/>
      <c r="Q63" s="273" t="s">
        <v>635</v>
      </c>
      <c r="R63" s="274">
        <f t="shared" si="448"/>
        <v>0</v>
      </c>
      <c r="S63" s="274">
        <f t="shared" si="437"/>
        <v>0</v>
      </c>
      <c r="T63" s="274">
        <f t="shared" si="438"/>
        <v>0</v>
      </c>
      <c r="U63" s="274">
        <f t="shared" si="439"/>
        <v>0</v>
      </c>
      <c r="V63" s="274">
        <f t="shared" si="440"/>
        <v>0</v>
      </c>
      <c r="W63" s="274">
        <f t="shared" si="441"/>
        <v>0</v>
      </c>
      <c r="X63" s="274">
        <f t="shared" si="442"/>
        <v>0</v>
      </c>
      <c r="Y63" s="274">
        <f t="shared" si="443"/>
        <v>0</v>
      </c>
      <c r="Z63" s="274">
        <f t="shared" si="444"/>
        <v>0</v>
      </c>
      <c r="AA63" s="274">
        <f t="shared" si="445"/>
        <v>0</v>
      </c>
      <c r="AB63" s="274">
        <f t="shared" si="446"/>
        <v>0</v>
      </c>
      <c r="AC63" s="274">
        <f t="shared" si="447"/>
        <v>0</v>
      </c>
      <c r="AD63" s="275">
        <f t="shared" si="408"/>
        <v>0</v>
      </c>
      <c r="AF63" s="273" t="s">
        <v>635</v>
      </c>
      <c r="AG63" s="274">
        <f>Index!$D$3*SUMIFS(TripMode_Input!$E:$E,TripMode_Input!$C:$C,AG$4,TripMode_Input!$D:$D,$A$53,TripMode_Input!$B:$B,$A63)</f>
        <v>0</v>
      </c>
      <c r="AH63" s="274">
        <f>Index!$D$3*SUMIFS(TripMode_Input!$E:$E,TripMode_Input!$C:$C,AH$4,TripMode_Input!$D:$D,$A$53,TripMode_Input!$B:$B,$A63)</f>
        <v>0</v>
      </c>
      <c r="AI63" s="274">
        <f>Index!$D$3*SUMIFS(TripMode_Input!$E:$E,TripMode_Input!$C:$C,AI$4,TripMode_Input!$D:$D,$A$53,TripMode_Input!$B:$B,$A63)</f>
        <v>0</v>
      </c>
      <c r="AJ63" s="274">
        <f>Index!$D$3*SUMIFS(TripMode_Input!$E:$E,TripMode_Input!$C:$C,AJ$4,TripMode_Input!$D:$D,$A$53,TripMode_Input!$B:$B,$A63)</f>
        <v>0</v>
      </c>
      <c r="AK63" s="274">
        <f>Index!$D$3*SUMIFS(TripMode_Input!$E:$E,TripMode_Input!$C:$C,AK$4,TripMode_Input!$D:$D,$A$53,TripMode_Input!$B:$B,$A63)</f>
        <v>0</v>
      </c>
      <c r="AL63" s="274">
        <f>Index!$D$3*SUMIFS(TripMode_Input!$E:$E,TripMode_Input!$C:$C,AL$4,TripMode_Input!$D:$D,$A$53,TripMode_Input!$B:$B,$A63)</f>
        <v>0</v>
      </c>
      <c r="AM63" s="274">
        <f>Index!$D$3*SUMIFS(TripMode_Input!$E:$E,TripMode_Input!$C:$C,AM$4,TripMode_Input!$D:$D,$A$53,TripMode_Input!$B:$B,$A63)</f>
        <v>0</v>
      </c>
      <c r="AN63" s="274">
        <f>Index!$D$3*SUMIFS(TripMode_Input!$E:$E,TripMode_Input!$C:$C,AN$4,TripMode_Input!$D:$D,$A$53,TripMode_Input!$B:$B,$A63)</f>
        <v>0</v>
      </c>
      <c r="AO63" s="274">
        <f>Index!$D$3*SUMIFS(TripMode_Input!$E:$E,TripMode_Input!$C:$C,AO$4,TripMode_Input!$D:$D,$A$53,TripMode_Input!$B:$B,$A63)</f>
        <v>0</v>
      </c>
      <c r="AP63" s="274">
        <f>Index!$D$3*SUMIFS(TripMode_Input!$E:$E,TripMode_Input!$C:$C,AP$4,TripMode_Input!$D:$D,$A$53,TripMode_Input!$B:$B,$A63)</f>
        <v>0</v>
      </c>
      <c r="AQ63" s="274">
        <f>Index!$D$3*SUMIFS(TripMode_Input!$E:$E,TripMode_Input!$C:$C,AQ$4,TripMode_Input!$D:$D,$A$53,TripMode_Input!$B:$B,$A63)</f>
        <v>0</v>
      </c>
      <c r="AR63" s="274">
        <f>Index!$D$3*SUMIFS(TripMode_Input!$E:$E,TripMode_Input!$C:$C,AR$4,TripMode_Input!$D:$D,$A$53,TripMode_Input!$B:$B,$A63)</f>
        <v>0</v>
      </c>
      <c r="AS63" s="275">
        <f t="shared" si="409"/>
        <v>0</v>
      </c>
      <c r="AU63" s="273" t="s">
        <v>635</v>
      </c>
      <c r="AV63" s="249">
        <f t="shared" si="410"/>
        <v>0</v>
      </c>
      <c r="AW63" s="249">
        <f t="shared" si="411"/>
        <v>0</v>
      </c>
      <c r="AX63" s="249">
        <f t="shared" si="412"/>
        <v>0</v>
      </c>
      <c r="AY63" s="249">
        <f t="shared" si="413"/>
        <v>0</v>
      </c>
      <c r="AZ63" s="249">
        <f t="shared" si="414"/>
        <v>0</v>
      </c>
      <c r="BA63" s="249">
        <f t="shared" si="415"/>
        <v>0</v>
      </c>
      <c r="BB63" s="249">
        <f t="shared" si="416"/>
        <v>0</v>
      </c>
      <c r="BC63" s="249">
        <f t="shared" si="417"/>
        <v>0</v>
      </c>
      <c r="BD63" s="249">
        <f t="shared" si="418"/>
        <v>0</v>
      </c>
      <c r="BE63" s="249">
        <f t="shared" si="419"/>
        <v>0</v>
      </c>
      <c r="BF63" s="249">
        <f t="shared" si="420"/>
        <v>0</v>
      </c>
      <c r="BG63" s="249">
        <f t="shared" si="421"/>
        <v>0</v>
      </c>
      <c r="BH63" s="279">
        <f t="shared" si="421"/>
        <v>0</v>
      </c>
      <c r="BJ63" s="273" t="s">
        <v>635</v>
      </c>
      <c r="BK63" s="249">
        <f t="shared" si="422"/>
        <v>0</v>
      </c>
      <c r="BL63" s="249">
        <f t="shared" si="423"/>
        <v>0</v>
      </c>
      <c r="BM63" s="249">
        <f t="shared" si="424"/>
        <v>0</v>
      </c>
      <c r="BN63" s="249">
        <f t="shared" si="425"/>
        <v>0</v>
      </c>
      <c r="BO63" s="249">
        <f t="shared" si="426"/>
        <v>0</v>
      </c>
      <c r="BP63" s="249">
        <f t="shared" si="427"/>
        <v>0</v>
      </c>
      <c r="BQ63" s="249">
        <f t="shared" si="428"/>
        <v>0</v>
      </c>
      <c r="BR63" s="249">
        <f t="shared" si="429"/>
        <v>0</v>
      </c>
      <c r="BS63" s="249">
        <f t="shared" si="430"/>
        <v>0</v>
      </c>
      <c r="BT63" s="249">
        <f t="shared" si="431"/>
        <v>0</v>
      </c>
      <c r="BU63" s="249">
        <f t="shared" si="432"/>
        <v>0</v>
      </c>
      <c r="BV63" s="249">
        <f t="shared" si="433"/>
        <v>0</v>
      </c>
      <c r="BW63" s="279">
        <f t="shared" si="434"/>
        <v>0</v>
      </c>
      <c r="BY63" s="273" t="s">
        <v>635</v>
      </c>
      <c r="BZ63" s="249" t="str">
        <f t="shared" si="435"/>
        <v/>
      </c>
      <c r="CA63" s="249" t="str">
        <f t="shared" si="373"/>
        <v/>
      </c>
      <c r="CB63" s="249" t="str">
        <f t="shared" si="374"/>
        <v/>
      </c>
      <c r="CC63" s="249" t="str">
        <f t="shared" si="375"/>
        <v/>
      </c>
      <c r="CD63" s="249" t="str">
        <f t="shared" si="376"/>
        <v/>
      </c>
      <c r="CE63" s="249" t="str">
        <f t="shared" si="377"/>
        <v/>
      </c>
      <c r="CF63" s="249" t="str">
        <f t="shared" si="378"/>
        <v/>
      </c>
      <c r="CG63" s="249" t="str">
        <f t="shared" si="379"/>
        <v/>
      </c>
      <c r="CH63" s="249" t="str">
        <f t="shared" si="380"/>
        <v/>
      </c>
      <c r="CI63" s="249" t="str">
        <f t="shared" si="381"/>
        <v/>
      </c>
      <c r="CJ63" s="249" t="str">
        <f t="shared" si="382"/>
        <v/>
      </c>
      <c r="CK63" s="249" t="str">
        <f t="shared" si="383"/>
        <v/>
      </c>
      <c r="CL63" s="279" t="str">
        <f t="shared" si="384"/>
        <v/>
      </c>
      <c r="CN63" s="273" t="s">
        <v>635</v>
      </c>
      <c r="CO63" s="239" t="str">
        <f t="shared" si="436"/>
        <v/>
      </c>
      <c r="CP63" s="239" t="str">
        <f t="shared" si="385"/>
        <v/>
      </c>
      <c r="CQ63" s="239" t="str">
        <f t="shared" si="386"/>
        <v/>
      </c>
      <c r="CR63" s="239" t="str">
        <f t="shared" si="387"/>
        <v/>
      </c>
      <c r="CS63" s="239" t="str">
        <f t="shared" si="388"/>
        <v/>
      </c>
      <c r="CT63" s="239" t="str">
        <f t="shared" si="389"/>
        <v/>
      </c>
      <c r="CU63" s="239" t="str">
        <f t="shared" si="390"/>
        <v/>
      </c>
      <c r="CV63" s="239" t="str">
        <f t="shared" si="391"/>
        <v/>
      </c>
      <c r="CW63" s="239" t="str">
        <f t="shared" si="392"/>
        <v/>
      </c>
      <c r="CX63" s="239" t="str">
        <f t="shared" si="393"/>
        <v/>
      </c>
      <c r="CY63" s="239" t="str">
        <f t="shared" si="394"/>
        <v/>
      </c>
      <c r="CZ63" s="239" t="str">
        <f t="shared" si="395"/>
        <v/>
      </c>
      <c r="DA63" s="110"/>
      <c r="DB63" s="121" t="s">
        <v>629</v>
      </c>
      <c r="DC63" s="273" t="str">
        <v>TNC-Transit</v>
      </c>
      <c r="DD63" s="239" t="str">
        <v/>
      </c>
      <c r="DE63" s="239" t="str">
        <v/>
      </c>
      <c r="DF63" s="239" t="str">
        <v/>
      </c>
      <c r="DG63" s="239" t="str">
        <v/>
      </c>
      <c r="DH63" s="239" t="str">
        <v/>
      </c>
      <c r="DI63" s="239" t="str">
        <v/>
      </c>
      <c r="DJ63" s="239" t="str">
        <v/>
      </c>
      <c r="DK63" s="239" t="str">
        <v/>
      </c>
      <c r="DL63" s="239" t="str">
        <v/>
      </c>
      <c r="DM63" s="239" t="str">
        <v/>
      </c>
      <c r="DN63" s="239" t="str">
        <v/>
      </c>
      <c r="DO63" s="239" t="str">
        <v/>
      </c>
      <c r="DP63" s="110">
        <v>0</v>
      </c>
      <c r="DR63" s="282" t="s">
        <v>695</v>
      </c>
      <c r="DS63" s="288">
        <v>-999</v>
      </c>
      <c r="DT63" s="288">
        <v>-999</v>
      </c>
      <c r="DU63" s="288">
        <v>0.81828832470914437</v>
      </c>
      <c r="DV63" s="288">
        <v>0.81828832470914437</v>
      </c>
      <c r="DW63" s="288">
        <v>0.81828832470914437</v>
      </c>
      <c r="DX63" s="288">
        <v>0.22120763519759434</v>
      </c>
      <c r="DY63" s="288">
        <v>0.22120763519759434</v>
      </c>
      <c r="DZ63" s="288">
        <v>0.22120763519759434</v>
      </c>
      <c r="EA63" s="288">
        <v>-6.061933098867514</v>
      </c>
      <c r="EB63" s="288">
        <v>-999</v>
      </c>
      <c r="EC63" s="288">
        <v>-0.7305545792982866</v>
      </c>
      <c r="ED63" s="288">
        <v>-999</v>
      </c>
      <c r="EE63" s="288">
        <v>-999</v>
      </c>
      <c r="EF63" s="290">
        <v>0</v>
      </c>
      <c r="EG63" s="288">
        <v>-999</v>
      </c>
      <c r="EH63" s="288">
        <v>-999</v>
      </c>
      <c r="EK63" s="282" t="s">
        <v>695</v>
      </c>
      <c r="EL63" s="286">
        <f>IFERROR(DS63+TripMode!DD63, DS63)</f>
        <v>-999</v>
      </c>
      <c r="EM63" s="286">
        <f>IFERROR(DT63+TripMode!DD63, DT63)</f>
        <v>-999</v>
      </c>
      <c r="EN63" s="286">
        <f>IFERROR(DU63+TripMode!DE63, DU63)</f>
        <v>0.81828832470914437</v>
      </c>
      <c r="EO63" s="286">
        <f>IFERROR(DV63+TripMode!DE63, DV63)</f>
        <v>0.81828832470914437</v>
      </c>
      <c r="EP63" s="286">
        <f>IFERROR(DW63+TripMode!DE63, DW63)</f>
        <v>0.81828832470914437</v>
      </c>
      <c r="EQ63" s="286">
        <f>IFERROR(DX63+TripMode!DF63, DX63)</f>
        <v>0.22120763519759434</v>
      </c>
      <c r="ER63" s="286">
        <f>IFERROR(DY63+TripMode!DF63, DY63)</f>
        <v>0.22120763519759434</v>
      </c>
      <c r="ES63" s="286">
        <f>IFERROR(DZ63+TripMode!DF63, DZ63)</f>
        <v>0.22120763519759434</v>
      </c>
      <c r="ET63" s="286">
        <f>IFERROR(EA63+TripMode!DG63, EA63)</f>
        <v>-6.061933098867514</v>
      </c>
      <c r="EU63" s="287">
        <f>IFERROR(EB63+TripMode!DH63, EB63)</f>
        <v>-999</v>
      </c>
      <c r="EV63" s="286">
        <f>IFERROR(EC63+TripMode!DI63, EC63)</f>
        <v>-0.7305545792982866</v>
      </c>
      <c r="EW63" s="286">
        <f>IFERROR(ED63+TripMode!DJ63, ED63)</f>
        <v>-999</v>
      </c>
      <c r="EX63" s="286">
        <f>IFERROR(EE63+TripMode!DK63, EE63)</f>
        <v>-999</v>
      </c>
      <c r="EY63" s="290">
        <v>0</v>
      </c>
      <c r="EZ63" s="286">
        <f>IFERROR(EG63+TripMode!DN63, EG63)</f>
        <v>-999</v>
      </c>
      <c r="FA63" s="286">
        <f>IFERROR(EH63+TripMode!DO63, EH63)</f>
        <v>-999</v>
      </c>
    </row>
    <row r="64" spans="1:158" s="251" customFormat="1" x14ac:dyDescent="0.25">
      <c r="A64" s="251">
        <v>10</v>
      </c>
      <c r="B64" s="273" t="s">
        <v>525</v>
      </c>
      <c r="C64" s="274"/>
      <c r="D64" s="274"/>
      <c r="E64" s="274"/>
      <c r="F64" s="274"/>
      <c r="G64" s="274"/>
      <c r="H64" s="274"/>
      <c r="I64" s="274"/>
      <c r="J64" s="274"/>
      <c r="K64" s="274"/>
      <c r="L64" s="274">
        <v>0</v>
      </c>
      <c r="M64" s="274"/>
      <c r="N64" s="274"/>
      <c r="O64" s="275">
        <v>0</v>
      </c>
      <c r="P64" s="234"/>
      <c r="Q64" s="273" t="s">
        <v>525</v>
      </c>
      <c r="R64" s="274">
        <f>IFERROR(C64*IF((AG$67-SUM(C$60:C$63))/(C$67-SUM(C$60:C$63))&gt;0,(AG$67-SUM(C$60:C$63))/(C$67-SUM(C$60:C$63)),1),0)</f>
        <v>0</v>
      </c>
      <c r="S64" s="274">
        <f t="shared" ref="S64:AC64" si="449">IFERROR(D64*IF((AH$67-SUM(D$60:D$63))/(D$67-SUM(D$60:D$63))&gt;0,(AH$67-SUM(D$60:D$63))/(D$67-SUM(D$60:D$63)),1),0)</f>
        <v>0</v>
      </c>
      <c r="T64" s="274">
        <f t="shared" si="449"/>
        <v>0</v>
      </c>
      <c r="U64" s="274">
        <f t="shared" si="449"/>
        <v>0</v>
      </c>
      <c r="V64" s="274">
        <f t="shared" si="449"/>
        <v>0</v>
      </c>
      <c r="W64" s="274">
        <f t="shared" si="449"/>
        <v>0</v>
      </c>
      <c r="X64" s="274">
        <f t="shared" si="449"/>
        <v>0</v>
      </c>
      <c r="Y64" s="274">
        <f t="shared" si="449"/>
        <v>0</v>
      </c>
      <c r="Z64" s="274">
        <f t="shared" si="449"/>
        <v>0</v>
      </c>
      <c r="AA64" s="274">
        <f t="shared" si="449"/>
        <v>0</v>
      </c>
      <c r="AB64" s="274">
        <f t="shared" si="449"/>
        <v>0</v>
      </c>
      <c r="AC64" s="274">
        <f t="shared" si="449"/>
        <v>0</v>
      </c>
      <c r="AD64" s="275">
        <f t="shared" si="408"/>
        <v>0</v>
      </c>
      <c r="AF64" s="273" t="s">
        <v>525</v>
      </c>
      <c r="AG64" s="274">
        <f>Index!$D$3*SUMIFS(TripMode_Input!$E:$E,TripMode_Input!$C:$C,AG$4,TripMode_Input!$D:$D,$A$53,TripMode_Input!$B:$B,$A64)</f>
        <v>0</v>
      </c>
      <c r="AH64" s="274">
        <f>Index!$D$3*SUMIFS(TripMode_Input!$E:$E,TripMode_Input!$C:$C,AH$4,TripMode_Input!$D:$D,$A$53,TripMode_Input!$B:$B,$A64)</f>
        <v>0</v>
      </c>
      <c r="AI64" s="274">
        <f>Index!$D$3*SUMIFS(TripMode_Input!$E:$E,TripMode_Input!$C:$C,AI$4,TripMode_Input!$D:$D,$A$53,TripMode_Input!$B:$B,$A64)</f>
        <v>0</v>
      </c>
      <c r="AJ64" s="274">
        <f>Index!$D$3*SUMIFS(TripMode_Input!$E:$E,TripMode_Input!$C:$C,AJ$4,TripMode_Input!$D:$D,$A$53,TripMode_Input!$B:$B,$A64)</f>
        <v>0</v>
      </c>
      <c r="AK64" s="274">
        <f>Index!$D$3*SUMIFS(TripMode_Input!$E:$E,TripMode_Input!$C:$C,AK$4,TripMode_Input!$D:$D,$A$53,TripMode_Input!$B:$B,$A64)</f>
        <v>0</v>
      </c>
      <c r="AL64" s="274">
        <f>Index!$D$3*SUMIFS(TripMode_Input!$E:$E,TripMode_Input!$C:$C,AL$4,TripMode_Input!$D:$D,$A$53,TripMode_Input!$B:$B,$A64)</f>
        <v>0</v>
      </c>
      <c r="AM64" s="274">
        <f>Index!$D$3*SUMIFS(TripMode_Input!$E:$E,TripMode_Input!$C:$C,AM$4,TripMode_Input!$D:$D,$A$53,TripMode_Input!$B:$B,$A64)</f>
        <v>0</v>
      </c>
      <c r="AN64" s="274">
        <f>Index!$D$3*SUMIFS(TripMode_Input!$E:$E,TripMode_Input!$C:$C,AN$4,TripMode_Input!$D:$D,$A$53,TripMode_Input!$B:$B,$A64)</f>
        <v>0</v>
      </c>
      <c r="AO64" s="274">
        <f>Index!$D$3*SUMIFS(TripMode_Input!$E:$E,TripMode_Input!$C:$C,AO$4,TripMode_Input!$D:$D,$A$53,TripMode_Input!$B:$B,$A64)</f>
        <v>0</v>
      </c>
      <c r="AP64" s="274">
        <f>Index!$D$3*SUMIFS(TripMode_Input!$E:$E,TripMode_Input!$C:$C,AP$4,TripMode_Input!$D:$D,$A$53,TripMode_Input!$B:$B,$A64)</f>
        <v>0</v>
      </c>
      <c r="AQ64" s="274">
        <f>Index!$D$3*SUMIFS(TripMode_Input!$E:$E,TripMode_Input!$C:$C,AQ$4,TripMode_Input!$D:$D,$A$53,TripMode_Input!$B:$B,$A64)</f>
        <v>0</v>
      </c>
      <c r="AR64" s="274">
        <f>Index!$D$3*SUMIFS(TripMode_Input!$E:$E,TripMode_Input!$C:$C,AR$4,TripMode_Input!$D:$D,$A$53,TripMode_Input!$B:$B,$A64)</f>
        <v>0</v>
      </c>
      <c r="AS64" s="275">
        <f t="shared" si="409"/>
        <v>0</v>
      </c>
      <c r="AU64" s="273" t="s">
        <v>525</v>
      </c>
      <c r="AV64" s="249">
        <f t="shared" si="410"/>
        <v>0</v>
      </c>
      <c r="AW64" s="249">
        <f t="shared" si="411"/>
        <v>0</v>
      </c>
      <c r="AX64" s="249">
        <f t="shared" si="412"/>
        <v>0</v>
      </c>
      <c r="AY64" s="249">
        <f t="shared" si="413"/>
        <v>0</v>
      </c>
      <c r="AZ64" s="249">
        <f t="shared" si="414"/>
        <v>0</v>
      </c>
      <c r="BA64" s="249">
        <f t="shared" si="415"/>
        <v>0</v>
      </c>
      <c r="BB64" s="249">
        <f t="shared" si="416"/>
        <v>0</v>
      </c>
      <c r="BC64" s="249">
        <f t="shared" si="417"/>
        <v>0</v>
      </c>
      <c r="BD64" s="249">
        <f t="shared" si="418"/>
        <v>0</v>
      </c>
      <c r="BE64" s="249">
        <f t="shared" si="419"/>
        <v>0</v>
      </c>
      <c r="BF64" s="249">
        <f t="shared" si="420"/>
        <v>0</v>
      </c>
      <c r="BG64" s="249">
        <f t="shared" si="421"/>
        <v>0</v>
      </c>
      <c r="BH64" s="279">
        <f t="shared" si="421"/>
        <v>0</v>
      </c>
      <c r="BJ64" s="273" t="s">
        <v>525</v>
      </c>
      <c r="BK64" s="249">
        <f t="shared" si="422"/>
        <v>0</v>
      </c>
      <c r="BL64" s="249">
        <f t="shared" si="423"/>
        <v>0</v>
      </c>
      <c r="BM64" s="249">
        <f t="shared" si="424"/>
        <v>0</v>
      </c>
      <c r="BN64" s="249">
        <f t="shared" si="425"/>
        <v>0</v>
      </c>
      <c r="BO64" s="249">
        <f t="shared" si="426"/>
        <v>0</v>
      </c>
      <c r="BP64" s="249">
        <f t="shared" si="427"/>
        <v>0</v>
      </c>
      <c r="BQ64" s="249">
        <f t="shared" si="428"/>
        <v>0</v>
      </c>
      <c r="BR64" s="249">
        <f t="shared" si="429"/>
        <v>0</v>
      </c>
      <c r="BS64" s="249">
        <f t="shared" si="430"/>
        <v>0</v>
      </c>
      <c r="BT64" s="249">
        <f t="shared" si="431"/>
        <v>0</v>
      </c>
      <c r="BU64" s="249">
        <f t="shared" si="432"/>
        <v>0</v>
      </c>
      <c r="BV64" s="249">
        <f t="shared" si="433"/>
        <v>0</v>
      </c>
      <c r="BW64" s="279">
        <f t="shared" si="434"/>
        <v>0</v>
      </c>
      <c r="BY64" s="273" t="s">
        <v>525</v>
      </c>
      <c r="BZ64" s="249" t="str">
        <f t="shared" si="435"/>
        <v/>
      </c>
      <c r="CA64" s="249" t="str">
        <f t="shared" si="373"/>
        <v/>
      </c>
      <c r="CB64" s="249" t="str">
        <f t="shared" si="374"/>
        <v/>
      </c>
      <c r="CC64" s="249" t="str">
        <f t="shared" si="375"/>
        <v/>
      </c>
      <c r="CD64" s="249" t="str">
        <f t="shared" si="376"/>
        <v/>
      </c>
      <c r="CE64" s="249" t="str">
        <f t="shared" si="377"/>
        <v/>
      </c>
      <c r="CF64" s="249" t="str">
        <f t="shared" si="378"/>
        <v/>
      </c>
      <c r="CG64" s="249" t="str">
        <f t="shared" si="379"/>
        <v/>
      </c>
      <c r="CH64" s="249" t="str">
        <f t="shared" si="380"/>
        <v/>
      </c>
      <c r="CI64" s="249" t="str">
        <f t="shared" si="381"/>
        <v/>
      </c>
      <c r="CJ64" s="249" t="str">
        <f t="shared" si="382"/>
        <v/>
      </c>
      <c r="CK64" s="249" t="str">
        <f t="shared" si="383"/>
        <v/>
      </c>
      <c r="CL64" s="279" t="str">
        <f t="shared" si="384"/>
        <v/>
      </c>
      <c r="CN64" s="273" t="s">
        <v>525</v>
      </c>
      <c r="CO64" s="239" t="str">
        <f t="shared" si="436"/>
        <v/>
      </c>
      <c r="CP64" s="239" t="str">
        <f t="shared" si="385"/>
        <v/>
      </c>
      <c r="CQ64" s="239" t="str">
        <f t="shared" si="386"/>
        <v/>
      </c>
      <c r="CR64" s="239" t="str">
        <f t="shared" si="387"/>
        <v/>
      </c>
      <c r="CS64" s="239" t="str">
        <f t="shared" si="388"/>
        <v/>
      </c>
      <c r="CT64" s="239" t="str">
        <f t="shared" si="389"/>
        <v/>
      </c>
      <c r="CU64" s="239" t="str">
        <f t="shared" si="390"/>
        <v/>
      </c>
      <c r="CV64" s="239" t="str">
        <f t="shared" si="391"/>
        <v/>
      </c>
      <c r="CW64" s="239" t="str">
        <f t="shared" si="392"/>
        <v/>
      </c>
      <c r="CX64" s="239" t="str">
        <f t="shared" si="393"/>
        <v/>
      </c>
      <c r="CY64" s="239" t="str">
        <f t="shared" si="394"/>
        <v/>
      </c>
      <c r="CZ64" s="239" t="str">
        <f t="shared" si="395"/>
        <v/>
      </c>
      <c r="DA64" s="110"/>
      <c r="DC64" s="273" t="str">
        <v>School Bus</v>
      </c>
      <c r="DD64" s="239" t="str">
        <v/>
      </c>
      <c r="DE64" s="239" t="str">
        <v/>
      </c>
      <c r="DF64" s="239" t="str">
        <v/>
      </c>
      <c r="DG64" s="239" t="str">
        <v/>
      </c>
      <c r="DH64" s="239" t="str">
        <v/>
      </c>
      <c r="DI64" s="239" t="str">
        <v/>
      </c>
      <c r="DJ64" s="239" t="str">
        <v/>
      </c>
      <c r="DK64" s="239" t="str">
        <v/>
      </c>
      <c r="DL64" s="239" t="str">
        <v/>
      </c>
      <c r="DM64" s="239" t="str">
        <v/>
      </c>
      <c r="DN64" s="239" t="str">
        <v/>
      </c>
      <c r="DO64" s="239" t="str">
        <v/>
      </c>
      <c r="DP64" s="110">
        <v>0</v>
      </c>
      <c r="DR64" s="282" t="s">
        <v>697</v>
      </c>
      <c r="DS64" s="286">
        <v>-999</v>
      </c>
      <c r="DT64" s="286">
        <v>-999</v>
      </c>
      <c r="DU64" s="286">
        <v>-999</v>
      </c>
      <c r="DV64" s="286">
        <v>-999</v>
      </c>
      <c r="DW64" s="286">
        <v>-999</v>
      </c>
      <c r="DX64" s="286">
        <v>-999</v>
      </c>
      <c r="DY64" s="286">
        <v>-999</v>
      </c>
      <c r="DZ64" s="286">
        <v>-999</v>
      </c>
      <c r="EA64" s="286">
        <v>-999</v>
      </c>
      <c r="EB64" s="287">
        <v>-999</v>
      </c>
      <c r="EC64" s="286">
        <v>-999</v>
      </c>
      <c r="ED64" s="286">
        <v>-999</v>
      </c>
      <c r="EE64" s="286">
        <v>-999</v>
      </c>
      <c r="EF64" s="286">
        <v>-999</v>
      </c>
      <c r="EG64" s="286">
        <v>-999</v>
      </c>
      <c r="EH64" s="286">
        <v>-999</v>
      </c>
      <c r="EK64" s="282" t="s">
        <v>697</v>
      </c>
      <c r="EL64" s="286">
        <f>IFERROR(DS64+TripMode!DD64, DS64)</f>
        <v>-999</v>
      </c>
      <c r="EM64" s="286">
        <f>IFERROR(DT64+TripMode!DD64, DT64)</f>
        <v>-999</v>
      </c>
      <c r="EN64" s="286">
        <f>IFERROR(DU64+TripMode!DE64, DU64)</f>
        <v>-999</v>
      </c>
      <c r="EO64" s="286">
        <f>IFERROR(DV64+TripMode!DE64, DV64)</f>
        <v>-999</v>
      </c>
      <c r="EP64" s="286">
        <f>IFERROR(DW64+TripMode!DE64, DW64)</f>
        <v>-999</v>
      </c>
      <c r="EQ64" s="286">
        <f>IFERROR(DX64+TripMode!DF64, DX64)</f>
        <v>-999</v>
      </c>
      <c r="ER64" s="286">
        <f>IFERROR(DY64+TripMode!DF64, DY64)</f>
        <v>-999</v>
      </c>
      <c r="ES64" s="286">
        <f>IFERROR(DZ64+TripMode!DF64, DZ64)</f>
        <v>-999</v>
      </c>
      <c r="ET64" s="286">
        <f>IFERROR(EA64+TripMode!DG64, EA64)</f>
        <v>-999</v>
      </c>
      <c r="EU64" s="287">
        <f>IFERROR(EB64+TripMode!DH64, EB64)</f>
        <v>-999</v>
      </c>
      <c r="EV64" s="286">
        <f>IFERROR(EC64+TripMode!DI64, EC64)</f>
        <v>-999</v>
      </c>
      <c r="EW64" s="286">
        <f>IFERROR(ED64+TripMode!DJ64, ED64)</f>
        <v>-999</v>
      </c>
      <c r="EX64" s="286">
        <f>IFERROR(EE64+TripMode!DK64, EE64)</f>
        <v>-999</v>
      </c>
      <c r="EY64" s="286">
        <f>IFERROR(EF64+TripMode!DL64, EF64)</f>
        <v>-999</v>
      </c>
      <c r="EZ64" s="286">
        <f>IFERROR(EG64+TripMode!DN64, EG64)</f>
        <v>-999</v>
      </c>
      <c r="FA64" s="286">
        <f>IFERROR(EH64+TripMode!DO64, EH64)</f>
        <v>-999</v>
      </c>
    </row>
    <row r="65" spans="1:157" s="251" customFormat="1" x14ac:dyDescent="0.25">
      <c r="A65" s="251">
        <v>11</v>
      </c>
      <c r="B65" s="273" t="s">
        <v>468</v>
      </c>
      <c r="C65" s="274"/>
      <c r="D65" s="274"/>
      <c r="E65" s="274"/>
      <c r="F65" s="274"/>
      <c r="G65" s="274"/>
      <c r="H65" s="274">
        <v>284.10708253739375</v>
      </c>
      <c r="I65" s="274"/>
      <c r="J65" s="274"/>
      <c r="K65" s="274"/>
      <c r="L65" s="274"/>
      <c r="M65" s="274">
        <v>1789.755005</v>
      </c>
      <c r="N65" s="274">
        <v>233.446305</v>
      </c>
      <c r="O65" s="275">
        <v>2307.3083925373935</v>
      </c>
      <c r="P65" s="234"/>
      <c r="Q65" s="273" t="s">
        <v>468</v>
      </c>
      <c r="R65" s="274">
        <f t="shared" ref="R65:R66" si="450">IFERROR(C65*IF((AG$67-SUM(C$60:C$63))/(C$67-SUM(C$60:C$63))&gt;0,(AG$67-SUM(C$60:C$63))/(C$67-SUM(C$60:C$63)),1),0)</f>
        <v>0</v>
      </c>
      <c r="S65" s="274">
        <f t="shared" ref="S65:S66" si="451">IFERROR(D65*IF((AH$67-SUM(D$60:D$63))/(D$67-SUM(D$60:D$63))&gt;0,(AH$67-SUM(D$60:D$63))/(D$67-SUM(D$60:D$63)),1),0)</f>
        <v>0</v>
      </c>
      <c r="T65" s="274">
        <f t="shared" ref="T65:T66" si="452">IFERROR(E65*IF((AI$67-SUM(E$60:E$63))/(E$67-SUM(E$60:E$63))&gt;0,(AI$67-SUM(E$60:E$63))/(E$67-SUM(E$60:E$63)),1),0)</f>
        <v>0</v>
      </c>
      <c r="U65" s="274">
        <f t="shared" ref="U65:U66" si="453">IFERROR(F65*IF((AJ$67-SUM(F$60:F$63))/(F$67-SUM(F$60:F$63))&gt;0,(AJ$67-SUM(F$60:F$63))/(F$67-SUM(F$60:F$63)),1),0)</f>
        <v>0</v>
      </c>
      <c r="V65" s="274">
        <f t="shared" ref="V65:V66" si="454">IFERROR(G65*IF((AK$67-SUM(G$60:G$63))/(G$67-SUM(G$60:G$63))&gt;0,(AK$67-SUM(G$60:G$63))/(G$67-SUM(G$60:G$63)),1),0)</f>
        <v>0</v>
      </c>
      <c r="W65" s="274">
        <f t="shared" ref="W65:W66" si="455">IFERROR(H65*IF((AL$67-SUM(H$60:H$63))/(H$67-SUM(H$60:H$63))&gt;0,(AL$67-SUM(H$60:H$63))/(H$67-SUM(H$60:H$63)),1),0)</f>
        <v>335.61173505436705</v>
      </c>
      <c r="X65" s="274">
        <f t="shared" ref="X65:X66" si="456">IFERROR(I65*IF((AM$67-SUM(I$60:I$63))/(I$67-SUM(I$60:I$63))&gt;0,(AM$67-SUM(I$60:I$63))/(I$67-SUM(I$60:I$63)),1),0)</f>
        <v>0</v>
      </c>
      <c r="Y65" s="274">
        <f t="shared" ref="Y65:Y66" si="457">IFERROR(J65*IF((AN$67-SUM(J$60:J$63))/(J$67-SUM(J$60:J$63))&gt;0,(AN$67-SUM(J$60:J$63))/(J$67-SUM(J$60:J$63)),1),0)</f>
        <v>0</v>
      </c>
      <c r="Z65" s="274">
        <f t="shared" ref="Z65:Z66" si="458">IFERROR(K65*IF((AO$67-SUM(K$60:K$63))/(K$67-SUM(K$60:K$63))&gt;0,(AO$67-SUM(K$60:K$63))/(K$67-SUM(K$60:K$63)),1),0)</f>
        <v>0</v>
      </c>
      <c r="AA65" s="274">
        <f t="shared" ref="AA65:AA66" si="459">IFERROR(L65*IF((AP$67-SUM(L$60:L$63))/(L$67-SUM(L$60:L$63))&gt;0,(AP$67-SUM(L$60:L$63))/(L$67-SUM(L$60:L$63)),1),0)</f>
        <v>0</v>
      </c>
      <c r="AB65" s="274">
        <f t="shared" ref="AB65:AB66" si="460">IFERROR(M65*IF((AQ$67-SUM(M$60:M$63))/(M$67-SUM(M$60:M$63))&gt;0,(AQ$67-SUM(M$60:M$63))/(M$67-SUM(M$60:M$63)),1),0)</f>
        <v>1764.9968793129042</v>
      </c>
      <c r="AC65" s="274">
        <f t="shared" ref="AC65:AC66" si="461">IFERROR(N65*IF((AR$67-SUM(N$60:N$63))/(N$67-SUM(N$60:N$63))&gt;0,(AR$67-SUM(N$60:N$63))/(N$67-SUM(N$60:N$63)),1),0)</f>
        <v>219.14516727030667</v>
      </c>
      <c r="AD65" s="275">
        <f t="shared" si="408"/>
        <v>2319.7537816375775</v>
      </c>
      <c r="AF65" s="273" t="s">
        <v>468</v>
      </c>
      <c r="AG65" s="274">
        <f>Index!$D$3*SUMIFS(TripMode_Input!$E:$E,TripMode_Input!$C:$C,AG$4,TripMode_Input!$D:$D,$A$53,TripMode_Input!$B:$B,$A65)</f>
        <v>0</v>
      </c>
      <c r="AH65" s="274">
        <f>Index!$D$3*SUMIFS(TripMode_Input!$E:$E,TripMode_Input!$C:$C,AH$4,TripMode_Input!$D:$D,$A$53,TripMode_Input!$B:$B,$A65)</f>
        <v>0</v>
      </c>
      <c r="AI65" s="274">
        <f>Index!$D$3*SUMIFS(TripMode_Input!$E:$E,TripMode_Input!$C:$C,AI$4,TripMode_Input!$D:$D,$A$53,TripMode_Input!$B:$B,$A65)</f>
        <v>0</v>
      </c>
      <c r="AJ65" s="274">
        <f>Index!$D$3*SUMIFS(TripMode_Input!$E:$E,TripMode_Input!$C:$C,AJ$4,TripMode_Input!$D:$D,$A$53,TripMode_Input!$B:$B,$A65)</f>
        <v>0</v>
      </c>
      <c r="AK65" s="274">
        <f>Index!$D$3*SUMIFS(TripMode_Input!$E:$E,TripMode_Input!$C:$C,AK$4,TripMode_Input!$D:$D,$A$53,TripMode_Input!$B:$B,$A65)</f>
        <v>0</v>
      </c>
      <c r="AL65" s="274">
        <f>Index!$D$3*SUMIFS(TripMode_Input!$E:$E,TripMode_Input!$C:$C,AL$4,TripMode_Input!$D:$D,$A$53,TripMode_Input!$B:$B,$A65)</f>
        <v>428</v>
      </c>
      <c r="AM65" s="274">
        <f>Index!$D$3*SUMIFS(TripMode_Input!$E:$E,TripMode_Input!$C:$C,AM$4,TripMode_Input!$D:$D,$A$53,TripMode_Input!$B:$B,$A65)</f>
        <v>0</v>
      </c>
      <c r="AN65" s="274">
        <f>Index!$D$3*SUMIFS(TripMode_Input!$E:$E,TripMode_Input!$C:$C,AN$4,TripMode_Input!$D:$D,$A$53,TripMode_Input!$B:$B,$A65)</f>
        <v>0</v>
      </c>
      <c r="AO65" s="274">
        <f>Index!$D$3*SUMIFS(TripMode_Input!$E:$E,TripMode_Input!$C:$C,AO$4,TripMode_Input!$D:$D,$A$53,TripMode_Input!$B:$B,$A65)</f>
        <v>0</v>
      </c>
      <c r="AP65" s="274">
        <f>Index!$D$3*SUMIFS(TripMode_Input!$E:$E,TripMode_Input!$C:$C,AP$4,TripMode_Input!$D:$D,$A$53,TripMode_Input!$B:$B,$A65)</f>
        <v>0</v>
      </c>
      <c r="AQ65" s="274">
        <f>Index!$D$3*SUMIFS(TripMode_Input!$E:$E,TripMode_Input!$C:$C,AQ$4,TripMode_Input!$D:$D,$A$53,TripMode_Input!$B:$B,$A65)</f>
        <v>466</v>
      </c>
      <c r="AR65" s="274">
        <f>Index!$D$3*SUMIFS(TripMode_Input!$E:$E,TripMode_Input!$C:$C,AR$4,TripMode_Input!$D:$D,$A$53,TripMode_Input!$B:$B,$A65)</f>
        <v>260</v>
      </c>
      <c r="AS65" s="275">
        <f t="shared" si="409"/>
        <v>1154</v>
      </c>
      <c r="AU65" s="273" t="s">
        <v>468</v>
      </c>
      <c r="AV65" s="249">
        <f t="shared" si="410"/>
        <v>0</v>
      </c>
      <c r="AW65" s="249">
        <f t="shared" si="411"/>
        <v>0</v>
      </c>
      <c r="AX65" s="249">
        <f t="shared" si="412"/>
        <v>0</v>
      </c>
      <c r="AY65" s="249">
        <f t="shared" si="413"/>
        <v>0</v>
      </c>
      <c r="AZ65" s="249">
        <f t="shared" si="414"/>
        <v>0</v>
      </c>
      <c r="BA65" s="249">
        <f t="shared" si="415"/>
        <v>1.4195572923372262E-2</v>
      </c>
      <c r="BB65" s="249">
        <f t="shared" si="416"/>
        <v>0</v>
      </c>
      <c r="BC65" s="249">
        <f t="shared" si="417"/>
        <v>0</v>
      </c>
      <c r="BD65" s="249">
        <f t="shared" si="418"/>
        <v>0</v>
      </c>
      <c r="BE65" s="249">
        <f t="shared" si="419"/>
        <v>0</v>
      </c>
      <c r="BF65" s="249">
        <f t="shared" si="420"/>
        <v>0.79147842121654899</v>
      </c>
      <c r="BG65" s="249">
        <f t="shared" si="421"/>
        <v>2.4436347822291111E-2</v>
      </c>
      <c r="BH65" s="279">
        <f t="shared" si="421"/>
        <v>2.1844778088469228E-3</v>
      </c>
      <c r="BJ65" s="273" t="s">
        <v>468</v>
      </c>
      <c r="BK65" s="249">
        <f t="shared" si="422"/>
        <v>0</v>
      </c>
      <c r="BL65" s="249">
        <f t="shared" si="423"/>
        <v>0</v>
      </c>
      <c r="BM65" s="249">
        <f t="shared" si="424"/>
        <v>0</v>
      </c>
      <c r="BN65" s="249">
        <f t="shared" si="425"/>
        <v>0</v>
      </c>
      <c r="BO65" s="249">
        <f t="shared" si="426"/>
        <v>0</v>
      </c>
      <c r="BP65" s="249">
        <f t="shared" si="427"/>
        <v>1.8103375348955248E-2</v>
      </c>
      <c r="BQ65" s="249">
        <f t="shared" si="428"/>
        <v>0</v>
      </c>
      <c r="BR65" s="249">
        <f t="shared" si="429"/>
        <v>0</v>
      </c>
      <c r="BS65" s="249">
        <f t="shared" si="430"/>
        <v>0</v>
      </c>
      <c r="BT65" s="249">
        <f t="shared" si="431"/>
        <v>0</v>
      </c>
      <c r="BU65" s="249">
        <f t="shared" si="432"/>
        <v>0.20896860986547086</v>
      </c>
      <c r="BV65" s="249">
        <f t="shared" si="433"/>
        <v>2.8991971454058876E-2</v>
      </c>
      <c r="BW65" s="279">
        <f t="shared" si="434"/>
        <v>1.0867047233046371E-3</v>
      </c>
      <c r="BY65" s="273" t="s">
        <v>468</v>
      </c>
      <c r="BZ65" s="249" t="str">
        <f t="shared" si="435"/>
        <v/>
      </c>
      <c r="CA65" s="249" t="str">
        <f t="shared" si="373"/>
        <v/>
      </c>
      <c r="CB65" s="249" t="str">
        <f t="shared" si="374"/>
        <v/>
      </c>
      <c r="CC65" s="249" t="str">
        <f t="shared" si="375"/>
        <v/>
      </c>
      <c r="CD65" s="249" t="str">
        <f t="shared" si="376"/>
        <v/>
      </c>
      <c r="CE65" s="249">
        <f t="shared" si="377"/>
        <v>0.27528317783842277</v>
      </c>
      <c r="CF65" s="249" t="str">
        <f t="shared" si="378"/>
        <v/>
      </c>
      <c r="CG65" s="249" t="str">
        <f t="shared" si="379"/>
        <v/>
      </c>
      <c r="CH65" s="249" t="str">
        <f t="shared" si="380"/>
        <v/>
      </c>
      <c r="CI65" s="249" t="str">
        <f t="shared" si="381"/>
        <v/>
      </c>
      <c r="CJ65" s="249">
        <f t="shared" si="382"/>
        <v>-0.73597687029259273</v>
      </c>
      <c r="CK65" s="249">
        <f t="shared" si="383"/>
        <v>0.18642817105476267</v>
      </c>
      <c r="CL65" s="279">
        <f t="shared" si="384"/>
        <v>-0.50253341146172847</v>
      </c>
      <c r="CN65" s="273" t="s">
        <v>468</v>
      </c>
      <c r="CO65" s="239" t="str">
        <f t="shared" si="436"/>
        <v/>
      </c>
      <c r="CP65" s="239" t="str">
        <f t="shared" si="385"/>
        <v/>
      </c>
      <c r="CQ65" s="239" t="str">
        <f t="shared" si="386"/>
        <v/>
      </c>
      <c r="CR65" s="239" t="str">
        <f t="shared" si="387"/>
        <v/>
      </c>
      <c r="CS65" s="239" t="str">
        <f t="shared" si="388"/>
        <v/>
      </c>
      <c r="CT65" s="239">
        <f t="shared" si="389"/>
        <v>-0.24316825421520649</v>
      </c>
      <c r="CU65" s="239" t="str">
        <f t="shared" si="390"/>
        <v/>
      </c>
      <c r="CV65" s="239" t="str">
        <f t="shared" si="391"/>
        <v/>
      </c>
      <c r="CW65" s="239" t="str">
        <f t="shared" si="392"/>
        <v/>
      </c>
      <c r="CX65" s="239" t="str">
        <f t="shared" si="393"/>
        <v/>
      </c>
      <c r="CY65" s="239">
        <f t="shared" si="394"/>
        <v>1.3317185671455163</v>
      </c>
      <c r="CZ65" s="239">
        <f t="shared" si="395"/>
        <v>-0.17094725654851994</v>
      </c>
      <c r="DA65" s="110"/>
      <c r="DC65" s="273" t="str">
        <v>Taxi \ Shuttle</v>
      </c>
      <c r="DD65" s="239" t="str">
        <v/>
      </c>
      <c r="DE65" s="239">
        <v>-0.15205594627716443</v>
      </c>
      <c r="DF65" s="239" t="str">
        <v/>
      </c>
      <c r="DG65" s="239">
        <v>-2.2742154993288764E-2</v>
      </c>
      <c r="DH65" s="239" t="str">
        <v/>
      </c>
      <c r="DI65" s="239" t="str">
        <v/>
      </c>
      <c r="DJ65" s="239" t="str">
        <v/>
      </c>
      <c r="DK65" s="239" t="str">
        <v/>
      </c>
      <c r="DL65" s="239" t="str">
        <v/>
      </c>
      <c r="DM65" s="239" t="str">
        <v/>
      </c>
      <c r="DN65" s="239">
        <v>1.3317185671455163</v>
      </c>
      <c r="DO65" s="239" t="str">
        <v/>
      </c>
      <c r="DP65" s="110">
        <v>0</v>
      </c>
      <c r="DR65" s="282" t="s">
        <v>698</v>
      </c>
      <c r="DS65" s="286">
        <v>-999</v>
      </c>
      <c r="DT65" s="286">
        <v>-999</v>
      </c>
      <c r="DU65" s="286">
        <v>-2.382535220524038</v>
      </c>
      <c r="DV65" s="286">
        <v>-2.382535220524038</v>
      </c>
      <c r="DW65" s="286">
        <v>-2.382535220524038</v>
      </c>
      <c r="DX65" s="286">
        <v>-1</v>
      </c>
      <c r="DY65" s="286">
        <v>-1</v>
      </c>
      <c r="DZ65" s="286">
        <v>-1</v>
      </c>
      <c r="EA65" s="286">
        <v>-1.9101207728379803</v>
      </c>
      <c r="EB65" s="287">
        <v>-999</v>
      </c>
      <c r="EC65" s="286">
        <v>-999</v>
      </c>
      <c r="ED65" s="286">
        <v>-999</v>
      </c>
      <c r="EE65" s="286">
        <v>-999</v>
      </c>
      <c r="EF65" s="286">
        <v>-999</v>
      </c>
      <c r="EG65" s="290">
        <v>0</v>
      </c>
      <c r="EH65" s="286">
        <v>-5</v>
      </c>
      <c r="EK65" s="282" t="s">
        <v>698</v>
      </c>
      <c r="EL65" s="286">
        <f>IFERROR(DS65+TripMode!DD65, DS65)</f>
        <v>-999</v>
      </c>
      <c r="EM65" s="286">
        <f>IFERROR(DT65+TripMode!DD65, DT65)</f>
        <v>-999</v>
      </c>
      <c r="EN65" s="286">
        <f>IFERROR(DU65+TripMode!DE65, DU65)</f>
        <v>-2.5345911668012024</v>
      </c>
      <c r="EO65" s="286">
        <f>IFERROR(DV65+TripMode!DE65, DV65)</f>
        <v>-2.5345911668012024</v>
      </c>
      <c r="EP65" s="286">
        <f>IFERROR(DW65+TripMode!DE65, DW65)</f>
        <v>-2.5345911668012024</v>
      </c>
      <c r="EQ65" s="286">
        <f>IFERROR(DX65+TripMode!DF65, DX65)</f>
        <v>-1</v>
      </c>
      <c r="ER65" s="286">
        <f>IFERROR(DY65+TripMode!DF65, DY65)</f>
        <v>-1</v>
      </c>
      <c r="ES65" s="286">
        <f>IFERROR(DZ65+TripMode!DF65, DZ65)</f>
        <v>-1</v>
      </c>
      <c r="ET65" s="286">
        <f>IFERROR(EA65+TripMode!DG65, EA65)</f>
        <v>-1.932862927831269</v>
      </c>
      <c r="EU65" s="287">
        <f>IFERROR(EB65+TripMode!DH65, EB65)</f>
        <v>-999</v>
      </c>
      <c r="EV65" s="286">
        <f>IFERROR(EC65+TripMode!DI65, EC65)</f>
        <v>-999</v>
      </c>
      <c r="EW65" s="286">
        <f>IFERROR(ED65+TripMode!DJ65, ED65)</f>
        <v>-999</v>
      </c>
      <c r="EX65" s="286">
        <f>IFERROR(EE65+TripMode!DK65, EE65)</f>
        <v>-999</v>
      </c>
      <c r="EY65" s="286">
        <f>IFERROR(EF65+TripMode!DL65, EF65)</f>
        <v>-999</v>
      </c>
      <c r="EZ65" s="290">
        <v>0</v>
      </c>
      <c r="FA65" s="286">
        <f>IFERROR(EH65+TripMode!DO65, EH65)</f>
        <v>-5</v>
      </c>
    </row>
    <row r="66" spans="1:157" s="251" customFormat="1" x14ac:dyDescent="0.25">
      <c r="A66" s="251">
        <v>12</v>
      </c>
      <c r="B66" s="273" t="s">
        <v>632</v>
      </c>
      <c r="C66" s="274"/>
      <c r="D66" s="274"/>
      <c r="E66" s="274"/>
      <c r="F66" s="274"/>
      <c r="G66" s="274"/>
      <c r="H66" s="274">
        <v>986.41501988967718</v>
      </c>
      <c r="I66" s="274"/>
      <c r="J66" s="274"/>
      <c r="K66" s="274"/>
      <c r="L66" s="274"/>
      <c r="M66" s="274">
        <v>77.815435000000008</v>
      </c>
      <c r="N66" s="274">
        <v>7548.0971950000003</v>
      </c>
      <c r="O66" s="275">
        <v>8612.3276498896776</v>
      </c>
      <c r="P66" s="234"/>
      <c r="Q66" s="273" t="s">
        <v>632</v>
      </c>
      <c r="R66" s="274">
        <f t="shared" si="450"/>
        <v>0</v>
      </c>
      <c r="S66" s="274">
        <f t="shared" si="451"/>
        <v>0</v>
      </c>
      <c r="T66" s="274">
        <f t="shared" si="452"/>
        <v>0</v>
      </c>
      <c r="U66" s="274">
        <f t="shared" si="453"/>
        <v>0</v>
      </c>
      <c r="V66" s="274">
        <f t="shared" si="454"/>
        <v>0</v>
      </c>
      <c r="W66" s="274">
        <f t="shared" si="455"/>
        <v>1165.2383085708182</v>
      </c>
      <c r="X66" s="274">
        <f t="shared" si="456"/>
        <v>0</v>
      </c>
      <c r="Y66" s="274">
        <f t="shared" si="457"/>
        <v>0</v>
      </c>
      <c r="Z66" s="274">
        <f t="shared" si="458"/>
        <v>0</v>
      </c>
      <c r="AA66" s="274">
        <f t="shared" si="459"/>
        <v>0</v>
      </c>
      <c r="AB66" s="274">
        <f t="shared" si="460"/>
        <v>76.738994752734982</v>
      </c>
      <c r="AC66" s="274">
        <f t="shared" si="461"/>
        <v>7085.6937417399158</v>
      </c>
      <c r="AD66" s="275">
        <f t="shared" si="408"/>
        <v>8327.6710450634691</v>
      </c>
      <c r="AF66" s="273" t="s">
        <v>632</v>
      </c>
      <c r="AG66" s="274">
        <f>Index!$D$3*SUMIFS(TripMode_Input!$E:$E,TripMode_Input!$C:$C,AG$4,TripMode_Input!$D:$D,$A$53,TripMode_Input!$B:$B,$A66)</f>
        <v>0</v>
      </c>
      <c r="AH66" s="274">
        <f>Index!$D$3*SUMIFS(TripMode_Input!$E:$E,TripMode_Input!$C:$C,AH$4,TripMode_Input!$D:$D,$A$53,TripMode_Input!$B:$B,$A66)</f>
        <v>0</v>
      </c>
      <c r="AI66" s="274">
        <f>Index!$D$3*SUMIFS(TripMode_Input!$E:$E,TripMode_Input!$C:$C,AI$4,TripMode_Input!$D:$D,$A$53,TripMode_Input!$B:$B,$A66)</f>
        <v>0</v>
      </c>
      <c r="AJ66" s="274">
        <f>Index!$D$3*SUMIFS(TripMode_Input!$E:$E,TripMode_Input!$C:$C,AJ$4,TripMode_Input!$D:$D,$A$53,TripMode_Input!$B:$B,$A66)</f>
        <v>0</v>
      </c>
      <c r="AK66" s="274">
        <f>Index!$D$3*SUMIFS(TripMode_Input!$E:$E,TripMode_Input!$C:$C,AK$4,TripMode_Input!$D:$D,$A$53,TripMode_Input!$B:$B,$A66)</f>
        <v>0</v>
      </c>
      <c r="AL66" s="274">
        <f>Index!$D$3*SUMIFS(TripMode_Input!$E:$E,TripMode_Input!$C:$C,AL$4,TripMode_Input!$D:$D,$A$53,TripMode_Input!$B:$B,$A66)</f>
        <v>1366</v>
      </c>
      <c r="AM66" s="274">
        <f>Index!$D$3*SUMIFS(TripMode_Input!$E:$E,TripMode_Input!$C:$C,AM$4,TripMode_Input!$D:$D,$A$53,TripMode_Input!$B:$B,$A66)</f>
        <v>0</v>
      </c>
      <c r="AN66" s="274">
        <f>Index!$D$3*SUMIFS(TripMode_Input!$E:$E,TripMode_Input!$C:$C,AN$4,TripMode_Input!$D:$D,$A$53,TripMode_Input!$B:$B,$A66)</f>
        <v>0</v>
      </c>
      <c r="AO66" s="274">
        <f>Index!$D$3*SUMIFS(TripMode_Input!$E:$E,TripMode_Input!$C:$C,AO$4,TripMode_Input!$D:$D,$A$53,TripMode_Input!$B:$B,$A66)</f>
        <v>0</v>
      </c>
      <c r="AP66" s="274">
        <f>Index!$D$3*SUMIFS(TripMode_Input!$E:$E,TripMode_Input!$C:$C,AP$4,TripMode_Input!$D:$D,$A$53,TripMode_Input!$B:$B,$A66)</f>
        <v>0</v>
      </c>
      <c r="AQ66" s="274">
        <f>Index!$D$3*SUMIFS(TripMode_Input!$E:$E,TripMode_Input!$C:$C,AQ$4,TripMode_Input!$D:$D,$A$53,TripMode_Input!$B:$B,$A66)</f>
        <v>0</v>
      </c>
      <c r="AR66" s="274">
        <f>Index!$D$3*SUMIFS(TripMode_Input!$E:$E,TripMode_Input!$C:$C,AR$4,TripMode_Input!$D:$D,$A$53,TripMode_Input!$B:$B,$A66)</f>
        <v>1084</v>
      </c>
      <c r="AS66" s="275">
        <f t="shared" si="409"/>
        <v>2450</v>
      </c>
      <c r="AU66" s="273" t="s">
        <v>632</v>
      </c>
      <c r="AV66" s="249">
        <f t="shared" si="410"/>
        <v>0</v>
      </c>
      <c r="AW66" s="249">
        <f t="shared" si="411"/>
        <v>0</v>
      </c>
      <c r="AX66" s="249">
        <f t="shared" si="412"/>
        <v>0</v>
      </c>
      <c r="AY66" s="249">
        <f t="shared" si="413"/>
        <v>0</v>
      </c>
      <c r="AZ66" s="249">
        <f t="shared" si="414"/>
        <v>0</v>
      </c>
      <c r="BA66" s="249">
        <f t="shared" si="415"/>
        <v>4.9286790820185188E-2</v>
      </c>
      <c r="BB66" s="249">
        <f t="shared" si="416"/>
        <v>0</v>
      </c>
      <c r="BC66" s="249">
        <f t="shared" si="417"/>
        <v>0</v>
      </c>
      <c r="BD66" s="249">
        <f t="shared" si="418"/>
        <v>0</v>
      </c>
      <c r="BE66" s="249">
        <f t="shared" si="419"/>
        <v>0</v>
      </c>
      <c r="BF66" s="249">
        <f t="shared" si="420"/>
        <v>3.4412105270284744E-2</v>
      </c>
      <c r="BG66" s="249">
        <f t="shared" si="421"/>
        <v>0.79010857958741254</v>
      </c>
      <c r="BH66" s="279">
        <f t="shared" si="421"/>
        <v>7.8420445916791461E-3</v>
      </c>
      <c r="BJ66" s="273" t="s">
        <v>632</v>
      </c>
      <c r="BK66" s="249">
        <f t="shared" si="422"/>
        <v>0</v>
      </c>
      <c r="BL66" s="249">
        <f t="shared" si="423"/>
        <v>0</v>
      </c>
      <c r="BM66" s="249">
        <f t="shared" si="424"/>
        <v>0</v>
      </c>
      <c r="BN66" s="249">
        <f t="shared" si="425"/>
        <v>0</v>
      </c>
      <c r="BO66" s="249">
        <f t="shared" si="426"/>
        <v>0</v>
      </c>
      <c r="BP66" s="249">
        <f t="shared" si="427"/>
        <v>5.7778529735216987E-2</v>
      </c>
      <c r="BQ66" s="249">
        <f t="shared" si="428"/>
        <v>0</v>
      </c>
      <c r="BR66" s="249">
        <f t="shared" si="429"/>
        <v>0</v>
      </c>
      <c r="BS66" s="249">
        <f t="shared" si="430"/>
        <v>0</v>
      </c>
      <c r="BT66" s="249">
        <f t="shared" si="431"/>
        <v>0</v>
      </c>
      <c r="BU66" s="249">
        <f t="shared" si="432"/>
        <v>0</v>
      </c>
      <c r="BV66" s="249">
        <f t="shared" si="433"/>
        <v>0.12087421944692239</v>
      </c>
      <c r="BW66" s="279">
        <f t="shared" si="434"/>
        <v>2.3071287453174704E-3</v>
      </c>
      <c r="BY66" s="273" t="s">
        <v>632</v>
      </c>
      <c r="BZ66" s="249" t="str">
        <f t="shared" si="435"/>
        <v/>
      </c>
      <c r="CA66" s="249" t="str">
        <f t="shared" si="373"/>
        <v/>
      </c>
      <c r="CB66" s="249" t="str">
        <f t="shared" si="374"/>
        <v/>
      </c>
      <c r="CC66" s="249" t="str">
        <f t="shared" si="375"/>
        <v/>
      </c>
      <c r="CD66" s="249" t="str">
        <f t="shared" si="376"/>
        <v/>
      </c>
      <c r="CE66" s="249">
        <f t="shared" si="377"/>
        <v>0.172292388563348</v>
      </c>
      <c r="CF66" s="249" t="str">
        <f t="shared" si="378"/>
        <v/>
      </c>
      <c r="CG66" s="249" t="str">
        <f t="shared" si="379"/>
        <v/>
      </c>
      <c r="CH66" s="249" t="str">
        <f t="shared" si="380"/>
        <v/>
      </c>
      <c r="CI66" s="249" t="str">
        <f t="shared" si="381"/>
        <v/>
      </c>
      <c r="CJ66" s="249">
        <f t="shared" si="382"/>
        <v>-1</v>
      </c>
      <c r="CK66" s="249">
        <f t="shared" si="383"/>
        <v>-0.8470156854769989</v>
      </c>
      <c r="CL66" s="279">
        <f t="shared" si="384"/>
        <v>-0.70580009864194537</v>
      </c>
      <c r="CN66" s="273" t="s">
        <v>632</v>
      </c>
      <c r="CO66" s="239" t="str">
        <f t="shared" si="436"/>
        <v/>
      </c>
      <c r="CP66" s="239" t="str">
        <f t="shared" si="385"/>
        <v/>
      </c>
      <c r="CQ66" s="239" t="str">
        <f t="shared" si="386"/>
        <v/>
      </c>
      <c r="CR66" s="239" t="str">
        <f t="shared" si="387"/>
        <v/>
      </c>
      <c r="CS66" s="239" t="str">
        <f t="shared" si="388"/>
        <v/>
      </c>
      <c r="CT66" s="239">
        <f t="shared" si="389"/>
        <v>-0.15896113833665751</v>
      </c>
      <c r="CU66" s="239" t="str">
        <f t="shared" si="390"/>
        <v/>
      </c>
      <c r="CV66" s="239" t="str">
        <f t="shared" si="391"/>
        <v/>
      </c>
      <c r="CW66" s="239" t="str">
        <f t="shared" si="392"/>
        <v/>
      </c>
      <c r="CX66" s="239" t="str">
        <f t="shared" si="393"/>
        <v/>
      </c>
      <c r="CY66" s="239" t="str">
        <f t="shared" si="394"/>
        <v/>
      </c>
      <c r="CZ66" s="239">
        <f t="shared" si="395"/>
        <v>1.8774198823026893</v>
      </c>
      <c r="DA66" s="110"/>
      <c r="DC66" s="273" t="str">
        <v>TNC</v>
      </c>
      <c r="DD66" s="239" t="str">
        <v/>
      </c>
      <c r="DE66" s="239">
        <v>-3.4504653174701111E-2</v>
      </c>
      <c r="DF66" s="239" t="str">
        <v/>
      </c>
      <c r="DG66" s="239">
        <v>-3.2962586345493872E-2</v>
      </c>
      <c r="DH66" s="239" t="str">
        <v/>
      </c>
      <c r="DI66" s="239" t="str">
        <v/>
      </c>
      <c r="DJ66" s="239" t="str">
        <v/>
      </c>
      <c r="DK66" s="239" t="str">
        <v/>
      </c>
      <c r="DL66" s="239" t="str">
        <v/>
      </c>
      <c r="DM66" s="239" t="str">
        <v/>
      </c>
      <c r="DN66" s="239">
        <v>-0.17094725654851994</v>
      </c>
      <c r="DO66" s="239">
        <v>1.8774198823026893</v>
      </c>
      <c r="DP66" s="110">
        <v>0</v>
      </c>
      <c r="DR66" s="282" t="s">
        <v>699</v>
      </c>
      <c r="DS66" s="286">
        <v>-999</v>
      </c>
      <c r="DT66" s="286">
        <v>-999</v>
      </c>
      <c r="DU66" s="286">
        <v>-2.2823556654962558</v>
      </c>
      <c r="DV66" s="286">
        <v>-2.2823556654962558</v>
      </c>
      <c r="DW66" s="286">
        <v>-2.2823556654962558</v>
      </c>
      <c r="DX66" s="286">
        <v>-1</v>
      </c>
      <c r="DY66" s="286">
        <v>-1</v>
      </c>
      <c r="DZ66" s="286">
        <v>-1</v>
      </c>
      <c r="EA66" s="286">
        <v>-1.3383428854972566</v>
      </c>
      <c r="EB66" s="287">
        <v>-999</v>
      </c>
      <c r="EC66" s="286">
        <v>-999</v>
      </c>
      <c r="ED66" s="286">
        <v>-999</v>
      </c>
      <c r="EE66" s="286">
        <v>-999</v>
      </c>
      <c r="EF66" s="286">
        <v>-999</v>
      </c>
      <c r="EG66" s="286">
        <v>-1.2715862693701923</v>
      </c>
      <c r="EH66" s="290">
        <v>0</v>
      </c>
      <c r="EK66" s="282" t="s">
        <v>699</v>
      </c>
      <c r="EL66" s="286">
        <f>IFERROR(DS66+TripMode!DD66, DS66)</f>
        <v>-999</v>
      </c>
      <c r="EM66" s="286">
        <f>IFERROR(DT66+TripMode!DD66, DT66)</f>
        <v>-999</v>
      </c>
      <c r="EN66" s="286">
        <f>IFERROR(DU66+TripMode!DE66, DU66)</f>
        <v>-2.3168603186709569</v>
      </c>
      <c r="EO66" s="286">
        <f>IFERROR(DV66+TripMode!DE66, DV66)</f>
        <v>-2.3168603186709569</v>
      </c>
      <c r="EP66" s="286">
        <f>IFERROR(DW66+TripMode!DE66, DW66)</f>
        <v>-2.3168603186709569</v>
      </c>
      <c r="EQ66" s="286">
        <f>IFERROR(DX66+TripMode!DF66, DX66)</f>
        <v>-1</v>
      </c>
      <c r="ER66" s="286">
        <f>IFERROR(DY66+TripMode!DF66, DY66)</f>
        <v>-1</v>
      </c>
      <c r="ES66" s="286">
        <f>IFERROR(DZ66+TripMode!DF66, DZ66)</f>
        <v>-1</v>
      </c>
      <c r="ET66" s="286">
        <f>IFERROR(EA66+TripMode!DG66, EA66)</f>
        <v>-1.3713054718427504</v>
      </c>
      <c r="EU66" s="287">
        <f>IFERROR(EB66+TripMode!DH66, EB66)</f>
        <v>-999</v>
      </c>
      <c r="EV66" s="286">
        <f>IFERROR(EC66+TripMode!DI66, EC66)</f>
        <v>-999</v>
      </c>
      <c r="EW66" s="286">
        <f>IFERROR(ED66+TripMode!DJ66, ED66)</f>
        <v>-999</v>
      </c>
      <c r="EX66" s="286">
        <f>IFERROR(EE66+TripMode!DK66, EE66)</f>
        <v>-999</v>
      </c>
      <c r="EY66" s="286">
        <f>IFERROR(EF66+TripMode!DL66, EF66)</f>
        <v>-999</v>
      </c>
      <c r="EZ66" s="286">
        <f>IFERROR(EG66+TripMode!DN66, EG66)</f>
        <v>-1.4425335259187122</v>
      </c>
      <c r="FA66" s="290">
        <v>0</v>
      </c>
    </row>
    <row r="67" spans="1:157" s="251" customFormat="1" ht="15.75" thickBot="1" x14ac:dyDescent="0.3">
      <c r="B67" s="276" t="s">
        <v>26</v>
      </c>
      <c r="C67" s="276">
        <v>418995.93137609784</v>
      </c>
      <c r="D67" s="276">
        <v>164942.91683</v>
      </c>
      <c r="E67" s="276">
        <v>58567.716469999999</v>
      </c>
      <c r="F67" s="276">
        <v>287368.88568999997</v>
      </c>
      <c r="G67" s="276">
        <v>20110.177749999999</v>
      </c>
      <c r="H67" s="276">
        <v>22731.605532736969</v>
      </c>
      <c r="I67" s="276">
        <v>0</v>
      </c>
      <c r="J67" s="276">
        <v>0</v>
      </c>
      <c r="K67" s="276">
        <v>0</v>
      </c>
      <c r="L67" s="276">
        <v>0</v>
      </c>
      <c r="M67" s="276">
        <v>2261.2808599999998</v>
      </c>
      <c r="N67" s="276">
        <v>9553.2403900000008</v>
      </c>
      <c r="O67" s="277">
        <v>984531.75489883486</v>
      </c>
      <c r="P67" s="234"/>
      <c r="Q67" s="276" t="s">
        <v>26</v>
      </c>
      <c r="R67" s="276">
        <f>SUM(R55:R66)</f>
        <v>481292</v>
      </c>
      <c r="S67" s="276">
        <f t="shared" ref="S67" si="462">SUM(S55:S66)</f>
        <v>138193.99999999997</v>
      </c>
      <c r="T67" s="276">
        <f t="shared" ref="T67" si="463">SUM(T55:T66)</f>
        <v>66840</v>
      </c>
      <c r="U67" s="276">
        <f t="shared" ref="U67" si="464">SUM(U55:U66)</f>
        <v>317186</v>
      </c>
      <c r="V67" s="276">
        <f t="shared" ref="V67" si="465">SUM(V55:V66)</f>
        <v>23573.999999999996</v>
      </c>
      <c r="W67" s="276">
        <f t="shared" ref="W67" si="466">SUM(W55:W66)</f>
        <v>23642</v>
      </c>
      <c r="X67" s="276">
        <f t="shared" ref="X67" si="467">SUM(X55:X66)</f>
        <v>0</v>
      </c>
      <c r="Y67" s="276">
        <f t="shared" ref="Y67" si="468">SUM(Y55:Y66)</f>
        <v>0</v>
      </c>
      <c r="Z67" s="276">
        <f t="shared" ref="Z67" si="469">SUM(Z55:Z66)</f>
        <v>0</v>
      </c>
      <c r="AA67" s="276">
        <f t="shared" ref="AA67" si="470">SUM(AA55:AA66)</f>
        <v>0</v>
      </c>
      <c r="AB67" s="276">
        <f t="shared" ref="AB67" si="471">SUM(AB55:AB66)</f>
        <v>2230</v>
      </c>
      <c r="AC67" s="276">
        <f t="shared" ref="AC67" si="472">SUM(AC55:AC66)</f>
        <v>8968</v>
      </c>
      <c r="AD67" s="277">
        <f t="shared" si="408"/>
        <v>1061926</v>
      </c>
      <c r="AF67" s="276" t="s">
        <v>26</v>
      </c>
      <c r="AG67" s="276">
        <f>SUM(AG55:AG66)</f>
        <v>481292</v>
      </c>
      <c r="AH67" s="276">
        <f t="shared" ref="AH67" si="473">SUM(AH55:AH66)</f>
        <v>138194</v>
      </c>
      <c r="AI67" s="276">
        <f t="shared" ref="AI67" si="474">SUM(AI55:AI66)</f>
        <v>66840</v>
      </c>
      <c r="AJ67" s="276">
        <f t="shared" ref="AJ67" si="475">SUM(AJ55:AJ66)</f>
        <v>317186</v>
      </c>
      <c r="AK67" s="276">
        <f t="shared" ref="AK67" si="476">SUM(AK55:AK66)</f>
        <v>23574</v>
      </c>
      <c r="AL67" s="276">
        <f t="shared" ref="AL67" si="477">SUM(AL55:AL66)</f>
        <v>23642</v>
      </c>
      <c r="AM67" s="276">
        <f t="shared" ref="AM67" si="478">SUM(AM55:AM66)</f>
        <v>0</v>
      </c>
      <c r="AN67" s="276">
        <f t="shared" ref="AN67" si="479">SUM(AN55:AN66)</f>
        <v>0</v>
      </c>
      <c r="AO67" s="276">
        <f t="shared" ref="AO67" si="480">SUM(AO55:AO66)</f>
        <v>0</v>
      </c>
      <c r="AP67" s="276">
        <f t="shared" ref="AP67" si="481">SUM(AP55:AP66)</f>
        <v>0</v>
      </c>
      <c r="AQ67" s="276">
        <f t="shared" ref="AQ67" si="482">SUM(AQ55:AQ66)</f>
        <v>2230</v>
      </c>
      <c r="AR67" s="276">
        <f t="shared" ref="AR67" si="483">SUM(AR55:AR66)</f>
        <v>8968</v>
      </c>
      <c r="AS67" s="277">
        <f t="shared" si="409"/>
        <v>1061926</v>
      </c>
      <c r="AU67" s="276" t="s">
        <v>26</v>
      </c>
      <c r="AV67" s="281">
        <f t="shared" si="410"/>
        <v>1</v>
      </c>
      <c r="AW67" s="281">
        <f t="shared" si="411"/>
        <v>1</v>
      </c>
      <c r="AX67" s="281">
        <f t="shared" si="412"/>
        <v>1</v>
      </c>
      <c r="AY67" s="281">
        <f t="shared" si="413"/>
        <v>1</v>
      </c>
      <c r="AZ67" s="281">
        <f t="shared" si="414"/>
        <v>1</v>
      </c>
      <c r="BA67" s="281">
        <f t="shared" si="415"/>
        <v>1</v>
      </c>
      <c r="BB67" s="281">
        <f t="shared" si="416"/>
        <v>0</v>
      </c>
      <c r="BC67" s="281">
        <f t="shared" si="417"/>
        <v>0</v>
      </c>
      <c r="BD67" s="281">
        <f t="shared" si="418"/>
        <v>0</v>
      </c>
      <c r="BE67" s="281">
        <f t="shared" si="419"/>
        <v>0</v>
      </c>
      <c r="BF67" s="281">
        <f t="shared" si="420"/>
        <v>1</v>
      </c>
      <c r="BG67" s="258">
        <f t="shared" si="421"/>
        <v>1</v>
      </c>
      <c r="BH67" s="280">
        <f t="shared" si="421"/>
        <v>1</v>
      </c>
      <c r="BJ67" s="276" t="s">
        <v>26</v>
      </c>
      <c r="BK67" s="281">
        <f t="shared" si="422"/>
        <v>1</v>
      </c>
      <c r="BL67" s="281">
        <f t="shared" si="423"/>
        <v>1</v>
      </c>
      <c r="BM67" s="281">
        <f t="shared" si="424"/>
        <v>1</v>
      </c>
      <c r="BN67" s="281">
        <f t="shared" si="425"/>
        <v>1</v>
      </c>
      <c r="BO67" s="281">
        <f t="shared" si="426"/>
        <v>1</v>
      </c>
      <c r="BP67" s="281">
        <f t="shared" si="427"/>
        <v>1</v>
      </c>
      <c r="BQ67" s="281">
        <f t="shared" si="428"/>
        <v>0</v>
      </c>
      <c r="BR67" s="281">
        <f t="shared" si="429"/>
        <v>0</v>
      </c>
      <c r="BS67" s="281">
        <f t="shared" si="430"/>
        <v>0</v>
      </c>
      <c r="BT67" s="281">
        <f t="shared" si="431"/>
        <v>0</v>
      </c>
      <c r="BU67" s="281">
        <f t="shared" si="432"/>
        <v>1</v>
      </c>
      <c r="BV67" s="258">
        <f t="shared" si="433"/>
        <v>1</v>
      </c>
      <c r="BW67" s="280">
        <f t="shared" si="434"/>
        <v>1</v>
      </c>
      <c r="BY67" s="83" t="s">
        <v>26</v>
      </c>
      <c r="BZ67" s="281">
        <f t="shared" si="435"/>
        <v>0</v>
      </c>
      <c r="CA67" s="281">
        <f t="shared" si="373"/>
        <v>0</v>
      </c>
      <c r="CB67" s="281">
        <f t="shared" si="374"/>
        <v>0</v>
      </c>
      <c r="CC67" s="281">
        <f t="shared" si="375"/>
        <v>0</v>
      </c>
      <c r="CD67" s="281">
        <f t="shared" si="376"/>
        <v>0</v>
      </c>
      <c r="CE67" s="281">
        <f t="shared" si="377"/>
        <v>0</v>
      </c>
      <c r="CF67" s="281" t="str">
        <f t="shared" si="378"/>
        <v/>
      </c>
      <c r="CG67" s="281" t="str">
        <f t="shared" si="379"/>
        <v/>
      </c>
      <c r="CH67" s="281" t="str">
        <f t="shared" si="380"/>
        <v/>
      </c>
      <c r="CI67" s="281" t="str">
        <f t="shared" si="381"/>
        <v/>
      </c>
      <c r="CJ67" s="281">
        <f t="shared" si="382"/>
        <v>0</v>
      </c>
      <c r="CK67" s="258">
        <f t="shared" si="383"/>
        <v>0</v>
      </c>
      <c r="CL67" s="86">
        <f t="shared" si="384"/>
        <v>0</v>
      </c>
      <c r="CN67" s="83" t="s">
        <v>26</v>
      </c>
      <c r="CO67" s="85"/>
      <c r="CP67" s="85"/>
      <c r="CQ67" s="85"/>
      <c r="CR67" s="85"/>
      <c r="CS67" s="85"/>
      <c r="CT67" s="85"/>
      <c r="CU67" s="85"/>
      <c r="CV67" s="85"/>
      <c r="CW67" s="85"/>
      <c r="CX67" s="85"/>
      <c r="CY67" s="85"/>
      <c r="CZ67" s="85"/>
      <c r="DA67" s="86"/>
      <c r="DC67" s="83" t="str">
        <v>Total</v>
      </c>
      <c r="DD67" s="85">
        <v>0</v>
      </c>
      <c r="DE67" s="85">
        <v>0</v>
      </c>
      <c r="DF67" s="85">
        <v>0</v>
      </c>
      <c r="DG67" s="85">
        <v>0</v>
      </c>
      <c r="DH67" s="85">
        <v>0</v>
      </c>
      <c r="DI67" s="85">
        <v>0</v>
      </c>
      <c r="DJ67" s="85">
        <v>0</v>
      </c>
      <c r="DK67" s="85">
        <v>0</v>
      </c>
      <c r="DL67" s="85">
        <v>0</v>
      </c>
      <c r="DM67" s="85">
        <v>0</v>
      </c>
      <c r="DN67" s="85">
        <v>0</v>
      </c>
      <c r="DO67" s="85">
        <v>0</v>
      </c>
      <c r="DP67" s="86">
        <v>0</v>
      </c>
    </row>
    <row r="68" spans="1:157" s="251" customFormat="1" x14ac:dyDescent="0.25">
      <c r="B68" s="235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  <c r="AA68" s="234"/>
      <c r="AB68" s="234"/>
      <c r="AC68" s="234"/>
      <c r="AD68" s="234"/>
      <c r="AF68" s="235"/>
      <c r="AG68" s="234"/>
      <c r="AH68" s="234"/>
      <c r="AI68" s="234"/>
      <c r="AJ68" s="234"/>
      <c r="AK68" s="234"/>
      <c r="AL68" s="234"/>
      <c r="AM68" s="234"/>
      <c r="AN68" s="234"/>
      <c r="AO68" s="234"/>
      <c r="AP68" s="234"/>
      <c r="AQ68" s="234"/>
      <c r="AR68" s="234"/>
      <c r="AS68" s="234"/>
      <c r="AU68" s="235"/>
      <c r="AV68" s="249"/>
      <c r="AW68" s="249"/>
      <c r="AX68" s="249"/>
      <c r="AY68" s="249"/>
      <c r="AZ68" s="249"/>
      <c r="BA68" s="249"/>
      <c r="BB68" s="249"/>
      <c r="BC68" s="249"/>
      <c r="BD68" s="249"/>
      <c r="BE68" s="249"/>
      <c r="BF68" s="249"/>
      <c r="BG68" s="249"/>
      <c r="BH68" s="249"/>
      <c r="BJ68" s="235"/>
      <c r="BK68" s="249"/>
      <c r="BL68" s="249"/>
      <c r="BM68" s="249"/>
      <c r="BN68" s="249"/>
      <c r="BO68" s="249"/>
      <c r="BP68" s="249"/>
      <c r="BQ68" s="249"/>
      <c r="BR68" s="249"/>
      <c r="BS68" s="249"/>
      <c r="BT68" s="249"/>
      <c r="BU68" s="249"/>
      <c r="BV68" s="249"/>
      <c r="BW68" s="249"/>
      <c r="BY68" s="235"/>
      <c r="BZ68" s="249"/>
      <c r="CA68" s="249"/>
      <c r="CB68" s="249"/>
      <c r="CC68" s="249"/>
      <c r="CD68" s="249"/>
      <c r="CE68" s="249"/>
      <c r="CF68" s="249"/>
      <c r="CG68" s="249"/>
      <c r="CH68" s="249"/>
      <c r="CI68" s="249"/>
      <c r="CJ68" s="249"/>
      <c r="CK68" s="249"/>
      <c r="CL68" s="249"/>
      <c r="CN68" s="235"/>
      <c r="CO68" s="236"/>
      <c r="CP68" s="236"/>
      <c r="CQ68" s="236"/>
      <c r="CR68" s="236"/>
      <c r="CS68" s="236"/>
      <c r="CT68" s="236"/>
      <c r="CU68" s="236"/>
      <c r="CV68" s="236"/>
      <c r="CW68" s="236"/>
      <c r="CX68" s="236"/>
      <c r="CY68" s="236"/>
      <c r="CZ68" s="236"/>
      <c r="DA68" s="236"/>
      <c r="DC68" s="235"/>
      <c r="DD68" s="236"/>
      <c r="DE68" s="236"/>
      <c r="DF68" s="236"/>
      <c r="DG68" s="236"/>
      <c r="DH68" s="236"/>
      <c r="DI68" s="236"/>
      <c r="DJ68" s="236"/>
      <c r="DK68" s="236"/>
      <c r="DL68" s="236"/>
      <c r="DM68" s="236"/>
      <c r="DN68" s="236"/>
      <c r="DO68" s="236"/>
      <c r="DP68" s="236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</row>
    <row r="69" spans="1:157" ht="26.25" x14ac:dyDescent="0.4">
      <c r="A69" s="99" t="s">
        <v>99</v>
      </c>
      <c r="B69" t="s">
        <v>175</v>
      </c>
      <c r="C69" s="323" t="s">
        <v>169</v>
      </c>
      <c r="D69" s="323"/>
      <c r="E69" s="323"/>
      <c r="F69" s="323"/>
      <c r="G69" s="323"/>
      <c r="H69" s="323"/>
      <c r="I69" s="323"/>
      <c r="J69" s="323"/>
      <c r="K69" s="323"/>
      <c r="L69" s="323"/>
      <c r="M69" s="265"/>
      <c r="N69" s="265"/>
      <c r="O69" s="265"/>
      <c r="P69" s="253"/>
      <c r="R69" s="323" t="s">
        <v>169</v>
      </c>
      <c r="S69" s="323"/>
      <c r="T69" s="323"/>
      <c r="U69" s="323"/>
      <c r="V69" s="323"/>
      <c r="W69" s="323"/>
      <c r="X69" s="323"/>
      <c r="Y69" s="323"/>
      <c r="Z69" s="323"/>
      <c r="AA69" s="323"/>
      <c r="AB69" s="265"/>
      <c r="AC69" s="265"/>
      <c r="AD69" s="265"/>
      <c r="AF69" t="s">
        <v>175</v>
      </c>
      <c r="AG69" s="323" t="s">
        <v>169</v>
      </c>
      <c r="AH69" s="323"/>
      <c r="AI69" s="323"/>
      <c r="AJ69" s="323"/>
      <c r="AK69" s="323"/>
      <c r="AL69" s="323"/>
      <c r="AM69" s="323"/>
      <c r="AN69" s="323"/>
      <c r="AO69" s="323"/>
      <c r="AP69" s="323"/>
      <c r="AQ69" s="265"/>
      <c r="AR69" s="265"/>
      <c r="AS69" s="265"/>
      <c r="AU69" t="s">
        <v>175</v>
      </c>
      <c r="AV69" s="323" t="s">
        <v>169</v>
      </c>
      <c r="AW69" s="323"/>
      <c r="AX69" s="323"/>
      <c r="AY69" s="323"/>
      <c r="AZ69" s="323"/>
      <c r="BA69" s="323"/>
      <c r="BB69" s="323"/>
      <c r="BC69" s="323"/>
      <c r="BD69" s="323"/>
      <c r="BE69" s="323"/>
      <c r="BF69" s="265"/>
      <c r="BG69" s="265"/>
      <c r="BH69" s="265"/>
      <c r="BJ69" t="s">
        <v>175</v>
      </c>
      <c r="BK69" s="323" t="s">
        <v>169</v>
      </c>
      <c r="BL69" s="323"/>
      <c r="BM69" s="323"/>
      <c r="BN69" s="323"/>
      <c r="BO69" s="323"/>
      <c r="BP69" s="323"/>
      <c r="BQ69" s="323"/>
      <c r="BR69" s="323"/>
      <c r="BS69" s="323"/>
      <c r="BT69" s="323"/>
      <c r="BU69" s="265"/>
      <c r="BV69" s="265"/>
      <c r="BW69" s="265"/>
      <c r="BY69" t="s">
        <v>175</v>
      </c>
      <c r="BZ69" s="323" t="s">
        <v>169</v>
      </c>
      <c r="CA69" s="323"/>
      <c r="CB69" s="323"/>
      <c r="CC69" s="323"/>
      <c r="CD69" s="323"/>
      <c r="CE69" s="323"/>
      <c r="CF69" s="323"/>
      <c r="CG69" s="323"/>
      <c r="CH69" s="323"/>
      <c r="CI69" s="323"/>
      <c r="CJ69" s="265"/>
      <c r="CK69" s="265"/>
      <c r="CL69" s="265"/>
      <c r="CN69" t="s">
        <v>157</v>
      </c>
      <c r="CO69" s="323" t="s">
        <v>169</v>
      </c>
      <c r="CP69" s="323"/>
      <c r="CQ69" s="323"/>
      <c r="CR69" s="323"/>
      <c r="CS69" s="323"/>
      <c r="CT69" s="323"/>
      <c r="CU69" s="323"/>
      <c r="CV69" s="323"/>
      <c r="CW69" s="323"/>
      <c r="CX69" s="323"/>
      <c r="CY69" s="265"/>
      <c r="CZ69" s="265"/>
      <c r="DA69" s="265"/>
      <c r="DB69" t="e">
        <f>#REF!</f>
        <v>#REF!</v>
      </c>
      <c r="DC69" t="s">
        <v>157</v>
      </c>
      <c r="DD69" s="323" t="s">
        <v>169</v>
      </c>
      <c r="DE69" s="323"/>
      <c r="DF69" s="323"/>
      <c r="DG69" s="323"/>
      <c r="DH69" s="323"/>
      <c r="DI69" s="323"/>
      <c r="DJ69" s="323"/>
      <c r="DK69" s="323"/>
      <c r="DL69" s="323"/>
      <c r="DM69" s="323"/>
      <c r="DN69" s="265"/>
      <c r="DO69" s="265"/>
      <c r="DP69" s="265"/>
      <c r="EB69"/>
      <c r="EC69"/>
      <c r="ED69"/>
      <c r="EF69"/>
    </row>
    <row r="70" spans="1:157" s="251" customFormat="1" ht="35.450000000000003" customHeight="1" x14ac:dyDescent="0.25">
      <c r="B70" s="268" t="s">
        <v>170</v>
      </c>
      <c r="C70" s="269" t="s">
        <v>509</v>
      </c>
      <c r="D70" s="270" t="s">
        <v>633</v>
      </c>
      <c r="E70" s="270" t="s">
        <v>634</v>
      </c>
      <c r="F70" s="270" t="s">
        <v>515</v>
      </c>
      <c r="G70" s="270" t="s">
        <v>517</v>
      </c>
      <c r="H70" s="270" t="s">
        <v>519</v>
      </c>
      <c r="I70" s="270" t="s">
        <v>521</v>
      </c>
      <c r="J70" s="270" t="s">
        <v>523</v>
      </c>
      <c r="K70" s="270" t="s">
        <v>635</v>
      </c>
      <c r="L70" s="270" t="s">
        <v>525</v>
      </c>
      <c r="M70" s="270" t="s">
        <v>636</v>
      </c>
      <c r="N70" s="271" t="s">
        <v>632</v>
      </c>
      <c r="O70" s="272" t="s">
        <v>26</v>
      </c>
      <c r="P70" s="252"/>
      <c r="Q70" s="268" t="s">
        <v>170</v>
      </c>
      <c r="R70" s="269" t="s">
        <v>509</v>
      </c>
      <c r="S70" s="270" t="s">
        <v>633</v>
      </c>
      <c r="T70" s="270" t="s">
        <v>634</v>
      </c>
      <c r="U70" s="270" t="s">
        <v>515</v>
      </c>
      <c r="V70" s="270" t="s">
        <v>666</v>
      </c>
      <c r="W70" s="270" t="s">
        <v>519</v>
      </c>
      <c r="X70" s="270" t="s">
        <v>521</v>
      </c>
      <c r="Y70" s="270" t="s">
        <v>523</v>
      </c>
      <c r="Z70" s="270" t="s">
        <v>635</v>
      </c>
      <c r="AA70" s="270" t="s">
        <v>525</v>
      </c>
      <c r="AB70" s="270" t="s">
        <v>665</v>
      </c>
      <c r="AC70" s="271" t="s">
        <v>632</v>
      </c>
      <c r="AD70" s="272" t="s">
        <v>26</v>
      </c>
      <c r="AF70" s="268" t="s">
        <v>170</v>
      </c>
      <c r="AG70" s="269" t="s">
        <v>509</v>
      </c>
      <c r="AH70" s="270" t="s">
        <v>633</v>
      </c>
      <c r="AI70" s="270" t="s">
        <v>634</v>
      </c>
      <c r="AJ70" s="270" t="s">
        <v>515</v>
      </c>
      <c r="AK70" s="270" t="s">
        <v>517</v>
      </c>
      <c r="AL70" s="270" t="s">
        <v>519</v>
      </c>
      <c r="AM70" s="270" t="s">
        <v>521</v>
      </c>
      <c r="AN70" s="270" t="s">
        <v>523</v>
      </c>
      <c r="AO70" s="270" t="s">
        <v>635</v>
      </c>
      <c r="AP70" s="270" t="s">
        <v>525</v>
      </c>
      <c r="AQ70" s="270" t="s">
        <v>636</v>
      </c>
      <c r="AR70" s="271" t="s">
        <v>632</v>
      </c>
      <c r="AS70" s="272" t="s">
        <v>26</v>
      </c>
      <c r="AU70" s="268" t="s">
        <v>170</v>
      </c>
      <c r="AV70" s="269" t="s">
        <v>509</v>
      </c>
      <c r="AW70" s="270" t="s">
        <v>633</v>
      </c>
      <c r="AX70" s="270" t="s">
        <v>634</v>
      </c>
      <c r="AY70" s="270" t="s">
        <v>515</v>
      </c>
      <c r="AZ70" s="270" t="s">
        <v>666</v>
      </c>
      <c r="BA70" s="270" t="s">
        <v>519</v>
      </c>
      <c r="BB70" s="270" t="s">
        <v>521</v>
      </c>
      <c r="BC70" s="270" t="s">
        <v>523</v>
      </c>
      <c r="BD70" s="270" t="s">
        <v>635</v>
      </c>
      <c r="BE70" s="270" t="s">
        <v>525</v>
      </c>
      <c r="BF70" s="270" t="s">
        <v>665</v>
      </c>
      <c r="BG70" s="271" t="s">
        <v>632</v>
      </c>
      <c r="BH70" s="272" t="s">
        <v>26</v>
      </c>
      <c r="BJ70" s="268" t="s">
        <v>170</v>
      </c>
      <c r="BK70" s="269" t="s">
        <v>509</v>
      </c>
      <c r="BL70" s="270" t="s">
        <v>633</v>
      </c>
      <c r="BM70" s="270" t="s">
        <v>634</v>
      </c>
      <c r="BN70" s="270" t="s">
        <v>515</v>
      </c>
      <c r="BO70" s="270" t="s">
        <v>666</v>
      </c>
      <c r="BP70" s="270" t="s">
        <v>519</v>
      </c>
      <c r="BQ70" s="270" t="s">
        <v>521</v>
      </c>
      <c r="BR70" s="270" t="s">
        <v>523</v>
      </c>
      <c r="BS70" s="270" t="s">
        <v>635</v>
      </c>
      <c r="BT70" s="270" t="s">
        <v>525</v>
      </c>
      <c r="BU70" s="270" t="s">
        <v>665</v>
      </c>
      <c r="BV70" s="271" t="s">
        <v>632</v>
      </c>
      <c r="BW70" s="272" t="s">
        <v>26</v>
      </c>
      <c r="BY70" s="268" t="s">
        <v>170</v>
      </c>
      <c r="BZ70" s="269" t="s">
        <v>509</v>
      </c>
      <c r="CA70" s="270" t="s">
        <v>633</v>
      </c>
      <c r="CB70" s="270" t="s">
        <v>634</v>
      </c>
      <c r="CC70" s="270" t="s">
        <v>515</v>
      </c>
      <c r="CD70" s="270" t="s">
        <v>666</v>
      </c>
      <c r="CE70" s="270" t="s">
        <v>519</v>
      </c>
      <c r="CF70" s="270" t="s">
        <v>521</v>
      </c>
      <c r="CG70" s="270" t="s">
        <v>523</v>
      </c>
      <c r="CH70" s="270" t="s">
        <v>635</v>
      </c>
      <c r="CI70" s="270" t="s">
        <v>525</v>
      </c>
      <c r="CJ70" s="270" t="s">
        <v>665</v>
      </c>
      <c r="CK70" s="271" t="s">
        <v>632</v>
      </c>
      <c r="CL70" s="272" t="s">
        <v>26</v>
      </c>
      <c r="CN70" s="268" t="s">
        <v>170</v>
      </c>
      <c r="CO70" s="269" t="s">
        <v>509</v>
      </c>
      <c r="CP70" s="270" t="s">
        <v>633</v>
      </c>
      <c r="CQ70" s="270" t="s">
        <v>634</v>
      </c>
      <c r="CR70" s="270" t="s">
        <v>515</v>
      </c>
      <c r="CS70" s="270" t="s">
        <v>666</v>
      </c>
      <c r="CT70" s="270" t="s">
        <v>519</v>
      </c>
      <c r="CU70" s="270" t="s">
        <v>521</v>
      </c>
      <c r="CV70" s="270" t="s">
        <v>523</v>
      </c>
      <c r="CW70" s="270" t="s">
        <v>635</v>
      </c>
      <c r="CX70" s="270" t="s">
        <v>525</v>
      </c>
      <c r="CY70" s="270" t="s">
        <v>665</v>
      </c>
      <c r="CZ70" s="271" t="s">
        <v>632</v>
      </c>
      <c r="DA70" s="272" t="s">
        <v>26</v>
      </c>
      <c r="DC70" s="268" t="str">
        <f t="array" ref="DC70:DP83">TRANSPOSE(CN70:DA83)</f>
        <v>Trip Mode</v>
      </c>
      <c r="DD70" s="269" t="str">
        <v>Auto SOV (Free)</v>
      </c>
      <c r="DE70" s="270" t="str">
        <v>Auto 2 Person (Free)</v>
      </c>
      <c r="DF70" s="270" t="str">
        <v>Auto 3+ Person (Free)</v>
      </c>
      <c r="DG70" s="270" t="str">
        <v>Walk</v>
      </c>
      <c r="DH70" s="270" t="str">
        <v>Bike/Moped</v>
      </c>
      <c r="DI70" s="270" t="str">
        <v>Walk-Transit</v>
      </c>
      <c r="DJ70" s="270" t="str">
        <v>PNR-Transit</v>
      </c>
      <c r="DK70" s="270" t="str">
        <v>KNR-Transit</v>
      </c>
      <c r="DL70" s="270" t="str">
        <v>TNC-Transit</v>
      </c>
      <c r="DM70" s="270" t="str">
        <v>School Bus</v>
      </c>
      <c r="DN70" s="270" t="str">
        <v>Taxi</v>
      </c>
      <c r="DO70" s="271" t="str">
        <v>TNC</v>
      </c>
      <c r="DP70" s="272" t="str">
        <v>Total</v>
      </c>
      <c r="DS70" s="283" t="s">
        <v>616</v>
      </c>
      <c r="DT70" s="283" t="s">
        <v>617</v>
      </c>
      <c r="DU70" s="283" t="s">
        <v>691</v>
      </c>
      <c r="DV70" s="283" t="s">
        <v>618</v>
      </c>
      <c r="DW70" s="283" t="s">
        <v>619</v>
      </c>
      <c r="DX70" s="283" t="s">
        <v>692</v>
      </c>
      <c r="DY70" s="283" t="s">
        <v>620</v>
      </c>
      <c r="DZ70" s="283" t="s">
        <v>621</v>
      </c>
      <c r="EA70" s="283" t="s">
        <v>320</v>
      </c>
      <c r="EB70" s="284" t="s">
        <v>321</v>
      </c>
      <c r="EC70" s="283" t="s">
        <v>622</v>
      </c>
      <c r="ED70" s="283" t="s">
        <v>623</v>
      </c>
      <c r="EE70" s="283" t="s">
        <v>624</v>
      </c>
      <c r="EF70" s="285" t="s">
        <v>631</v>
      </c>
      <c r="EG70" s="285" t="s">
        <v>693</v>
      </c>
      <c r="EH70" s="285" t="s">
        <v>632</v>
      </c>
      <c r="EL70" s="283" t="s">
        <v>616</v>
      </c>
      <c r="EM70" s="283" t="s">
        <v>617</v>
      </c>
      <c r="EN70" s="283" t="s">
        <v>691</v>
      </c>
      <c r="EO70" s="283" t="s">
        <v>618</v>
      </c>
      <c r="EP70" s="283" t="s">
        <v>619</v>
      </c>
      <c r="EQ70" s="283" t="s">
        <v>692</v>
      </c>
      <c r="ER70" s="283" t="s">
        <v>620</v>
      </c>
      <c r="ES70" s="283" t="s">
        <v>621</v>
      </c>
      <c r="ET70" s="283" t="s">
        <v>320</v>
      </c>
      <c r="EU70" s="284" t="s">
        <v>321</v>
      </c>
      <c r="EV70" s="283" t="s">
        <v>622</v>
      </c>
      <c r="EW70" s="283" t="s">
        <v>623</v>
      </c>
      <c r="EX70" s="283" t="s">
        <v>624</v>
      </c>
      <c r="EY70" s="285" t="s">
        <v>631</v>
      </c>
      <c r="EZ70" s="285" t="s">
        <v>693</v>
      </c>
      <c r="FA70" s="285" t="s">
        <v>632</v>
      </c>
    </row>
    <row r="71" spans="1:157" s="251" customFormat="1" x14ac:dyDescent="0.25">
      <c r="A71" s="251">
        <v>1</v>
      </c>
      <c r="B71" s="273" t="s">
        <v>637</v>
      </c>
      <c r="C71" s="274">
        <v>1590623.3819618635</v>
      </c>
      <c r="D71" s="274">
        <v>648042.56258999999</v>
      </c>
      <c r="E71" s="274">
        <v>247909.27275999999</v>
      </c>
      <c r="F71" s="274">
        <v>0</v>
      </c>
      <c r="G71" s="274">
        <v>0</v>
      </c>
      <c r="H71" s="274">
        <v>0</v>
      </c>
      <c r="I71" s="274">
        <v>8265.113549905569</v>
      </c>
      <c r="J71" s="274">
        <v>0</v>
      </c>
      <c r="K71" s="274">
        <v>0</v>
      </c>
      <c r="L71" s="274">
        <v>0</v>
      </c>
      <c r="M71" s="274">
        <v>0</v>
      </c>
      <c r="N71" s="274">
        <v>0</v>
      </c>
      <c r="O71" s="275">
        <v>2494840.3308617692</v>
      </c>
      <c r="P71" s="234"/>
      <c r="Q71" s="273" t="s">
        <v>637</v>
      </c>
      <c r="R71" s="274">
        <f>IFERROR(C71*IF((AG$83-SUM(C$76:C$79))/(C$83-SUM(C$76:C$79))&gt;0,(AG$83-SUM(C$76:C$79))/(C$83-SUM(C$76:C$79)),1),0)</f>
        <v>1901346</v>
      </c>
      <c r="S71" s="274">
        <f t="shared" ref="S71:AC71" si="484">IFERROR(D71*IF((AH$83-SUM(D$76:D$79))/(D$83-SUM(D$76:D$79))&gt;0,(AH$83-SUM(D$76:D$79))/(D$83-SUM(D$76:D$79)),1),0)</f>
        <v>773326.71658373042</v>
      </c>
      <c r="T71" s="274">
        <f t="shared" si="484"/>
        <v>256599.20991571879</v>
      </c>
      <c r="U71" s="274">
        <f t="shared" si="484"/>
        <v>0</v>
      </c>
      <c r="V71" s="274">
        <f t="shared" si="484"/>
        <v>0</v>
      </c>
      <c r="W71" s="274">
        <f t="shared" si="484"/>
        <v>0</v>
      </c>
      <c r="X71" s="274">
        <f t="shared" si="484"/>
        <v>8911.8662335646113</v>
      </c>
      <c r="Y71" s="274">
        <f t="shared" si="484"/>
        <v>0</v>
      </c>
      <c r="Z71" s="274">
        <f t="shared" si="484"/>
        <v>0</v>
      </c>
      <c r="AA71" s="274">
        <f t="shared" si="484"/>
        <v>0</v>
      </c>
      <c r="AB71" s="274">
        <f t="shared" si="484"/>
        <v>0</v>
      </c>
      <c r="AC71" s="274">
        <f t="shared" si="484"/>
        <v>0</v>
      </c>
      <c r="AD71" s="275">
        <f>SUM(R71:AC71)</f>
        <v>2940183.7927330141</v>
      </c>
      <c r="AF71" s="273" t="s">
        <v>637</v>
      </c>
      <c r="AG71" s="274">
        <f>Index!$D$3*SUMIFS(TripMode_Input!$E:$E,TripMode_Input!$C:$C,AG$4,TripMode_Input!$D:$D,$A$69,TripMode_Input!$B:$B,$A71)</f>
        <v>1901346</v>
      </c>
      <c r="AH71" s="274">
        <f>Index!$D$3*SUMIFS(TripMode_Input!$E:$E,TripMode_Input!$C:$C,AH$4,TripMode_Input!$D:$D,$A$69,TripMode_Input!$B:$B,$A71)</f>
        <v>774142</v>
      </c>
      <c r="AI71" s="274">
        <f>Index!$D$3*SUMIFS(TripMode_Input!$E:$E,TripMode_Input!$C:$C,AI$4,TripMode_Input!$D:$D,$A$69,TripMode_Input!$B:$B,$A71)</f>
        <v>256236</v>
      </c>
      <c r="AJ71" s="274">
        <f>Index!$D$3*SUMIFS(TripMode_Input!$E:$E,TripMode_Input!$C:$C,AJ$4,TripMode_Input!$D:$D,$A$69,TripMode_Input!$B:$B,$A71)</f>
        <v>0</v>
      </c>
      <c r="AK71" s="274">
        <f>Index!$D$3*SUMIFS(TripMode_Input!$E:$E,TripMode_Input!$C:$C,AK$4,TripMode_Input!$D:$D,$A$69,TripMode_Input!$B:$B,$A71)</f>
        <v>0</v>
      </c>
      <c r="AL71" s="274">
        <f>Index!$D$3*SUMIFS(TripMode_Input!$E:$E,TripMode_Input!$C:$C,AL$4,TripMode_Input!$D:$D,$A$69,TripMode_Input!$B:$B,$A71)</f>
        <v>0</v>
      </c>
      <c r="AM71" s="274">
        <f>Index!$D$3*SUMIFS(TripMode_Input!$E:$E,TripMode_Input!$C:$C,AM$4,TripMode_Input!$D:$D,$A$69,TripMode_Input!$B:$B,$A71)</f>
        <v>10268</v>
      </c>
      <c r="AN71" s="274">
        <f>Index!$D$3*SUMIFS(TripMode_Input!$E:$E,TripMode_Input!$C:$C,AN$4,TripMode_Input!$D:$D,$A$69,TripMode_Input!$B:$B,$A71)</f>
        <v>0</v>
      </c>
      <c r="AO71" s="274">
        <f>Index!$D$3*SUMIFS(TripMode_Input!$E:$E,TripMode_Input!$C:$C,AO$4,TripMode_Input!$D:$D,$A$69,TripMode_Input!$B:$B,$A71)</f>
        <v>0</v>
      </c>
      <c r="AP71" s="274">
        <f>Index!$D$3*SUMIFS(TripMode_Input!$E:$E,TripMode_Input!$C:$C,AP$4,TripMode_Input!$D:$D,$A$69,TripMode_Input!$B:$B,$A71)</f>
        <v>0</v>
      </c>
      <c r="AQ71" s="274">
        <f>Index!$D$3*SUMIFS(TripMode_Input!$E:$E,TripMode_Input!$C:$C,AQ$4,TripMode_Input!$D:$D,$A$69,TripMode_Input!$B:$B,$A71)</f>
        <v>0</v>
      </c>
      <c r="AR71" s="274">
        <f>Index!$D$3*SUMIFS(TripMode_Input!$E:$E,TripMode_Input!$C:$C,AR$4,TripMode_Input!$D:$D,$A$69,TripMode_Input!$B:$B,$A71)</f>
        <v>0</v>
      </c>
      <c r="AS71" s="275">
        <f>SUM(AG71:AR71)</f>
        <v>2941992</v>
      </c>
      <c r="AU71" s="273" t="s">
        <v>637</v>
      </c>
      <c r="AV71" s="249">
        <f>IF(R71&gt;0,R71/R$83,0)</f>
        <v>1</v>
      </c>
      <c r="AW71" s="249">
        <f t="shared" ref="AW71:BH71" si="485">IF(S71&gt;0,S71/S$83,0)</f>
        <v>0.42099967041090852</v>
      </c>
      <c r="AX71" s="249">
        <f t="shared" si="485"/>
        <v>0.16705242696526049</v>
      </c>
      <c r="AY71" s="249">
        <f t="shared" si="485"/>
        <v>0</v>
      </c>
      <c r="AZ71" s="249">
        <f t="shared" si="485"/>
        <v>0</v>
      </c>
      <c r="BA71" s="249">
        <f t="shared" si="485"/>
        <v>0</v>
      </c>
      <c r="BB71" s="249">
        <f t="shared" si="485"/>
        <v>0.2940627675564117</v>
      </c>
      <c r="BC71" s="249">
        <f t="shared" si="485"/>
        <v>0</v>
      </c>
      <c r="BD71" s="249">
        <f t="shared" si="485"/>
        <v>0</v>
      </c>
      <c r="BE71" s="249">
        <f t="shared" si="485"/>
        <v>0</v>
      </c>
      <c r="BF71" s="249">
        <f t="shared" si="485"/>
        <v>0</v>
      </c>
      <c r="BG71" s="249">
        <f t="shared" si="485"/>
        <v>0</v>
      </c>
      <c r="BH71" s="278">
        <f t="shared" si="485"/>
        <v>0.44330241960640432</v>
      </c>
      <c r="BJ71" s="273" t="s">
        <v>637</v>
      </c>
      <c r="BK71" s="249">
        <f>IF(AG71&gt;0,AG71/AG$83,0)</f>
        <v>1</v>
      </c>
      <c r="BL71" s="249">
        <f t="shared" ref="BL71:BW71" si="486">IF(AH71&gt;0,AH71/AH$83,0)</f>
        <v>0.42144351134150154</v>
      </c>
      <c r="BM71" s="249">
        <f t="shared" si="486"/>
        <v>0.16681596833415796</v>
      </c>
      <c r="BN71" s="249">
        <f t="shared" si="486"/>
        <v>0</v>
      </c>
      <c r="BO71" s="249">
        <f t="shared" si="486"/>
        <v>0</v>
      </c>
      <c r="BP71" s="249">
        <f t="shared" si="486"/>
        <v>0</v>
      </c>
      <c r="BQ71" s="249">
        <f t="shared" si="486"/>
        <v>0.33881079654193891</v>
      </c>
      <c r="BR71" s="249">
        <f t="shared" si="486"/>
        <v>0</v>
      </c>
      <c r="BS71" s="249">
        <f t="shared" si="486"/>
        <v>0</v>
      </c>
      <c r="BT71" s="249">
        <f t="shared" si="486"/>
        <v>0</v>
      </c>
      <c r="BU71" s="249">
        <f t="shared" si="486"/>
        <v>0</v>
      </c>
      <c r="BV71" s="249">
        <f t="shared" si="486"/>
        <v>0</v>
      </c>
      <c r="BW71" s="278">
        <f t="shared" si="486"/>
        <v>0.4435750497251697</v>
      </c>
      <c r="BY71" s="273" t="s">
        <v>637</v>
      </c>
      <c r="BZ71" s="249">
        <f>IF(OR(ISNA(AV71),AV71=0,AV71=""),"",(BK71-AV71)/AV71)</f>
        <v>0</v>
      </c>
      <c r="CA71" s="249">
        <f t="shared" ref="CA71:CA83" si="487">IF(OR(ISNA(AW71),AW71=0,AW71=""),"",(BL71-AW71)/AW71)</f>
        <v>1.0542548172539374E-3</v>
      </c>
      <c r="CB71" s="249">
        <f t="shared" ref="CB71:CB83" si="488">IF(OR(ISNA(AX71),AX71=0,AX71=""),"",(BM71-AX71)/AX71)</f>
        <v>-1.415475580918673E-3</v>
      </c>
      <c r="CC71" s="249" t="str">
        <f t="shared" ref="CC71:CC83" si="489">IF(OR(ISNA(AY71),AY71=0,AY71=""),"",(BN71-AY71)/AY71)</f>
        <v/>
      </c>
      <c r="CD71" s="249" t="str">
        <f t="shared" ref="CD71:CD83" si="490">IF(OR(ISNA(AZ71),AZ71=0,AZ71=""),"",(BO71-AZ71)/AZ71)</f>
        <v/>
      </c>
      <c r="CE71" s="249" t="str">
        <f t="shared" ref="CE71:CE83" si="491">IF(OR(ISNA(BA71),BA71=0,BA71=""),"",(BP71-BA71)/BA71)</f>
        <v/>
      </c>
      <c r="CF71" s="249">
        <f t="shared" ref="CF71:CF83" si="492">IF(OR(ISNA(BB71),BB71=0,BB71=""),"",(BQ71-BB71)/BB71)</f>
        <v>0.15217169231376068</v>
      </c>
      <c r="CG71" s="249" t="str">
        <f t="shared" ref="CG71:CG83" si="493">IF(OR(ISNA(BC71),BC71=0,BC71=""),"",(BR71-BC71)/BC71)</f>
        <v/>
      </c>
      <c r="CH71" s="249" t="str">
        <f t="shared" ref="CH71:CH83" si="494">IF(OR(ISNA(BD71),BD71=0,BD71=""),"",(BS71-BD71)/BD71)</f>
        <v/>
      </c>
      <c r="CI71" s="249" t="str">
        <f t="shared" ref="CI71:CI83" si="495">IF(OR(ISNA(BE71),BE71=0,BE71=""),"",(BT71-BE71)/BE71)</f>
        <v/>
      </c>
      <c r="CJ71" s="249" t="str">
        <f t="shared" ref="CJ71:CJ83" si="496">IF(OR(ISNA(BF71),BF71=0,BF71=""),"",(BU71-BF71)/BF71)</f>
        <v/>
      </c>
      <c r="CK71" s="249" t="str">
        <f t="shared" ref="CK71:CK83" si="497">IF(OR(ISNA(BG71),BG71=0,BG71=""),"",(BV71-BG71)/BG71)</f>
        <v/>
      </c>
      <c r="CL71" s="278">
        <f t="shared" ref="CL71:CL83" si="498">IF(OR(ISNA(BH71),BH71=0,BH71=""),"",(BW71-BH71)/BH71)</f>
        <v>6.1499803905298541E-4</v>
      </c>
      <c r="CN71" s="273" t="s">
        <v>637</v>
      </c>
      <c r="CO71" s="239">
        <f>IFERROR(IF(BK71&gt;0,LN(AV71/BK71),""),"")</f>
        <v>0</v>
      </c>
      <c r="CP71" s="239">
        <f t="shared" ref="CP71:CP82" si="499">IFERROR(IF(BL71&gt;0,LN(AW71/BL71),""),"")</f>
        <v>-1.0536994809204391E-3</v>
      </c>
      <c r="CQ71" s="239">
        <f t="shared" ref="CQ71:CQ82" si="500">IFERROR(IF(BM71&gt;0,LN(AX71/BM71),""),"")</f>
        <v>1.4164783128189009E-3</v>
      </c>
      <c r="CR71" s="239" t="str">
        <f t="shared" ref="CR71:CR82" si="501">IFERROR(IF(BN71&gt;0,LN(AY71/BN71),""),"")</f>
        <v/>
      </c>
      <c r="CS71" s="239" t="str">
        <f t="shared" ref="CS71:CS82" si="502">IFERROR(IF(BO71&gt;0,LN(AZ71/BO71),""),"")</f>
        <v/>
      </c>
      <c r="CT71" s="239" t="str">
        <f t="shared" ref="CT71:CT82" si="503">IFERROR(IF(BP71&gt;0,LN(BA71/BP71),""),"")</f>
        <v/>
      </c>
      <c r="CU71" s="239">
        <f t="shared" ref="CU71:CU82" si="504">IFERROR(IF(BQ71&gt;0,LN(BB71/BQ71),""),"")</f>
        <v>-0.14164858963537674</v>
      </c>
      <c r="CV71" s="239" t="str">
        <f t="shared" ref="CV71:CV82" si="505">IFERROR(IF(BR71&gt;0,LN(BC71/BR71),""),"")</f>
        <v/>
      </c>
      <c r="CW71" s="239" t="str">
        <f t="shared" ref="CW71:CW82" si="506">IFERROR(IF(BS71&gt;0,LN(BD71/BS71),""),"")</f>
        <v/>
      </c>
      <c r="CX71" s="239" t="str">
        <f t="shared" ref="CX71:CX82" si="507">IFERROR(IF(BT71&gt;0,LN(BE71/BT71),""),"")</f>
        <v/>
      </c>
      <c r="CY71" s="239" t="str">
        <f t="shared" ref="CY71:CY82" si="508">IFERROR(IF(BU71&gt;0,LN(BF71/BU71),""),"")</f>
        <v/>
      </c>
      <c r="CZ71" s="239" t="str">
        <f t="shared" ref="CZ71:CZ82" si="509">IFERROR(IF(BV71&gt;0,LN(BG71/BV71),""),"")</f>
        <v/>
      </c>
      <c r="DA71" s="110"/>
      <c r="DB71" s="121" t="s">
        <v>338</v>
      </c>
      <c r="DC71" s="273" t="str">
        <v>Auto SOV</v>
      </c>
      <c r="DD71" s="239">
        <v>0</v>
      </c>
      <c r="DE71" s="239" t="str">
        <v/>
      </c>
      <c r="DF71" s="239" t="str">
        <v/>
      </c>
      <c r="DG71" s="239" t="str">
        <v/>
      </c>
      <c r="DH71" s="239" t="str">
        <v/>
      </c>
      <c r="DI71" s="239" t="str">
        <v/>
      </c>
      <c r="DJ71" s="239" t="str">
        <v/>
      </c>
      <c r="DK71" s="239" t="str">
        <v/>
      </c>
      <c r="DL71" s="239" t="str">
        <v/>
      </c>
      <c r="DM71" s="239" t="str">
        <v/>
      </c>
      <c r="DN71" s="239" t="str">
        <v/>
      </c>
      <c r="DO71" s="239" t="str">
        <v/>
      </c>
      <c r="DP71" s="110">
        <v>0</v>
      </c>
      <c r="DR71" s="282" t="s">
        <v>667</v>
      </c>
      <c r="DS71" s="290">
        <v>0</v>
      </c>
      <c r="DT71" s="290">
        <v>0</v>
      </c>
      <c r="DU71" s="286">
        <v>-999</v>
      </c>
      <c r="DV71" s="286">
        <v>-999</v>
      </c>
      <c r="DW71" s="286">
        <v>-999</v>
      </c>
      <c r="DX71" s="286">
        <v>-999</v>
      </c>
      <c r="DY71" s="286">
        <v>-999</v>
      </c>
      <c r="DZ71" s="286">
        <v>-999</v>
      </c>
      <c r="EA71" s="286">
        <v>-999</v>
      </c>
      <c r="EB71" s="287">
        <v>-999</v>
      </c>
      <c r="EC71" s="286">
        <v>-999</v>
      </c>
      <c r="ED71" s="286">
        <v>-999</v>
      </c>
      <c r="EE71" s="286">
        <v>-999</v>
      </c>
      <c r="EF71" s="286">
        <v>-999</v>
      </c>
      <c r="EG71" s="286">
        <v>-999</v>
      </c>
      <c r="EH71" s="286">
        <v>-999</v>
      </c>
      <c r="EK71" s="282" t="s">
        <v>667</v>
      </c>
      <c r="EL71" s="290">
        <f>IFERROR(DS71+TripMode!DD71, DS71)</f>
        <v>0</v>
      </c>
      <c r="EM71" s="290">
        <f>IFERROR(DT71+TripMode!DD71, DT71)</f>
        <v>0</v>
      </c>
      <c r="EN71" s="286">
        <f>IFERROR(DU71+TripMode!DE71, DU71)</f>
        <v>-999</v>
      </c>
      <c r="EO71" s="286">
        <f>IFERROR(DV71+TripMode!DE71, DV71)</f>
        <v>-999</v>
      </c>
      <c r="EP71" s="286">
        <f>IFERROR(DW71+TripMode!DE71, DW71)</f>
        <v>-999</v>
      </c>
      <c r="EQ71" s="286">
        <f>IFERROR(DX71+TripMode!DF71, DX71)</f>
        <v>-999</v>
      </c>
      <c r="ER71" s="286">
        <f>IFERROR(DY71+TripMode!DF71, DY71)</f>
        <v>-999</v>
      </c>
      <c r="ES71" s="286">
        <f>IFERROR(DZ71+TripMode!DF71, DZ71)</f>
        <v>-999</v>
      </c>
      <c r="ET71" s="286">
        <f>IFERROR(EA71+TripMode!DG71, EA71)</f>
        <v>-999</v>
      </c>
      <c r="EU71" s="287">
        <f>IFERROR(EB71+TripMode!DH71, EB71)</f>
        <v>-999</v>
      </c>
      <c r="EV71" s="286">
        <f>IFERROR(EC71+TripMode!DI71, EC71)</f>
        <v>-999</v>
      </c>
      <c r="EW71" s="286">
        <f>IFERROR(ED71+TripMode!DJ71, ED71)</f>
        <v>-999</v>
      </c>
      <c r="EX71" s="286">
        <f>IFERROR(EE71+TripMode!DK71, EE71)</f>
        <v>-999</v>
      </c>
      <c r="EY71" s="286">
        <f>IFERROR(EF71+TripMode!DL71, EF71)</f>
        <v>-999</v>
      </c>
      <c r="EZ71" s="286">
        <f>IFERROR(EG71+TripMode!DN71, EG71)</f>
        <v>-999</v>
      </c>
      <c r="FA71" s="286">
        <f>IFERROR(EH71+TripMode!DO71, EH71)</f>
        <v>-999</v>
      </c>
    </row>
    <row r="72" spans="1:157" s="251" customFormat="1" x14ac:dyDescent="0.25">
      <c r="A72" s="251">
        <v>2</v>
      </c>
      <c r="B72" s="273" t="s">
        <v>633</v>
      </c>
      <c r="C72" s="274">
        <v>0</v>
      </c>
      <c r="D72" s="274">
        <v>868670.17112912715</v>
      </c>
      <c r="E72" s="274">
        <v>405436.06394000002</v>
      </c>
      <c r="F72" s="274">
        <v>0</v>
      </c>
      <c r="G72" s="274">
        <v>0</v>
      </c>
      <c r="H72" s="274">
        <v>13168.568297294811</v>
      </c>
      <c r="I72" s="274">
        <v>2668.9181402981035</v>
      </c>
      <c r="J72" s="274">
        <v>11653.555364591381</v>
      </c>
      <c r="K72" s="274">
        <v>1603.625829237742</v>
      </c>
      <c r="L72" s="274">
        <v>0</v>
      </c>
      <c r="M72" s="274">
        <v>719.90719999999999</v>
      </c>
      <c r="N72" s="274">
        <v>17195.844734999955</v>
      </c>
      <c r="O72" s="275">
        <v>1321116.6546355493</v>
      </c>
      <c r="P72" s="234"/>
      <c r="Q72" s="273" t="s">
        <v>633</v>
      </c>
      <c r="R72" s="274">
        <f t="shared" ref="R72:R75" si="510">IFERROR(C72*IF((AG$83-SUM(C$76:C$79))/(C$83-SUM(C$76:C$79))&gt;0,(AG$83-SUM(C$76:C$79))/(C$83-SUM(C$76:C$79)),1),0)</f>
        <v>0</v>
      </c>
      <c r="S72" s="274">
        <f t="shared" ref="S72:S75" si="511">IFERROR(D72*IF((AH$83-SUM(D$76:D$79))/(D$83-SUM(D$76:D$79))&gt;0,(AH$83-SUM(D$76:D$79))/(D$83-SUM(D$76:D$79)),1),0)</f>
        <v>1036607.6088408475</v>
      </c>
      <c r="T72" s="274">
        <f t="shared" ref="T72:T75" si="512">IFERROR(E72*IF((AI$83-SUM(E$76:E$79))/(E$83-SUM(E$76:E$79))&gt;0,(AI$83-SUM(E$76:E$79))/(E$83-SUM(E$76:E$79)),1),0)</f>
        <v>419647.77081597236</v>
      </c>
      <c r="U72" s="274">
        <f t="shared" ref="U72:U75" si="513">IFERROR(F72*IF((AJ$83-SUM(F$76:F$79))/(F$83-SUM(F$76:F$79))&gt;0,(AJ$83-SUM(F$76:F$79))/(F$83-SUM(F$76:F$79)),1),0)</f>
        <v>0</v>
      </c>
      <c r="V72" s="274">
        <f t="shared" ref="V72:V75" si="514">IFERROR(G72*IF((AK$83-SUM(G$76:G$79))/(G$83-SUM(G$76:G$79))&gt;0,(AK$83-SUM(G$76:G$79))/(G$83-SUM(G$76:G$79)),1),0)</f>
        <v>0</v>
      </c>
      <c r="W72" s="274">
        <f t="shared" ref="W72:W75" si="515">IFERROR(H72*IF((AL$83-SUM(H$76:H$79))/(H$83-SUM(H$76:H$79))&gt;0,(AL$83-SUM(H$76:H$79))/(H$83-SUM(H$76:H$79)),1),0)</f>
        <v>4180.4048858208416</v>
      </c>
      <c r="X72" s="274">
        <f t="shared" ref="X72:X75" si="516">IFERROR(I72*IF((AM$83-SUM(I$76:I$79))/(I$83-SUM(I$76:I$79))&gt;0,(AM$83-SUM(I$76:I$79))/(I$83-SUM(I$76:I$79)),1),0)</f>
        <v>2877.7634222511651</v>
      </c>
      <c r="Y72" s="274">
        <f t="shared" ref="Y72:Y75" si="517">IFERROR(J72*IF((AN$83-SUM(J$76:J$79))/(J$83-SUM(J$76:J$79))&gt;0,(AN$83-SUM(J$76:J$79))/(J$83-SUM(J$76:J$79)),1),0)</f>
        <v>9467.0850748055909</v>
      </c>
      <c r="Z72" s="274">
        <f t="shared" ref="Z72:Z75" si="518">IFERROR(K72*IF((AO$83-SUM(K$76:K$79))/(K$83-SUM(K$76:K$79))&gt;0,(AO$83-SUM(K$76:K$79))/(K$83-SUM(K$76:K$79)),1),0)</f>
        <v>1343.933259594419</v>
      </c>
      <c r="AA72" s="274">
        <f t="shared" ref="AA72:AA75" si="519">IFERROR(L72*IF((AP$83-SUM(L$76:L$79))/(L$83-SUM(L$76:L$79))&gt;0,(AP$83-SUM(L$76:L$79))/(L$83-SUM(L$76:L$79)),1),0)</f>
        <v>0</v>
      </c>
      <c r="AB72" s="274">
        <f t="shared" ref="AB72:AB75" si="520">IFERROR(M72*IF((AQ$83-SUM(M$76:M$79))/(M$83-SUM(M$76:M$79))&gt;0,(AQ$83-SUM(M$76:M$79))/(M$83-SUM(M$76:M$79)),1),0)</f>
        <v>1030.5630711591084</v>
      </c>
      <c r="AC72" s="274">
        <f t="shared" ref="AC72:AC75" si="521">IFERROR(N72*IF((AR$83-SUM(N$76:N$79))/(N$83-SUM(N$76:N$79))&gt;0,(AR$83-SUM(N$76:N$79))/(N$83-SUM(N$76:N$79)),1),0)</f>
        <v>19587.181634021978</v>
      </c>
      <c r="AD72" s="275">
        <f t="shared" ref="AD72:AD83" si="522">SUM(R72:AC72)</f>
        <v>1494742.3110044731</v>
      </c>
      <c r="AF72" s="273" t="s">
        <v>633</v>
      </c>
      <c r="AG72" s="274">
        <f>Index!$D$3*SUMIFS(TripMode_Input!$E:$E,TripMode_Input!$C:$C,AG$4,TripMode_Input!$D:$D,$A$69,TripMode_Input!$B:$B,$A72)</f>
        <v>0</v>
      </c>
      <c r="AH72" s="274">
        <f>Index!$D$3*SUMIFS(TripMode_Input!$E:$E,TripMode_Input!$C:$C,AH$4,TripMode_Input!$D:$D,$A$69,TripMode_Input!$B:$B,$A72)</f>
        <v>1042220</v>
      </c>
      <c r="AI72" s="274">
        <f>Index!$D$3*SUMIFS(TripMode_Input!$E:$E,TripMode_Input!$C:$C,AI$4,TripMode_Input!$D:$D,$A$69,TripMode_Input!$B:$B,$A72)</f>
        <v>420148</v>
      </c>
      <c r="AJ72" s="274">
        <f>Index!$D$3*SUMIFS(TripMode_Input!$E:$E,TripMode_Input!$C:$C,AJ$4,TripMode_Input!$D:$D,$A$69,TripMode_Input!$B:$B,$A72)</f>
        <v>0</v>
      </c>
      <c r="AK72" s="274">
        <f>Index!$D$3*SUMIFS(TripMode_Input!$E:$E,TripMode_Input!$C:$C,AK$4,TripMode_Input!$D:$D,$A$69,TripMode_Input!$B:$B,$A72)</f>
        <v>0</v>
      </c>
      <c r="AL72" s="274">
        <f>Index!$D$3*SUMIFS(TripMode_Input!$E:$E,TripMode_Input!$C:$C,AL$4,TripMode_Input!$D:$D,$A$69,TripMode_Input!$B:$B,$A72)</f>
        <v>5212</v>
      </c>
      <c r="AM72" s="274">
        <f>Index!$D$3*SUMIFS(TripMode_Input!$E:$E,TripMode_Input!$C:$C,AM$4,TripMode_Input!$D:$D,$A$69,TripMode_Input!$B:$B,$A72)</f>
        <v>3260</v>
      </c>
      <c r="AN72" s="274">
        <f>Index!$D$3*SUMIFS(TripMode_Input!$E:$E,TripMode_Input!$C:$C,AN$4,TripMode_Input!$D:$D,$A$69,TripMode_Input!$B:$B,$A72)</f>
        <v>8460</v>
      </c>
      <c r="AO72" s="274">
        <f>Index!$D$3*SUMIFS(TripMode_Input!$E:$E,TripMode_Input!$C:$C,AO$4,TripMode_Input!$D:$D,$A$69,TripMode_Input!$B:$B,$A72)</f>
        <v>2420</v>
      </c>
      <c r="AP72" s="274">
        <f>Index!$D$3*SUMIFS(TripMode_Input!$E:$E,TripMode_Input!$C:$C,AP$4,TripMode_Input!$D:$D,$A$69,TripMode_Input!$B:$B,$A72)</f>
        <v>0</v>
      </c>
      <c r="AQ72" s="274">
        <f>Index!$D$3*SUMIFS(TripMode_Input!$E:$E,TripMode_Input!$C:$C,AQ$4,TripMode_Input!$D:$D,$A$69,TripMode_Input!$B:$B,$A72)</f>
        <v>922</v>
      </c>
      <c r="AR72" s="274">
        <f>Index!$D$3*SUMIFS(TripMode_Input!$E:$E,TripMode_Input!$C:$C,AR$4,TripMode_Input!$D:$D,$A$69,TripMode_Input!$B:$B,$A72)</f>
        <v>19596</v>
      </c>
      <c r="AS72" s="275">
        <f t="shared" ref="AS72:AS83" si="523">SUM(AG72:AR72)</f>
        <v>1502238</v>
      </c>
      <c r="AU72" s="273" t="s">
        <v>633</v>
      </c>
      <c r="AV72" s="249">
        <f t="shared" ref="AV72:AV83" si="524">IF(R72&gt;0,R72/R$83,0)</f>
        <v>0</v>
      </c>
      <c r="AW72" s="249">
        <f t="shared" ref="AW72:AW83" si="525">IF(S72&gt;0,S72/S$83,0)</f>
        <v>0.56432999443668541</v>
      </c>
      <c r="AX72" s="249">
        <f t="shared" ref="AX72:AX83" si="526">IF(T72&gt;0,T72/T$83,0)</f>
        <v>0.27320106951379669</v>
      </c>
      <c r="AY72" s="249">
        <f t="shared" ref="AY72:AY83" si="527">IF(U72&gt;0,U72/U$83,0)</f>
        <v>0</v>
      </c>
      <c r="AZ72" s="249">
        <f t="shared" ref="AZ72:AZ83" si="528">IF(V72&gt;0,V72/V$83,0)</f>
        <v>0</v>
      </c>
      <c r="BA72" s="249">
        <f t="shared" ref="BA72:BA83" si="529">IF(W72&gt;0,W72/W$83,0)</f>
        <v>1.7384020250924594E-2</v>
      </c>
      <c r="BB72" s="249">
        <f t="shared" ref="BB72:BB83" si="530">IF(X72&gt;0,X72/X$83,0)</f>
        <v>9.4956887159346859E-2</v>
      </c>
      <c r="BC72" s="249">
        <f t="shared" ref="BC72:BC83" si="531">IF(Y72&gt;0,Y72/Y$83,0)</f>
        <v>0.25078371059087656</v>
      </c>
      <c r="BD72" s="249">
        <f t="shared" ref="BD72:BD83" si="532">IF(Z72&gt;0,Z72/Z$83,0)</f>
        <v>0.25405165587796202</v>
      </c>
      <c r="BE72" s="249">
        <f t="shared" ref="BE72:BE83" si="533">IF(AA72&gt;0,AA72/AA$83,0)</f>
        <v>0</v>
      </c>
      <c r="BF72" s="249">
        <f t="shared" ref="BF72:BF83" si="534">IF(AB72&gt;0,AB72/AB$83,0)</f>
        <v>3.6443987239518659E-2</v>
      </c>
      <c r="BG72" s="249">
        <f t="shared" ref="BG72:BG83" si="535">IF(AC72&gt;0,AC72/AC$83,0)</f>
        <v>0.17818839956717347</v>
      </c>
      <c r="BH72" s="279">
        <f t="shared" ref="BH72:BH83" si="536">IF(AD72&gt;0,AD72/AD$83,0)</f>
        <v>0.22536784428038018</v>
      </c>
      <c r="BJ72" s="273" t="s">
        <v>633</v>
      </c>
      <c r="BK72" s="249">
        <f t="shared" ref="BK72:BK83" si="537">IF(AG72&gt;0,AG72/AG$83,0)</f>
        <v>0</v>
      </c>
      <c r="BL72" s="249">
        <f t="shared" ref="BL72:BL83" si="538">IF(AH72&gt;0,AH72/AH$83,0)</f>
        <v>0.56738538458104548</v>
      </c>
      <c r="BM72" s="249">
        <f t="shared" ref="BM72:BM83" si="539">IF(AI72&gt;0,AI72/AI$83,0)</f>
        <v>0.27352673107471159</v>
      </c>
      <c r="BN72" s="249">
        <f t="shared" ref="BN72:BN83" si="540">IF(AJ72&gt;0,AJ72/AJ$83,0)</f>
        <v>0</v>
      </c>
      <c r="BO72" s="249">
        <f t="shared" ref="BO72:BO83" si="541">IF(AK72&gt;0,AK72/AK$83,0)</f>
        <v>0</v>
      </c>
      <c r="BP72" s="249">
        <f t="shared" ref="BP72:BP83" si="542">IF(AL72&gt;0,AL72/AL$83,0)</f>
        <v>2.1673860791603251E-2</v>
      </c>
      <c r="BQ72" s="249">
        <f t="shared" ref="BQ72:BQ83" si="543">IF(AM72&gt;0,AM72/AM$83,0)</f>
        <v>0.10756945819309707</v>
      </c>
      <c r="BR72" s="249">
        <f t="shared" ref="BR72:BR83" si="544">IF(AN72&gt;0,AN72/AN$83,0)</f>
        <v>0.22410596026490065</v>
      </c>
      <c r="BS72" s="249">
        <f t="shared" ref="BS72:BS83" si="545">IF(AO72&gt;0,AO72/AO$83,0)</f>
        <v>0.45746691871455575</v>
      </c>
      <c r="BT72" s="249">
        <f t="shared" ref="BT72:BT83" si="546">IF(AP72&gt;0,AP72/AP$83,0)</f>
        <v>0</v>
      </c>
      <c r="BU72" s="249">
        <f t="shared" ref="BU72:BU83" si="547">IF(AQ72&gt;0,AQ72/AQ$83,0)</f>
        <v>3.2604851828276396E-2</v>
      </c>
      <c r="BV72" s="249">
        <f t="shared" ref="BV72:BV83" si="548">IF(AR72&gt;0,AR72/AR$83,0)</f>
        <v>0.17826862195698848</v>
      </c>
      <c r="BW72" s="279">
        <f t="shared" ref="BW72:BW83" si="549">IF(AS72&gt;0,AS72/AS$83,0)</f>
        <v>0.22649799712203142</v>
      </c>
      <c r="BY72" s="273" t="s">
        <v>633</v>
      </c>
      <c r="BZ72" s="249" t="str">
        <f t="shared" ref="BZ72:BZ83" si="550">IF(OR(ISNA(AV72),AV72=0,AV72=""),"",(BK72-AV72)/AV72)</f>
        <v/>
      </c>
      <c r="CA72" s="249">
        <f t="shared" si="487"/>
        <v>5.4141905879200401E-3</v>
      </c>
      <c r="CB72" s="249">
        <f t="shared" si="488"/>
        <v>1.1920215447709173E-3</v>
      </c>
      <c r="CC72" s="249" t="str">
        <f t="shared" si="489"/>
        <v/>
      </c>
      <c r="CD72" s="249" t="str">
        <f t="shared" si="490"/>
        <v/>
      </c>
      <c r="CE72" s="249">
        <f t="shared" si="491"/>
        <v>0.24676918680248872</v>
      </c>
      <c r="CF72" s="249">
        <f t="shared" si="492"/>
        <v>0.13282418380654262</v>
      </c>
      <c r="CG72" s="249">
        <f t="shared" si="493"/>
        <v>-0.1063775245334712</v>
      </c>
      <c r="CH72" s="249">
        <f t="shared" si="494"/>
        <v>0.8006846565657012</v>
      </c>
      <c r="CI72" s="249" t="str">
        <f t="shared" si="495"/>
        <v/>
      </c>
      <c r="CJ72" s="249">
        <f t="shared" si="496"/>
        <v>-0.10534345174721253</v>
      </c>
      <c r="CK72" s="249">
        <f t="shared" si="497"/>
        <v>4.5021106878937015E-4</v>
      </c>
      <c r="CL72" s="279">
        <f t="shared" si="498"/>
        <v>5.0147031634434087E-3</v>
      </c>
      <c r="CN72" s="273" t="s">
        <v>633</v>
      </c>
      <c r="CO72" s="239" t="str">
        <f t="shared" ref="CO72:CO82" si="551">IFERROR(IF(BK72&gt;0,LN(AV72/BK72),""),"")</f>
        <v/>
      </c>
      <c r="CP72" s="239">
        <f t="shared" si="499"/>
        <v>-5.3995865470513405E-3</v>
      </c>
      <c r="CQ72" s="239">
        <f t="shared" si="500"/>
        <v>-1.1913116511723095E-3</v>
      </c>
      <c r="CR72" s="239" t="str">
        <f t="shared" si="501"/>
        <v/>
      </c>
      <c r="CS72" s="239" t="str">
        <f t="shared" si="502"/>
        <v/>
      </c>
      <c r="CT72" s="239">
        <f t="shared" si="503"/>
        <v>-0.2205555547802513</v>
      </c>
      <c r="CU72" s="239">
        <f t="shared" si="504"/>
        <v>-0.12471379242871647</v>
      </c>
      <c r="CV72" s="239">
        <f t="shared" si="505"/>
        <v>0.11247187994705805</v>
      </c>
      <c r="CW72" s="239">
        <f t="shared" si="506"/>
        <v>-0.58816695734050517</v>
      </c>
      <c r="CX72" s="239" t="str">
        <f t="shared" si="507"/>
        <v/>
      </c>
      <c r="CY72" s="239">
        <f t="shared" si="508"/>
        <v>0.111315379325177</v>
      </c>
      <c r="CZ72" s="239">
        <f t="shared" si="509"/>
        <v>-4.5010975419360505E-4</v>
      </c>
      <c r="DA72" s="110"/>
      <c r="DB72" s="121" t="s">
        <v>332</v>
      </c>
      <c r="DC72" s="273" t="str">
        <v>Auto 2 Person (Free)</v>
      </c>
      <c r="DD72" s="239">
        <v>-1.0536994809204391E-3</v>
      </c>
      <c r="DE72" s="239">
        <v>-5.3995865470513405E-3</v>
      </c>
      <c r="DF72" s="239" t="str">
        <v/>
      </c>
      <c r="DG72" s="239">
        <v>0.27249698670324995</v>
      </c>
      <c r="DH72" s="239" t="str">
        <v/>
      </c>
      <c r="DI72" s="239" t="str">
        <v/>
      </c>
      <c r="DJ72" s="239" t="str">
        <v/>
      </c>
      <c r="DK72" s="239" t="str">
        <v/>
      </c>
      <c r="DL72" s="239" t="str">
        <v/>
      </c>
      <c r="DM72" s="239" t="str">
        <v/>
      </c>
      <c r="DN72" s="239" t="str">
        <v/>
      </c>
      <c r="DO72" s="239" t="str">
        <v/>
      </c>
      <c r="DP72" s="110">
        <v>0</v>
      </c>
      <c r="DR72" s="282" t="s">
        <v>668</v>
      </c>
      <c r="DS72" s="288">
        <v>0.53370379275956725</v>
      </c>
      <c r="DT72" s="286">
        <v>0.53370379275956725</v>
      </c>
      <c r="DU72" s="290">
        <v>0</v>
      </c>
      <c r="DV72" s="290">
        <v>0</v>
      </c>
      <c r="DW72" s="290">
        <v>0</v>
      </c>
      <c r="DX72" s="286">
        <v>-999</v>
      </c>
      <c r="DY72" s="286">
        <v>-999</v>
      </c>
      <c r="DZ72" s="286">
        <v>-999</v>
      </c>
      <c r="EA72" s="289">
        <v>-4.9125297303171882</v>
      </c>
      <c r="EB72" s="287">
        <v>-999</v>
      </c>
      <c r="EC72" s="286">
        <v>-999</v>
      </c>
      <c r="ED72" s="286">
        <v>-999</v>
      </c>
      <c r="EE72" s="286">
        <v>-999</v>
      </c>
      <c r="EF72" s="286">
        <v>-999</v>
      </c>
      <c r="EG72" s="286">
        <v>-999</v>
      </c>
      <c r="EH72" s="286">
        <v>-999</v>
      </c>
      <c r="EK72" s="282" t="s">
        <v>668</v>
      </c>
      <c r="EL72" s="288">
        <f>IFERROR(DS72+TripMode!DD72, DS72)</f>
        <v>0.53265009327864676</v>
      </c>
      <c r="EM72" s="286">
        <f>IFERROR(DT72+TripMode!DD72, DT72)</f>
        <v>0.53265009327864676</v>
      </c>
      <c r="EN72" s="290">
        <f>0</f>
        <v>0</v>
      </c>
      <c r="EO72" s="290">
        <f>0</f>
        <v>0</v>
      </c>
      <c r="EP72" s="290">
        <f>0</f>
        <v>0</v>
      </c>
      <c r="EQ72" s="286">
        <f>IFERROR(DX72+TripMode!DF72, DX72)</f>
        <v>-999</v>
      </c>
      <c r="ER72" s="286">
        <f>IFERROR(DY72+TripMode!DF72, DY72)</f>
        <v>-999</v>
      </c>
      <c r="ES72" s="286">
        <f>IFERROR(DZ72+TripMode!DF72, DZ72)</f>
        <v>-999</v>
      </c>
      <c r="ET72" s="289">
        <f>IFERROR(EA72+TripMode!DG72, EA72)</f>
        <v>-4.6400327436139381</v>
      </c>
      <c r="EU72" s="287">
        <f>IFERROR(EB72+TripMode!DH72, EB72)</f>
        <v>-999</v>
      </c>
      <c r="EV72" s="286">
        <f>IFERROR(EC72+TripMode!DI72, EC72)</f>
        <v>-999</v>
      </c>
      <c r="EW72" s="286">
        <f>IFERROR(ED72+TripMode!DJ72, ED72)</f>
        <v>-999</v>
      </c>
      <c r="EX72" s="286">
        <f>IFERROR(EE72+TripMode!DK72, EE72)</f>
        <v>-999</v>
      </c>
      <c r="EY72" s="286">
        <f>IFERROR(EF72+TripMode!DL72, EF72)</f>
        <v>-999</v>
      </c>
      <c r="EZ72" s="286">
        <f>IFERROR(EG72+TripMode!DN72, EG72)</f>
        <v>-999</v>
      </c>
      <c r="FA72" s="286">
        <f>IFERROR(EH72+TripMode!DO72, EH72)</f>
        <v>-999</v>
      </c>
    </row>
    <row r="73" spans="1:157" s="251" customFormat="1" x14ac:dyDescent="0.25">
      <c r="A73" s="251">
        <v>3</v>
      </c>
      <c r="B73" s="273" t="s">
        <v>634</v>
      </c>
      <c r="C73" s="274">
        <v>0</v>
      </c>
      <c r="D73" s="274">
        <v>0</v>
      </c>
      <c r="E73" s="274">
        <v>806426.44719757885</v>
      </c>
      <c r="F73" s="274">
        <v>0</v>
      </c>
      <c r="G73" s="274">
        <v>0</v>
      </c>
      <c r="H73" s="274">
        <v>8240.3575201185304</v>
      </c>
      <c r="I73" s="274">
        <v>5712.5350647997238</v>
      </c>
      <c r="J73" s="274">
        <v>2171.1308839023577</v>
      </c>
      <c r="K73" s="274">
        <v>298.76560887679545</v>
      </c>
      <c r="L73" s="274">
        <v>0</v>
      </c>
      <c r="M73" s="274">
        <v>0</v>
      </c>
      <c r="N73" s="274">
        <v>0</v>
      </c>
      <c r="O73" s="275">
        <v>822849.23627527629</v>
      </c>
      <c r="P73" s="234"/>
      <c r="Q73" s="273" t="s">
        <v>634</v>
      </c>
      <c r="R73" s="274">
        <f t="shared" si="510"/>
        <v>0</v>
      </c>
      <c r="S73" s="274">
        <f t="shared" si="511"/>
        <v>0</v>
      </c>
      <c r="T73" s="274">
        <f t="shared" si="512"/>
        <v>834694.02698125551</v>
      </c>
      <c r="U73" s="274">
        <f t="shared" si="513"/>
        <v>0</v>
      </c>
      <c r="V73" s="274">
        <f t="shared" si="514"/>
        <v>0</v>
      </c>
      <c r="W73" s="274">
        <f t="shared" si="515"/>
        <v>2615.9283272343732</v>
      </c>
      <c r="X73" s="274">
        <f t="shared" si="516"/>
        <v>6159.5461507754044</v>
      </c>
      <c r="Y73" s="274">
        <f t="shared" si="517"/>
        <v>1763.77767499989</v>
      </c>
      <c r="Z73" s="274">
        <f t="shared" si="518"/>
        <v>250.3832448142592</v>
      </c>
      <c r="AA73" s="274">
        <f t="shared" si="519"/>
        <v>0</v>
      </c>
      <c r="AB73" s="274">
        <f t="shared" si="520"/>
        <v>0</v>
      </c>
      <c r="AC73" s="274">
        <f t="shared" si="521"/>
        <v>0</v>
      </c>
      <c r="AD73" s="275">
        <f t="shared" si="522"/>
        <v>845483.66237907938</v>
      </c>
      <c r="AF73" s="273" t="s">
        <v>634</v>
      </c>
      <c r="AG73" s="274">
        <f>Index!$D$3*SUMIFS(TripMode_Input!$E:$E,TripMode_Input!$C:$C,AG$4,TripMode_Input!$D:$D,$A$69,TripMode_Input!$B:$B,$A73)</f>
        <v>0</v>
      </c>
      <c r="AH73" s="274">
        <f>Index!$D$3*SUMIFS(TripMode_Input!$E:$E,TripMode_Input!$C:$C,AH$4,TripMode_Input!$D:$D,$A$69,TripMode_Input!$B:$B,$A73)</f>
        <v>0</v>
      </c>
      <c r="AI73" s="274">
        <f>Index!$D$3*SUMIFS(TripMode_Input!$E:$E,TripMode_Input!$C:$C,AI$4,TripMode_Input!$D:$D,$A$69,TripMode_Input!$B:$B,$A73)</f>
        <v>836528</v>
      </c>
      <c r="AJ73" s="274">
        <f>Index!$D$3*SUMIFS(TripMode_Input!$E:$E,TripMode_Input!$C:$C,AJ$4,TripMode_Input!$D:$D,$A$69,TripMode_Input!$B:$B,$A73)</f>
        <v>0</v>
      </c>
      <c r="AK73" s="274">
        <f>Index!$D$3*SUMIFS(TripMode_Input!$E:$E,TripMode_Input!$C:$C,AK$4,TripMode_Input!$D:$D,$A$69,TripMode_Input!$B:$B,$A73)</f>
        <v>0</v>
      </c>
      <c r="AL73" s="274">
        <f>Index!$D$3*SUMIFS(TripMode_Input!$E:$E,TripMode_Input!$C:$C,AL$4,TripMode_Input!$D:$D,$A$69,TripMode_Input!$B:$B,$A73)</f>
        <v>3252</v>
      </c>
      <c r="AM73" s="274">
        <f>Index!$D$3*SUMIFS(TripMode_Input!$E:$E,TripMode_Input!$C:$C,AM$4,TripMode_Input!$D:$D,$A$69,TripMode_Input!$B:$B,$A73)</f>
        <v>7626</v>
      </c>
      <c r="AN73" s="274">
        <f>Index!$D$3*SUMIFS(TripMode_Input!$E:$E,TripMode_Input!$C:$C,AN$4,TripMode_Input!$D:$D,$A$69,TripMode_Input!$B:$B,$A73)</f>
        <v>1658</v>
      </c>
      <c r="AO73" s="274">
        <f>Index!$D$3*SUMIFS(TripMode_Input!$E:$E,TripMode_Input!$C:$C,AO$4,TripMode_Input!$D:$D,$A$69,TripMode_Input!$B:$B,$A73)</f>
        <v>440</v>
      </c>
      <c r="AP73" s="274">
        <f>Index!$D$3*SUMIFS(TripMode_Input!$E:$E,TripMode_Input!$C:$C,AP$4,TripMode_Input!$D:$D,$A$69,TripMode_Input!$B:$B,$A73)</f>
        <v>0</v>
      </c>
      <c r="AQ73" s="274">
        <f>Index!$D$3*SUMIFS(TripMode_Input!$E:$E,TripMode_Input!$C:$C,AQ$4,TripMode_Input!$D:$D,$A$69,TripMode_Input!$B:$B,$A73)</f>
        <v>2</v>
      </c>
      <c r="AR73" s="274">
        <f>Index!$D$3*SUMIFS(TripMode_Input!$E:$E,TripMode_Input!$C:$C,AR$4,TripMode_Input!$D:$D,$A$69,TripMode_Input!$B:$B,$A73)</f>
        <v>0</v>
      </c>
      <c r="AS73" s="275">
        <f t="shared" si="523"/>
        <v>849506</v>
      </c>
      <c r="AU73" s="273" t="s">
        <v>634</v>
      </c>
      <c r="AV73" s="249">
        <f t="shared" si="524"/>
        <v>0</v>
      </c>
      <c r="AW73" s="249">
        <f t="shared" si="525"/>
        <v>0</v>
      </c>
      <c r="AX73" s="249">
        <f t="shared" si="526"/>
        <v>0.54340643927323196</v>
      </c>
      <c r="AY73" s="249">
        <f t="shared" si="527"/>
        <v>0</v>
      </c>
      <c r="AZ73" s="249">
        <f t="shared" si="528"/>
        <v>0</v>
      </c>
      <c r="BA73" s="249">
        <f t="shared" si="529"/>
        <v>1.0878216885128425E-2</v>
      </c>
      <c r="BB73" s="249">
        <f t="shared" si="530"/>
        <v>0.20324510495530276</v>
      </c>
      <c r="BC73" s="249">
        <f t="shared" si="531"/>
        <v>4.6722587417215626E-2</v>
      </c>
      <c r="BD73" s="249">
        <f t="shared" si="532"/>
        <v>4.7331426240880756E-2</v>
      </c>
      <c r="BE73" s="249">
        <f t="shared" si="533"/>
        <v>0</v>
      </c>
      <c r="BF73" s="249">
        <f t="shared" si="534"/>
        <v>0</v>
      </c>
      <c r="BG73" s="249">
        <f t="shared" si="535"/>
        <v>0</v>
      </c>
      <c r="BH73" s="279">
        <f t="shared" si="536"/>
        <v>0.12747670883592432</v>
      </c>
      <c r="BJ73" s="273" t="s">
        <v>634</v>
      </c>
      <c r="BK73" s="249">
        <f t="shared" si="537"/>
        <v>0</v>
      </c>
      <c r="BL73" s="249">
        <f t="shared" si="538"/>
        <v>0</v>
      </c>
      <c r="BM73" s="249">
        <f t="shared" si="539"/>
        <v>0.54460040103122309</v>
      </c>
      <c r="BN73" s="249">
        <f t="shared" si="540"/>
        <v>0</v>
      </c>
      <c r="BO73" s="249">
        <f t="shared" si="541"/>
        <v>0</v>
      </c>
      <c r="BP73" s="249">
        <f t="shared" si="542"/>
        <v>1.3523291499288905E-2</v>
      </c>
      <c r="BQ73" s="249">
        <f t="shared" si="543"/>
        <v>0.25163333993268661</v>
      </c>
      <c r="BR73" s="249">
        <f t="shared" si="544"/>
        <v>4.3920529801324507E-2</v>
      </c>
      <c r="BS73" s="249">
        <f t="shared" si="545"/>
        <v>8.3175803402646506E-2</v>
      </c>
      <c r="BT73" s="249">
        <f t="shared" si="546"/>
        <v>0</v>
      </c>
      <c r="BU73" s="249">
        <f t="shared" si="547"/>
        <v>7.0726359714265509E-5</v>
      </c>
      <c r="BV73" s="249">
        <f t="shared" si="548"/>
        <v>0</v>
      </c>
      <c r="BW73" s="279">
        <f t="shared" si="549"/>
        <v>0.12808317160340002</v>
      </c>
      <c r="BY73" s="273" t="s">
        <v>634</v>
      </c>
      <c r="BZ73" s="249" t="str">
        <f t="shared" si="550"/>
        <v/>
      </c>
      <c r="CA73" s="249" t="str">
        <f t="shared" si="487"/>
        <v/>
      </c>
      <c r="CB73" s="249">
        <f t="shared" si="488"/>
        <v>2.1971799958571997E-3</v>
      </c>
      <c r="CC73" s="249" t="str">
        <f t="shared" si="489"/>
        <v/>
      </c>
      <c r="CD73" s="249" t="str">
        <f t="shared" si="490"/>
        <v/>
      </c>
      <c r="CE73" s="249">
        <f t="shared" si="491"/>
        <v>0.2431533257786534</v>
      </c>
      <c r="CF73" s="249">
        <f t="shared" si="492"/>
        <v>0.23807823065665115</v>
      </c>
      <c r="CG73" s="249">
        <f t="shared" si="493"/>
        <v>-5.9972226941752374E-2</v>
      </c>
      <c r="CH73" s="249">
        <f t="shared" si="494"/>
        <v>0.75730608622155793</v>
      </c>
      <c r="CI73" s="249" t="str">
        <f t="shared" si="495"/>
        <v/>
      </c>
      <c r="CJ73" s="249" t="str">
        <f t="shared" si="496"/>
        <v/>
      </c>
      <c r="CK73" s="249" t="str">
        <f t="shared" si="497"/>
        <v/>
      </c>
      <c r="CL73" s="279">
        <f t="shared" si="498"/>
        <v>4.7574397944041393E-3</v>
      </c>
      <c r="CN73" s="273" t="s">
        <v>634</v>
      </c>
      <c r="CO73" s="239" t="str">
        <f t="shared" si="551"/>
        <v/>
      </c>
      <c r="CP73" s="239" t="str">
        <f t="shared" si="499"/>
        <v/>
      </c>
      <c r="CQ73" s="239">
        <f t="shared" si="500"/>
        <v>-2.1947697257759459E-3</v>
      </c>
      <c r="CR73" s="239" t="str">
        <f t="shared" si="501"/>
        <v/>
      </c>
      <c r="CS73" s="239" t="str">
        <f t="shared" si="502"/>
        <v/>
      </c>
      <c r="CT73" s="239">
        <f t="shared" si="503"/>
        <v>-0.21765115631212756</v>
      </c>
      <c r="CU73" s="239">
        <f t="shared" si="504"/>
        <v>-0.21356036342638843</v>
      </c>
      <c r="CV73" s="239">
        <f t="shared" si="505"/>
        <v>6.1845858347909871E-2</v>
      </c>
      <c r="CW73" s="239">
        <f t="shared" si="506"/>
        <v>-0.56378200360625719</v>
      </c>
      <c r="CX73" s="239" t="str">
        <f t="shared" si="507"/>
        <v/>
      </c>
      <c r="CY73" s="239" t="str">
        <f t="shared" si="508"/>
        <v/>
      </c>
      <c r="CZ73" s="239" t="str">
        <f t="shared" si="509"/>
        <v/>
      </c>
      <c r="DA73" s="110"/>
      <c r="DB73" s="121" t="s">
        <v>625</v>
      </c>
      <c r="DC73" s="273" t="str">
        <v>Auto 3+ Person (Free)</v>
      </c>
      <c r="DD73" s="239">
        <v>1.4164783128189009E-3</v>
      </c>
      <c r="DE73" s="239">
        <v>-1.1913116511723095E-3</v>
      </c>
      <c r="DF73" s="239">
        <v>-2.1947697257759459E-3</v>
      </c>
      <c r="DG73" s="239">
        <v>8.1783692691593773E-2</v>
      </c>
      <c r="DH73" s="239" t="str">
        <v/>
      </c>
      <c r="DI73" s="239" t="str">
        <v/>
      </c>
      <c r="DJ73" s="239" t="str">
        <v/>
      </c>
      <c r="DK73" s="239" t="str">
        <v/>
      </c>
      <c r="DL73" s="239" t="str">
        <v/>
      </c>
      <c r="DM73" s="239" t="str">
        <v/>
      </c>
      <c r="DN73" s="239" t="str">
        <v/>
      </c>
      <c r="DO73" s="239" t="str">
        <v/>
      </c>
      <c r="DP73" s="110">
        <v>0</v>
      </c>
      <c r="DR73" s="282" t="s">
        <v>669</v>
      </c>
      <c r="DS73" s="288">
        <v>0.64685698640151934</v>
      </c>
      <c r="DT73" s="288">
        <v>0.64685698640151934</v>
      </c>
      <c r="DU73" s="288">
        <v>0.47096619444409665</v>
      </c>
      <c r="DV73" s="288">
        <v>0.47096619444409665</v>
      </c>
      <c r="DW73" s="288">
        <v>0.47096619444409665</v>
      </c>
      <c r="DX73" s="290">
        <v>0</v>
      </c>
      <c r="DY73" s="290">
        <v>0</v>
      </c>
      <c r="DZ73" s="290">
        <v>0</v>
      </c>
      <c r="EA73" s="288">
        <v>-1.523822539995654</v>
      </c>
      <c r="EB73" s="287">
        <v>-999</v>
      </c>
      <c r="EC73" s="286">
        <v>-999</v>
      </c>
      <c r="ED73" s="286">
        <v>-999</v>
      </c>
      <c r="EE73" s="286">
        <v>-999</v>
      </c>
      <c r="EF73" s="286">
        <v>-999</v>
      </c>
      <c r="EG73" s="286">
        <v>-999</v>
      </c>
      <c r="EH73" s="286">
        <v>-999</v>
      </c>
      <c r="EK73" s="282" t="s">
        <v>669</v>
      </c>
      <c r="EL73" s="288">
        <f>IFERROR(DS73+TripMode!DD73, DS73)</f>
        <v>0.64827346471433822</v>
      </c>
      <c r="EM73" s="288">
        <f>IFERROR(DT73+TripMode!DD73, DT73)</f>
        <v>0.64827346471433822</v>
      </c>
      <c r="EN73" s="288">
        <f>IFERROR(DU73+TripMode!DE73, DU73)</f>
        <v>0.46977488279292434</v>
      </c>
      <c r="EO73" s="288">
        <f>IFERROR(DV73+TripMode!DE73, DV73)</f>
        <v>0.46977488279292434</v>
      </c>
      <c r="EP73" s="288">
        <f>IFERROR(DW73+TripMode!DE73, DW73)</f>
        <v>0.46977488279292434</v>
      </c>
      <c r="EQ73" s="290">
        <f>0</f>
        <v>0</v>
      </c>
      <c r="ER73" s="290">
        <f>0</f>
        <v>0</v>
      </c>
      <c r="ES73" s="290">
        <f>0</f>
        <v>0</v>
      </c>
      <c r="ET73" s="288">
        <f>IFERROR(EA73+TripMode!DG73, EA73)</f>
        <v>-1.4420388473040602</v>
      </c>
      <c r="EU73" s="287">
        <f>IFERROR(EB73+TripMode!DH73, EB73)</f>
        <v>-999</v>
      </c>
      <c r="EV73" s="286">
        <f>IFERROR(EC73+TripMode!DI73, EC73)</f>
        <v>-999</v>
      </c>
      <c r="EW73" s="286">
        <f>IFERROR(ED73+TripMode!DJ73, ED73)</f>
        <v>-999</v>
      </c>
      <c r="EX73" s="286">
        <f>IFERROR(EE73+TripMode!DK73, EE73)</f>
        <v>-999</v>
      </c>
      <c r="EY73" s="286">
        <f>IFERROR(EF73+TripMode!DL73, EF73)</f>
        <v>-999</v>
      </c>
      <c r="EZ73" s="286">
        <f>IFERROR(EG73+TripMode!DN73, EG73)</f>
        <v>-999</v>
      </c>
      <c r="FA73" s="286">
        <f>IFERROR(EH73+TripMode!DO73, EH73)</f>
        <v>-999</v>
      </c>
    </row>
    <row r="74" spans="1:157" s="251" customFormat="1" x14ac:dyDescent="0.25">
      <c r="A74" s="251">
        <v>4</v>
      </c>
      <c r="B74" s="273" t="s">
        <v>515</v>
      </c>
      <c r="C74" s="274">
        <v>0</v>
      </c>
      <c r="D74" s="274">
        <v>22581.96919</v>
      </c>
      <c r="E74" s="274">
        <v>24248.994869999999</v>
      </c>
      <c r="F74" s="274">
        <v>672366.11775999994</v>
      </c>
      <c r="G74" s="274">
        <v>0</v>
      </c>
      <c r="H74" s="274">
        <v>99779.887264169331</v>
      </c>
      <c r="I74" s="274">
        <v>3076.2461807221903</v>
      </c>
      <c r="J74" s="274">
        <v>13138.123738579798</v>
      </c>
      <c r="K74" s="274">
        <v>1807.9147449647733</v>
      </c>
      <c r="L74" s="274">
        <v>0</v>
      </c>
      <c r="M74" s="274">
        <v>0</v>
      </c>
      <c r="N74" s="274">
        <v>0</v>
      </c>
      <c r="O74" s="275">
        <v>836999.25374843599</v>
      </c>
      <c r="P74" s="234"/>
      <c r="Q74" s="273" t="s">
        <v>515</v>
      </c>
      <c r="R74" s="274">
        <f t="shared" si="510"/>
        <v>0</v>
      </c>
      <c r="S74" s="274">
        <f t="shared" si="511"/>
        <v>26947.67457542169</v>
      </c>
      <c r="T74" s="274">
        <f t="shared" si="512"/>
        <v>25098.992287053643</v>
      </c>
      <c r="U74" s="274">
        <f t="shared" si="513"/>
        <v>812632</v>
      </c>
      <c r="V74" s="274">
        <f t="shared" si="514"/>
        <v>0</v>
      </c>
      <c r="W74" s="274">
        <f t="shared" si="515"/>
        <v>31675.450117950506</v>
      </c>
      <c r="X74" s="274">
        <f t="shared" si="516"/>
        <v>3316.9652538437795</v>
      </c>
      <c r="Y74" s="274">
        <f t="shared" si="517"/>
        <v>10673.114879119044</v>
      </c>
      <c r="Z74" s="274">
        <f t="shared" si="518"/>
        <v>1515.1394495960742</v>
      </c>
      <c r="AA74" s="274">
        <f t="shared" si="519"/>
        <v>0</v>
      </c>
      <c r="AB74" s="274">
        <f t="shared" si="520"/>
        <v>0</v>
      </c>
      <c r="AC74" s="274">
        <f t="shared" si="521"/>
        <v>0</v>
      </c>
      <c r="AD74" s="275">
        <f t="shared" si="522"/>
        <v>911859.33656298486</v>
      </c>
      <c r="AF74" s="273" t="s">
        <v>515</v>
      </c>
      <c r="AG74" s="274">
        <f>Index!$D$3*SUMIFS(TripMode_Input!$E:$E,TripMode_Input!$C:$C,AG$4,TripMode_Input!$D:$D,$A$69,TripMode_Input!$B:$B,$A74)</f>
        <v>0</v>
      </c>
      <c r="AH74" s="274">
        <f>Index!$D$3*SUMIFS(TripMode_Input!$E:$E,TripMode_Input!$C:$C,AH$4,TripMode_Input!$D:$D,$A$69,TripMode_Input!$B:$B,$A74)</f>
        <v>20520</v>
      </c>
      <c r="AI74" s="274">
        <f>Index!$D$3*SUMIFS(TripMode_Input!$E:$E,TripMode_Input!$C:$C,AI$4,TripMode_Input!$D:$D,$A$69,TripMode_Input!$B:$B,$A74)</f>
        <v>23128</v>
      </c>
      <c r="AJ74" s="274">
        <f>Index!$D$3*SUMIFS(TripMode_Input!$E:$E,TripMode_Input!$C:$C,AJ$4,TripMode_Input!$D:$D,$A$69,TripMode_Input!$B:$B,$A74)</f>
        <v>812632</v>
      </c>
      <c r="AK74" s="274">
        <f>Index!$D$3*SUMIFS(TripMode_Input!$E:$E,TripMode_Input!$C:$C,AK$4,TripMode_Input!$D:$D,$A$69,TripMode_Input!$B:$B,$A74)</f>
        <v>0</v>
      </c>
      <c r="AL74" s="274">
        <f>Index!$D$3*SUMIFS(TripMode_Input!$E:$E,TripMode_Input!$C:$C,AL$4,TripMode_Input!$D:$D,$A$69,TripMode_Input!$B:$B,$A74)</f>
        <v>47994</v>
      </c>
      <c r="AM74" s="274">
        <f>Index!$D$3*SUMIFS(TripMode_Input!$E:$E,TripMode_Input!$C:$C,AM$4,TripMode_Input!$D:$D,$A$69,TripMode_Input!$B:$B,$A74)</f>
        <v>4794</v>
      </c>
      <c r="AN74" s="274">
        <f>Index!$D$3*SUMIFS(TripMode_Input!$E:$E,TripMode_Input!$C:$C,AN$4,TripMode_Input!$D:$D,$A$69,TripMode_Input!$B:$B,$A74)</f>
        <v>8772</v>
      </c>
      <c r="AO74" s="274">
        <f>Index!$D$3*SUMIFS(TripMode_Input!$E:$E,TripMode_Input!$C:$C,AO$4,TripMode_Input!$D:$D,$A$69,TripMode_Input!$B:$B,$A74)</f>
        <v>1786</v>
      </c>
      <c r="AP74" s="274">
        <f>Index!$D$3*SUMIFS(TripMode_Input!$E:$E,TripMode_Input!$C:$C,AP$4,TripMode_Input!$D:$D,$A$69,TripMode_Input!$B:$B,$A74)</f>
        <v>0</v>
      </c>
      <c r="AQ74" s="274">
        <f>Index!$D$3*SUMIFS(TripMode_Input!$E:$E,TripMode_Input!$C:$C,AQ$4,TripMode_Input!$D:$D,$A$69,TripMode_Input!$B:$B,$A74)</f>
        <v>634</v>
      </c>
      <c r="AR74" s="274">
        <f>Index!$D$3*SUMIFS(TripMode_Input!$E:$E,TripMode_Input!$C:$C,AR$4,TripMode_Input!$D:$D,$A$69,TripMode_Input!$B:$B,$A74)</f>
        <v>2702</v>
      </c>
      <c r="AS74" s="275">
        <f t="shared" si="523"/>
        <v>922962</v>
      </c>
      <c r="AU74" s="273" t="s">
        <v>515</v>
      </c>
      <c r="AV74" s="249">
        <f t="shared" si="524"/>
        <v>0</v>
      </c>
      <c r="AW74" s="249">
        <f t="shared" si="525"/>
        <v>1.4670335152405921E-2</v>
      </c>
      <c r="AX74" s="249">
        <f t="shared" si="526"/>
        <v>1.634006424771076E-2</v>
      </c>
      <c r="AY74" s="249">
        <f t="shared" si="527"/>
        <v>1</v>
      </c>
      <c r="AZ74" s="249">
        <f t="shared" si="528"/>
        <v>0</v>
      </c>
      <c r="BA74" s="249">
        <f t="shared" si="529"/>
        <v>0.1317208933936746</v>
      </c>
      <c r="BB74" s="249">
        <f t="shared" si="530"/>
        <v>0.10944912736236324</v>
      </c>
      <c r="BC74" s="249">
        <f t="shared" si="531"/>
        <v>0.2827315199766634</v>
      </c>
      <c r="BD74" s="249">
        <f t="shared" si="532"/>
        <v>0.28641577497090248</v>
      </c>
      <c r="BE74" s="249">
        <f t="shared" si="533"/>
        <v>0</v>
      </c>
      <c r="BF74" s="249">
        <f t="shared" si="534"/>
        <v>0</v>
      </c>
      <c r="BG74" s="249">
        <f t="shared" si="535"/>
        <v>0</v>
      </c>
      <c r="BH74" s="279">
        <f t="shared" si="536"/>
        <v>0.1374844155110844</v>
      </c>
      <c r="BJ74" s="273" t="s">
        <v>515</v>
      </c>
      <c r="BK74" s="249">
        <f t="shared" si="537"/>
        <v>0</v>
      </c>
      <c r="BL74" s="249">
        <f t="shared" si="538"/>
        <v>1.1171104077452988E-2</v>
      </c>
      <c r="BM74" s="249">
        <f t="shared" si="539"/>
        <v>1.5056899559907294E-2</v>
      </c>
      <c r="BN74" s="249">
        <f t="shared" si="540"/>
        <v>1</v>
      </c>
      <c r="BO74" s="249">
        <f t="shared" si="541"/>
        <v>0</v>
      </c>
      <c r="BP74" s="249">
        <f t="shared" si="542"/>
        <v>0.1995808278649667</v>
      </c>
      <c r="BQ74" s="249">
        <f t="shared" si="543"/>
        <v>0.15818649772322313</v>
      </c>
      <c r="BR74" s="249">
        <f t="shared" si="544"/>
        <v>0.23237086092715231</v>
      </c>
      <c r="BS74" s="249">
        <f t="shared" si="545"/>
        <v>0.3376181474480151</v>
      </c>
      <c r="BT74" s="249">
        <f t="shared" si="546"/>
        <v>0</v>
      </c>
      <c r="BU74" s="249">
        <f t="shared" si="547"/>
        <v>2.2420256029422166E-2</v>
      </c>
      <c r="BV74" s="249">
        <f t="shared" si="548"/>
        <v>2.458061933699647E-2</v>
      </c>
      <c r="BW74" s="279">
        <f t="shared" si="549"/>
        <v>0.13915840527249634</v>
      </c>
      <c r="BY74" s="273" t="s">
        <v>515</v>
      </c>
      <c r="BZ74" s="249" t="str">
        <f t="shared" si="550"/>
        <v/>
      </c>
      <c r="CA74" s="249">
        <f t="shared" si="487"/>
        <v>-0.23852427627592832</v>
      </c>
      <c r="CB74" s="249">
        <f t="shared" si="488"/>
        <v>-7.8528741891772932E-2</v>
      </c>
      <c r="CC74" s="249">
        <f t="shared" si="489"/>
        <v>0</v>
      </c>
      <c r="CD74" s="249" t="str">
        <f t="shared" si="490"/>
        <v/>
      </c>
      <c r="CE74" s="249">
        <f t="shared" si="491"/>
        <v>0.51517973134663553</v>
      </c>
      <c r="CF74" s="249">
        <f t="shared" si="492"/>
        <v>0.445297020957514</v>
      </c>
      <c r="CG74" s="249">
        <f t="shared" si="493"/>
        <v>-0.178121841716367</v>
      </c>
      <c r="CH74" s="249">
        <f t="shared" si="494"/>
        <v>0.17876938685487687</v>
      </c>
      <c r="CI74" s="249" t="str">
        <f t="shared" si="495"/>
        <v/>
      </c>
      <c r="CJ74" s="249" t="str">
        <f t="shared" si="496"/>
        <v/>
      </c>
      <c r="CK74" s="249" t="str">
        <f t="shared" si="497"/>
        <v/>
      </c>
      <c r="CL74" s="279">
        <f t="shared" si="498"/>
        <v>1.2175851024198348E-2</v>
      </c>
      <c r="CN74" s="273" t="s">
        <v>515</v>
      </c>
      <c r="CO74" s="239" t="str">
        <f t="shared" si="551"/>
        <v/>
      </c>
      <c r="CP74" s="239">
        <f t="shared" si="499"/>
        <v>0.27249698670324995</v>
      </c>
      <c r="CQ74" s="239">
        <f t="shared" si="500"/>
        <v>8.1783692691593773E-2</v>
      </c>
      <c r="CR74" s="239">
        <f t="shared" si="501"/>
        <v>0</v>
      </c>
      <c r="CS74" s="239" t="str">
        <f t="shared" si="502"/>
        <v/>
      </c>
      <c r="CT74" s="239">
        <f t="shared" si="503"/>
        <v>-0.41553406647704516</v>
      </c>
      <c r="CU74" s="239">
        <f t="shared" si="504"/>
        <v>-0.36831485127736685</v>
      </c>
      <c r="CV74" s="239">
        <f t="shared" si="505"/>
        <v>0.19616312084482623</v>
      </c>
      <c r="CW74" s="239">
        <f t="shared" si="506"/>
        <v>-0.16447100179093954</v>
      </c>
      <c r="CX74" s="239" t="str">
        <f t="shared" si="507"/>
        <v/>
      </c>
      <c r="CY74" s="239" t="str">
        <f t="shared" si="508"/>
        <v/>
      </c>
      <c r="CZ74" s="239" t="str">
        <f t="shared" si="509"/>
        <v/>
      </c>
      <c r="DA74" s="110"/>
      <c r="DB74" s="121" t="s">
        <v>626</v>
      </c>
      <c r="DC74" s="273" t="str">
        <v>Walk</v>
      </c>
      <c r="DD74" s="239" t="str">
        <v/>
      </c>
      <c r="DE74" s="239" t="str">
        <v/>
      </c>
      <c r="DF74" s="239" t="str">
        <v/>
      </c>
      <c r="DG74" s="239">
        <v>0</v>
      </c>
      <c r="DH74" s="239" t="str">
        <v/>
      </c>
      <c r="DI74" s="239" t="str">
        <v/>
      </c>
      <c r="DJ74" s="239" t="str">
        <v/>
      </c>
      <c r="DK74" s="239" t="str">
        <v/>
      </c>
      <c r="DL74" s="239" t="str">
        <v/>
      </c>
      <c r="DM74" s="239" t="str">
        <v/>
      </c>
      <c r="DN74" s="239" t="str">
        <v/>
      </c>
      <c r="DO74" s="239" t="str">
        <v/>
      </c>
      <c r="DP74" s="110">
        <v>0</v>
      </c>
      <c r="DR74" s="282" t="s">
        <v>670</v>
      </c>
      <c r="DS74" s="286">
        <v>-999</v>
      </c>
      <c r="DT74" s="286">
        <v>-999</v>
      </c>
      <c r="DU74" s="286">
        <v>-999</v>
      </c>
      <c r="DV74" s="286">
        <v>-999</v>
      </c>
      <c r="DW74" s="286">
        <v>-999</v>
      </c>
      <c r="DX74" s="286">
        <v>-999</v>
      </c>
      <c r="DY74" s="286">
        <v>-999</v>
      </c>
      <c r="DZ74" s="286">
        <v>-999</v>
      </c>
      <c r="EA74" s="290">
        <v>0</v>
      </c>
      <c r="EB74" s="287">
        <v>-999</v>
      </c>
      <c r="EC74" s="286">
        <v>-999</v>
      </c>
      <c r="ED74" s="286">
        <v>-999</v>
      </c>
      <c r="EE74" s="286">
        <v>-999</v>
      </c>
      <c r="EF74" s="286">
        <v>-999</v>
      </c>
      <c r="EG74" s="286">
        <v>-999</v>
      </c>
      <c r="EH74" s="286">
        <v>-999</v>
      </c>
      <c r="EK74" s="282" t="s">
        <v>670</v>
      </c>
      <c r="EL74" s="286">
        <f>IFERROR(DS74+TripMode!DD74, DS74)</f>
        <v>-999</v>
      </c>
      <c r="EM74" s="286">
        <f>IFERROR(DT74+TripMode!DD74, DT74)</f>
        <v>-999</v>
      </c>
      <c r="EN74" s="286">
        <f>IFERROR(DU74+TripMode!DE74, DU74)</f>
        <v>-999</v>
      </c>
      <c r="EO74" s="286">
        <f>IFERROR(DV74+TripMode!DE74, DV74)</f>
        <v>-999</v>
      </c>
      <c r="EP74" s="286">
        <f>IFERROR(DW74+TripMode!DE74, DW74)</f>
        <v>-999</v>
      </c>
      <c r="EQ74" s="286">
        <f>IFERROR(DX74+TripMode!DF74, DX74)</f>
        <v>-999</v>
      </c>
      <c r="ER74" s="286">
        <f>IFERROR(DY74+TripMode!DF74, DY74)</f>
        <v>-999</v>
      </c>
      <c r="ES74" s="286">
        <f>IFERROR(DZ74+TripMode!DF74, DZ74)</f>
        <v>-999</v>
      </c>
      <c r="ET74" s="290">
        <v>0</v>
      </c>
      <c r="EU74" s="287">
        <f>IFERROR(EB74+TripMode!DH74, EB74)</f>
        <v>-999</v>
      </c>
      <c r="EV74" s="286">
        <f>IFERROR(EC74+TripMode!DI74, EC74)</f>
        <v>-999</v>
      </c>
      <c r="EW74" s="286">
        <f>IFERROR(ED74+TripMode!DJ74, ED74)</f>
        <v>-999</v>
      </c>
      <c r="EX74" s="286">
        <f>IFERROR(EE74+TripMode!DK74, EE74)</f>
        <v>-999</v>
      </c>
      <c r="EY74" s="286">
        <f>IFERROR(EF74+TripMode!DL74, EF74)</f>
        <v>-999</v>
      </c>
      <c r="EZ74" s="286">
        <f>IFERROR(EG74+TripMode!DN74, EG74)</f>
        <v>-999</v>
      </c>
      <c r="FA74" s="286">
        <f>IFERROR(EH74+TripMode!DO74, EH74)</f>
        <v>-999</v>
      </c>
    </row>
    <row r="75" spans="1:157" s="251" customFormat="1" x14ac:dyDescent="0.25">
      <c r="A75" s="251">
        <v>5</v>
      </c>
      <c r="B75" s="273" t="s">
        <v>517</v>
      </c>
      <c r="C75" s="274">
        <v>0</v>
      </c>
      <c r="D75" s="274">
        <v>0</v>
      </c>
      <c r="E75" s="274">
        <v>0</v>
      </c>
      <c r="F75" s="274">
        <v>0</v>
      </c>
      <c r="G75" s="274">
        <v>78380.826329999996</v>
      </c>
      <c r="H75" s="274">
        <v>0</v>
      </c>
      <c r="I75" s="274">
        <v>0</v>
      </c>
      <c r="J75" s="274">
        <v>0</v>
      </c>
      <c r="K75" s="274">
        <v>0</v>
      </c>
      <c r="L75" s="274">
        <v>0</v>
      </c>
      <c r="M75" s="274">
        <v>0</v>
      </c>
      <c r="N75" s="274">
        <v>0</v>
      </c>
      <c r="O75" s="275">
        <v>78380.826329999996</v>
      </c>
      <c r="P75" s="234"/>
      <c r="Q75" s="273" t="s">
        <v>517</v>
      </c>
      <c r="R75" s="274">
        <f t="shared" si="510"/>
        <v>0</v>
      </c>
      <c r="S75" s="274">
        <f t="shared" si="511"/>
        <v>0</v>
      </c>
      <c r="T75" s="274">
        <f t="shared" si="512"/>
        <v>0</v>
      </c>
      <c r="U75" s="274">
        <f t="shared" si="513"/>
        <v>0</v>
      </c>
      <c r="V75" s="274">
        <f t="shared" si="514"/>
        <v>93534</v>
      </c>
      <c r="W75" s="274">
        <f t="shared" si="515"/>
        <v>0</v>
      </c>
      <c r="X75" s="274">
        <f t="shared" si="516"/>
        <v>0</v>
      </c>
      <c r="Y75" s="274">
        <f t="shared" si="517"/>
        <v>0</v>
      </c>
      <c r="Z75" s="274">
        <f t="shared" si="518"/>
        <v>0</v>
      </c>
      <c r="AA75" s="274">
        <f t="shared" si="519"/>
        <v>0</v>
      </c>
      <c r="AB75" s="274">
        <f t="shared" si="520"/>
        <v>0</v>
      </c>
      <c r="AC75" s="274">
        <f t="shared" si="521"/>
        <v>0</v>
      </c>
      <c r="AD75" s="275">
        <f t="shared" si="522"/>
        <v>93534</v>
      </c>
      <c r="AF75" s="273" t="s">
        <v>517</v>
      </c>
      <c r="AG75" s="274">
        <f>Index!$D$3*SUMIFS(TripMode_Input!$E:$E,TripMode_Input!$C:$C,AG$4,TripMode_Input!$D:$D,$A$69,TripMode_Input!$B:$B,$A75)</f>
        <v>0</v>
      </c>
      <c r="AH75" s="274">
        <f>Index!$D$3*SUMIFS(TripMode_Input!$E:$E,TripMode_Input!$C:$C,AH$4,TripMode_Input!$D:$D,$A$69,TripMode_Input!$B:$B,$A75)</f>
        <v>0</v>
      </c>
      <c r="AI75" s="274">
        <f>Index!$D$3*SUMIFS(TripMode_Input!$E:$E,TripMode_Input!$C:$C,AI$4,TripMode_Input!$D:$D,$A$69,TripMode_Input!$B:$B,$A75)</f>
        <v>0</v>
      </c>
      <c r="AJ75" s="274">
        <f>Index!$D$3*SUMIFS(TripMode_Input!$E:$E,TripMode_Input!$C:$C,AJ$4,TripMode_Input!$D:$D,$A$69,TripMode_Input!$B:$B,$A75)</f>
        <v>0</v>
      </c>
      <c r="AK75" s="274">
        <f>Index!$D$3*SUMIFS(TripMode_Input!$E:$E,TripMode_Input!$C:$C,AK$4,TripMode_Input!$D:$D,$A$69,TripMode_Input!$B:$B,$A75)</f>
        <v>93534</v>
      </c>
      <c r="AL75" s="274">
        <f>Index!$D$3*SUMIFS(TripMode_Input!$E:$E,TripMode_Input!$C:$C,AL$4,TripMode_Input!$D:$D,$A$69,TripMode_Input!$B:$B,$A75)</f>
        <v>0</v>
      </c>
      <c r="AM75" s="274">
        <f>Index!$D$3*SUMIFS(TripMode_Input!$E:$E,TripMode_Input!$C:$C,AM$4,TripMode_Input!$D:$D,$A$69,TripMode_Input!$B:$B,$A75)</f>
        <v>0</v>
      </c>
      <c r="AN75" s="274">
        <f>Index!$D$3*SUMIFS(TripMode_Input!$E:$E,TripMode_Input!$C:$C,AN$4,TripMode_Input!$D:$D,$A$69,TripMode_Input!$B:$B,$A75)</f>
        <v>0</v>
      </c>
      <c r="AO75" s="274">
        <f>Index!$D$3*SUMIFS(TripMode_Input!$E:$E,TripMode_Input!$C:$C,AO$4,TripMode_Input!$D:$D,$A$69,TripMode_Input!$B:$B,$A75)</f>
        <v>0</v>
      </c>
      <c r="AP75" s="274">
        <f>Index!$D$3*SUMIFS(TripMode_Input!$E:$E,TripMode_Input!$C:$C,AP$4,TripMode_Input!$D:$D,$A$69,TripMode_Input!$B:$B,$A75)</f>
        <v>0</v>
      </c>
      <c r="AQ75" s="274">
        <f>Index!$D$3*SUMIFS(TripMode_Input!$E:$E,TripMode_Input!$C:$C,AQ$4,TripMode_Input!$D:$D,$A$69,TripMode_Input!$B:$B,$A75)</f>
        <v>0</v>
      </c>
      <c r="AR75" s="274">
        <f>Index!$D$3*SUMIFS(TripMode_Input!$E:$E,TripMode_Input!$C:$C,AR$4,TripMode_Input!$D:$D,$A$69,TripMode_Input!$B:$B,$A75)</f>
        <v>0</v>
      </c>
      <c r="AS75" s="275">
        <f t="shared" si="523"/>
        <v>93534</v>
      </c>
      <c r="AU75" s="273" t="s">
        <v>517</v>
      </c>
      <c r="AV75" s="249">
        <f t="shared" si="524"/>
        <v>0</v>
      </c>
      <c r="AW75" s="249">
        <f t="shared" si="525"/>
        <v>0</v>
      </c>
      <c r="AX75" s="249">
        <f t="shared" si="526"/>
        <v>0</v>
      </c>
      <c r="AY75" s="249">
        <f t="shared" si="527"/>
        <v>0</v>
      </c>
      <c r="AZ75" s="249">
        <f t="shared" si="528"/>
        <v>1</v>
      </c>
      <c r="BA75" s="249">
        <f t="shared" si="529"/>
        <v>0</v>
      </c>
      <c r="BB75" s="249">
        <f t="shared" si="530"/>
        <v>0</v>
      </c>
      <c r="BC75" s="249">
        <f t="shared" si="531"/>
        <v>0</v>
      </c>
      <c r="BD75" s="249">
        <f t="shared" si="532"/>
        <v>0</v>
      </c>
      <c r="BE75" s="249">
        <f t="shared" si="533"/>
        <v>0</v>
      </c>
      <c r="BF75" s="249">
        <f t="shared" si="534"/>
        <v>0</v>
      </c>
      <c r="BG75" s="249">
        <f t="shared" si="535"/>
        <v>0</v>
      </c>
      <c r="BH75" s="279">
        <f t="shared" si="536"/>
        <v>1.4102468225948276E-2</v>
      </c>
      <c r="BJ75" s="273" t="s">
        <v>517</v>
      </c>
      <c r="BK75" s="249">
        <f t="shared" si="537"/>
        <v>0</v>
      </c>
      <c r="BL75" s="249">
        <f t="shared" si="538"/>
        <v>0</v>
      </c>
      <c r="BM75" s="249">
        <f t="shared" si="539"/>
        <v>0</v>
      </c>
      <c r="BN75" s="249">
        <f t="shared" si="540"/>
        <v>0</v>
      </c>
      <c r="BO75" s="249">
        <f t="shared" si="541"/>
        <v>1</v>
      </c>
      <c r="BP75" s="249">
        <f t="shared" si="542"/>
        <v>0</v>
      </c>
      <c r="BQ75" s="249">
        <f t="shared" si="543"/>
        <v>0</v>
      </c>
      <c r="BR75" s="249">
        <f t="shared" si="544"/>
        <v>0</v>
      </c>
      <c r="BS75" s="249">
        <f t="shared" si="545"/>
        <v>0</v>
      </c>
      <c r="BT75" s="249">
        <f t="shared" si="546"/>
        <v>0</v>
      </c>
      <c r="BU75" s="249">
        <f t="shared" si="547"/>
        <v>0</v>
      </c>
      <c r="BV75" s="249">
        <f t="shared" si="548"/>
        <v>0</v>
      </c>
      <c r="BW75" s="279">
        <f t="shared" si="549"/>
        <v>1.4102468225948276E-2</v>
      </c>
      <c r="BY75" s="273" t="s">
        <v>517</v>
      </c>
      <c r="BZ75" s="249" t="str">
        <f t="shared" si="550"/>
        <v/>
      </c>
      <c r="CA75" s="249" t="str">
        <f t="shared" si="487"/>
        <v/>
      </c>
      <c r="CB75" s="249" t="str">
        <f t="shared" si="488"/>
        <v/>
      </c>
      <c r="CC75" s="249" t="str">
        <f t="shared" si="489"/>
        <v/>
      </c>
      <c r="CD75" s="249">
        <f t="shared" si="490"/>
        <v>0</v>
      </c>
      <c r="CE75" s="249" t="str">
        <f t="shared" si="491"/>
        <v/>
      </c>
      <c r="CF75" s="249" t="str">
        <f t="shared" si="492"/>
        <v/>
      </c>
      <c r="CG75" s="249" t="str">
        <f t="shared" si="493"/>
        <v/>
      </c>
      <c r="CH75" s="249" t="str">
        <f t="shared" si="494"/>
        <v/>
      </c>
      <c r="CI75" s="249" t="str">
        <f t="shared" si="495"/>
        <v/>
      </c>
      <c r="CJ75" s="249" t="str">
        <f t="shared" si="496"/>
        <v/>
      </c>
      <c r="CK75" s="249" t="str">
        <f t="shared" si="497"/>
        <v/>
      </c>
      <c r="CL75" s="279">
        <f t="shared" si="498"/>
        <v>0</v>
      </c>
      <c r="CN75" s="273" t="s">
        <v>517</v>
      </c>
      <c r="CO75" s="239" t="str">
        <f t="shared" si="551"/>
        <v/>
      </c>
      <c r="CP75" s="239" t="str">
        <f t="shared" si="499"/>
        <v/>
      </c>
      <c r="CQ75" s="239" t="str">
        <f t="shared" si="500"/>
        <v/>
      </c>
      <c r="CR75" s="239" t="str">
        <f t="shared" si="501"/>
        <v/>
      </c>
      <c r="CS75" s="239">
        <f t="shared" si="502"/>
        <v>0</v>
      </c>
      <c r="CT75" s="239" t="str">
        <f t="shared" si="503"/>
        <v/>
      </c>
      <c r="CU75" s="239" t="str">
        <f t="shared" si="504"/>
        <v/>
      </c>
      <c r="CV75" s="239" t="str">
        <f t="shared" si="505"/>
        <v/>
      </c>
      <c r="CW75" s="239" t="str">
        <f t="shared" si="506"/>
        <v/>
      </c>
      <c r="CX75" s="239" t="str">
        <f t="shared" si="507"/>
        <v/>
      </c>
      <c r="CY75" s="239" t="str">
        <f t="shared" si="508"/>
        <v/>
      </c>
      <c r="CZ75" s="239" t="str">
        <f t="shared" si="509"/>
        <v/>
      </c>
      <c r="DA75" s="110"/>
      <c r="DB75" s="121" t="s">
        <v>627</v>
      </c>
      <c r="DC75" s="273" t="str">
        <v>Bike / Moped</v>
      </c>
      <c r="DD75" s="239" t="str">
        <v/>
      </c>
      <c r="DE75" s="239" t="str">
        <v/>
      </c>
      <c r="DF75" s="239" t="str">
        <v/>
      </c>
      <c r="DG75" s="239" t="str">
        <v/>
      </c>
      <c r="DH75" s="239">
        <v>0</v>
      </c>
      <c r="DI75" s="239" t="str">
        <v/>
      </c>
      <c r="DJ75" s="239" t="str">
        <v/>
      </c>
      <c r="DK75" s="239" t="str">
        <v/>
      </c>
      <c r="DL75" s="239" t="str">
        <v/>
      </c>
      <c r="DM75" s="239" t="str">
        <v/>
      </c>
      <c r="DN75" s="239" t="str">
        <v/>
      </c>
      <c r="DO75" s="239" t="str">
        <v/>
      </c>
      <c r="DP75" s="110">
        <v>0</v>
      </c>
      <c r="DR75" s="282" t="s">
        <v>671</v>
      </c>
      <c r="DS75" s="286">
        <v>-999</v>
      </c>
      <c r="DT75" s="286">
        <v>-999</v>
      </c>
      <c r="DU75" s="286">
        <v>-999</v>
      </c>
      <c r="DV75" s="286">
        <v>-999</v>
      </c>
      <c r="DW75" s="286">
        <v>-999</v>
      </c>
      <c r="DX75" s="286">
        <v>-999</v>
      </c>
      <c r="DY75" s="286">
        <v>-999</v>
      </c>
      <c r="DZ75" s="286">
        <v>-999</v>
      </c>
      <c r="EA75" s="286">
        <v>-999</v>
      </c>
      <c r="EB75" s="291">
        <v>0</v>
      </c>
      <c r="EC75" s="286">
        <v>-999</v>
      </c>
      <c r="ED75" s="286">
        <v>-999</v>
      </c>
      <c r="EE75" s="286">
        <v>-999</v>
      </c>
      <c r="EF75" s="286">
        <v>-999</v>
      </c>
      <c r="EG75" s="286">
        <v>-999</v>
      </c>
      <c r="EH75" s="286">
        <v>-999</v>
      </c>
      <c r="EK75" s="282" t="s">
        <v>671</v>
      </c>
      <c r="EL75" s="286">
        <f>IFERROR(DS75+TripMode!DD75, DS75)</f>
        <v>-999</v>
      </c>
      <c r="EM75" s="286">
        <f>IFERROR(DT75+TripMode!DD75, DT75)</f>
        <v>-999</v>
      </c>
      <c r="EN75" s="286">
        <f>IFERROR(DU75+TripMode!DE75, DU75)</f>
        <v>-999</v>
      </c>
      <c r="EO75" s="286">
        <f>IFERROR(DV75+TripMode!DE75, DV75)</f>
        <v>-999</v>
      </c>
      <c r="EP75" s="286">
        <f>IFERROR(DW75+TripMode!DE75, DW75)</f>
        <v>-999</v>
      </c>
      <c r="EQ75" s="286">
        <f>IFERROR(DX75+TripMode!DF75, DX75)</f>
        <v>-999</v>
      </c>
      <c r="ER75" s="286">
        <f>IFERROR(DY75+TripMode!DF75, DY75)</f>
        <v>-999</v>
      </c>
      <c r="ES75" s="286">
        <f>IFERROR(DZ75+TripMode!DF75, DZ75)</f>
        <v>-999</v>
      </c>
      <c r="ET75" s="286">
        <f>IFERROR(EA75+TripMode!DG75, EA75)</f>
        <v>-999</v>
      </c>
      <c r="EU75" s="291">
        <v>0</v>
      </c>
      <c r="EV75" s="286">
        <f>IFERROR(EC75+TripMode!DI75, EC75)</f>
        <v>-999</v>
      </c>
      <c r="EW75" s="286">
        <f>IFERROR(ED75+TripMode!DJ75, ED75)</f>
        <v>-999</v>
      </c>
      <c r="EX75" s="286">
        <f>IFERROR(EE75+TripMode!DK75, EE75)</f>
        <v>-999</v>
      </c>
      <c r="EY75" s="286">
        <f>IFERROR(EF75+TripMode!DL75, EF75)</f>
        <v>-999</v>
      </c>
      <c r="EZ75" s="286">
        <f>IFERROR(EG75+TripMode!DN75, EG75)</f>
        <v>-999</v>
      </c>
      <c r="FA75" s="286">
        <f>IFERROR(EH75+TripMode!DO75, EH75)</f>
        <v>-999</v>
      </c>
    </row>
    <row r="76" spans="1:157" s="251" customFormat="1" x14ac:dyDescent="0.25">
      <c r="A76" s="251">
        <v>6</v>
      </c>
      <c r="B76" s="273" t="s">
        <v>519</v>
      </c>
      <c r="C76" s="274"/>
      <c r="D76" s="274"/>
      <c r="E76" s="274"/>
      <c r="F76" s="274"/>
      <c r="G76" s="274"/>
      <c r="H76" s="274">
        <v>195166.52505836415</v>
      </c>
      <c r="I76" s="274"/>
      <c r="J76" s="274"/>
      <c r="K76" s="274"/>
      <c r="L76" s="274"/>
      <c r="M76" s="274"/>
      <c r="N76" s="274"/>
      <c r="O76" s="275">
        <v>195166.52505836415</v>
      </c>
      <c r="P76" s="234"/>
      <c r="Q76" s="273" t="s">
        <v>519</v>
      </c>
      <c r="R76" s="274">
        <f>C76</f>
        <v>0</v>
      </c>
      <c r="S76" s="274">
        <f t="shared" ref="S76:S79" si="552">D76</f>
        <v>0</v>
      </c>
      <c r="T76" s="274">
        <f t="shared" ref="T76:T79" si="553">E76</f>
        <v>0</v>
      </c>
      <c r="U76" s="274">
        <f t="shared" ref="U76:U79" si="554">F76</f>
        <v>0</v>
      </c>
      <c r="V76" s="274">
        <f t="shared" ref="V76:V79" si="555">G76</f>
        <v>0</v>
      </c>
      <c r="W76" s="274">
        <f t="shared" ref="W76:W79" si="556">H76</f>
        <v>195166.52505836415</v>
      </c>
      <c r="X76" s="274">
        <f t="shared" ref="X76:X79" si="557">I76</f>
        <v>0</v>
      </c>
      <c r="Y76" s="274">
        <f t="shared" ref="Y76:Y79" si="558">J76</f>
        <v>0</v>
      </c>
      <c r="Z76" s="274">
        <f t="shared" ref="Z76:Z79" si="559">K76</f>
        <v>0</v>
      </c>
      <c r="AA76" s="274">
        <f t="shared" ref="AA76:AA79" si="560">L76</f>
        <v>0</v>
      </c>
      <c r="AB76" s="274">
        <f t="shared" ref="AB76:AB79" si="561">M76</f>
        <v>0</v>
      </c>
      <c r="AC76" s="274">
        <f t="shared" ref="AC76:AC79" si="562">N76</f>
        <v>0</v>
      </c>
      <c r="AD76" s="275">
        <f t="shared" si="522"/>
        <v>195166.52505836415</v>
      </c>
      <c r="AF76" s="273" t="s">
        <v>519</v>
      </c>
      <c r="AG76" s="274">
        <f>Index!$D$3*SUMIFS(TripMode_Input!$E:$E,TripMode_Input!$C:$C,AG$4,TripMode_Input!$D:$D,$A$69,TripMode_Input!$B:$B,$A76)</f>
        <v>0</v>
      </c>
      <c r="AH76" s="274">
        <f>Index!$D$3*SUMIFS(TripMode_Input!$E:$E,TripMode_Input!$C:$C,AH$4,TripMode_Input!$D:$D,$A$69,TripMode_Input!$B:$B,$A76)</f>
        <v>0</v>
      </c>
      <c r="AI76" s="274">
        <f>Index!$D$3*SUMIFS(TripMode_Input!$E:$E,TripMode_Input!$C:$C,AI$4,TripMode_Input!$D:$D,$A$69,TripMode_Input!$B:$B,$A76)</f>
        <v>0</v>
      </c>
      <c r="AJ76" s="274">
        <f>Index!$D$3*SUMIFS(TripMode_Input!$E:$E,TripMode_Input!$C:$C,AJ$4,TripMode_Input!$D:$D,$A$69,TripMode_Input!$B:$B,$A76)</f>
        <v>0</v>
      </c>
      <c r="AK76" s="274">
        <f>Index!$D$3*SUMIFS(TripMode_Input!$E:$E,TripMode_Input!$C:$C,AK$4,TripMode_Input!$D:$D,$A$69,TripMode_Input!$B:$B,$A76)</f>
        <v>0</v>
      </c>
      <c r="AL76" s="274">
        <f>Index!$D$3*SUMIFS(TripMode_Input!$E:$E,TripMode_Input!$C:$C,AL$4,TripMode_Input!$D:$D,$A$69,TripMode_Input!$B:$B,$A76)</f>
        <v>175244</v>
      </c>
      <c r="AM76" s="274">
        <f>Index!$D$3*SUMIFS(TripMode_Input!$E:$E,TripMode_Input!$C:$C,AM$4,TripMode_Input!$D:$D,$A$69,TripMode_Input!$B:$B,$A76)</f>
        <v>0</v>
      </c>
      <c r="AN76" s="274">
        <f>Index!$D$3*SUMIFS(TripMode_Input!$E:$E,TripMode_Input!$C:$C,AN$4,TripMode_Input!$D:$D,$A$69,TripMode_Input!$B:$B,$A76)</f>
        <v>0</v>
      </c>
      <c r="AO76" s="274">
        <f>Index!$D$3*SUMIFS(TripMode_Input!$E:$E,TripMode_Input!$C:$C,AO$4,TripMode_Input!$D:$D,$A$69,TripMode_Input!$B:$B,$A76)</f>
        <v>0</v>
      </c>
      <c r="AP76" s="274">
        <f>Index!$D$3*SUMIFS(TripMode_Input!$E:$E,TripMode_Input!$C:$C,AP$4,TripMode_Input!$D:$D,$A$69,TripMode_Input!$B:$B,$A76)</f>
        <v>0</v>
      </c>
      <c r="AQ76" s="274">
        <f>Index!$D$3*SUMIFS(TripMode_Input!$E:$E,TripMode_Input!$C:$C,AQ$4,TripMode_Input!$D:$D,$A$69,TripMode_Input!$B:$B,$A76)</f>
        <v>0</v>
      </c>
      <c r="AR76" s="274">
        <f>Index!$D$3*SUMIFS(TripMode_Input!$E:$E,TripMode_Input!$C:$C,AR$4,TripMode_Input!$D:$D,$A$69,TripMode_Input!$B:$B,$A76)</f>
        <v>0</v>
      </c>
      <c r="AS76" s="275">
        <f t="shared" si="523"/>
        <v>175244</v>
      </c>
      <c r="AU76" s="273" t="s">
        <v>519</v>
      </c>
      <c r="AV76" s="249">
        <f t="shared" si="524"/>
        <v>0</v>
      </c>
      <c r="AW76" s="249">
        <f t="shared" si="525"/>
        <v>0</v>
      </c>
      <c r="AX76" s="249">
        <f t="shared" si="526"/>
        <v>0</v>
      </c>
      <c r="AY76" s="249">
        <f t="shared" si="527"/>
        <v>0</v>
      </c>
      <c r="AZ76" s="249">
        <f t="shared" si="528"/>
        <v>0</v>
      </c>
      <c r="BA76" s="249">
        <f t="shared" si="529"/>
        <v>0.8115909622593882</v>
      </c>
      <c r="BB76" s="249">
        <f t="shared" si="530"/>
        <v>0</v>
      </c>
      <c r="BC76" s="249">
        <f t="shared" si="531"/>
        <v>0</v>
      </c>
      <c r="BD76" s="249">
        <f t="shared" si="532"/>
        <v>0</v>
      </c>
      <c r="BE76" s="249">
        <f t="shared" si="533"/>
        <v>0</v>
      </c>
      <c r="BF76" s="249">
        <f t="shared" si="534"/>
        <v>0</v>
      </c>
      <c r="BG76" s="249">
        <f t="shared" si="535"/>
        <v>0</v>
      </c>
      <c r="BH76" s="279">
        <f t="shared" si="536"/>
        <v>2.9425981123487911E-2</v>
      </c>
      <c r="BJ76" s="273" t="s">
        <v>519</v>
      </c>
      <c r="BK76" s="249">
        <f t="shared" si="537"/>
        <v>0</v>
      </c>
      <c r="BL76" s="249">
        <f t="shared" si="538"/>
        <v>0</v>
      </c>
      <c r="BM76" s="249">
        <f t="shared" si="539"/>
        <v>0</v>
      </c>
      <c r="BN76" s="249">
        <f t="shared" si="540"/>
        <v>0</v>
      </c>
      <c r="BO76" s="249">
        <f t="shared" si="541"/>
        <v>0</v>
      </c>
      <c r="BP76" s="249">
        <f t="shared" si="542"/>
        <v>0.72874406380731394</v>
      </c>
      <c r="BQ76" s="249">
        <f t="shared" si="543"/>
        <v>0</v>
      </c>
      <c r="BR76" s="249">
        <f t="shared" si="544"/>
        <v>0</v>
      </c>
      <c r="BS76" s="249">
        <f t="shared" si="545"/>
        <v>0</v>
      </c>
      <c r="BT76" s="249">
        <f t="shared" si="546"/>
        <v>0</v>
      </c>
      <c r="BU76" s="249">
        <f t="shared" si="547"/>
        <v>0</v>
      </c>
      <c r="BV76" s="249">
        <f t="shared" si="548"/>
        <v>0</v>
      </c>
      <c r="BW76" s="279">
        <f t="shared" si="549"/>
        <v>2.6422188100456302E-2</v>
      </c>
      <c r="BY76" s="273" t="s">
        <v>519</v>
      </c>
      <c r="BZ76" s="249" t="str">
        <f t="shared" si="550"/>
        <v/>
      </c>
      <c r="CA76" s="249" t="str">
        <f t="shared" si="487"/>
        <v/>
      </c>
      <c r="CB76" s="249" t="str">
        <f t="shared" si="488"/>
        <v/>
      </c>
      <c r="CC76" s="249" t="str">
        <f t="shared" si="489"/>
        <v/>
      </c>
      <c r="CD76" s="249" t="str">
        <f t="shared" si="490"/>
        <v/>
      </c>
      <c r="CE76" s="249">
        <f t="shared" si="491"/>
        <v>-0.10207962176098755</v>
      </c>
      <c r="CF76" s="249" t="str">
        <f t="shared" si="492"/>
        <v/>
      </c>
      <c r="CG76" s="249" t="str">
        <f t="shared" si="493"/>
        <v/>
      </c>
      <c r="CH76" s="249" t="str">
        <f t="shared" si="494"/>
        <v/>
      </c>
      <c r="CI76" s="249" t="str">
        <f t="shared" si="495"/>
        <v/>
      </c>
      <c r="CJ76" s="249" t="str">
        <f t="shared" si="496"/>
        <v/>
      </c>
      <c r="CK76" s="249" t="str">
        <f t="shared" si="497"/>
        <v/>
      </c>
      <c r="CL76" s="279">
        <f t="shared" si="498"/>
        <v>-0.10207962176098767</v>
      </c>
      <c r="CN76" s="273" t="s">
        <v>519</v>
      </c>
      <c r="CO76" s="239" t="str">
        <f t="shared" si="551"/>
        <v/>
      </c>
      <c r="CP76" s="239" t="str">
        <f t="shared" si="499"/>
        <v/>
      </c>
      <c r="CQ76" s="239" t="str">
        <f t="shared" si="500"/>
        <v/>
      </c>
      <c r="CR76" s="239" t="str">
        <f t="shared" si="501"/>
        <v/>
      </c>
      <c r="CS76" s="239" t="str">
        <f t="shared" si="502"/>
        <v/>
      </c>
      <c r="CT76" s="239">
        <f t="shared" si="503"/>
        <v>0.1076738802690845</v>
      </c>
      <c r="CU76" s="239" t="str">
        <f t="shared" si="504"/>
        <v/>
      </c>
      <c r="CV76" s="239" t="str">
        <f t="shared" si="505"/>
        <v/>
      </c>
      <c r="CW76" s="239" t="str">
        <f t="shared" si="506"/>
        <v/>
      </c>
      <c r="CX76" s="239" t="str">
        <f t="shared" si="507"/>
        <v/>
      </c>
      <c r="CY76" s="239" t="str">
        <f t="shared" si="508"/>
        <v/>
      </c>
      <c r="CZ76" s="239" t="str">
        <f t="shared" si="509"/>
        <v/>
      </c>
      <c r="DA76" s="110"/>
      <c r="DB76" s="121" t="s">
        <v>628</v>
      </c>
      <c r="DC76" s="273" t="str">
        <v>Walk-Transit</v>
      </c>
      <c r="DD76" s="239" t="str">
        <v/>
      </c>
      <c r="DE76" s="239">
        <v>-0.2205555547802513</v>
      </c>
      <c r="DF76" s="239">
        <v>-0.21765115631212756</v>
      </c>
      <c r="DG76" s="239">
        <v>-0.41553406647704516</v>
      </c>
      <c r="DH76" s="239" t="str">
        <v/>
      </c>
      <c r="DI76" s="239">
        <v>0.1076738802690845</v>
      </c>
      <c r="DJ76" s="239" t="str">
        <v/>
      </c>
      <c r="DK76" s="239" t="str">
        <v/>
      </c>
      <c r="DL76" s="239" t="str">
        <v/>
      </c>
      <c r="DM76" s="239" t="str">
        <v/>
      </c>
      <c r="DN76" s="239">
        <v>-0.2010925675855092</v>
      </c>
      <c r="DO76" s="239">
        <v>-0.25771366729730216</v>
      </c>
      <c r="DP76" s="110">
        <v>0</v>
      </c>
      <c r="DR76" s="282" t="s">
        <v>672</v>
      </c>
      <c r="DS76" s="286">
        <v>-999</v>
      </c>
      <c r="DT76" s="286">
        <v>-999</v>
      </c>
      <c r="DU76" s="288">
        <v>0.98268438579530204</v>
      </c>
      <c r="DV76" s="288">
        <v>0.98268438579530204</v>
      </c>
      <c r="DW76" s="288">
        <v>0.98268438579530204</v>
      </c>
      <c r="DX76" s="288">
        <v>0.7814258371368269</v>
      </c>
      <c r="DY76" s="288">
        <v>0.7814258371368269</v>
      </c>
      <c r="DZ76" s="288">
        <v>0.7814258371368269</v>
      </c>
      <c r="EA76" s="288">
        <v>-10.80901304512849</v>
      </c>
      <c r="EB76" s="287">
        <v>-999</v>
      </c>
      <c r="EC76" s="290">
        <v>0</v>
      </c>
      <c r="ED76" s="286">
        <v>-999</v>
      </c>
      <c r="EE76" s="286">
        <v>-999</v>
      </c>
      <c r="EF76" s="286">
        <v>-999</v>
      </c>
      <c r="EG76" s="286">
        <v>-3.0017588483072339</v>
      </c>
      <c r="EH76" s="286">
        <v>-1.6374239743345984</v>
      </c>
      <c r="EK76" s="282" t="s">
        <v>672</v>
      </c>
      <c r="EL76" s="286">
        <f>IFERROR(DS76+TripMode!DD76, DS76)</f>
        <v>-999</v>
      </c>
      <c r="EM76" s="286">
        <f>IFERROR(DT76+TripMode!DD76, DT76)</f>
        <v>-999</v>
      </c>
      <c r="EN76" s="288">
        <f>IFERROR(DU76+TripMode!DE76, DU76)</f>
        <v>0.76212883101505069</v>
      </c>
      <c r="EO76" s="288">
        <f>IFERROR(DV76+TripMode!DE76, DV76)</f>
        <v>0.76212883101505069</v>
      </c>
      <c r="EP76" s="288">
        <f>IFERROR(DW76+TripMode!DE76, DW76)</f>
        <v>0.76212883101505069</v>
      </c>
      <c r="EQ76" s="288">
        <f>IFERROR(DX76+TripMode!DF76, DX76)</f>
        <v>0.56377468082469928</v>
      </c>
      <c r="ER76" s="288">
        <f>IFERROR(DY76+TripMode!DF76, DY76)</f>
        <v>0.56377468082469928</v>
      </c>
      <c r="ES76" s="288">
        <f>IFERROR(DZ76+TripMode!DF76, DZ76)</f>
        <v>0.56377468082469928</v>
      </c>
      <c r="ET76" s="288">
        <f>IFERROR(EA76+TripMode!DG76, EA76)</f>
        <v>-11.224547111605535</v>
      </c>
      <c r="EU76" s="287">
        <f>IFERROR(EB76+TripMode!DH76, EB76)</f>
        <v>-999</v>
      </c>
      <c r="EV76" s="290">
        <v>0</v>
      </c>
      <c r="EW76" s="286">
        <f>IFERROR(ED76+TripMode!DJ76, ED76)</f>
        <v>-999</v>
      </c>
      <c r="EX76" s="286">
        <f>IFERROR(EE76+TripMode!DK76, EE76)</f>
        <v>-999</v>
      </c>
      <c r="EY76" s="286">
        <f>IFERROR(EF76+TripMode!DL76, EF76)</f>
        <v>-999</v>
      </c>
      <c r="EZ76" s="286">
        <f>IFERROR(EG76+TripMode!DN76, EG76)</f>
        <v>-3.2028514158927432</v>
      </c>
      <c r="FA76" s="286">
        <f>IFERROR(EH76+TripMode!DO76, EH76)</f>
        <v>-1.8951376416319006</v>
      </c>
    </row>
    <row r="77" spans="1:157" s="251" customFormat="1" x14ac:dyDescent="0.25">
      <c r="A77" s="251">
        <v>7</v>
      </c>
      <c r="B77" s="273" t="s">
        <v>521</v>
      </c>
      <c r="C77" s="274"/>
      <c r="D77" s="274"/>
      <c r="E77" s="274"/>
      <c r="F77" s="274"/>
      <c r="G77" s="274"/>
      <c r="H77" s="274"/>
      <c r="I77" s="274">
        <v>9039.8589395650324</v>
      </c>
      <c r="J77" s="274"/>
      <c r="K77" s="274"/>
      <c r="L77" s="274"/>
      <c r="M77" s="274"/>
      <c r="N77" s="274"/>
      <c r="O77" s="275">
        <v>9039.8589395650324</v>
      </c>
      <c r="P77" s="234"/>
      <c r="Q77" s="273" t="s">
        <v>521</v>
      </c>
      <c r="R77" s="274">
        <f t="shared" ref="R77:R79" si="563">C77</f>
        <v>0</v>
      </c>
      <c r="S77" s="274">
        <f t="shared" si="552"/>
        <v>0</v>
      </c>
      <c r="T77" s="274">
        <f t="shared" si="553"/>
        <v>0</v>
      </c>
      <c r="U77" s="274">
        <f t="shared" si="554"/>
        <v>0</v>
      </c>
      <c r="V77" s="274">
        <f t="shared" si="555"/>
        <v>0</v>
      </c>
      <c r="W77" s="274">
        <f t="shared" si="556"/>
        <v>0</v>
      </c>
      <c r="X77" s="274">
        <f t="shared" si="557"/>
        <v>9039.8589395650324</v>
      </c>
      <c r="Y77" s="274">
        <f t="shared" si="558"/>
        <v>0</v>
      </c>
      <c r="Z77" s="274">
        <f t="shared" si="559"/>
        <v>0</v>
      </c>
      <c r="AA77" s="274">
        <f t="shared" si="560"/>
        <v>0</v>
      </c>
      <c r="AB77" s="274">
        <f t="shared" si="561"/>
        <v>0</v>
      </c>
      <c r="AC77" s="274">
        <f t="shared" si="562"/>
        <v>0</v>
      </c>
      <c r="AD77" s="275">
        <f t="shared" si="522"/>
        <v>9039.8589395650324</v>
      </c>
      <c r="AF77" s="273" t="s">
        <v>521</v>
      </c>
      <c r="AG77" s="274">
        <f>Index!$D$3*SUMIFS(TripMode_Input!$E:$E,TripMode_Input!$C:$C,AG$4,TripMode_Input!$D:$D,$A$69,TripMode_Input!$B:$B,$A77)</f>
        <v>0</v>
      </c>
      <c r="AH77" s="274">
        <f>Index!$D$3*SUMIFS(TripMode_Input!$E:$E,TripMode_Input!$C:$C,AH$4,TripMode_Input!$D:$D,$A$69,TripMode_Input!$B:$B,$A77)</f>
        <v>0</v>
      </c>
      <c r="AI77" s="274">
        <f>Index!$D$3*SUMIFS(TripMode_Input!$E:$E,TripMode_Input!$C:$C,AI$4,TripMode_Input!$D:$D,$A$69,TripMode_Input!$B:$B,$A77)</f>
        <v>0</v>
      </c>
      <c r="AJ77" s="274">
        <f>Index!$D$3*SUMIFS(TripMode_Input!$E:$E,TripMode_Input!$C:$C,AJ$4,TripMode_Input!$D:$D,$A$69,TripMode_Input!$B:$B,$A77)</f>
        <v>0</v>
      </c>
      <c r="AK77" s="274">
        <f>Index!$D$3*SUMIFS(TripMode_Input!$E:$E,TripMode_Input!$C:$C,AK$4,TripMode_Input!$D:$D,$A$69,TripMode_Input!$B:$B,$A77)</f>
        <v>0</v>
      </c>
      <c r="AL77" s="274">
        <f>Index!$D$3*SUMIFS(TripMode_Input!$E:$E,TripMode_Input!$C:$C,AL$4,TripMode_Input!$D:$D,$A$69,TripMode_Input!$B:$B,$A77)</f>
        <v>0</v>
      </c>
      <c r="AM77" s="274">
        <f>Index!$D$3*SUMIFS(TripMode_Input!$E:$E,TripMode_Input!$C:$C,AM$4,TripMode_Input!$D:$D,$A$69,TripMode_Input!$B:$B,$A77)</f>
        <v>4358</v>
      </c>
      <c r="AN77" s="274">
        <f>Index!$D$3*SUMIFS(TripMode_Input!$E:$E,TripMode_Input!$C:$C,AN$4,TripMode_Input!$D:$D,$A$69,TripMode_Input!$B:$B,$A77)</f>
        <v>0</v>
      </c>
      <c r="AO77" s="274">
        <f>Index!$D$3*SUMIFS(TripMode_Input!$E:$E,TripMode_Input!$C:$C,AO$4,TripMode_Input!$D:$D,$A$69,TripMode_Input!$B:$B,$A77)</f>
        <v>0</v>
      </c>
      <c r="AP77" s="274">
        <f>Index!$D$3*SUMIFS(TripMode_Input!$E:$E,TripMode_Input!$C:$C,AP$4,TripMode_Input!$D:$D,$A$69,TripMode_Input!$B:$B,$A77)</f>
        <v>0</v>
      </c>
      <c r="AQ77" s="274">
        <f>Index!$D$3*SUMIFS(TripMode_Input!$E:$E,TripMode_Input!$C:$C,AQ$4,TripMode_Input!$D:$D,$A$69,TripMode_Input!$B:$B,$A77)</f>
        <v>0</v>
      </c>
      <c r="AR77" s="274">
        <f>Index!$D$3*SUMIFS(TripMode_Input!$E:$E,TripMode_Input!$C:$C,AR$4,TripMode_Input!$D:$D,$A$69,TripMode_Input!$B:$B,$A77)</f>
        <v>0</v>
      </c>
      <c r="AS77" s="275">
        <f t="shared" si="523"/>
        <v>4358</v>
      </c>
      <c r="AU77" s="273" t="s">
        <v>521</v>
      </c>
      <c r="AV77" s="249">
        <f t="shared" si="524"/>
        <v>0</v>
      </c>
      <c r="AW77" s="249">
        <f t="shared" si="525"/>
        <v>0</v>
      </c>
      <c r="AX77" s="249">
        <f t="shared" si="526"/>
        <v>0</v>
      </c>
      <c r="AY77" s="249">
        <f t="shared" si="527"/>
        <v>0</v>
      </c>
      <c r="AZ77" s="249">
        <f t="shared" si="528"/>
        <v>0</v>
      </c>
      <c r="BA77" s="249">
        <f t="shared" si="529"/>
        <v>0</v>
      </c>
      <c r="BB77" s="249">
        <f t="shared" si="530"/>
        <v>0.29828611296657542</v>
      </c>
      <c r="BC77" s="249">
        <f t="shared" si="531"/>
        <v>0</v>
      </c>
      <c r="BD77" s="249">
        <f t="shared" si="532"/>
        <v>0</v>
      </c>
      <c r="BE77" s="249">
        <f t="shared" si="533"/>
        <v>0</v>
      </c>
      <c r="BF77" s="249">
        <f t="shared" si="534"/>
        <v>0</v>
      </c>
      <c r="BG77" s="249">
        <f t="shared" si="535"/>
        <v>0</v>
      </c>
      <c r="BH77" s="279">
        <f t="shared" si="536"/>
        <v>1.3629730735590304E-3</v>
      </c>
      <c r="BJ77" s="273" t="s">
        <v>521</v>
      </c>
      <c r="BK77" s="249">
        <f t="shared" si="537"/>
        <v>0</v>
      </c>
      <c r="BL77" s="249">
        <f t="shared" si="538"/>
        <v>0</v>
      </c>
      <c r="BM77" s="249">
        <f t="shared" si="539"/>
        <v>0</v>
      </c>
      <c r="BN77" s="249">
        <f t="shared" si="540"/>
        <v>0</v>
      </c>
      <c r="BO77" s="249">
        <f t="shared" si="541"/>
        <v>0</v>
      </c>
      <c r="BP77" s="249">
        <f t="shared" si="542"/>
        <v>0</v>
      </c>
      <c r="BQ77" s="249">
        <f t="shared" si="543"/>
        <v>0.14379990760905431</v>
      </c>
      <c r="BR77" s="249">
        <f t="shared" si="544"/>
        <v>0</v>
      </c>
      <c r="BS77" s="249">
        <f t="shared" si="545"/>
        <v>0</v>
      </c>
      <c r="BT77" s="249">
        <f t="shared" si="546"/>
        <v>0</v>
      </c>
      <c r="BU77" s="249">
        <f t="shared" si="547"/>
        <v>0</v>
      </c>
      <c r="BV77" s="249">
        <f t="shared" si="548"/>
        <v>0</v>
      </c>
      <c r="BW77" s="279">
        <f t="shared" si="549"/>
        <v>6.5707182980181099E-4</v>
      </c>
      <c r="BY77" s="273" t="s">
        <v>521</v>
      </c>
      <c r="BZ77" s="249" t="str">
        <f t="shared" si="550"/>
        <v/>
      </c>
      <c r="CA77" s="249" t="str">
        <f t="shared" si="487"/>
        <v/>
      </c>
      <c r="CB77" s="249" t="str">
        <f t="shared" si="488"/>
        <v/>
      </c>
      <c r="CC77" s="249" t="str">
        <f t="shared" si="489"/>
        <v/>
      </c>
      <c r="CD77" s="249" t="str">
        <f t="shared" si="490"/>
        <v/>
      </c>
      <c r="CE77" s="249" t="str">
        <f t="shared" si="491"/>
        <v/>
      </c>
      <c r="CF77" s="249">
        <f t="shared" si="492"/>
        <v>-0.51791283147945988</v>
      </c>
      <c r="CG77" s="249" t="str">
        <f t="shared" si="493"/>
        <v/>
      </c>
      <c r="CH77" s="249" t="str">
        <f t="shared" si="494"/>
        <v/>
      </c>
      <c r="CI77" s="249" t="str">
        <f t="shared" si="495"/>
        <v/>
      </c>
      <c r="CJ77" s="249" t="str">
        <f t="shared" si="496"/>
        <v/>
      </c>
      <c r="CK77" s="249" t="str">
        <f t="shared" si="497"/>
        <v/>
      </c>
      <c r="CL77" s="279">
        <f t="shared" si="498"/>
        <v>-0.51791283147945977</v>
      </c>
      <c r="CN77" s="273" t="s">
        <v>521</v>
      </c>
      <c r="CO77" s="239" t="str">
        <f t="shared" si="551"/>
        <v/>
      </c>
      <c r="CP77" s="239" t="str">
        <f t="shared" si="499"/>
        <v/>
      </c>
      <c r="CQ77" s="239" t="str">
        <f t="shared" si="500"/>
        <v/>
      </c>
      <c r="CR77" s="239" t="str">
        <f t="shared" si="501"/>
        <v/>
      </c>
      <c r="CS77" s="239" t="str">
        <f t="shared" si="502"/>
        <v/>
      </c>
      <c r="CT77" s="239" t="str">
        <f t="shared" si="503"/>
        <v/>
      </c>
      <c r="CU77" s="239">
        <f t="shared" si="504"/>
        <v>0.72963033372949648</v>
      </c>
      <c r="CV77" s="239" t="str">
        <f t="shared" si="505"/>
        <v/>
      </c>
      <c r="CW77" s="239" t="str">
        <f t="shared" si="506"/>
        <v/>
      </c>
      <c r="CX77" s="239" t="str">
        <f t="shared" si="507"/>
        <v/>
      </c>
      <c r="CY77" s="239" t="str">
        <f t="shared" si="508"/>
        <v/>
      </c>
      <c r="CZ77" s="239" t="str">
        <f t="shared" si="509"/>
        <v/>
      </c>
      <c r="DA77" s="110"/>
      <c r="DB77" s="121" t="s">
        <v>335</v>
      </c>
      <c r="DC77" s="273" t="str">
        <v>PNR-Transit</v>
      </c>
      <c r="DD77" s="239">
        <v>-0.14164858963537674</v>
      </c>
      <c r="DE77" s="239">
        <v>-0.12471379242871647</v>
      </c>
      <c r="DF77" s="239">
        <v>-0.21356036342638843</v>
      </c>
      <c r="DG77" s="239">
        <v>-0.36831485127736685</v>
      </c>
      <c r="DH77" s="239" t="str">
        <v/>
      </c>
      <c r="DI77" s="239" t="str">
        <v/>
      </c>
      <c r="DJ77" s="239">
        <v>0.72963033372949648</v>
      </c>
      <c r="DK77" s="239" t="str">
        <v/>
      </c>
      <c r="DL77" s="239" t="str">
        <v/>
      </c>
      <c r="DM77" s="239" t="str">
        <v/>
      </c>
      <c r="DN77" s="239" t="str">
        <v/>
      </c>
      <c r="DO77" s="239" t="str">
        <v/>
      </c>
      <c r="DP77" s="110">
        <v>0</v>
      </c>
      <c r="DR77" s="282" t="s">
        <v>673</v>
      </c>
      <c r="DS77" s="288">
        <v>21.453795186973267</v>
      </c>
      <c r="DT77" s="288">
        <v>21.453795186973267</v>
      </c>
      <c r="DU77" s="288">
        <v>20.936460185889395</v>
      </c>
      <c r="DV77" s="288">
        <v>20.936460185889395</v>
      </c>
      <c r="DW77" s="288">
        <v>20.936460185889395</v>
      </c>
      <c r="DX77" s="286">
        <v>20.684090958292948</v>
      </c>
      <c r="DY77" s="286">
        <v>20.684090958292948</v>
      </c>
      <c r="DZ77" s="286">
        <v>20.684090958292948</v>
      </c>
      <c r="EA77" s="288">
        <v>10.669702402455524</v>
      </c>
      <c r="EB77" s="287">
        <v>-999</v>
      </c>
      <c r="EC77" s="288">
        <v>-999</v>
      </c>
      <c r="ED77" s="290">
        <v>0</v>
      </c>
      <c r="EE77" s="286">
        <v>-999</v>
      </c>
      <c r="EF77" s="286">
        <v>-999</v>
      </c>
      <c r="EG77" s="286">
        <v>-999</v>
      </c>
      <c r="EH77" s="286">
        <v>-999</v>
      </c>
      <c r="EK77" s="282" t="s">
        <v>673</v>
      </c>
      <c r="EL77" s="288">
        <f>IFERROR(DS77+TripMode!DD77, DS77)</f>
        <v>21.31214659733789</v>
      </c>
      <c r="EM77" s="288">
        <f>IFERROR(DT77+TripMode!DD77, DT77)</f>
        <v>21.31214659733789</v>
      </c>
      <c r="EN77" s="288">
        <f>IFERROR(DU77+TripMode!DE77, DU77)</f>
        <v>20.811746393460677</v>
      </c>
      <c r="EO77" s="288">
        <f>IFERROR(DV77+TripMode!DE77, DV77)</f>
        <v>20.811746393460677</v>
      </c>
      <c r="EP77" s="288">
        <f>IFERROR(DW77+TripMode!DE77, DW77)</f>
        <v>20.811746393460677</v>
      </c>
      <c r="EQ77" s="286">
        <f>IFERROR(DX77+TripMode!DF77, DX77)</f>
        <v>20.47053059486656</v>
      </c>
      <c r="ER77" s="286">
        <f>IFERROR(DY77+TripMode!DF77, DY77)</f>
        <v>20.47053059486656</v>
      </c>
      <c r="ES77" s="286">
        <f>IFERROR(DZ77+TripMode!DF77, DZ77)</f>
        <v>20.47053059486656</v>
      </c>
      <c r="ET77" s="288">
        <f>IFERROR(EA77+TripMode!DG77, EA77)</f>
        <v>10.301387551178157</v>
      </c>
      <c r="EU77" s="287">
        <f>IFERROR(EB77+TripMode!DH77, EB77)</f>
        <v>-999</v>
      </c>
      <c r="EV77" s="288">
        <f>IFERROR(EC77+TripMode!DI77, EC77)</f>
        <v>-999</v>
      </c>
      <c r="EW77" s="290">
        <v>0</v>
      </c>
      <c r="EX77" s="286">
        <f>IFERROR(EE77+TripMode!DK77, EE77)</f>
        <v>-999</v>
      </c>
      <c r="EY77" s="286">
        <f>IFERROR(EF77+TripMode!DL77, EF77)</f>
        <v>-999</v>
      </c>
      <c r="EZ77" s="286">
        <f>IFERROR(EG77+TripMode!DN77, EG77)</f>
        <v>-999</v>
      </c>
      <c r="FA77" s="286">
        <f>IFERROR(EH77+TripMode!DO77, EH77)</f>
        <v>-999</v>
      </c>
    </row>
    <row r="78" spans="1:157" s="251" customFormat="1" x14ac:dyDescent="0.25">
      <c r="A78" s="251">
        <v>8</v>
      </c>
      <c r="B78" s="273" t="s">
        <v>523</v>
      </c>
      <c r="C78" s="274"/>
      <c r="D78" s="274"/>
      <c r="E78" s="274"/>
      <c r="F78" s="274"/>
      <c r="G78" s="274"/>
      <c r="H78" s="274"/>
      <c r="I78" s="274"/>
      <c r="J78" s="274">
        <v>15846.022371075473</v>
      </c>
      <c r="K78" s="274"/>
      <c r="L78" s="274"/>
      <c r="M78" s="274"/>
      <c r="N78" s="274"/>
      <c r="O78" s="275">
        <v>15846.022371075473</v>
      </c>
      <c r="P78" s="234"/>
      <c r="Q78" s="273" t="s">
        <v>523</v>
      </c>
      <c r="R78" s="274">
        <f t="shared" si="563"/>
        <v>0</v>
      </c>
      <c r="S78" s="274">
        <f t="shared" si="552"/>
        <v>0</v>
      </c>
      <c r="T78" s="274">
        <f t="shared" si="553"/>
        <v>0</v>
      </c>
      <c r="U78" s="274">
        <f t="shared" si="554"/>
        <v>0</v>
      </c>
      <c r="V78" s="274">
        <f t="shared" si="555"/>
        <v>0</v>
      </c>
      <c r="W78" s="274">
        <f t="shared" si="556"/>
        <v>0</v>
      </c>
      <c r="X78" s="274">
        <f t="shared" si="557"/>
        <v>0</v>
      </c>
      <c r="Y78" s="274">
        <f t="shared" si="558"/>
        <v>15846.022371075473</v>
      </c>
      <c r="Z78" s="274">
        <f t="shared" si="559"/>
        <v>0</v>
      </c>
      <c r="AA78" s="274">
        <f t="shared" si="560"/>
        <v>0</v>
      </c>
      <c r="AB78" s="274">
        <f t="shared" si="561"/>
        <v>0</v>
      </c>
      <c r="AC78" s="274">
        <f t="shared" si="562"/>
        <v>0</v>
      </c>
      <c r="AD78" s="275">
        <f t="shared" si="522"/>
        <v>15846.022371075473</v>
      </c>
      <c r="AF78" s="273" t="s">
        <v>523</v>
      </c>
      <c r="AG78" s="274">
        <f>Index!$D$3*SUMIFS(TripMode_Input!$E:$E,TripMode_Input!$C:$C,AG$4,TripMode_Input!$D:$D,$A$69,TripMode_Input!$B:$B,$A78)</f>
        <v>0</v>
      </c>
      <c r="AH78" s="274">
        <f>Index!$D$3*SUMIFS(TripMode_Input!$E:$E,TripMode_Input!$C:$C,AH$4,TripMode_Input!$D:$D,$A$69,TripMode_Input!$B:$B,$A78)</f>
        <v>0</v>
      </c>
      <c r="AI78" s="274">
        <f>Index!$D$3*SUMIFS(TripMode_Input!$E:$E,TripMode_Input!$C:$C,AI$4,TripMode_Input!$D:$D,$A$69,TripMode_Input!$B:$B,$A78)</f>
        <v>0</v>
      </c>
      <c r="AJ78" s="274">
        <f>Index!$D$3*SUMIFS(TripMode_Input!$E:$E,TripMode_Input!$C:$C,AJ$4,TripMode_Input!$D:$D,$A$69,TripMode_Input!$B:$B,$A78)</f>
        <v>0</v>
      </c>
      <c r="AK78" s="274">
        <f>Index!$D$3*SUMIFS(TripMode_Input!$E:$E,TripMode_Input!$C:$C,AK$4,TripMode_Input!$D:$D,$A$69,TripMode_Input!$B:$B,$A78)</f>
        <v>0</v>
      </c>
      <c r="AL78" s="274">
        <f>Index!$D$3*SUMIFS(TripMode_Input!$E:$E,TripMode_Input!$C:$C,AL$4,TripMode_Input!$D:$D,$A$69,TripMode_Input!$B:$B,$A78)</f>
        <v>0</v>
      </c>
      <c r="AM78" s="274">
        <f>Index!$D$3*SUMIFS(TripMode_Input!$E:$E,TripMode_Input!$C:$C,AM$4,TripMode_Input!$D:$D,$A$69,TripMode_Input!$B:$B,$A78)</f>
        <v>0</v>
      </c>
      <c r="AN78" s="274">
        <f>Index!$D$3*SUMIFS(TripMode_Input!$E:$E,TripMode_Input!$C:$C,AN$4,TripMode_Input!$D:$D,$A$69,TripMode_Input!$B:$B,$A78)</f>
        <v>18860</v>
      </c>
      <c r="AO78" s="274">
        <f>Index!$D$3*SUMIFS(TripMode_Input!$E:$E,TripMode_Input!$C:$C,AO$4,TripMode_Input!$D:$D,$A$69,TripMode_Input!$B:$B,$A78)</f>
        <v>0</v>
      </c>
      <c r="AP78" s="274">
        <f>Index!$D$3*SUMIFS(TripMode_Input!$E:$E,TripMode_Input!$C:$C,AP$4,TripMode_Input!$D:$D,$A$69,TripMode_Input!$B:$B,$A78)</f>
        <v>0</v>
      </c>
      <c r="AQ78" s="274">
        <f>Index!$D$3*SUMIFS(TripMode_Input!$E:$E,TripMode_Input!$C:$C,AQ$4,TripMode_Input!$D:$D,$A$69,TripMode_Input!$B:$B,$A78)</f>
        <v>0</v>
      </c>
      <c r="AR78" s="274">
        <f>Index!$D$3*SUMIFS(TripMode_Input!$E:$E,TripMode_Input!$C:$C,AR$4,TripMode_Input!$D:$D,$A$69,TripMode_Input!$B:$B,$A78)</f>
        <v>0</v>
      </c>
      <c r="AS78" s="275">
        <f t="shared" si="523"/>
        <v>18860</v>
      </c>
      <c r="AU78" s="273" t="s">
        <v>523</v>
      </c>
      <c r="AV78" s="249">
        <f t="shared" si="524"/>
        <v>0</v>
      </c>
      <c r="AW78" s="249">
        <f t="shared" si="525"/>
        <v>0</v>
      </c>
      <c r="AX78" s="249">
        <f t="shared" si="526"/>
        <v>0</v>
      </c>
      <c r="AY78" s="249">
        <f t="shared" si="527"/>
        <v>0</v>
      </c>
      <c r="AZ78" s="249">
        <f t="shared" si="528"/>
        <v>0</v>
      </c>
      <c r="BA78" s="249">
        <f t="shared" si="529"/>
        <v>0</v>
      </c>
      <c r="BB78" s="249">
        <f t="shared" si="530"/>
        <v>0</v>
      </c>
      <c r="BC78" s="249">
        <f t="shared" si="531"/>
        <v>0.41976218201524429</v>
      </c>
      <c r="BD78" s="249">
        <f t="shared" si="532"/>
        <v>0</v>
      </c>
      <c r="BE78" s="249">
        <f t="shared" si="533"/>
        <v>0</v>
      </c>
      <c r="BF78" s="249">
        <f t="shared" si="534"/>
        <v>0</v>
      </c>
      <c r="BG78" s="249">
        <f t="shared" si="535"/>
        <v>0</v>
      </c>
      <c r="BH78" s="279">
        <f t="shared" si="536"/>
        <v>2.3891635875270749E-3</v>
      </c>
      <c r="BJ78" s="273" t="s">
        <v>523</v>
      </c>
      <c r="BK78" s="249">
        <f t="shared" si="537"/>
        <v>0</v>
      </c>
      <c r="BL78" s="249">
        <f t="shared" si="538"/>
        <v>0</v>
      </c>
      <c r="BM78" s="249">
        <f t="shared" si="539"/>
        <v>0</v>
      </c>
      <c r="BN78" s="249">
        <f t="shared" si="540"/>
        <v>0</v>
      </c>
      <c r="BO78" s="249">
        <f t="shared" si="541"/>
        <v>0</v>
      </c>
      <c r="BP78" s="249">
        <f t="shared" si="542"/>
        <v>0</v>
      </c>
      <c r="BQ78" s="249">
        <f t="shared" si="543"/>
        <v>0</v>
      </c>
      <c r="BR78" s="249">
        <f t="shared" si="544"/>
        <v>0.49960264900662249</v>
      </c>
      <c r="BS78" s="249">
        <f t="shared" si="545"/>
        <v>0</v>
      </c>
      <c r="BT78" s="249">
        <f t="shared" si="546"/>
        <v>0</v>
      </c>
      <c r="BU78" s="249">
        <f t="shared" si="547"/>
        <v>0</v>
      </c>
      <c r="BV78" s="249">
        <f t="shared" si="548"/>
        <v>0</v>
      </c>
      <c r="BW78" s="279">
        <f t="shared" si="549"/>
        <v>2.8435921776186679E-3</v>
      </c>
      <c r="BY78" s="273" t="s">
        <v>523</v>
      </c>
      <c r="BZ78" s="249" t="str">
        <f t="shared" si="550"/>
        <v/>
      </c>
      <c r="CA78" s="249" t="str">
        <f t="shared" si="487"/>
        <v/>
      </c>
      <c r="CB78" s="249" t="str">
        <f t="shared" si="488"/>
        <v/>
      </c>
      <c r="CC78" s="249" t="str">
        <f t="shared" si="489"/>
        <v/>
      </c>
      <c r="CD78" s="249" t="str">
        <f t="shared" si="490"/>
        <v/>
      </c>
      <c r="CE78" s="249" t="str">
        <f t="shared" si="491"/>
        <v/>
      </c>
      <c r="CF78" s="249" t="str">
        <f t="shared" si="492"/>
        <v/>
      </c>
      <c r="CG78" s="249">
        <f t="shared" si="493"/>
        <v>0.19020404984572592</v>
      </c>
      <c r="CH78" s="249" t="str">
        <f t="shared" si="494"/>
        <v/>
      </c>
      <c r="CI78" s="249" t="str">
        <f t="shared" si="495"/>
        <v/>
      </c>
      <c r="CJ78" s="249" t="str">
        <f t="shared" si="496"/>
        <v/>
      </c>
      <c r="CK78" s="249" t="str">
        <f t="shared" si="497"/>
        <v/>
      </c>
      <c r="CL78" s="279">
        <f t="shared" si="498"/>
        <v>0.19020404984572586</v>
      </c>
      <c r="CN78" s="273" t="s">
        <v>523</v>
      </c>
      <c r="CO78" s="239" t="str">
        <f t="shared" si="551"/>
        <v/>
      </c>
      <c r="CP78" s="239" t="str">
        <f t="shared" si="499"/>
        <v/>
      </c>
      <c r="CQ78" s="239" t="str">
        <f t="shared" si="500"/>
        <v/>
      </c>
      <c r="CR78" s="239" t="str">
        <f t="shared" si="501"/>
        <v/>
      </c>
      <c r="CS78" s="239" t="str">
        <f t="shared" si="502"/>
        <v/>
      </c>
      <c r="CT78" s="239" t="str">
        <f t="shared" si="503"/>
        <v/>
      </c>
      <c r="CU78" s="239" t="str">
        <f t="shared" si="504"/>
        <v/>
      </c>
      <c r="CV78" s="239">
        <f t="shared" si="505"/>
        <v>-0.1741247628826525</v>
      </c>
      <c r="CW78" s="239" t="str">
        <f t="shared" si="506"/>
        <v/>
      </c>
      <c r="CX78" s="239" t="str">
        <f t="shared" si="507"/>
        <v/>
      </c>
      <c r="CY78" s="239" t="str">
        <f t="shared" si="508"/>
        <v/>
      </c>
      <c r="CZ78" s="239" t="str">
        <f t="shared" si="509"/>
        <v/>
      </c>
      <c r="DA78" s="110"/>
      <c r="DB78" s="121" t="s">
        <v>25</v>
      </c>
      <c r="DC78" s="273" t="str">
        <v>KNR-Transit</v>
      </c>
      <c r="DD78" s="239" t="str">
        <v/>
      </c>
      <c r="DE78" s="239">
        <v>0.11247187994705805</v>
      </c>
      <c r="DF78" s="239">
        <v>6.1845858347909871E-2</v>
      </c>
      <c r="DG78" s="239">
        <v>0.19616312084482623</v>
      </c>
      <c r="DH78" s="239" t="str">
        <v/>
      </c>
      <c r="DI78" s="239" t="str">
        <v/>
      </c>
      <c r="DJ78" s="239" t="str">
        <v/>
      </c>
      <c r="DK78" s="239">
        <v>-0.1741247628826525</v>
      </c>
      <c r="DL78" s="239" t="str">
        <v/>
      </c>
      <c r="DM78" s="239" t="str">
        <v/>
      </c>
      <c r="DN78" s="239" t="str">
        <v/>
      </c>
      <c r="DO78" s="239" t="str">
        <v/>
      </c>
      <c r="DP78" s="110">
        <v>0</v>
      </c>
      <c r="DR78" s="282" t="s">
        <v>674</v>
      </c>
      <c r="DS78" s="286">
        <v>-999</v>
      </c>
      <c r="DT78" s="286">
        <v>-999</v>
      </c>
      <c r="DU78" s="286">
        <v>10.674454117105041</v>
      </c>
      <c r="DV78" s="286">
        <v>10.674454117105041</v>
      </c>
      <c r="DW78" s="286">
        <v>10.674454117105041</v>
      </c>
      <c r="DX78" s="286">
        <v>9.2223785411483714</v>
      </c>
      <c r="DY78" s="286">
        <v>9.2223785411483714</v>
      </c>
      <c r="DZ78" s="286">
        <v>9.2223785411483714</v>
      </c>
      <c r="EA78" s="286">
        <v>14.297132352507798</v>
      </c>
      <c r="EB78" s="287">
        <v>-999</v>
      </c>
      <c r="EC78" s="286">
        <v>-999</v>
      </c>
      <c r="ED78" s="286">
        <v>-999</v>
      </c>
      <c r="EE78" s="290">
        <v>0</v>
      </c>
      <c r="EF78" s="286">
        <v>-999</v>
      </c>
      <c r="EG78" s="286">
        <v>-999</v>
      </c>
      <c r="EH78" s="286">
        <v>-999</v>
      </c>
      <c r="EK78" s="282" t="s">
        <v>674</v>
      </c>
      <c r="EL78" s="286">
        <f>IFERROR(DS78+TripMode!DD78, DS78)</f>
        <v>-999</v>
      </c>
      <c r="EM78" s="286">
        <f>IFERROR(DT78+TripMode!DD78, DT78)</f>
        <v>-999</v>
      </c>
      <c r="EN78" s="286">
        <f>IFERROR(DU78+TripMode!DE78, DU78)</f>
        <v>10.7869259970521</v>
      </c>
      <c r="EO78" s="286">
        <f>IFERROR(DV78+TripMode!DE78, DV78)</f>
        <v>10.7869259970521</v>
      </c>
      <c r="EP78" s="286">
        <f>IFERROR(DW78+TripMode!DE78, DW78)</f>
        <v>10.7869259970521</v>
      </c>
      <c r="EQ78" s="286">
        <f>IFERROR(DX78+TripMode!DF78, DX78)</f>
        <v>9.2842243994962814</v>
      </c>
      <c r="ER78" s="286">
        <f>IFERROR(DY78+TripMode!DF78, DY78)</f>
        <v>9.2842243994962814</v>
      </c>
      <c r="ES78" s="286">
        <f>IFERROR(DZ78+TripMode!DF78, DZ78)</f>
        <v>9.2842243994962814</v>
      </c>
      <c r="ET78" s="286">
        <f>IFERROR(EA78+TripMode!DG78, EA78)</f>
        <v>14.493295473352624</v>
      </c>
      <c r="EU78" s="287">
        <f>IFERROR(EB78+TripMode!DH78, EB78)</f>
        <v>-999</v>
      </c>
      <c r="EV78" s="286">
        <f>IFERROR(EC78+TripMode!DI78, EC78)</f>
        <v>-999</v>
      </c>
      <c r="EW78" s="286">
        <f>IFERROR(ED78+TripMode!DJ78, ED78)</f>
        <v>-999</v>
      </c>
      <c r="EX78" s="290">
        <v>0</v>
      </c>
      <c r="EY78" s="286">
        <f>IFERROR(EF78+TripMode!DL78, EF78)</f>
        <v>-999</v>
      </c>
      <c r="EZ78" s="286">
        <f>IFERROR(EG78+TripMode!DN78, EG78)</f>
        <v>-999</v>
      </c>
      <c r="FA78" s="286">
        <f>IFERROR(EH78+TripMode!DO78, EH78)</f>
        <v>-999</v>
      </c>
    </row>
    <row r="79" spans="1:157" s="251" customFormat="1" x14ac:dyDescent="0.25">
      <c r="A79" s="251">
        <v>9</v>
      </c>
      <c r="B79" s="273" t="s">
        <v>635</v>
      </c>
      <c r="C79" s="274"/>
      <c r="D79" s="274"/>
      <c r="E79" s="274"/>
      <c r="F79" s="274"/>
      <c r="G79" s="274"/>
      <c r="H79" s="274"/>
      <c r="I79" s="274"/>
      <c r="J79" s="274"/>
      <c r="K79" s="274">
        <v>2180.5440459952479</v>
      </c>
      <c r="L79" s="274"/>
      <c r="M79" s="274"/>
      <c r="N79" s="274"/>
      <c r="O79" s="275">
        <v>2180.5440459952479</v>
      </c>
      <c r="P79" s="234"/>
      <c r="Q79" s="273" t="s">
        <v>635</v>
      </c>
      <c r="R79" s="274">
        <f t="shared" si="563"/>
        <v>0</v>
      </c>
      <c r="S79" s="274">
        <f t="shared" si="552"/>
        <v>0</v>
      </c>
      <c r="T79" s="274">
        <f t="shared" si="553"/>
        <v>0</v>
      </c>
      <c r="U79" s="274">
        <f t="shared" si="554"/>
        <v>0</v>
      </c>
      <c r="V79" s="274">
        <f t="shared" si="555"/>
        <v>0</v>
      </c>
      <c r="W79" s="274">
        <f t="shared" si="556"/>
        <v>0</v>
      </c>
      <c r="X79" s="274">
        <f t="shared" si="557"/>
        <v>0</v>
      </c>
      <c r="Y79" s="274">
        <f t="shared" si="558"/>
        <v>0</v>
      </c>
      <c r="Z79" s="274">
        <f t="shared" si="559"/>
        <v>2180.5440459952479</v>
      </c>
      <c r="AA79" s="274">
        <f t="shared" si="560"/>
        <v>0</v>
      </c>
      <c r="AB79" s="274">
        <f t="shared" si="561"/>
        <v>0</v>
      </c>
      <c r="AC79" s="274">
        <f t="shared" si="562"/>
        <v>0</v>
      </c>
      <c r="AD79" s="275">
        <f t="shared" si="522"/>
        <v>2180.5440459952479</v>
      </c>
      <c r="AF79" s="273" t="s">
        <v>635</v>
      </c>
      <c r="AG79" s="274">
        <f>Index!$D$3*SUMIFS(TripMode_Input!$E:$E,TripMode_Input!$C:$C,AG$4,TripMode_Input!$D:$D,$A$69,TripMode_Input!$B:$B,$A79)</f>
        <v>0</v>
      </c>
      <c r="AH79" s="274">
        <f>Index!$D$3*SUMIFS(TripMode_Input!$E:$E,TripMode_Input!$C:$C,AH$4,TripMode_Input!$D:$D,$A$69,TripMode_Input!$B:$B,$A79)</f>
        <v>0</v>
      </c>
      <c r="AI79" s="274">
        <f>Index!$D$3*SUMIFS(TripMode_Input!$E:$E,TripMode_Input!$C:$C,AI$4,TripMode_Input!$D:$D,$A$69,TripMode_Input!$B:$B,$A79)</f>
        <v>0</v>
      </c>
      <c r="AJ79" s="274">
        <f>Index!$D$3*SUMIFS(TripMode_Input!$E:$E,TripMode_Input!$C:$C,AJ$4,TripMode_Input!$D:$D,$A$69,TripMode_Input!$B:$B,$A79)</f>
        <v>0</v>
      </c>
      <c r="AK79" s="274">
        <f>Index!$D$3*SUMIFS(TripMode_Input!$E:$E,TripMode_Input!$C:$C,AK$4,TripMode_Input!$D:$D,$A$69,TripMode_Input!$B:$B,$A79)</f>
        <v>0</v>
      </c>
      <c r="AL79" s="274">
        <f>Index!$D$3*SUMIFS(TripMode_Input!$E:$E,TripMode_Input!$C:$C,AL$4,TripMode_Input!$D:$D,$A$69,TripMode_Input!$B:$B,$A79)</f>
        <v>0</v>
      </c>
      <c r="AM79" s="274">
        <f>Index!$D$3*SUMIFS(TripMode_Input!$E:$E,TripMode_Input!$C:$C,AM$4,TripMode_Input!$D:$D,$A$69,TripMode_Input!$B:$B,$A79)</f>
        <v>0</v>
      </c>
      <c r="AN79" s="274">
        <f>Index!$D$3*SUMIFS(TripMode_Input!$E:$E,TripMode_Input!$C:$C,AN$4,TripMode_Input!$D:$D,$A$69,TripMode_Input!$B:$B,$A79)</f>
        <v>0</v>
      </c>
      <c r="AO79" s="274">
        <f>Index!$D$3*SUMIFS(TripMode_Input!$E:$E,TripMode_Input!$C:$C,AO$4,TripMode_Input!$D:$D,$A$69,TripMode_Input!$B:$B,$A79)</f>
        <v>644</v>
      </c>
      <c r="AP79" s="274">
        <f>Index!$D$3*SUMIFS(TripMode_Input!$E:$E,TripMode_Input!$C:$C,AP$4,TripMode_Input!$D:$D,$A$69,TripMode_Input!$B:$B,$A79)</f>
        <v>0</v>
      </c>
      <c r="AQ79" s="274">
        <f>Index!$D$3*SUMIFS(TripMode_Input!$E:$E,TripMode_Input!$C:$C,AQ$4,TripMode_Input!$D:$D,$A$69,TripMode_Input!$B:$B,$A79)</f>
        <v>0</v>
      </c>
      <c r="AR79" s="274">
        <f>Index!$D$3*SUMIFS(TripMode_Input!$E:$E,TripMode_Input!$C:$C,AR$4,TripMode_Input!$D:$D,$A$69,TripMode_Input!$B:$B,$A79)</f>
        <v>0</v>
      </c>
      <c r="AS79" s="275">
        <f t="shared" si="523"/>
        <v>644</v>
      </c>
      <c r="AU79" s="273" t="s">
        <v>635</v>
      </c>
      <c r="AV79" s="249">
        <f t="shared" si="524"/>
        <v>0</v>
      </c>
      <c r="AW79" s="249">
        <f t="shared" si="525"/>
        <v>0</v>
      </c>
      <c r="AX79" s="249">
        <f t="shared" si="526"/>
        <v>0</v>
      </c>
      <c r="AY79" s="249">
        <f t="shared" si="527"/>
        <v>0</v>
      </c>
      <c r="AZ79" s="249">
        <f t="shared" si="528"/>
        <v>0</v>
      </c>
      <c r="BA79" s="249">
        <f t="shared" si="529"/>
        <v>0</v>
      </c>
      <c r="BB79" s="249">
        <f t="shared" si="530"/>
        <v>0</v>
      </c>
      <c r="BC79" s="249">
        <f t="shared" si="531"/>
        <v>0</v>
      </c>
      <c r="BD79" s="249">
        <f t="shared" si="532"/>
        <v>0.41220114291025478</v>
      </c>
      <c r="BE79" s="249">
        <f t="shared" si="533"/>
        <v>0</v>
      </c>
      <c r="BF79" s="249">
        <f t="shared" si="534"/>
        <v>0</v>
      </c>
      <c r="BG79" s="249">
        <f t="shared" si="535"/>
        <v>0</v>
      </c>
      <c r="BH79" s="279">
        <f t="shared" si="536"/>
        <v>3.2876871644459425E-4</v>
      </c>
      <c r="BJ79" s="273" t="s">
        <v>635</v>
      </c>
      <c r="BK79" s="249">
        <f t="shared" si="537"/>
        <v>0</v>
      </c>
      <c r="BL79" s="249">
        <f t="shared" si="538"/>
        <v>0</v>
      </c>
      <c r="BM79" s="249">
        <f t="shared" si="539"/>
        <v>0</v>
      </c>
      <c r="BN79" s="249">
        <f t="shared" si="540"/>
        <v>0</v>
      </c>
      <c r="BO79" s="249">
        <f t="shared" si="541"/>
        <v>0</v>
      </c>
      <c r="BP79" s="249">
        <f t="shared" si="542"/>
        <v>0</v>
      </c>
      <c r="BQ79" s="249">
        <f t="shared" si="543"/>
        <v>0</v>
      </c>
      <c r="BR79" s="249">
        <f t="shared" si="544"/>
        <v>0</v>
      </c>
      <c r="BS79" s="249">
        <f t="shared" si="545"/>
        <v>0.12173913043478261</v>
      </c>
      <c r="BT79" s="249">
        <f t="shared" si="546"/>
        <v>0</v>
      </c>
      <c r="BU79" s="249">
        <f t="shared" si="547"/>
        <v>0</v>
      </c>
      <c r="BV79" s="249">
        <f t="shared" si="548"/>
        <v>0</v>
      </c>
      <c r="BW79" s="279">
        <f t="shared" si="549"/>
        <v>9.7098269479661836E-5</v>
      </c>
      <c r="BY79" s="273" t="s">
        <v>635</v>
      </c>
      <c r="BZ79" s="249" t="str">
        <f t="shared" si="550"/>
        <v/>
      </c>
      <c r="CA79" s="249" t="str">
        <f t="shared" si="487"/>
        <v/>
      </c>
      <c r="CB79" s="249" t="str">
        <f t="shared" si="488"/>
        <v/>
      </c>
      <c r="CC79" s="249" t="str">
        <f t="shared" si="489"/>
        <v/>
      </c>
      <c r="CD79" s="249" t="str">
        <f t="shared" si="490"/>
        <v/>
      </c>
      <c r="CE79" s="249" t="str">
        <f t="shared" si="491"/>
        <v/>
      </c>
      <c r="CF79" s="249" t="str">
        <f t="shared" si="492"/>
        <v/>
      </c>
      <c r="CG79" s="249" t="str">
        <f t="shared" si="493"/>
        <v/>
      </c>
      <c r="CH79" s="249">
        <f t="shared" si="494"/>
        <v>-0.70466086150254104</v>
      </c>
      <c r="CI79" s="249" t="str">
        <f t="shared" si="495"/>
        <v/>
      </c>
      <c r="CJ79" s="249" t="str">
        <f t="shared" si="496"/>
        <v/>
      </c>
      <c r="CK79" s="249" t="str">
        <f t="shared" si="497"/>
        <v/>
      </c>
      <c r="CL79" s="279">
        <f t="shared" si="498"/>
        <v>-0.70466086150254104</v>
      </c>
      <c r="CN79" s="273" t="s">
        <v>635</v>
      </c>
      <c r="CO79" s="239" t="str">
        <f t="shared" si="551"/>
        <v/>
      </c>
      <c r="CP79" s="239" t="str">
        <f t="shared" si="499"/>
        <v/>
      </c>
      <c r="CQ79" s="239" t="str">
        <f t="shared" si="500"/>
        <v/>
      </c>
      <c r="CR79" s="239" t="str">
        <f t="shared" si="501"/>
        <v/>
      </c>
      <c r="CS79" s="239" t="str">
        <f t="shared" si="502"/>
        <v/>
      </c>
      <c r="CT79" s="239" t="str">
        <f t="shared" si="503"/>
        <v/>
      </c>
      <c r="CU79" s="239" t="str">
        <f t="shared" si="504"/>
        <v/>
      </c>
      <c r="CV79" s="239" t="str">
        <f t="shared" si="505"/>
        <v/>
      </c>
      <c r="CW79" s="239">
        <f t="shared" si="506"/>
        <v>1.2196309609264109</v>
      </c>
      <c r="CX79" s="239" t="str">
        <f t="shared" si="507"/>
        <v/>
      </c>
      <c r="CY79" s="239" t="str">
        <f t="shared" si="508"/>
        <v/>
      </c>
      <c r="CZ79" s="239" t="str">
        <f t="shared" si="509"/>
        <v/>
      </c>
      <c r="DA79" s="110"/>
      <c r="DB79" s="121" t="s">
        <v>629</v>
      </c>
      <c r="DC79" s="273" t="str">
        <v>TNC-Transit</v>
      </c>
      <c r="DD79" s="239" t="str">
        <v/>
      </c>
      <c r="DE79" s="239">
        <v>-0.58816695734050517</v>
      </c>
      <c r="DF79" s="239">
        <v>-0.56378200360625719</v>
      </c>
      <c r="DG79" s="239">
        <v>-0.16447100179093954</v>
      </c>
      <c r="DH79" s="239" t="str">
        <v/>
      </c>
      <c r="DI79" s="239" t="str">
        <v/>
      </c>
      <c r="DJ79" s="239" t="str">
        <v/>
      </c>
      <c r="DK79" s="239" t="str">
        <v/>
      </c>
      <c r="DL79" s="239">
        <v>1.2196309609264109</v>
      </c>
      <c r="DM79" s="239" t="str">
        <v/>
      </c>
      <c r="DN79" s="239" t="str">
        <v/>
      </c>
      <c r="DO79" s="239" t="str">
        <v/>
      </c>
      <c r="DP79" s="110">
        <v>0</v>
      </c>
      <c r="DR79" s="282" t="s">
        <v>695</v>
      </c>
      <c r="DS79" s="288">
        <v>-999</v>
      </c>
      <c r="DT79" s="288">
        <v>-999</v>
      </c>
      <c r="DU79" s="288">
        <v>5.4766548869228622</v>
      </c>
      <c r="DV79" s="288">
        <v>5.4766548869228622</v>
      </c>
      <c r="DW79" s="288">
        <v>5.4766548869228622</v>
      </c>
      <c r="DX79" s="288">
        <v>3.5983172840981958</v>
      </c>
      <c r="DY79" s="288">
        <v>3.5983172840981958</v>
      </c>
      <c r="DZ79" s="288">
        <v>3.5983172840981958</v>
      </c>
      <c r="EA79" s="288">
        <v>12.843323301158748</v>
      </c>
      <c r="EB79" s="288">
        <v>-999</v>
      </c>
      <c r="EC79" s="288">
        <v>-999</v>
      </c>
      <c r="ED79" s="288">
        <v>-999</v>
      </c>
      <c r="EE79" s="288">
        <v>-999</v>
      </c>
      <c r="EF79" s="290">
        <v>0</v>
      </c>
      <c r="EG79" s="288">
        <v>-999</v>
      </c>
      <c r="EH79" s="288">
        <v>-999</v>
      </c>
      <c r="EK79" s="282" t="s">
        <v>695</v>
      </c>
      <c r="EL79" s="286">
        <f>IFERROR(DS79+TripMode!DD79, DS79)</f>
        <v>-999</v>
      </c>
      <c r="EM79" s="286">
        <f>IFERROR(DT79+TripMode!DD79, DT79)</f>
        <v>-999</v>
      </c>
      <c r="EN79" s="286">
        <f>IFERROR(DU79+TripMode!DE79, DU79)</f>
        <v>4.8884879295823573</v>
      </c>
      <c r="EO79" s="286">
        <f>IFERROR(DV79+TripMode!DE79, DV79)</f>
        <v>4.8884879295823573</v>
      </c>
      <c r="EP79" s="286">
        <f>IFERROR(DW79+TripMode!DE79, DW79)</f>
        <v>4.8884879295823573</v>
      </c>
      <c r="EQ79" s="286">
        <f>IFERROR(DX79+TripMode!DF79, DX79)</f>
        <v>3.0345352804919385</v>
      </c>
      <c r="ER79" s="286">
        <f>IFERROR(DY79+TripMode!DF79, DY79)</f>
        <v>3.0345352804919385</v>
      </c>
      <c r="ES79" s="286">
        <f>IFERROR(DZ79+TripMode!DF79, DZ79)</f>
        <v>3.0345352804919385</v>
      </c>
      <c r="ET79" s="286">
        <f>IFERROR(EA79+TripMode!DG79, EA79)</f>
        <v>12.678852299367808</v>
      </c>
      <c r="EU79" s="287">
        <f>IFERROR(EB79+TripMode!DH79, EB79)</f>
        <v>-999</v>
      </c>
      <c r="EV79" s="286">
        <f>IFERROR(EC79+TripMode!DI79, EC79)</f>
        <v>-999</v>
      </c>
      <c r="EW79" s="286">
        <f>IFERROR(ED79+TripMode!DJ79, ED79)</f>
        <v>-999</v>
      </c>
      <c r="EX79" s="286">
        <f>IFERROR(EE79+TripMode!DK79, EE79)</f>
        <v>-999</v>
      </c>
      <c r="EY79" s="290">
        <v>0</v>
      </c>
      <c r="EZ79" s="286">
        <f>IFERROR(EG79+TripMode!DN79, EG79)</f>
        <v>-999</v>
      </c>
      <c r="FA79" s="286">
        <f>IFERROR(EH79+TripMode!DO79, EH79)</f>
        <v>-999</v>
      </c>
    </row>
    <row r="80" spans="1:157" s="251" customFormat="1" x14ac:dyDescent="0.25">
      <c r="A80" s="251">
        <v>10</v>
      </c>
      <c r="B80" s="273" t="s">
        <v>525</v>
      </c>
      <c r="C80" s="274"/>
      <c r="D80" s="274"/>
      <c r="E80" s="274"/>
      <c r="F80" s="274"/>
      <c r="G80" s="274"/>
      <c r="H80" s="274"/>
      <c r="I80" s="274"/>
      <c r="J80" s="274"/>
      <c r="K80" s="274"/>
      <c r="L80" s="274">
        <v>0</v>
      </c>
      <c r="M80" s="274"/>
      <c r="N80" s="274"/>
      <c r="O80" s="275">
        <v>0</v>
      </c>
      <c r="P80" s="234"/>
      <c r="Q80" s="273" t="s">
        <v>525</v>
      </c>
      <c r="R80" s="274">
        <f>IFERROR(C80*IF((AG$83-SUM(C$76:C$79))/(C$83-SUM(C$76:C$79))&gt;0,(AG$83-SUM(C$76:C$79))/(C$83-SUM(C$76:C$79)),1),0)</f>
        <v>0</v>
      </c>
      <c r="S80" s="274">
        <f t="shared" ref="S80:AC80" si="564">IFERROR(D80*IF((AH$83-SUM(D$76:D$79))/(D$83-SUM(D$76:D$79))&gt;0,(AH$83-SUM(D$76:D$79))/(D$83-SUM(D$76:D$79)),1),0)</f>
        <v>0</v>
      </c>
      <c r="T80" s="274">
        <f t="shared" si="564"/>
        <v>0</v>
      </c>
      <c r="U80" s="274">
        <f t="shared" si="564"/>
        <v>0</v>
      </c>
      <c r="V80" s="274">
        <f t="shared" si="564"/>
        <v>0</v>
      </c>
      <c r="W80" s="274">
        <f t="shared" si="564"/>
        <v>0</v>
      </c>
      <c r="X80" s="274">
        <f t="shared" si="564"/>
        <v>0</v>
      </c>
      <c r="Y80" s="274">
        <f t="shared" si="564"/>
        <v>0</v>
      </c>
      <c r="Z80" s="274">
        <f t="shared" si="564"/>
        <v>0</v>
      </c>
      <c r="AA80" s="274">
        <f t="shared" si="564"/>
        <v>0</v>
      </c>
      <c r="AB80" s="274">
        <f t="shared" si="564"/>
        <v>0</v>
      </c>
      <c r="AC80" s="274">
        <f t="shared" si="564"/>
        <v>0</v>
      </c>
      <c r="AD80" s="275">
        <f t="shared" si="522"/>
        <v>0</v>
      </c>
      <c r="AF80" s="273" t="s">
        <v>525</v>
      </c>
      <c r="AG80" s="274">
        <f>Index!$D$3*SUMIFS(TripMode_Input!$E:$E,TripMode_Input!$C:$C,AG$4,TripMode_Input!$D:$D,$A$69,TripMode_Input!$B:$B,$A80)</f>
        <v>0</v>
      </c>
      <c r="AH80" s="274">
        <f>Index!$D$3*SUMIFS(TripMode_Input!$E:$E,TripMode_Input!$C:$C,AH$4,TripMode_Input!$D:$D,$A$69,TripMode_Input!$B:$B,$A80)</f>
        <v>0</v>
      </c>
      <c r="AI80" s="274">
        <f>Index!$D$3*SUMIFS(TripMode_Input!$E:$E,TripMode_Input!$C:$C,AI$4,TripMode_Input!$D:$D,$A$69,TripMode_Input!$B:$B,$A80)</f>
        <v>0</v>
      </c>
      <c r="AJ80" s="274">
        <f>Index!$D$3*SUMIFS(TripMode_Input!$E:$E,TripMode_Input!$C:$C,AJ$4,TripMode_Input!$D:$D,$A$69,TripMode_Input!$B:$B,$A80)</f>
        <v>0</v>
      </c>
      <c r="AK80" s="274">
        <f>Index!$D$3*SUMIFS(TripMode_Input!$E:$E,TripMode_Input!$C:$C,AK$4,TripMode_Input!$D:$D,$A$69,TripMode_Input!$B:$B,$A80)</f>
        <v>0</v>
      </c>
      <c r="AL80" s="274">
        <f>Index!$D$3*SUMIFS(TripMode_Input!$E:$E,TripMode_Input!$C:$C,AL$4,TripMode_Input!$D:$D,$A$69,TripMode_Input!$B:$B,$A80)</f>
        <v>0</v>
      </c>
      <c r="AM80" s="274">
        <f>Index!$D$3*SUMIFS(TripMode_Input!$E:$E,TripMode_Input!$C:$C,AM$4,TripMode_Input!$D:$D,$A$69,TripMode_Input!$B:$B,$A80)</f>
        <v>0</v>
      </c>
      <c r="AN80" s="274">
        <f>Index!$D$3*SUMIFS(TripMode_Input!$E:$E,TripMode_Input!$C:$C,AN$4,TripMode_Input!$D:$D,$A$69,TripMode_Input!$B:$B,$A80)</f>
        <v>0</v>
      </c>
      <c r="AO80" s="274">
        <f>Index!$D$3*SUMIFS(TripMode_Input!$E:$E,TripMode_Input!$C:$C,AO$4,TripMode_Input!$D:$D,$A$69,TripMode_Input!$B:$B,$A80)</f>
        <v>0</v>
      </c>
      <c r="AP80" s="274">
        <f>Index!$D$3*SUMIFS(TripMode_Input!$E:$E,TripMode_Input!$C:$C,AP$4,TripMode_Input!$D:$D,$A$69,TripMode_Input!$B:$B,$A80)</f>
        <v>0</v>
      </c>
      <c r="AQ80" s="274">
        <f>Index!$D$3*SUMIFS(TripMode_Input!$E:$E,TripMode_Input!$C:$C,AQ$4,TripMode_Input!$D:$D,$A$69,TripMode_Input!$B:$B,$A80)</f>
        <v>0</v>
      </c>
      <c r="AR80" s="274">
        <f>Index!$D$3*SUMIFS(TripMode_Input!$E:$E,TripMode_Input!$C:$C,AR$4,TripMode_Input!$D:$D,$A$69,TripMode_Input!$B:$B,$A80)</f>
        <v>0</v>
      </c>
      <c r="AS80" s="275">
        <f t="shared" si="523"/>
        <v>0</v>
      </c>
      <c r="AU80" s="273" t="s">
        <v>525</v>
      </c>
      <c r="AV80" s="249">
        <f t="shared" si="524"/>
        <v>0</v>
      </c>
      <c r="AW80" s="249">
        <f t="shared" si="525"/>
        <v>0</v>
      </c>
      <c r="AX80" s="249">
        <f t="shared" si="526"/>
        <v>0</v>
      </c>
      <c r="AY80" s="249">
        <f t="shared" si="527"/>
        <v>0</v>
      </c>
      <c r="AZ80" s="249">
        <f t="shared" si="528"/>
        <v>0</v>
      </c>
      <c r="BA80" s="249">
        <f t="shared" si="529"/>
        <v>0</v>
      </c>
      <c r="BB80" s="249">
        <f t="shared" si="530"/>
        <v>0</v>
      </c>
      <c r="BC80" s="249">
        <f t="shared" si="531"/>
        <v>0</v>
      </c>
      <c r="BD80" s="249">
        <f t="shared" si="532"/>
        <v>0</v>
      </c>
      <c r="BE80" s="249">
        <f t="shared" si="533"/>
        <v>0</v>
      </c>
      <c r="BF80" s="249">
        <f t="shared" si="534"/>
        <v>0</v>
      </c>
      <c r="BG80" s="249">
        <f t="shared" si="535"/>
        <v>0</v>
      </c>
      <c r="BH80" s="279">
        <f t="shared" si="536"/>
        <v>0</v>
      </c>
      <c r="BJ80" s="273" t="s">
        <v>525</v>
      </c>
      <c r="BK80" s="249">
        <f t="shared" si="537"/>
        <v>0</v>
      </c>
      <c r="BL80" s="249">
        <f t="shared" si="538"/>
        <v>0</v>
      </c>
      <c r="BM80" s="249">
        <f t="shared" si="539"/>
        <v>0</v>
      </c>
      <c r="BN80" s="249">
        <f t="shared" si="540"/>
        <v>0</v>
      </c>
      <c r="BO80" s="249">
        <f t="shared" si="541"/>
        <v>0</v>
      </c>
      <c r="BP80" s="249">
        <f t="shared" si="542"/>
        <v>0</v>
      </c>
      <c r="BQ80" s="249">
        <f t="shared" si="543"/>
        <v>0</v>
      </c>
      <c r="BR80" s="249">
        <f t="shared" si="544"/>
        <v>0</v>
      </c>
      <c r="BS80" s="249">
        <f t="shared" si="545"/>
        <v>0</v>
      </c>
      <c r="BT80" s="249">
        <f t="shared" si="546"/>
        <v>0</v>
      </c>
      <c r="BU80" s="249">
        <f t="shared" si="547"/>
        <v>0</v>
      </c>
      <c r="BV80" s="249">
        <f t="shared" si="548"/>
        <v>0</v>
      </c>
      <c r="BW80" s="279">
        <f t="shared" si="549"/>
        <v>0</v>
      </c>
      <c r="BY80" s="273" t="s">
        <v>525</v>
      </c>
      <c r="BZ80" s="249" t="str">
        <f t="shared" si="550"/>
        <v/>
      </c>
      <c r="CA80" s="249" t="str">
        <f t="shared" si="487"/>
        <v/>
      </c>
      <c r="CB80" s="249" t="str">
        <f t="shared" si="488"/>
        <v/>
      </c>
      <c r="CC80" s="249" t="str">
        <f t="shared" si="489"/>
        <v/>
      </c>
      <c r="CD80" s="249" t="str">
        <f t="shared" si="490"/>
        <v/>
      </c>
      <c r="CE80" s="249" t="str">
        <f t="shared" si="491"/>
        <v/>
      </c>
      <c r="CF80" s="249" t="str">
        <f t="shared" si="492"/>
        <v/>
      </c>
      <c r="CG80" s="249" t="str">
        <f t="shared" si="493"/>
        <v/>
      </c>
      <c r="CH80" s="249" t="str">
        <f t="shared" si="494"/>
        <v/>
      </c>
      <c r="CI80" s="249" t="str">
        <f t="shared" si="495"/>
        <v/>
      </c>
      <c r="CJ80" s="249" t="str">
        <f t="shared" si="496"/>
        <v/>
      </c>
      <c r="CK80" s="249" t="str">
        <f t="shared" si="497"/>
        <v/>
      </c>
      <c r="CL80" s="279" t="str">
        <f t="shared" si="498"/>
        <v/>
      </c>
      <c r="CN80" s="273" t="s">
        <v>525</v>
      </c>
      <c r="CO80" s="239" t="str">
        <f t="shared" si="551"/>
        <v/>
      </c>
      <c r="CP80" s="239" t="str">
        <f t="shared" si="499"/>
        <v/>
      </c>
      <c r="CQ80" s="239" t="str">
        <f t="shared" si="500"/>
        <v/>
      </c>
      <c r="CR80" s="239" t="str">
        <f t="shared" si="501"/>
        <v/>
      </c>
      <c r="CS80" s="239" t="str">
        <f t="shared" si="502"/>
        <v/>
      </c>
      <c r="CT80" s="239" t="str">
        <f t="shared" si="503"/>
        <v/>
      </c>
      <c r="CU80" s="239" t="str">
        <f t="shared" si="504"/>
        <v/>
      </c>
      <c r="CV80" s="239" t="str">
        <f t="shared" si="505"/>
        <v/>
      </c>
      <c r="CW80" s="239" t="str">
        <f t="shared" si="506"/>
        <v/>
      </c>
      <c r="CX80" s="239" t="str">
        <f t="shared" si="507"/>
        <v/>
      </c>
      <c r="CY80" s="239" t="str">
        <f t="shared" si="508"/>
        <v/>
      </c>
      <c r="CZ80" s="239" t="str">
        <f t="shared" si="509"/>
        <v/>
      </c>
      <c r="DA80" s="110"/>
      <c r="DC80" s="273" t="str">
        <v>School Bus</v>
      </c>
      <c r="DD80" s="239" t="str">
        <v/>
      </c>
      <c r="DE80" s="239" t="str">
        <v/>
      </c>
      <c r="DF80" s="239" t="str">
        <v/>
      </c>
      <c r="DG80" s="239" t="str">
        <v/>
      </c>
      <c r="DH80" s="239" t="str">
        <v/>
      </c>
      <c r="DI80" s="239" t="str">
        <v/>
      </c>
      <c r="DJ80" s="239" t="str">
        <v/>
      </c>
      <c r="DK80" s="239" t="str">
        <v/>
      </c>
      <c r="DL80" s="239" t="str">
        <v/>
      </c>
      <c r="DM80" s="239" t="str">
        <v/>
      </c>
      <c r="DN80" s="239" t="str">
        <v/>
      </c>
      <c r="DO80" s="239" t="str">
        <v/>
      </c>
      <c r="DP80" s="110">
        <v>0</v>
      </c>
      <c r="DR80" s="282" t="s">
        <v>697</v>
      </c>
      <c r="DS80" s="286">
        <v>-999</v>
      </c>
      <c r="DT80" s="286">
        <v>-999</v>
      </c>
      <c r="DU80" s="286">
        <v>-999</v>
      </c>
      <c r="DV80" s="286">
        <v>-999</v>
      </c>
      <c r="DW80" s="286">
        <v>-999</v>
      </c>
      <c r="DX80" s="286">
        <v>-999</v>
      </c>
      <c r="DY80" s="286">
        <v>-999</v>
      </c>
      <c r="DZ80" s="286">
        <v>-999</v>
      </c>
      <c r="EA80" s="286">
        <v>-999</v>
      </c>
      <c r="EB80" s="286">
        <v>-999</v>
      </c>
      <c r="EC80" s="286">
        <v>-999</v>
      </c>
      <c r="ED80" s="286">
        <v>-999</v>
      </c>
      <c r="EE80" s="286">
        <v>-999</v>
      </c>
      <c r="EF80" s="286">
        <v>-999</v>
      </c>
      <c r="EG80" s="286">
        <v>-999</v>
      </c>
      <c r="EH80" s="286">
        <v>-999</v>
      </c>
      <c r="EK80" s="282" t="s">
        <v>697</v>
      </c>
      <c r="EL80" s="286">
        <f>IFERROR(DS80+TripMode!DD80, DS80)</f>
        <v>-999</v>
      </c>
      <c r="EM80" s="286">
        <f>IFERROR(DT80+TripMode!DD80, DT80)</f>
        <v>-999</v>
      </c>
      <c r="EN80" s="286">
        <f>IFERROR(DU80+TripMode!DE80, DU80)</f>
        <v>-999</v>
      </c>
      <c r="EO80" s="286">
        <f>IFERROR(DV80+TripMode!DE80, DV80)</f>
        <v>-999</v>
      </c>
      <c r="EP80" s="286">
        <f>IFERROR(DW80+TripMode!DE80, DW80)</f>
        <v>-999</v>
      </c>
      <c r="EQ80" s="286">
        <f>IFERROR(DX80+TripMode!DF80, DX80)</f>
        <v>-999</v>
      </c>
      <c r="ER80" s="286">
        <f>IFERROR(DY80+TripMode!DF80, DY80)</f>
        <v>-999</v>
      </c>
      <c r="ES80" s="286">
        <f>IFERROR(DZ80+TripMode!DF80, DZ80)</f>
        <v>-999</v>
      </c>
      <c r="ET80" s="286">
        <f>IFERROR(EA80+TripMode!DG80, EA80)</f>
        <v>-999</v>
      </c>
      <c r="EU80" s="287">
        <f>IFERROR(EB80+TripMode!DH80, EB80)</f>
        <v>-999</v>
      </c>
      <c r="EV80" s="286">
        <f>IFERROR(EC80+TripMode!DI80, EC80)</f>
        <v>-999</v>
      </c>
      <c r="EW80" s="286">
        <f>IFERROR(ED80+TripMode!DJ80, ED80)</f>
        <v>-999</v>
      </c>
      <c r="EX80" s="286">
        <f>IFERROR(EE80+TripMode!DK80, EE80)</f>
        <v>-999</v>
      </c>
      <c r="EY80" s="286">
        <f>IFERROR(EF80+TripMode!DL80, EF80)</f>
        <v>-999</v>
      </c>
      <c r="EZ80" s="286">
        <f>IFERROR(EG80+TripMode!DN80, EG80)</f>
        <v>-999</v>
      </c>
      <c r="FA80" s="286">
        <f>IFERROR(EH80+TripMode!DO80, EH80)</f>
        <v>-999</v>
      </c>
    </row>
    <row r="81" spans="1:157" s="251" customFormat="1" x14ac:dyDescent="0.25">
      <c r="A81" s="251">
        <v>11</v>
      </c>
      <c r="B81" s="273" t="s">
        <v>468</v>
      </c>
      <c r="C81" s="274"/>
      <c r="D81" s="274"/>
      <c r="E81" s="274"/>
      <c r="F81" s="274"/>
      <c r="G81" s="274"/>
      <c r="H81" s="274">
        <v>3235.7611830647502</v>
      </c>
      <c r="I81" s="274"/>
      <c r="J81" s="274"/>
      <c r="K81" s="274"/>
      <c r="L81" s="274"/>
      <c r="M81" s="274">
        <v>18240.813009500001</v>
      </c>
      <c r="N81" s="274">
        <v>2379.2364794999999</v>
      </c>
      <c r="O81" s="275">
        <v>23855.810672064752</v>
      </c>
      <c r="P81" s="234"/>
      <c r="Q81" s="273" t="s">
        <v>468</v>
      </c>
      <c r="R81" s="274">
        <f t="shared" ref="R81:R82" si="565">IFERROR(C81*IF((AG$83-SUM(C$76:C$79))/(C$83-SUM(C$76:C$79))&gt;0,(AG$83-SUM(C$76:C$79))/(C$83-SUM(C$76:C$79)),1),0)</f>
        <v>0</v>
      </c>
      <c r="S81" s="274">
        <f t="shared" ref="S81:S82" si="566">IFERROR(D81*IF((AH$83-SUM(D$76:D$79))/(D$83-SUM(D$76:D$79))&gt;0,(AH$83-SUM(D$76:D$79))/(D$83-SUM(D$76:D$79)),1),0)</f>
        <v>0</v>
      </c>
      <c r="T81" s="274">
        <f t="shared" ref="T81:T82" si="567">IFERROR(E81*IF((AI$83-SUM(E$76:E$79))/(E$83-SUM(E$76:E$79))&gt;0,(AI$83-SUM(E$76:E$79))/(E$83-SUM(E$76:E$79)),1),0)</f>
        <v>0</v>
      </c>
      <c r="U81" s="274">
        <f t="shared" ref="U81:U82" si="568">IFERROR(F81*IF((AJ$83-SUM(F$76:F$79))/(F$83-SUM(F$76:F$79))&gt;0,(AJ$83-SUM(F$76:F$79))/(F$83-SUM(F$76:F$79)),1),0)</f>
        <v>0</v>
      </c>
      <c r="V81" s="274">
        <f t="shared" ref="V81:V82" si="569">IFERROR(G81*IF((AK$83-SUM(G$76:G$79))/(G$83-SUM(G$76:G$79))&gt;0,(AK$83-SUM(G$76:G$79))/(G$83-SUM(G$76:G$79)),1),0)</f>
        <v>0</v>
      </c>
      <c r="W81" s="274">
        <f t="shared" ref="W81:W82" si="570">IFERROR(H81*IF((AL$83-SUM(H$76:H$79))/(H$83-SUM(H$76:H$79))&gt;0,(AL$83-SUM(H$76:H$79))/(H$83-SUM(H$76:H$79)),1),0)</f>
        <v>1027.2029239360884</v>
      </c>
      <c r="X81" s="274">
        <f t="shared" ref="X81:X82" si="571">IFERROR(I81*IF((AM$83-SUM(I$76:I$79))/(I$83-SUM(I$76:I$79))&gt;0,(AM$83-SUM(I$76:I$79))/(I$83-SUM(I$76:I$79)),1),0)</f>
        <v>0</v>
      </c>
      <c r="Y81" s="274">
        <f t="shared" ref="Y81:Y82" si="572">IFERROR(J81*IF((AN$83-SUM(J$76:J$79))/(J$83-SUM(J$76:J$79))&gt;0,(AN$83-SUM(J$76:J$79))/(J$83-SUM(J$76:J$79)),1),0)</f>
        <v>0</v>
      </c>
      <c r="Z81" s="274">
        <f t="shared" ref="Z81:Z82" si="573">IFERROR(K81*IF((AO$83-SUM(K$76:K$79))/(K$83-SUM(K$76:K$79))&gt;0,(AO$83-SUM(K$76:K$79))/(K$83-SUM(K$76:K$79)),1),0)</f>
        <v>0</v>
      </c>
      <c r="AA81" s="274">
        <f t="shared" ref="AA81:AA82" si="574">IFERROR(L81*IF((AP$83-SUM(L$76:L$79))/(L$83-SUM(L$76:L$79))&gt;0,(AP$83-SUM(L$76:L$79))/(L$83-SUM(L$76:L$79)),1),0)</f>
        <v>0</v>
      </c>
      <c r="AB81" s="274">
        <f t="shared" ref="AB81:AB82" si="575">IFERROR(M81*IF((AQ$83-SUM(M$76:M$79))/(M$83-SUM(M$76:M$79))&gt;0,(AQ$83-SUM(M$76:M$79))/(M$83-SUM(M$76:M$79)),1),0)</f>
        <v>26112.12705680585</v>
      </c>
      <c r="AC81" s="274">
        <f t="shared" ref="AC81:AC82" si="576">IFERROR(N81*IF((AR$83-SUM(N$76:N$79))/(N$83-SUM(N$76:N$79))&gt;0,(AR$83-SUM(N$76:N$79))/(N$83-SUM(N$76:N$79)),1),0)</f>
        <v>2710.1045509793403</v>
      </c>
      <c r="AD81" s="275">
        <f t="shared" si="522"/>
        <v>29849.434531721279</v>
      </c>
      <c r="AF81" s="273" t="s">
        <v>468</v>
      </c>
      <c r="AG81" s="274">
        <f>Index!$D$3*SUMIFS(TripMode_Input!$E:$E,TripMode_Input!$C:$C,AG$4,TripMode_Input!$D:$D,$A$69,TripMode_Input!$B:$B,$A81)</f>
        <v>0</v>
      </c>
      <c r="AH81" s="274">
        <f>Index!$D$3*SUMIFS(TripMode_Input!$E:$E,TripMode_Input!$C:$C,AH$4,TripMode_Input!$D:$D,$A$69,TripMode_Input!$B:$B,$A81)</f>
        <v>0</v>
      </c>
      <c r="AI81" s="274">
        <f>Index!$D$3*SUMIFS(TripMode_Input!$E:$E,TripMode_Input!$C:$C,AI$4,TripMode_Input!$D:$D,$A$69,TripMode_Input!$B:$B,$A81)</f>
        <v>0</v>
      </c>
      <c r="AJ81" s="274">
        <f>Index!$D$3*SUMIFS(TripMode_Input!$E:$E,TripMode_Input!$C:$C,AJ$4,TripMode_Input!$D:$D,$A$69,TripMode_Input!$B:$B,$A81)</f>
        <v>0</v>
      </c>
      <c r="AK81" s="274">
        <f>Index!$D$3*SUMIFS(TripMode_Input!$E:$E,TripMode_Input!$C:$C,AK$4,TripMode_Input!$D:$D,$A$69,TripMode_Input!$B:$B,$A81)</f>
        <v>0</v>
      </c>
      <c r="AL81" s="274">
        <f>Index!$D$3*SUMIFS(TripMode_Input!$E:$E,TripMode_Input!$C:$C,AL$4,TripMode_Input!$D:$D,$A$69,TripMode_Input!$B:$B,$A81)</f>
        <v>1256</v>
      </c>
      <c r="AM81" s="274">
        <f>Index!$D$3*SUMIFS(TripMode_Input!$E:$E,TripMode_Input!$C:$C,AM$4,TripMode_Input!$D:$D,$A$69,TripMode_Input!$B:$B,$A81)</f>
        <v>0</v>
      </c>
      <c r="AN81" s="274">
        <f>Index!$D$3*SUMIFS(TripMode_Input!$E:$E,TripMode_Input!$C:$C,AN$4,TripMode_Input!$D:$D,$A$69,TripMode_Input!$B:$B,$A81)</f>
        <v>0</v>
      </c>
      <c r="AO81" s="274">
        <f>Index!$D$3*SUMIFS(TripMode_Input!$E:$E,TripMode_Input!$C:$C,AO$4,TripMode_Input!$D:$D,$A$69,TripMode_Input!$B:$B,$A81)</f>
        <v>0</v>
      </c>
      <c r="AP81" s="274">
        <f>Index!$D$3*SUMIFS(TripMode_Input!$E:$E,TripMode_Input!$C:$C,AP$4,TripMode_Input!$D:$D,$A$69,TripMode_Input!$B:$B,$A81)</f>
        <v>0</v>
      </c>
      <c r="AQ81" s="274">
        <f>Index!$D$3*SUMIFS(TripMode_Input!$E:$E,TripMode_Input!$C:$C,AQ$4,TripMode_Input!$D:$D,$A$69,TripMode_Input!$B:$B,$A81)</f>
        <v>25626</v>
      </c>
      <c r="AR81" s="274">
        <f>Index!$D$3*SUMIFS(TripMode_Input!$E:$E,TripMode_Input!$C:$C,AR$4,TripMode_Input!$D:$D,$A$69,TripMode_Input!$B:$B,$A81)</f>
        <v>2654</v>
      </c>
      <c r="AS81" s="275">
        <f t="shared" si="523"/>
        <v>29536</v>
      </c>
      <c r="AU81" s="273" t="s">
        <v>468</v>
      </c>
      <c r="AV81" s="249">
        <f t="shared" si="524"/>
        <v>0</v>
      </c>
      <c r="AW81" s="249">
        <f t="shared" si="525"/>
        <v>0</v>
      </c>
      <c r="AX81" s="249">
        <f t="shared" si="526"/>
        <v>0</v>
      </c>
      <c r="AY81" s="249">
        <f t="shared" si="527"/>
        <v>0</v>
      </c>
      <c r="AZ81" s="249">
        <f t="shared" si="528"/>
        <v>0</v>
      </c>
      <c r="BA81" s="249">
        <f t="shared" si="529"/>
        <v>4.2715758208209135E-3</v>
      </c>
      <c r="BB81" s="249">
        <f t="shared" si="530"/>
        <v>0</v>
      </c>
      <c r="BC81" s="249">
        <f t="shared" si="531"/>
        <v>0</v>
      </c>
      <c r="BD81" s="249">
        <f t="shared" si="532"/>
        <v>0</v>
      </c>
      <c r="BE81" s="249">
        <f t="shared" si="533"/>
        <v>0</v>
      </c>
      <c r="BF81" s="249">
        <f t="shared" si="534"/>
        <v>0.92340784556212807</v>
      </c>
      <c r="BG81" s="249">
        <f t="shared" si="535"/>
        <v>2.4654348012984793E-2</v>
      </c>
      <c r="BH81" s="279">
        <f t="shared" si="536"/>
        <v>4.5005099968580689E-3</v>
      </c>
      <c r="BJ81" s="273" t="s">
        <v>468</v>
      </c>
      <c r="BK81" s="249">
        <f t="shared" si="537"/>
        <v>0</v>
      </c>
      <c r="BL81" s="249">
        <f t="shared" si="538"/>
        <v>0</v>
      </c>
      <c r="BM81" s="249">
        <f t="shared" si="539"/>
        <v>0</v>
      </c>
      <c r="BN81" s="249">
        <f t="shared" si="540"/>
        <v>0</v>
      </c>
      <c r="BO81" s="249">
        <f t="shared" si="541"/>
        <v>0</v>
      </c>
      <c r="BP81" s="249">
        <f t="shared" si="542"/>
        <v>5.2230178730340911E-3</v>
      </c>
      <c r="BQ81" s="249">
        <f t="shared" si="543"/>
        <v>0</v>
      </c>
      <c r="BR81" s="249">
        <f t="shared" si="544"/>
        <v>0</v>
      </c>
      <c r="BS81" s="249">
        <f t="shared" si="545"/>
        <v>0</v>
      </c>
      <c r="BT81" s="249">
        <f t="shared" si="546"/>
        <v>0</v>
      </c>
      <c r="BU81" s="249">
        <f t="shared" si="547"/>
        <v>0.90621684701888394</v>
      </c>
      <c r="BV81" s="249">
        <f t="shared" si="548"/>
        <v>2.4143954004584987E-2</v>
      </c>
      <c r="BW81" s="279">
        <f t="shared" si="549"/>
        <v>4.4532523095516955E-3</v>
      </c>
      <c r="BY81" s="273" t="s">
        <v>468</v>
      </c>
      <c r="BZ81" s="249" t="str">
        <f t="shared" si="550"/>
        <v/>
      </c>
      <c r="CA81" s="249" t="str">
        <f t="shared" si="487"/>
        <v/>
      </c>
      <c r="CB81" s="249" t="str">
        <f t="shared" si="488"/>
        <v/>
      </c>
      <c r="CC81" s="249" t="str">
        <f t="shared" si="489"/>
        <v/>
      </c>
      <c r="CD81" s="249" t="str">
        <f t="shared" si="490"/>
        <v/>
      </c>
      <c r="CE81" s="249">
        <f t="shared" si="491"/>
        <v>0.22273795248478792</v>
      </c>
      <c r="CF81" s="249" t="str">
        <f t="shared" si="492"/>
        <v/>
      </c>
      <c r="CG81" s="249" t="str">
        <f t="shared" si="493"/>
        <v/>
      </c>
      <c r="CH81" s="249" t="str">
        <f t="shared" si="494"/>
        <v/>
      </c>
      <c r="CI81" s="249" t="str">
        <f t="shared" si="495"/>
        <v/>
      </c>
      <c r="CJ81" s="249">
        <f t="shared" si="496"/>
        <v>-1.8616907605738441E-2</v>
      </c>
      <c r="CK81" s="249">
        <f t="shared" si="497"/>
        <v>-2.0701987662825029E-2</v>
      </c>
      <c r="CL81" s="279">
        <f t="shared" si="498"/>
        <v>-1.0500518238903009E-2</v>
      </c>
      <c r="CN81" s="273" t="s">
        <v>468</v>
      </c>
      <c r="CO81" s="239" t="str">
        <f t="shared" si="551"/>
        <v/>
      </c>
      <c r="CP81" s="239" t="str">
        <f t="shared" si="499"/>
        <v/>
      </c>
      <c r="CQ81" s="239" t="str">
        <f t="shared" si="500"/>
        <v/>
      </c>
      <c r="CR81" s="239" t="str">
        <f t="shared" si="501"/>
        <v/>
      </c>
      <c r="CS81" s="239" t="str">
        <f t="shared" si="502"/>
        <v/>
      </c>
      <c r="CT81" s="239">
        <f t="shared" si="503"/>
        <v>-0.2010925675855092</v>
      </c>
      <c r="CU81" s="239" t="str">
        <f t="shared" si="504"/>
        <v/>
      </c>
      <c r="CV81" s="239" t="str">
        <f t="shared" si="505"/>
        <v/>
      </c>
      <c r="CW81" s="239" t="str">
        <f t="shared" si="506"/>
        <v/>
      </c>
      <c r="CX81" s="239" t="str">
        <f t="shared" si="507"/>
        <v/>
      </c>
      <c r="CY81" s="239">
        <f t="shared" si="508"/>
        <v>1.8792383522159065E-2</v>
      </c>
      <c r="CZ81" s="239">
        <f t="shared" si="509"/>
        <v>2.0919277934589857E-2</v>
      </c>
      <c r="DA81" s="110"/>
      <c r="DC81" s="273" t="str">
        <v>Taxi \ Shuttle</v>
      </c>
      <c r="DD81" s="239" t="str">
        <v/>
      </c>
      <c r="DE81" s="239">
        <v>0.111315379325177</v>
      </c>
      <c r="DF81" s="239" t="str">
        <v/>
      </c>
      <c r="DG81" s="239" t="str">
        <v/>
      </c>
      <c r="DH81" s="239" t="str">
        <v/>
      </c>
      <c r="DI81" s="239" t="str">
        <v/>
      </c>
      <c r="DJ81" s="239" t="str">
        <v/>
      </c>
      <c r="DK81" s="239" t="str">
        <v/>
      </c>
      <c r="DL81" s="239" t="str">
        <v/>
      </c>
      <c r="DM81" s="239" t="str">
        <v/>
      </c>
      <c r="DN81" s="239">
        <v>1.8792383522159065E-2</v>
      </c>
      <c r="DO81" s="239">
        <v>3.7064924680604336E-2</v>
      </c>
      <c r="DP81" s="110">
        <v>0</v>
      </c>
      <c r="DR81" s="282" t="s">
        <v>698</v>
      </c>
      <c r="DS81" s="286">
        <v>-999</v>
      </c>
      <c r="DT81" s="286">
        <v>-999</v>
      </c>
      <c r="DU81" s="286">
        <v>-5.0675260842496046</v>
      </c>
      <c r="DV81" s="286">
        <v>-5.0675260842496046</v>
      </c>
      <c r="DW81" s="286">
        <v>-5.0675260842496046</v>
      </c>
      <c r="DX81" s="286">
        <v>-10</v>
      </c>
      <c r="DY81" s="286">
        <v>-10</v>
      </c>
      <c r="DZ81" s="286">
        <v>-10</v>
      </c>
      <c r="EA81" s="286">
        <v>-10</v>
      </c>
      <c r="EB81" s="287">
        <v>-999</v>
      </c>
      <c r="EC81" s="286">
        <v>-999</v>
      </c>
      <c r="ED81" s="286">
        <v>-999</v>
      </c>
      <c r="EE81" s="286">
        <v>-999</v>
      </c>
      <c r="EF81" s="286">
        <v>-999</v>
      </c>
      <c r="EG81" s="290">
        <v>0</v>
      </c>
      <c r="EH81" s="286">
        <v>-2.0676772758262523</v>
      </c>
      <c r="EK81" s="282" t="s">
        <v>698</v>
      </c>
      <c r="EL81" s="286">
        <f>IFERROR(DS81+TripMode!DD81, DS81)</f>
        <v>-999</v>
      </c>
      <c r="EM81" s="286">
        <f>IFERROR(DT81+TripMode!DD81, DT81)</f>
        <v>-999</v>
      </c>
      <c r="EN81" s="286">
        <f>IFERROR(DU81+TripMode!DE81, DU81)</f>
        <v>-4.9562107049244277</v>
      </c>
      <c r="EO81" s="286">
        <f>IFERROR(DV81+TripMode!DE81, DV81)</f>
        <v>-4.9562107049244277</v>
      </c>
      <c r="EP81" s="286">
        <f>IFERROR(DW81+TripMode!DE81, DW81)</f>
        <v>-4.9562107049244277</v>
      </c>
      <c r="EQ81" s="286">
        <f>IFERROR(DX81+TripMode!DF81, DX81)</f>
        <v>-10</v>
      </c>
      <c r="ER81" s="286">
        <f>IFERROR(DY81+TripMode!DF81, DY81)</f>
        <v>-10</v>
      </c>
      <c r="ES81" s="286">
        <f>IFERROR(DZ81+TripMode!DF81, DZ81)</f>
        <v>-10</v>
      </c>
      <c r="ET81" s="286">
        <f>IFERROR(EA81+TripMode!DG81, EA81)</f>
        <v>-10</v>
      </c>
      <c r="EU81" s="287">
        <f>IFERROR(EB81+TripMode!DH81, EB81)</f>
        <v>-999</v>
      </c>
      <c r="EV81" s="286">
        <f>IFERROR(EC81+TripMode!DI81, EC81)</f>
        <v>-999</v>
      </c>
      <c r="EW81" s="286">
        <f>IFERROR(ED81+TripMode!DJ81, ED81)</f>
        <v>-999</v>
      </c>
      <c r="EX81" s="286">
        <f>IFERROR(EE81+TripMode!DK81, EE81)</f>
        <v>-999</v>
      </c>
      <c r="EY81" s="286">
        <f>IFERROR(EF81+TripMode!DL81, EF81)</f>
        <v>-999</v>
      </c>
      <c r="EZ81" s="290">
        <v>0</v>
      </c>
      <c r="FA81" s="286">
        <f>IFERROR(EH81+TripMode!DO81, EH81)</f>
        <v>-2.0306123511456478</v>
      </c>
    </row>
    <row r="82" spans="1:157" s="251" customFormat="1" x14ac:dyDescent="0.25">
      <c r="A82" s="251">
        <v>12</v>
      </c>
      <c r="B82" s="273" t="s">
        <v>632</v>
      </c>
      <c r="C82" s="274"/>
      <c r="D82" s="274"/>
      <c r="E82" s="274"/>
      <c r="F82" s="274"/>
      <c r="G82" s="274"/>
      <c r="H82" s="274">
        <v>18297.146344420638</v>
      </c>
      <c r="I82" s="274"/>
      <c r="J82" s="274"/>
      <c r="K82" s="274"/>
      <c r="L82" s="274"/>
      <c r="M82" s="274">
        <v>793.0788265000001</v>
      </c>
      <c r="N82" s="274">
        <v>76928.646170500011</v>
      </c>
      <c r="O82" s="275">
        <v>96018.871341420658</v>
      </c>
      <c r="P82" s="234"/>
      <c r="Q82" s="273" t="s">
        <v>632</v>
      </c>
      <c r="R82" s="274">
        <f t="shared" si="565"/>
        <v>0</v>
      </c>
      <c r="S82" s="274">
        <f t="shared" si="566"/>
        <v>0</v>
      </c>
      <c r="T82" s="274">
        <f t="shared" si="567"/>
        <v>0</v>
      </c>
      <c r="U82" s="274">
        <f t="shared" si="568"/>
        <v>0</v>
      </c>
      <c r="V82" s="274">
        <f t="shared" si="569"/>
        <v>0</v>
      </c>
      <c r="W82" s="274">
        <f t="shared" si="570"/>
        <v>5808.4886866940606</v>
      </c>
      <c r="X82" s="274">
        <f t="shared" si="571"/>
        <v>0</v>
      </c>
      <c r="Y82" s="274">
        <f t="shared" si="572"/>
        <v>0</v>
      </c>
      <c r="Z82" s="274">
        <f t="shared" si="573"/>
        <v>0</v>
      </c>
      <c r="AA82" s="274">
        <f t="shared" si="574"/>
        <v>0</v>
      </c>
      <c r="AB82" s="274">
        <f t="shared" si="575"/>
        <v>1135.309872035037</v>
      </c>
      <c r="AC82" s="274">
        <f t="shared" si="576"/>
        <v>87626.713814998686</v>
      </c>
      <c r="AD82" s="275">
        <f t="shared" si="522"/>
        <v>94570.51237372779</v>
      </c>
      <c r="AF82" s="273" t="s">
        <v>632</v>
      </c>
      <c r="AG82" s="274">
        <f>Index!$D$3*SUMIFS(TripMode_Input!$E:$E,TripMode_Input!$C:$C,AG$4,TripMode_Input!$D:$D,$A$69,TripMode_Input!$B:$B,$A82)</f>
        <v>0</v>
      </c>
      <c r="AH82" s="274">
        <f>Index!$D$3*SUMIFS(TripMode_Input!$E:$E,TripMode_Input!$C:$C,AH$4,TripMode_Input!$D:$D,$A$69,TripMode_Input!$B:$B,$A82)</f>
        <v>0</v>
      </c>
      <c r="AI82" s="274">
        <f>Index!$D$3*SUMIFS(TripMode_Input!$E:$E,TripMode_Input!$C:$C,AI$4,TripMode_Input!$D:$D,$A$69,TripMode_Input!$B:$B,$A82)</f>
        <v>0</v>
      </c>
      <c r="AJ82" s="274">
        <f>Index!$D$3*SUMIFS(TripMode_Input!$E:$E,TripMode_Input!$C:$C,AJ$4,TripMode_Input!$D:$D,$A$69,TripMode_Input!$B:$B,$A82)</f>
        <v>0</v>
      </c>
      <c r="AK82" s="274">
        <f>Index!$D$3*SUMIFS(TripMode_Input!$E:$E,TripMode_Input!$C:$C,AK$4,TripMode_Input!$D:$D,$A$69,TripMode_Input!$B:$B,$A82)</f>
        <v>0</v>
      </c>
      <c r="AL82" s="274">
        <f>Index!$D$3*SUMIFS(TripMode_Input!$E:$E,TripMode_Input!$C:$C,AL$4,TripMode_Input!$D:$D,$A$69,TripMode_Input!$B:$B,$A82)</f>
        <v>7516</v>
      </c>
      <c r="AM82" s="274">
        <f>Index!$D$3*SUMIFS(TripMode_Input!$E:$E,TripMode_Input!$C:$C,AM$4,TripMode_Input!$D:$D,$A$69,TripMode_Input!$B:$B,$A82)</f>
        <v>0</v>
      </c>
      <c r="AN82" s="274">
        <f>Index!$D$3*SUMIFS(TripMode_Input!$E:$E,TripMode_Input!$C:$C,AN$4,TripMode_Input!$D:$D,$A$69,TripMode_Input!$B:$B,$A82)</f>
        <v>0</v>
      </c>
      <c r="AO82" s="274">
        <f>Index!$D$3*SUMIFS(TripMode_Input!$E:$E,TripMode_Input!$C:$C,AO$4,TripMode_Input!$D:$D,$A$69,TripMode_Input!$B:$B,$A82)</f>
        <v>0</v>
      </c>
      <c r="AP82" s="274">
        <f>Index!$D$3*SUMIFS(TripMode_Input!$E:$E,TripMode_Input!$C:$C,AP$4,TripMode_Input!$D:$D,$A$69,TripMode_Input!$B:$B,$A82)</f>
        <v>0</v>
      </c>
      <c r="AQ82" s="274">
        <f>Index!$D$3*SUMIFS(TripMode_Input!$E:$E,TripMode_Input!$C:$C,AQ$4,TripMode_Input!$D:$D,$A$69,TripMode_Input!$B:$B,$A82)</f>
        <v>1094</v>
      </c>
      <c r="AR82" s="274">
        <f>Index!$D$3*SUMIFS(TripMode_Input!$E:$E,TripMode_Input!$C:$C,AR$4,TripMode_Input!$D:$D,$A$69,TripMode_Input!$B:$B,$A82)</f>
        <v>84972</v>
      </c>
      <c r="AS82" s="275">
        <f t="shared" si="523"/>
        <v>93582</v>
      </c>
      <c r="AU82" s="273" t="s">
        <v>632</v>
      </c>
      <c r="AV82" s="249">
        <f t="shared" si="524"/>
        <v>0</v>
      </c>
      <c r="AW82" s="249">
        <f t="shared" si="525"/>
        <v>0</v>
      </c>
      <c r="AX82" s="249">
        <f t="shared" si="526"/>
        <v>0</v>
      </c>
      <c r="AY82" s="249">
        <f t="shared" si="527"/>
        <v>0</v>
      </c>
      <c r="AZ82" s="249">
        <f t="shared" si="528"/>
        <v>0</v>
      </c>
      <c r="BA82" s="249">
        <f t="shared" si="529"/>
        <v>2.4154331390063209E-2</v>
      </c>
      <c r="BB82" s="249">
        <f t="shared" si="530"/>
        <v>0</v>
      </c>
      <c r="BC82" s="249">
        <f t="shared" si="531"/>
        <v>0</v>
      </c>
      <c r="BD82" s="249">
        <f t="shared" si="532"/>
        <v>0</v>
      </c>
      <c r="BE82" s="249">
        <f t="shared" si="533"/>
        <v>0</v>
      </c>
      <c r="BF82" s="249">
        <f t="shared" si="534"/>
        <v>4.0148167198353395E-2</v>
      </c>
      <c r="BG82" s="249">
        <f t="shared" si="535"/>
        <v>0.79715725241984181</v>
      </c>
      <c r="BH82" s="279">
        <f t="shared" si="536"/>
        <v>1.4258747042381855E-2</v>
      </c>
      <c r="BJ82" s="273" t="s">
        <v>632</v>
      </c>
      <c r="BK82" s="249">
        <f t="shared" si="537"/>
        <v>0</v>
      </c>
      <c r="BL82" s="249">
        <f t="shared" si="538"/>
        <v>0</v>
      </c>
      <c r="BM82" s="249">
        <f t="shared" si="539"/>
        <v>0</v>
      </c>
      <c r="BN82" s="249">
        <f t="shared" si="540"/>
        <v>0</v>
      </c>
      <c r="BO82" s="249">
        <f t="shared" si="541"/>
        <v>0</v>
      </c>
      <c r="BP82" s="249">
        <f t="shared" si="542"/>
        <v>3.1254938163793176E-2</v>
      </c>
      <c r="BQ82" s="249">
        <f t="shared" si="543"/>
        <v>0</v>
      </c>
      <c r="BR82" s="249">
        <f t="shared" si="544"/>
        <v>0</v>
      </c>
      <c r="BS82" s="249">
        <f t="shared" si="545"/>
        <v>0</v>
      </c>
      <c r="BT82" s="249">
        <f t="shared" si="546"/>
        <v>0</v>
      </c>
      <c r="BU82" s="249">
        <f t="shared" si="547"/>
        <v>3.8687318763703231E-2</v>
      </c>
      <c r="BV82" s="249">
        <f t="shared" si="548"/>
        <v>0.77300680470143013</v>
      </c>
      <c r="BW82" s="279">
        <f t="shared" si="549"/>
        <v>1.4109705364046139E-2</v>
      </c>
      <c r="BY82" s="273" t="s">
        <v>632</v>
      </c>
      <c r="BZ82" s="249" t="str">
        <f t="shared" si="550"/>
        <v/>
      </c>
      <c r="CA82" s="249" t="str">
        <f t="shared" si="487"/>
        <v/>
      </c>
      <c r="CB82" s="249" t="str">
        <f t="shared" si="488"/>
        <v/>
      </c>
      <c r="CC82" s="249" t="str">
        <f t="shared" si="489"/>
        <v/>
      </c>
      <c r="CD82" s="249" t="str">
        <f t="shared" si="490"/>
        <v/>
      </c>
      <c r="CE82" s="249">
        <f t="shared" si="491"/>
        <v>0.29396826014613137</v>
      </c>
      <c r="CF82" s="249" t="str">
        <f t="shared" si="492"/>
        <v/>
      </c>
      <c r="CG82" s="249" t="str">
        <f t="shared" si="493"/>
        <v/>
      </c>
      <c r="CH82" s="249" t="str">
        <f t="shared" si="494"/>
        <v/>
      </c>
      <c r="CI82" s="249" t="str">
        <f t="shared" si="495"/>
        <v/>
      </c>
      <c r="CJ82" s="249">
        <f t="shared" si="496"/>
        <v>-3.6386428985233428E-2</v>
      </c>
      <c r="CK82" s="249">
        <f t="shared" si="497"/>
        <v>-3.0295713480747805E-2</v>
      </c>
      <c r="CL82" s="279">
        <f t="shared" si="498"/>
        <v>-1.0452649022576378E-2</v>
      </c>
      <c r="CN82" s="273" t="s">
        <v>632</v>
      </c>
      <c r="CO82" s="239" t="str">
        <f t="shared" si="551"/>
        <v/>
      </c>
      <c r="CP82" s="239" t="str">
        <f t="shared" si="499"/>
        <v/>
      </c>
      <c r="CQ82" s="239" t="str">
        <f t="shared" si="500"/>
        <v/>
      </c>
      <c r="CR82" s="239" t="str">
        <f t="shared" si="501"/>
        <v/>
      </c>
      <c r="CS82" s="239" t="str">
        <f t="shared" si="502"/>
        <v/>
      </c>
      <c r="CT82" s="239">
        <f t="shared" si="503"/>
        <v>-0.25771366729730216</v>
      </c>
      <c r="CU82" s="239" t="str">
        <f t="shared" si="504"/>
        <v/>
      </c>
      <c r="CV82" s="239" t="str">
        <f t="shared" si="505"/>
        <v/>
      </c>
      <c r="CW82" s="239" t="str">
        <f t="shared" si="506"/>
        <v/>
      </c>
      <c r="CX82" s="239" t="str">
        <f t="shared" si="507"/>
        <v/>
      </c>
      <c r="CY82" s="239">
        <f t="shared" si="508"/>
        <v>3.7064924680604336E-2</v>
      </c>
      <c r="CZ82" s="239">
        <f t="shared" si="509"/>
        <v>3.0764113222241762E-2</v>
      </c>
      <c r="DA82" s="110"/>
      <c r="DC82" s="273" t="str">
        <v>TNC</v>
      </c>
      <c r="DD82" s="239" t="str">
        <v/>
      </c>
      <c r="DE82" s="239">
        <v>-4.5010975419360505E-4</v>
      </c>
      <c r="DF82" s="239" t="str">
        <v/>
      </c>
      <c r="DG82" s="239" t="str">
        <v/>
      </c>
      <c r="DH82" s="239" t="str">
        <v/>
      </c>
      <c r="DI82" s="239" t="str">
        <v/>
      </c>
      <c r="DJ82" s="239" t="str">
        <v/>
      </c>
      <c r="DK82" s="239" t="str">
        <v/>
      </c>
      <c r="DL82" s="239" t="str">
        <v/>
      </c>
      <c r="DM82" s="239" t="str">
        <v/>
      </c>
      <c r="DN82" s="239">
        <v>2.0919277934589857E-2</v>
      </c>
      <c r="DO82" s="239">
        <v>3.0764113222241762E-2</v>
      </c>
      <c r="DP82" s="110">
        <v>0</v>
      </c>
      <c r="DR82" s="282" t="s">
        <v>699</v>
      </c>
      <c r="DS82" s="286">
        <v>-999</v>
      </c>
      <c r="DT82" s="286">
        <v>-999</v>
      </c>
      <c r="DU82" s="286">
        <v>-3.0983011635885287</v>
      </c>
      <c r="DV82" s="286">
        <v>-3.0983011635885287</v>
      </c>
      <c r="DW82" s="286">
        <v>-3.0983011635885287</v>
      </c>
      <c r="DX82" s="286">
        <v>-10</v>
      </c>
      <c r="DY82" s="286">
        <v>-10</v>
      </c>
      <c r="DZ82" s="286">
        <v>-10</v>
      </c>
      <c r="EA82" s="286">
        <v>-10</v>
      </c>
      <c r="EB82" s="287">
        <v>-999</v>
      </c>
      <c r="EC82" s="286">
        <v>-999</v>
      </c>
      <c r="ED82" s="286">
        <v>-999</v>
      </c>
      <c r="EE82" s="286">
        <v>-999</v>
      </c>
      <c r="EF82" s="286">
        <v>-999</v>
      </c>
      <c r="EG82" s="286">
        <v>-2.1907998003703653</v>
      </c>
      <c r="EH82" s="290">
        <v>0</v>
      </c>
      <c r="EK82" s="282" t="s">
        <v>699</v>
      </c>
      <c r="EL82" s="286">
        <f>IFERROR(DS82+TripMode!DD82, DS82)</f>
        <v>-999</v>
      </c>
      <c r="EM82" s="286">
        <f>IFERROR(DT82+TripMode!DD82, DT82)</f>
        <v>-999</v>
      </c>
      <c r="EN82" s="286">
        <f>IFERROR(DU82+TripMode!DE82, DU82)</f>
        <v>-3.0987512733427223</v>
      </c>
      <c r="EO82" s="286">
        <f>IFERROR(DV82+TripMode!DE82, DV82)</f>
        <v>-3.0987512733427223</v>
      </c>
      <c r="EP82" s="286">
        <f>IFERROR(DW82+TripMode!DE82, DW82)</f>
        <v>-3.0987512733427223</v>
      </c>
      <c r="EQ82" s="286">
        <f>IFERROR(DX82+TripMode!DF82, DX82)</f>
        <v>-10</v>
      </c>
      <c r="ER82" s="286">
        <f>IFERROR(DY82+TripMode!DF82, DY82)</f>
        <v>-10</v>
      </c>
      <c r="ES82" s="286">
        <f>IFERROR(DZ82+TripMode!DF82, DZ82)</f>
        <v>-10</v>
      </c>
      <c r="ET82" s="286">
        <f>IFERROR(EA82+TripMode!DG82, EA82)</f>
        <v>-10</v>
      </c>
      <c r="EU82" s="287">
        <f>IFERROR(EB82+TripMode!DH82, EB82)</f>
        <v>-999</v>
      </c>
      <c r="EV82" s="286">
        <f>IFERROR(EC82+TripMode!DI82, EC82)</f>
        <v>-999</v>
      </c>
      <c r="EW82" s="286">
        <f>IFERROR(ED82+TripMode!DJ82, ED82)</f>
        <v>-999</v>
      </c>
      <c r="EX82" s="286">
        <f>IFERROR(EE82+TripMode!DK82, EE82)</f>
        <v>-999</v>
      </c>
      <c r="EY82" s="286">
        <f>IFERROR(EF82+TripMode!DL82, EF82)</f>
        <v>-999</v>
      </c>
      <c r="EZ82" s="286">
        <f>IFERROR(EG82+TripMode!DN82, EG82)</f>
        <v>-2.1698805224357756</v>
      </c>
      <c r="FA82" s="290">
        <v>0</v>
      </c>
    </row>
    <row r="83" spans="1:157" s="251" customFormat="1" ht="15.75" thickBot="1" x14ac:dyDescent="0.3">
      <c r="B83" s="276" t="s">
        <v>26</v>
      </c>
      <c r="C83" s="276">
        <v>1590623.3819618635</v>
      </c>
      <c r="D83" s="276">
        <v>1539294.7029091273</v>
      </c>
      <c r="E83" s="276">
        <v>1484020.7787675788</v>
      </c>
      <c r="F83" s="276">
        <v>672366.11775999994</v>
      </c>
      <c r="G83" s="276">
        <v>78380.826329999996</v>
      </c>
      <c r="H83" s="276">
        <v>337888.24566743214</v>
      </c>
      <c r="I83" s="276">
        <v>28762.671875290624</v>
      </c>
      <c r="J83" s="276">
        <v>42808.832358149011</v>
      </c>
      <c r="K83" s="276">
        <v>5890.8502290745582</v>
      </c>
      <c r="L83" s="276">
        <v>0</v>
      </c>
      <c r="M83" s="276">
        <v>19753.799036000004</v>
      </c>
      <c r="N83" s="276">
        <v>96503.727384999962</v>
      </c>
      <c r="O83" s="277">
        <v>5896293.9342795154</v>
      </c>
      <c r="P83" s="234"/>
      <c r="Q83" s="276" t="s">
        <v>26</v>
      </c>
      <c r="R83" s="276">
        <f>SUM(R71:R82)</f>
        <v>1901346</v>
      </c>
      <c r="S83" s="276">
        <f t="shared" ref="S83" si="577">SUM(S71:S82)</f>
        <v>1836881.9999999998</v>
      </c>
      <c r="T83" s="276">
        <f t="shared" ref="T83" si="578">SUM(T71:T82)</f>
        <v>1536040.0000000005</v>
      </c>
      <c r="U83" s="276">
        <f t="shared" ref="U83" si="579">SUM(U71:U82)</f>
        <v>812632</v>
      </c>
      <c r="V83" s="276">
        <f t="shared" ref="V83" si="580">SUM(V71:V82)</f>
        <v>93534</v>
      </c>
      <c r="W83" s="276">
        <f t="shared" ref="W83" si="581">SUM(W71:W82)</f>
        <v>240474.00000000003</v>
      </c>
      <c r="X83" s="276">
        <f t="shared" ref="X83" si="582">SUM(X71:X82)</f>
        <v>30305.999999999993</v>
      </c>
      <c r="Y83" s="276">
        <f t="shared" ref="Y83" si="583">SUM(Y71:Y82)</f>
        <v>37750</v>
      </c>
      <c r="Z83" s="276">
        <f t="shared" ref="Z83" si="584">SUM(Z71:Z82)</f>
        <v>5290</v>
      </c>
      <c r="AA83" s="276">
        <f t="shared" ref="AA83" si="585">SUM(AA71:AA82)</f>
        <v>0</v>
      </c>
      <c r="AB83" s="276">
        <f t="shared" ref="AB83" si="586">SUM(AB71:AB82)</f>
        <v>28277.999999999993</v>
      </c>
      <c r="AC83" s="276">
        <f t="shared" ref="AC83" si="587">SUM(AC71:AC82)</f>
        <v>109924</v>
      </c>
      <c r="AD83" s="277">
        <f t="shared" si="522"/>
        <v>6632456</v>
      </c>
      <c r="AF83" s="276" t="s">
        <v>26</v>
      </c>
      <c r="AG83" s="276">
        <f>SUM(AG71:AG82)</f>
        <v>1901346</v>
      </c>
      <c r="AH83" s="276">
        <f t="shared" ref="AH83" si="588">SUM(AH71:AH82)</f>
        <v>1836882</v>
      </c>
      <c r="AI83" s="276">
        <f t="shared" ref="AI83" si="589">SUM(AI71:AI82)</f>
        <v>1536040</v>
      </c>
      <c r="AJ83" s="276">
        <f t="shared" ref="AJ83" si="590">SUM(AJ71:AJ82)</f>
        <v>812632</v>
      </c>
      <c r="AK83" s="276">
        <f t="shared" ref="AK83" si="591">SUM(AK71:AK82)</f>
        <v>93534</v>
      </c>
      <c r="AL83" s="276">
        <f t="shared" ref="AL83" si="592">SUM(AL71:AL82)</f>
        <v>240474</v>
      </c>
      <c r="AM83" s="276">
        <f t="shared" ref="AM83" si="593">SUM(AM71:AM82)</f>
        <v>30306</v>
      </c>
      <c r="AN83" s="276">
        <f t="shared" ref="AN83" si="594">SUM(AN71:AN82)</f>
        <v>37750</v>
      </c>
      <c r="AO83" s="276">
        <f t="shared" ref="AO83" si="595">SUM(AO71:AO82)</f>
        <v>5290</v>
      </c>
      <c r="AP83" s="276">
        <f t="shared" ref="AP83" si="596">SUM(AP71:AP82)</f>
        <v>0</v>
      </c>
      <c r="AQ83" s="276">
        <f t="shared" ref="AQ83" si="597">SUM(AQ71:AQ82)</f>
        <v>28278</v>
      </c>
      <c r="AR83" s="276">
        <f t="shared" ref="AR83" si="598">SUM(AR71:AR82)</f>
        <v>109924</v>
      </c>
      <c r="AS83" s="277">
        <f t="shared" si="523"/>
        <v>6632456</v>
      </c>
      <c r="AU83" s="276" t="s">
        <v>26</v>
      </c>
      <c r="AV83" s="281">
        <f t="shared" si="524"/>
        <v>1</v>
      </c>
      <c r="AW83" s="281">
        <f t="shared" si="525"/>
        <v>1</v>
      </c>
      <c r="AX83" s="281">
        <f t="shared" si="526"/>
        <v>1</v>
      </c>
      <c r="AY83" s="281">
        <f t="shared" si="527"/>
        <v>1</v>
      </c>
      <c r="AZ83" s="281">
        <f t="shared" si="528"/>
        <v>1</v>
      </c>
      <c r="BA83" s="281">
        <f t="shared" si="529"/>
        <v>1</v>
      </c>
      <c r="BB83" s="281">
        <f t="shared" si="530"/>
        <v>1</v>
      </c>
      <c r="BC83" s="281">
        <f t="shared" si="531"/>
        <v>1</v>
      </c>
      <c r="BD83" s="281">
        <f t="shared" si="532"/>
        <v>1</v>
      </c>
      <c r="BE83" s="281">
        <f t="shared" si="533"/>
        <v>0</v>
      </c>
      <c r="BF83" s="281">
        <f t="shared" si="534"/>
        <v>1</v>
      </c>
      <c r="BG83" s="258">
        <f t="shared" si="535"/>
        <v>1</v>
      </c>
      <c r="BH83" s="280">
        <f t="shared" si="536"/>
        <v>1</v>
      </c>
      <c r="BJ83" s="276" t="s">
        <v>26</v>
      </c>
      <c r="BK83" s="281">
        <f t="shared" si="537"/>
        <v>1</v>
      </c>
      <c r="BL83" s="281">
        <f t="shared" si="538"/>
        <v>1</v>
      </c>
      <c r="BM83" s="281">
        <f t="shared" si="539"/>
        <v>1</v>
      </c>
      <c r="BN83" s="281">
        <f t="shared" si="540"/>
        <v>1</v>
      </c>
      <c r="BO83" s="281">
        <f t="shared" si="541"/>
        <v>1</v>
      </c>
      <c r="BP83" s="281">
        <f t="shared" si="542"/>
        <v>1</v>
      </c>
      <c r="BQ83" s="281">
        <f t="shared" si="543"/>
        <v>1</v>
      </c>
      <c r="BR83" s="281">
        <f t="shared" si="544"/>
        <v>1</v>
      </c>
      <c r="BS83" s="281">
        <f t="shared" si="545"/>
        <v>1</v>
      </c>
      <c r="BT83" s="281">
        <f t="shared" si="546"/>
        <v>0</v>
      </c>
      <c r="BU83" s="281">
        <f t="shared" si="547"/>
        <v>1</v>
      </c>
      <c r="BV83" s="258">
        <f t="shared" si="548"/>
        <v>1</v>
      </c>
      <c r="BW83" s="280">
        <f t="shared" si="549"/>
        <v>1</v>
      </c>
      <c r="BY83" s="83" t="s">
        <v>26</v>
      </c>
      <c r="BZ83" s="281">
        <f t="shared" si="550"/>
        <v>0</v>
      </c>
      <c r="CA83" s="281">
        <f t="shared" si="487"/>
        <v>0</v>
      </c>
      <c r="CB83" s="281">
        <f t="shared" si="488"/>
        <v>0</v>
      </c>
      <c r="CC83" s="281">
        <f t="shared" si="489"/>
        <v>0</v>
      </c>
      <c r="CD83" s="281">
        <f t="shared" si="490"/>
        <v>0</v>
      </c>
      <c r="CE83" s="281">
        <f t="shared" si="491"/>
        <v>0</v>
      </c>
      <c r="CF83" s="281">
        <f t="shared" si="492"/>
        <v>0</v>
      </c>
      <c r="CG83" s="281">
        <f t="shared" si="493"/>
        <v>0</v>
      </c>
      <c r="CH83" s="281">
        <f t="shared" si="494"/>
        <v>0</v>
      </c>
      <c r="CI83" s="281" t="str">
        <f t="shared" si="495"/>
        <v/>
      </c>
      <c r="CJ83" s="281">
        <f t="shared" si="496"/>
        <v>0</v>
      </c>
      <c r="CK83" s="258">
        <f t="shared" si="497"/>
        <v>0</v>
      </c>
      <c r="CL83" s="86">
        <f t="shared" si="498"/>
        <v>0</v>
      </c>
      <c r="CN83" s="83" t="s">
        <v>26</v>
      </c>
      <c r="CO83" s="85"/>
      <c r="CP83" s="85"/>
      <c r="CQ83" s="85"/>
      <c r="CR83" s="85"/>
      <c r="CS83" s="85"/>
      <c r="CT83" s="85"/>
      <c r="CU83" s="85"/>
      <c r="CV83" s="85"/>
      <c r="CW83" s="85"/>
      <c r="CX83" s="85"/>
      <c r="CY83" s="85"/>
      <c r="CZ83" s="85"/>
      <c r="DA83" s="86"/>
      <c r="DC83" s="83" t="str">
        <v>Total</v>
      </c>
      <c r="DD83" s="85">
        <v>0</v>
      </c>
      <c r="DE83" s="85">
        <v>0</v>
      </c>
      <c r="DF83" s="85">
        <v>0</v>
      </c>
      <c r="DG83" s="85">
        <v>0</v>
      </c>
      <c r="DH83" s="85">
        <v>0</v>
      </c>
      <c r="DI83" s="85">
        <v>0</v>
      </c>
      <c r="DJ83" s="85">
        <v>0</v>
      </c>
      <c r="DK83" s="85">
        <v>0</v>
      </c>
      <c r="DL83" s="85">
        <v>0</v>
      </c>
      <c r="DM83" s="85">
        <v>0</v>
      </c>
      <c r="DN83" s="85">
        <v>0</v>
      </c>
      <c r="DO83" s="85">
        <v>0</v>
      </c>
      <c r="DP83" s="86">
        <v>0</v>
      </c>
    </row>
    <row r="84" spans="1:157" s="251" customFormat="1" x14ac:dyDescent="0.25">
      <c r="B84" s="235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F84" s="235"/>
      <c r="AG84" s="234"/>
      <c r="AH84" s="234"/>
      <c r="AI84" s="234"/>
      <c r="AJ84" s="234"/>
      <c r="AK84" s="234"/>
      <c r="AL84" s="234"/>
      <c r="AM84" s="234"/>
      <c r="AN84" s="234"/>
      <c r="AO84" s="234"/>
      <c r="AP84" s="234"/>
      <c r="AQ84" s="234"/>
      <c r="AR84" s="234"/>
      <c r="AS84" s="234"/>
      <c r="AU84" s="235"/>
      <c r="AV84" s="249"/>
      <c r="AW84" s="249"/>
      <c r="AX84" s="249"/>
      <c r="AY84" s="249"/>
      <c r="AZ84" s="249"/>
      <c r="BA84" s="249"/>
      <c r="BB84" s="249"/>
      <c r="BC84" s="249"/>
      <c r="BD84" s="249"/>
      <c r="BE84" s="249"/>
      <c r="BF84" s="249"/>
      <c r="BG84" s="249"/>
      <c r="BH84" s="249"/>
      <c r="BJ84" s="235"/>
      <c r="BK84" s="249"/>
      <c r="BL84" s="249"/>
      <c r="BM84" s="249"/>
      <c r="BN84" s="249"/>
      <c r="BO84" s="249"/>
      <c r="BP84" s="249"/>
      <c r="BQ84" s="249"/>
      <c r="BR84" s="249"/>
      <c r="BS84" s="249"/>
      <c r="BT84" s="249"/>
      <c r="BU84" s="249"/>
      <c r="BV84" s="249"/>
      <c r="BW84" s="249"/>
      <c r="BY84" s="235"/>
      <c r="BZ84" s="249"/>
      <c r="CA84" s="249"/>
      <c r="CB84" s="249"/>
      <c r="CC84" s="249"/>
      <c r="CD84" s="249"/>
      <c r="CE84" s="249"/>
      <c r="CF84" s="249"/>
      <c r="CG84" s="249"/>
      <c r="CH84" s="249"/>
      <c r="CI84" s="249"/>
      <c r="CJ84" s="249"/>
      <c r="CK84" s="249"/>
      <c r="CL84" s="249"/>
      <c r="CN84" s="235"/>
      <c r="CO84" s="236"/>
      <c r="CP84" s="236"/>
      <c r="CQ84" s="236"/>
      <c r="CR84" s="236"/>
      <c r="CS84" s="236"/>
      <c r="CT84" s="236"/>
      <c r="CU84" s="236"/>
      <c r="CV84" s="236"/>
      <c r="CW84" s="236"/>
      <c r="CX84" s="236"/>
      <c r="CY84" s="236"/>
      <c r="CZ84" s="236"/>
      <c r="DA84" s="236"/>
      <c r="DC84" s="235"/>
      <c r="DD84" s="236"/>
      <c r="DE84" s="236"/>
      <c r="DF84" s="236"/>
      <c r="DG84" s="236"/>
      <c r="DH84" s="236"/>
      <c r="DI84" s="236"/>
      <c r="DJ84" s="236"/>
      <c r="DK84" s="236"/>
      <c r="DL84" s="236"/>
      <c r="DM84" s="236"/>
      <c r="DN84" s="236"/>
      <c r="DO84" s="236"/>
      <c r="DP84" s="236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</row>
    <row r="85" spans="1:157" ht="26.25" x14ac:dyDescent="0.4">
      <c r="A85" s="99" t="s">
        <v>100</v>
      </c>
      <c r="B85" t="s">
        <v>176</v>
      </c>
      <c r="C85" s="323" t="s">
        <v>169</v>
      </c>
      <c r="D85" s="323"/>
      <c r="E85" s="323"/>
      <c r="F85" s="323"/>
      <c r="G85" s="323"/>
      <c r="H85" s="323"/>
      <c r="I85" s="323"/>
      <c r="J85" s="323"/>
      <c r="K85" s="323"/>
      <c r="L85" s="323"/>
      <c r="M85" s="265"/>
      <c r="N85" s="265"/>
      <c r="O85" s="265"/>
      <c r="P85" s="253"/>
      <c r="R85" s="323" t="s">
        <v>169</v>
      </c>
      <c r="S85" s="323"/>
      <c r="T85" s="323"/>
      <c r="U85" s="323"/>
      <c r="V85" s="323"/>
      <c r="W85" s="323"/>
      <c r="X85" s="323"/>
      <c r="Y85" s="323"/>
      <c r="Z85" s="323"/>
      <c r="AA85" s="323"/>
      <c r="AB85" s="265"/>
      <c r="AC85" s="265"/>
      <c r="AD85" s="265"/>
      <c r="AF85" t="s">
        <v>176</v>
      </c>
      <c r="AG85" s="323" t="s">
        <v>169</v>
      </c>
      <c r="AH85" s="323"/>
      <c r="AI85" s="323"/>
      <c r="AJ85" s="323"/>
      <c r="AK85" s="323"/>
      <c r="AL85" s="323"/>
      <c r="AM85" s="323"/>
      <c r="AN85" s="323"/>
      <c r="AO85" s="323"/>
      <c r="AP85" s="323"/>
      <c r="AQ85" s="265"/>
      <c r="AR85" s="265"/>
      <c r="AS85" s="265"/>
      <c r="AU85" t="s">
        <v>176</v>
      </c>
      <c r="AV85" s="323" t="s">
        <v>169</v>
      </c>
      <c r="AW85" s="323"/>
      <c r="AX85" s="323"/>
      <c r="AY85" s="323"/>
      <c r="AZ85" s="323"/>
      <c r="BA85" s="323"/>
      <c r="BB85" s="323"/>
      <c r="BC85" s="323"/>
      <c r="BD85" s="323"/>
      <c r="BE85" s="323"/>
      <c r="BF85" s="265"/>
      <c r="BG85" s="265"/>
      <c r="BH85" s="265"/>
      <c r="BJ85" t="s">
        <v>176</v>
      </c>
      <c r="BK85" s="323" t="s">
        <v>169</v>
      </c>
      <c r="BL85" s="323"/>
      <c r="BM85" s="323"/>
      <c r="BN85" s="323"/>
      <c r="BO85" s="323"/>
      <c r="BP85" s="323"/>
      <c r="BQ85" s="323"/>
      <c r="BR85" s="323"/>
      <c r="BS85" s="323"/>
      <c r="BT85" s="323"/>
      <c r="BU85" s="265"/>
      <c r="BV85" s="265"/>
      <c r="BW85" s="265"/>
      <c r="BY85" t="s">
        <v>176</v>
      </c>
      <c r="BZ85" s="323" t="s">
        <v>169</v>
      </c>
      <c r="CA85" s="323"/>
      <c r="CB85" s="323"/>
      <c r="CC85" s="323"/>
      <c r="CD85" s="323"/>
      <c r="CE85" s="323"/>
      <c r="CF85" s="323"/>
      <c r="CG85" s="323"/>
      <c r="CH85" s="323"/>
      <c r="CI85" s="323"/>
      <c r="CJ85" s="265"/>
      <c r="CK85" s="265"/>
      <c r="CL85" s="265"/>
      <c r="CN85" t="s">
        <v>158</v>
      </c>
      <c r="CO85" s="323" t="s">
        <v>169</v>
      </c>
      <c r="CP85" s="323"/>
      <c r="CQ85" s="323"/>
      <c r="CR85" s="323"/>
      <c r="CS85" s="323"/>
      <c r="CT85" s="323"/>
      <c r="CU85" s="323"/>
      <c r="CV85" s="323"/>
      <c r="CW85" s="323"/>
      <c r="CX85" s="323"/>
      <c r="CY85" s="265"/>
      <c r="CZ85" s="265"/>
      <c r="DA85" s="265"/>
      <c r="DB85" t="e">
        <f>#REF!</f>
        <v>#REF!</v>
      </c>
      <c r="DC85" t="s">
        <v>158</v>
      </c>
      <c r="DD85" s="323" t="s">
        <v>169</v>
      </c>
      <c r="DE85" s="323"/>
      <c r="DF85" s="323"/>
      <c r="DG85" s="323"/>
      <c r="DH85" s="323"/>
      <c r="DI85" s="323"/>
      <c r="DJ85" s="323"/>
      <c r="DK85" s="323"/>
      <c r="DL85" s="323"/>
      <c r="DM85" s="323"/>
      <c r="DN85" s="265"/>
      <c r="DO85" s="265"/>
      <c r="DP85" s="265"/>
      <c r="EB85"/>
      <c r="EC85"/>
      <c r="ED85"/>
      <c r="EF85"/>
    </row>
    <row r="86" spans="1:157" s="251" customFormat="1" ht="35.450000000000003" customHeight="1" x14ac:dyDescent="0.25">
      <c r="B86" s="268" t="s">
        <v>170</v>
      </c>
      <c r="C86" s="269" t="s">
        <v>509</v>
      </c>
      <c r="D86" s="270" t="s">
        <v>633</v>
      </c>
      <c r="E86" s="270" t="s">
        <v>634</v>
      </c>
      <c r="F86" s="270" t="s">
        <v>515</v>
      </c>
      <c r="G86" s="270" t="s">
        <v>517</v>
      </c>
      <c r="H86" s="270" t="s">
        <v>519</v>
      </c>
      <c r="I86" s="270" t="s">
        <v>521</v>
      </c>
      <c r="J86" s="270" t="s">
        <v>523</v>
      </c>
      <c r="K86" s="270" t="s">
        <v>635</v>
      </c>
      <c r="L86" s="270" t="s">
        <v>525</v>
      </c>
      <c r="M86" s="270" t="s">
        <v>636</v>
      </c>
      <c r="N86" s="271" t="s">
        <v>632</v>
      </c>
      <c r="O86" s="272" t="s">
        <v>26</v>
      </c>
      <c r="P86" s="252"/>
      <c r="Q86" s="268" t="s">
        <v>170</v>
      </c>
      <c r="R86" s="269" t="s">
        <v>509</v>
      </c>
      <c r="S86" s="270" t="s">
        <v>633</v>
      </c>
      <c r="T86" s="270" t="s">
        <v>634</v>
      </c>
      <c r="U86" s="270" t="s">
        <v>515</v>
      </c>
      <c r="V86" s="270" t="s">
        <v>666</v>
      </c>
      <c r="W86" s="270" t="s">
        <v>519</v>
      </c>
      <c r="X86" s="270" t="s">
        <v>521</v>
      </c>
      <c r="Y86" s="270" t="s">
        <v>523</v>
      </c>
      <c r="Z86" s="270" t="s">
        <v>635</v>
      </c>
      <c r="AA86" s="270" t="s">
        <v>525</v>
      </c>
      <c r="AB86" s="270" t="s">
        <v>665</v>
      </c>
      <c r="AC86" s="271" t="s">
        <v>632</v>
      </c>
      <c r="AD86" s="272" t="s">
        <v>26</v>
      </c>
      <c r="AF86" s="268" t="s">
        <v>170</v>
      </c>
      <c r="AG86" s="269" t="s">
        <v>509</v>
      </c>
      <c r="AH86" s="270" t="s">
        <v>633</v>
      </c>
      <c r="AI86" s="270" t="s">
        <v>634</v>
      </c>
      <c r="AJ86" s="270" t="s">
        <v>515</v>
      </c>
      <c r="AK86" s="270" t="s">
        <v>517</v>
      </c>
      <c r="AL86" s="270" t="s">
        <v>519</v>
      </c>
      <c r="AM86" s="270" t="s">
        <v>521</v>
      </c>
      <c r="AN86" s="270" t="s">
        <v>523</v>
      </c>
      <c r="AO86" s="270" t="s">
        <v>635</v>
      </c>
      <c r="AP86" s="270" t="s">
        <v>525</v>
      </c>
      <c r="AQ86" s="270" t="s">
        <v>636</v>
      </c>
      <c r="AR86" s="271" t="s">
        <v>632</v>
      </c>
      <c r="AS86" s="272" t="s">
        <v>26</v>
      </c>
      <c r="AU86" s="268" t="s">
        <v>170</v>
      </c>
      <c r="AV86" s="269" t="s">
        <v>509</v>
      </c>
      <c r="AW86" s="270" t="s">
        <v>633</v>
      </c>
      <c r="AX86" s="270" t="s">
        <v>634</v>
      </c>
      <c r="AY86" s="270" t="s">
        <v>515</v>
      </c>
      <c r="AZ86" s="270" t="s">
        <v>666</v>
      </c>
      <c r="BA86" s="270" t="s">
        <v>519</v>
      </c>
      <c r="BB86" s="270" t="s">
        <v>521</v>
      </c>
      <c r="BC86" s="270" t="s">
        <v>523</v>
      </c>
      <c r="BD86" s="270" t="s">
        <v>635</v>
      </c>
      <c r="BE86" s="270" t="s">
        <v>525</v>
      </c>
      <c r="BF86" s="270" t="s">
        <v>665</v>
      </c>
      <c r="BG86" s="271" t="s">
        <v>632</v>
      </c>
      <c r="BH86" s="272" t="s">
        <v>26</v>
      </c>
      <c r="BJ86" s="268" t="s">
        <v>170</v>
      </c>
      <c r="BK86" s="269" t="s">
        <v>509</v>
      </c>
      <c r="BL86" s="270" t="s">
        <v>633</v>
      </c>
      <c r="BM86" s="270" t="s">
        <v>634</v>
      </c>
      <c r="BN86" s="270" t="s">
        <v>515</v>
      </c>
      <c r="BO86" s="270" t="s">
        <v>666</v>
      </c>
      <c r="BP86" s="270" t="s">
        <v>519</v>
      </c>
      <c r="BQ86" s="270" t="s">
        <v>521</v>
      </c>
      <c r="BR86" s="270" t="s">
        <v>523</v>
      </c>
      <c r="BS86" s="270" t="s">
        <v>635</v>
      </c>
      <c r="BT86" s="270" t="s">
        <v>525</v>
      </c>
      <c r="BU86" s="270" t="s">
        <v>665</v>
      </c>
      <c r="BV86" s="271" t="s">
        <v>632</v>
      </c>
      <c r="BW86" s="272" t="s">
        <v>26</v>
      </c>
      <c r="BY86" s="268" t="s">
        <v>170</v>
      </c>
      <c r="BZ86" s="269" t="s">
        <v>509</v>
      </c>
      <c r="CA86" s="270" t="s">
        <v>633</v>
      </c>
      <c r="CB86" s="270" t="s">
        <v>634</v>
      </c>
      <c r="CC86" s="270" t="s">
        <v>515</v>
      </c>
      <c r="CD86" s="270" t="s">
        <v>666</v>
      </c>
      <c r="CE86" s="270" t="s">
        <v>519</v>
      </c>
      <c r="CF86" s="270" t="s">
        <v>521</v>
      </c>
      <c r="CG86" s="270" t="s">
        <v>523</v>
      </c>
      <c r="CH86" s="270" t="s">
        <v>635</v>
      </c>
      <c r="CI86" s="270" t="s">
        <v>525</v>
      </c>
      <c r="CJ86" s="270" t="s">
        <v>665</v>
      </c>
      <c r="CK86" s="271" t="s">
        <v>632</v>
      </c>
      <c r="CL86" s="272" t="s">
        <v>26</v>
      </c>
      <c r="CN86" s="268" t="s">
        <v>170</v>
      </c>
      <c r="CO86" s="269" t="s">
        <v>509</v>
      </c>
      <c r="CP86" s="270" t="s">
        <v>633</v>
      </c>
      <c r="CQ86" s="270" t="s">
        <v>634</v>
      </c>
      <c r="CR86" s="270" t="s">
        <v>515</v>
      </c>
      <c r="CS86" s="270" t="s">
        <v>666</v>
      </c>
      <c r="CT86" s="270" t="s">
        <v>519</v>
      </c>
      <c r="CU86" s="270" t="s">
        <v>521</v>
      </c>
      <c r="CV86" s="270" t="s">
        <v>523</v>
      </c>
      <c r="CW86" s="270" t="s">
        <v>635</v>
      </c>
      <c r="CX86" s="270" t="s">
        <v>525</v>
      </c>
      <c r="CY86" s="270" t="s">
        <v>665</v>
      </c>
      <c r="CZ86" s="271" t="s">
        <v>632</v>
      </c>
      <c r="DA86" s="272" t="s">
        <v>26</v>
      </c>
      <c r="DC86" s="268" t="str">
        <f t="array" ref="DC86:DP99">TRANSPOSE(CN86:DA99)</f>
        <v>Trip Mode</v>
      </c>
      <c r="DD86" s="269" t="str">
        <v>Auto SOV (Free)</v>
      </c>
      <c r="DE86" s="270" t="str">
        <v>Auto 2 Person (Free)</v>
      </c>
      <c r="DF86" s="270" t="str">
        <v>Auto 3+ Person (Free)</v>
      </c>
      <c r="DG86" s="270" t="str">
        <v>Walk</v>
      </c>
      <c r="DH86" s="270" t="str">
        <v>Bike/Moped</v>
      </c>
      <c r="DI86" s="270" t="str">
        <v>Walk-Transit</v>
      </c>
      <c r="DJ86" s="270" t="str">
        <v>PNR-Transit</v>
      </c>
      <c r="DK86" s="270" t="str">
        <v>KNR-Transit</v>
      </c>
      <c r="DL86" s="270" t="str">
        <v>TNC-Transit</v>
      </c>
      <c r="DM86" s="270" t="str">
        <v>School Bus</v>
      </c>
      <c r="DN86" s="270" t="str">
        <v>Taxi</v>
      </c>
      <c r="DO86" s="271" t="str">
        <v>TNC</v>
      </c>
      <c r="DP86" s="272" t="str">
        <v>Total</v>
      </c>
      <c r="DS86" s="283" t="s">
        <v>616</v>
      </c>
      <c r="DT86" s="283" t="s">
        <v>617</v>
      </c>
      <c r="DU86" s="283" t="s">
        <v>691</v>
      </c>
      <c r="DV86" s="283" t="s">
        <v>618</v>
      </c>
      <c r="DW86" s="283" t="s">
        <v>619</v>
      </c>
      <c r="DX86" s="283" t="s">
        <v>692</v>
      </c>
      <c r="DY86" s="283" t="s">
        <v>620</v>
      </c>
      <c r="DZ86" s="283" t="s">
        <v>621</v>
      </c>
      <c r="EA86" s="283" t="s">
        <v>320</v>
      </c>
      <c r="EB86" s="284" t="s">
        <v>321</v>
      </c>
      <c r="EC86" s="283" t="s">
        <v>622</v>
      </c>
      <c r="ED86" s="283" t="s">
        <v>623</v>
      </c>
      <c r="EE86" s="283" t="s">
        <v>624</v>
      </c>
      <c r="EF86" s="285" t="s">
        <v>631</v>
      </c>
      <c r="EG86" s="285" t="s">
        <v>693</v>
      </c>
      <c r="EH86" s="285" t="s">
        <v>632</v>
      </c>
      <c r="EL86" s="283" t="s">
        <v>616</v>
      </c>
      <c r="EM86" s="283" t="s">
        <v>617</v>
      </c>
      <c r="EN86" s="283" t="s">
        <v>691</v>
      </c>
      <c r="EO86" s="283" t="s">
        <v>618</v>
      </c>
      <c r="EP86" s="283" t="s">
        <v>619</v>
      </c>
      <c r="EQ86" s="283" t="s">
        <v>692</v>
      </c>
      <c r="ER86" s="283" t="s">
        <v>620</v>
      </c>
      <c r="ES86" s="283" t="s">
        <v>621</v>
      </c>
      <c r="ET86" s="283" t="s">
        <v>320</v>
      </c>
      <c r="EU86" s="284" t="s">
        <v>321</v>
      </c>
      <c r="EV86" s="283" t="s">
        <v>622</v>
      </c>
      <c r="EW86" s="283" t="s">
        <v>623</v>
      </c>
      <c r="EX86" s="283" t="s">
        <v>624</v>
      </c>
      <c r="EY86" s="285" t="s">
        <v>631</v>
      </c>
      <c r="EZ86" s="285" t="s">
        <v>693</v>
      </c>
      <c r="FA86" s="285" t="s">
        <v>632</v>
      </c>
    </row>
    <row r="87" spans="1:157" s="251" customFormat="1" x14ac:dyDescent="0.25">
      <c r="A87" s="251">
        <v>1</v>
      </c>
      <c r="B87" s="273" t="s">
        <v>637</v>
      </c>
      <c r="C87" s="274">
        <v>1279627.6434027064</v>
      </c>
      <c r="D87" s="274">
        <v>215588.3823</v>
      </c>
      <c r="E87" s="274">
        <v>105635.24109</v>
      </c>
      <c r="F87" s="274">
        <v>0</v>
      </c>
      <c r="G87" s="274">
        <v>0</v>
      </c>
      <c r="H87" s="274">
        <v>0</v>
      </c>
      <c r="I87" s="274">
        <v>3226.0211041117959</v>
      </c>
      <c r="J87" s="274">
        <v>0</v>
      </c>
      <c r="K87" s="274">
        <v>0</v>
      </c>
      <c r="L87" s="274">
        <v>0</v>
      </c>
      <c r="M87" s="274">
        <v>0</v>
      </c>
      <c r="N87" s="274">
        <v>0</v>
      </c>
      <c r="O87" s="275">
        <v>1604077.287896818</v>
      </c>
      <c r="P87" s="234"/>
      <c r="Q87" s="273" t="s">
        <v>637</v>
      </c>
      <c r="R87" s="274">
        <f>IFERROR(C87*IF((AG$99-SUM(C$92:C$95))/(C$99-SUM(C$92:C$95))&gt;0,(AG$99-SUM(C$92:C$95))/(C$99-SUM(C$92:C$95)),1),0)</f>
        <v>1339588.0000000002</v>
      </c>
      <c r="S87" s="274">
        <f t="shared" ref="S87:AC87" si="599">IFERROR(D87*IF((AH$99-SUM(D$92:D$95))/(D$99-SUM(D$92:D$95))&gt;0,(AH$99-SUM(D$92:D$95))/(D$99-SUM(D$92:D$95)),1),0)</f>
        <v>178680.5088350286</v>
      </c>
      <c r="T87" s="274">
        <f t="shared" si="599"/>
        <v>82571.896799778187</v>
      </c>
      <c r="U87" s="274">
        <f t="shared" si="599"/>
        <v>0</v>
      </c>
      <c r="V87" s="274">
        <f t="shared" si="599"/>
        <v>0</v>
      </c>
      <c r="W87" s="274">
        <f t="shared" si="599"/>
        <v>0</v>
      </c>
      <c r="X87" s="274">
        <f t="shared" si="599"/>
        <v>3833.6996189351075</v>
      </c>
      <c r="Y87" s="274">
        <f t="shared" si="599"/>
        <v>0</v>
      </c>
      <c r="Z87" s="274">
        <f t="shared" si="599"/>
        <v>0</v>
      </c>
      <c r="AA87" s="274">
        <f t="shared" si="599"/>
        <v>0</v>
      </c>
      <c r="AB87" s="274">
        <f t="shared" si="599"/>
        <v>0</v>
      </c>
      <c r="AC87" s="274">
        <f t="shared" si="599"/>
        <v>0</v>
      </c>
      <c r="AD87" s="275">
        <f>SUM(R87:AC87)</f>
        <v>1604674.1052537421</v>
      </c>
      <c r="AF87" s="273" t="s">
        <v>637</v>
      </c>
      <c r="AG87" s="274">
        <f>Index!$D$3*SUMIFS(TripMode_Input!$E:$E,TripMode_Input!$C:$C,AG$4,TripMode_Input!$D:$D,$A$85,TripMode_Input!$B:$B,$A87)</f>
        <v>1339588</v>
      </c>
      <c r="AH87" s="274">
        <f>Index!$D$3*SUMIFS(TripMode_Input!$E:$E,TripMode_Input!$C:$C,AH$4,TripMode_Input!$D:$D,$A$85,TripMode_Input!$B:$B,$A87)</f>
        <v>180294</v>
      </c>
      <c r="AI87" s="274">
        <f>Index!$D$3*SUMIFS(TripMode_Input!$E:$E,TripMode_Input!$C:$C,AI$4,TripMode_Input!$D:$D,$A$85,TripMode_Input!$B:$B,$A87)</f>
        <v>82984</v>
      </c>
      <c r="AJ87" s="274">
        <f>Index!$D$3*SUMIFS(TripMode_Input!$E:$E,TripMode_Input!$C:$C,AJ$4,TripMode_Input!$D:$D,$A$85,TripMode_Input!$B:$B,$A87)</f>
        <v>0</v>
      </c>
      <c r="AK87" s="274">
        <f>Index!$D$3*SUMIFS(TripMode_Input!$E:$E,TripMode_Input!$C:$C,AK$4,TripMode_Input!$D:$D,$A$85,TripMode_Input!$B:$B,$A87)</f>
        <v>0</v>
      </c>
      <c r="AL87" s="274">
        <f>Index!$D$3*SUMIFS(TripMode_Input!$E:$E,TripMode_Input!$C:$C,AL$4,TripMode_Input!$D:$D,$A$85,TripMode_Input!$B:$B,$A87)</f>
        <v>0</v>
      </c>
      <c r="AM87" s="274">
        <f>Index!$D$3*SUMIFS(TripMode_Input!$E:$E,TripMode_Input!$C:$C,AM$4,TripMode_Input!$D:$D,$A$85,TripMode_Input!$B:$B,$A87)</f>
        <v>5246</v>
      </c>
      <c r="AN87" s="274">
        <f>Index!$D$3*SUMIFS(TripMode_Input!$E:$E,TripMode_Input!$C:$C,AN$4,TripMode_Input!$D:$D,$A$85,TripMode_Input!$B:$B,$A87)</f>
        <v>0</v>
      </c>
      <c r="AO87" s="274">
        <f>Index!$D$3*SUMIFS(TripMode_Input!$E:$E,TripMode_Input!$C:$C,AO$4,TripMode_Input!$D:$D,$A$85,TripMode_Input!$B:$B,$A87)</f>
        <v>0</v>
      </c>
      <c r="AP87" s="274">
        <f>Index!$D$3*SUMIFS(TripMode_Input!$E:$E,TripMode_Input!$C:$C,AP$4,TripMode_Input!$D:$D,$A$85,TripMode_Input!$B:$B,$A87)</f>
        <v>0</v>
      </c>
      <c r="AQ87" s="274">
        <f>Index!$D$3*SUMIFS(TripMode_Input!$E:$E,TripMode_Input!$C:$C,AQ$4,TripMode_Input!$D:$D,$A$85,TripMode_Input!$B:$B,$A87)</f>
        <v>0</v>
      </c>
      <c r="AR87" s="274">
        <f>Index!$D$3*SUMIFS(TripMode_Input!$E:$E,TripMode_Input!$C:$C,AR$4,TripMode_Input!$D:$D,$A$85,TripMode_Input!$B:$B,$A87)</f>
        <v>0</v>
      </c>
      <c r="AS87" s="275">
        <f>SUM(AG87:AR87)</f>
        <v>1608112</v>
      </c>
      <c r="AU87" s="273" t="s">
        <v>637</v>
      </c>
      <c r="AV87" s="249">
        <f>IF(R87&gt;0,R87/R$99,0)</f>
        <v>1</v>
      </c>
      <c r="AW87" s="249">
        <f t="shared" ref="AW87:BH87" si="600">IF(S87&gt;0,S87/S$99,0)</f>
        <v>0.27595530617087405</v>
      </c>
      <c r="AX87" s="249">
        <f t="shared" si="600"/>
        <v>0.1602808719447526</v>
      </c>
      <c r="AY87" s="249">
        <f t="shared" si="600"/>
        <v>0</v>
      </c>
      <c r="AZ87" s="249">
        <f t="shared" si="600"/>
        <v>0</v>
      </c>
      <c r="BA87" s="249">
        <f t="shared" si="600"/>
        <v>0</v>
      </c>
      <c r="BB87" s="249">
        <f t="shared" si="600"/>
        <v>0.23342058079244443</v>
      </c>
      <c r="BC87" s="249">
        <f t="shared" si="600"/>
        <v>0</v>
      </c>
      <c r="BD87" s="249">
        <f t="shared" si="600"/>
        <v>0</v>
      </c>
      <c r="BE87" s="249">
        <f t="shared" si="600"/>
        <v>0</v>
      </c>
      <c r="BF87" s="249">
        <f t="shared" si="600"/>
        <v>0</v>
      </c>
      <c r="BG87" s="249">
        <f t="shared" si="600"/>
        <v>0</v>
      </c>
      <c r="BH87" s="278">
        <f t="shared" si="600"/>
        <v>0.43056930548448535</v>
      </c>
      <c r="BJ87" s="273" t="s">
        <v>637</v>
      </c>
      <c r="BK87" s="249">
        <f>IF(AG87&gt;0,AG87/AG$99,0)</f>
        <v>1</v>
      </c>
      <c r="BL87" s="249">
        <f t="shared" ref="BL87:BW87" si="601">IF(AH87&gt;0,AH87/AH$99,0)</f>
        <v>0.27844719211487912</v>
      </c>
      <c r="BM87" s="249">
        <f t="shared" si="601"/>
        <v>0.16108080827687948</v>
      </c>
      <c r="BN87" s="249">
        <f t="shared" si="601"/>
        <v>0</v>
      </c>
      <c r="BO87" s="249">
        <f t="shared" si="601"/>
        <v>0</v>
      </c>
      <c r="BP87" s="249">
        <f t="shared" si="601"/>
        <v>0</v>
      </c>
      <c r="BQ87" s="249">
        <f t="shared" si="601"/>
        <v>0.31941061860691672</v>
      </c>
      <c r="BR87" s="249">
        <f t="shared" si="601"/>
        <v>0</v>
      </c>
      <c r="BS87" s="249">
        <f t="shared" si="601"/>
        <v>0</v>
      </c>
      <c r="BT87" s="249">
        <f t="shared" si="601"/>
        <v>0</v>
      </c>
      <c r="BU87" s="249">
        <f t="shared" si="601"/>
        <v>0</v>
      </c>
      <c r="BV87" s="249">
        <f t="shared" si="601"/>
        <v>0</v>
      </c>
      <c r="BW87" s="278">
        <f t="shared" si="601"/>
        <v>0.431491768150505</v>
      </c>
      <c r="BY87" s="273" t="s">
        <v>637</v>
      </c>
      <c r="BZ87" s="249">
        <f>IF(OR(ISNA(AV87),AV87=0,AV87=""),"",(BK87-AV87)/AV87)</f>
        <v>0</v>
      </c>
      <c r="CA87" s="249">
        <f t="shared" ref="CA87:CA99" si="602">IF(OR(ISNA(AW87),AW87=0,AW87=""),"",(BL87-AW87)/AW87)</f>
        <v>9.0300345319762367E-3</v>
      </c>
      <c r="CB87" s="249">
        <f t="shared" ref="CB87:CB99" si="603">IF(OR(ISNA(AX87),AX87=0,AX87=""),"",(BM87-AX87)/AX87)</f>
        <v>4.9908409058481637E-3</v>
      </c>
      <c r="CC87" s="249" t="str">
        <f t="shared" ref="CC87:CC99" si="604">IF(OR(ISNA(AY87),AY87=0,AY87=""),"",(BN87-AY87)/AY87)</f>
        <v/>
      </c>
      <c r="CD87" s="249" t="str">
        <f t="shared" ref="CD87:CD99" si="605">IF(OR(ISNA(AZ87),AZ87=0,AZ87=""),"",(BO87-AZ87)/AZ87)</f>
        <v/>
      </c>
      <c r="CE87" s="249" t="str">
        <f t="shared" ref="CE87:CE99" si="606">IF(OR(ISNA(BA87),BA87=0,BA87=""),"",(BP87-BA87)/BA87)</f>
        <v/>
      </c>
      <c r="CF87" s="249">
        <f t="shared" ref="CF87:CF99" si="607">IF(OR(ISNA(BB87),BB87=0,BB87=""),"",(BQ87-BB87)/BB87)</f>
        <v>0.36839098558723016</v>
      </c>
      <c r="CG87" s="249" t="str">
        <f t="shared" ref="CG87:CG99" si="608">IF(OR(ISNA(BC87),BC87=0,BC87=""),"",(BR87-BC87)/BC87)</f>
        <v/>
      </c>
      <c r="CH87" s="249" t="str">
        <f t="shared" ref="CH87:CH99" si="609">IF(OR(ISNA(BD87),BD87=0,BD87=""),"",(BS87-BD87)/BD87)</f>
        <v/>
      </c>
      <c r="CI87" s="249" t="str">
        <f t="shared" ref="CI87:CI99" si="610">IF(OR(ISNA(BE87),BE87=0,BE87=""),"",(BT87-BE87)/BE87)</f>
        <v/>
      </c>
      <c r="CJ87" s="249" t="str">
        <f t="shared" ref="CJ87:CJ99" si="611">IF(OR(ISNA(BF87),BF87=0,BF87=""),"",(BU87-BF87)/BF87)</f>
        <v/>
      </c>
      <c r="CK87" s="249" t="str">
        <f t="shared" ref="CK87:CK99" si="612">IF(OR(ISNA(BG87),BG87=0,BG87=""),"",(BV87-BG87)/BG87)</f>
        <v/>
      </c>
      <c r="CL87" s="278">
        <f t="shared" ref="CL87:CL99" si="613">IF(OR(ISNA(BH87),BH87=0,BH87=""),"",(BW87-BH87)/BH87)</f>
        <v>2.1424255149392669E-3</v>
      </c>
      <c r="CN87" s="273" t="s">
        <v>637</v>
      </c>
      <c r="CO87" s="239">
        <f>IFERROR(IF(BK87&gt;0,LN(AV87/BK87),""),"")</f>
        <v>0</v>
      </c>
      <c r="CP87" s="239">
        <f t="shared" ref="CP87:CP98" si="614">IFERROR(IF(BL87&gt;0,LN(AW87/BL87),""),"")</f>
        <v>-8.9895075607401721E-3</v>
      </c>
      <c r="CQ87" s="239">
        <f t="shared" ref="CQ87:CQ98" si="615">IFERROR(IF(BM87&gt;0,LN(AX87/BM87),""),"")</f>
        <v>-4.9784279429913496E-3</v>
      </c>
      <c r="CR87" s="239" t="str">
        <f t="shared" ref="CR87:CR98" si="616">IFERROR(IF(BN87&gt;0,LN(AY87/BN87),""),"")</f>
        <v/>
      </c>
      <c r="CS87" s="239" t="str">
        <f t="shared" ref="CS87:CS98" si="617">IFERROR(IF(BO87&gt;0,LN(AZ87/BO87),""),"")</f>
        <v/>
      </c>
      <c r="CT87" s="239" t="str">
        <f t="shared" ref="CT87:CT98" si="618">IFERROR(IF(BP87&gt;0,LN(BA87/BP87),""),"")</f>
        <v/>
      </c>
      <c r="CU87" s="239">
        <f t="shared" ref="CU87:CU98" si="619">IFERROR(IF(BQ87&gt;0,LN(BB87/BQ87),""),"")</f>
        <v>-0.31363558654278179</v>
      </c>
      <c r="CV87" s="239" t="str">
        <f t="shared" ref="CV87:CV98" si="620">IFERROR(IF(BR87&gt;0,LN(BC87/BR87),""),"")</f>
        <v/>
      </c>
      <c r="CW87" s="239" t="str">
        <f t="shared" ref="CW87:CW98" si="621">IFERROR(IF(BS87&gt;0,LN(BD87/BS87),""),"")</f>
        <v/>
      </c>
      <c r="CX87" s="239" t="str">
        <f t="shared" ref="CX87:CX98" si="622">IFERROR(IF(BT87&gt;0,LN(BE87/BT87),""),"")</f>
        <v/>
      </c>
      <c r="CY87" s="239" t="str">
        <f t="shared" ref="CY87:CY98" si="623">IFERROR(IF(BU87&gt;0,LN(BF87/BU87),""),"")</f>
        <v/>
      </c>
      <c r="CZ87" s="239" t="str">
        <f t="shared" ref="CZ87:CZ98" si="624">IFERROR(IF(BV87&gt;0,LN(BG87/BV87),""),"")</f>
        <v/>
      </c>
      <c r="DA87" s="110"/>
      <c r="DB87" s="121" t="s">
        <v>338</v>
      </c>
      <c r="DC87" s="273" t="str">
        <v>Auto SOV</v>
      </c>
      <c r="DD87" s="239">
        <v>0</v>
      </c>
      <c r="DE87" s="239" t="str">
        <v/>
      </c>
      <c r="DF87" s="239" t="str">
        <v/>
      </c>
      <c r="DG87" s="239" t="str">
        <v/>
      </c>
      <c r="DH87" s="239" t="str">
        <v/>
      </c>
      <c r="DI87" s="239" t="str">
        <v/>
      </c>
      <c r="DJ87" s="239" t="str">
        <v/>
      </c>
      <c r="DK87" s="239" t="str">
        <v/>
      </c>
      <c r="DL87" s="239" t="str">
        <v/>
      </c>
      <c r="DM87" s="239" t="str">
        <v/>
      </c>
      <c r="DN87" s="239" t="str">
        <v/>
      </c>
      <c r="DO87" s="239" t="str">
        <v/>
      </c>
      <c r="DP87" s="110">
        <v>0</v>
      </c>
      <c r="DR87" s="282" t="s">
        <v>667</v>
      </c>
      <c r="DS87" s="290">
        <v>0</v>
      </c>
      <c r="DT87" s="290">
        <v>0</v>
      </c>
      <c r="DU87" s="286">
        <v>-999</v>
      </c>
      <c r="DV87" s="286">
        <v>-999</v>
      </c>
      <c r="DW87" s="286">
        <v>-999</v>
      </c>
      <c r="DX87" s="286">
        <v>-999</v>
      </c>
      <c r="DY87" s="286">
        <v>-999</v>
      </c>
      <c r="DZ87" s="286">
        <v>-999</v>
      </c>
      <c r="EA87" s="286">
        <v>-999</v>
      </c>
      <c r="EB87" s="287">
        <v>-999</v>
      </c>
      <c r="EC87" s="286">
        <v>-999</v>
      </c>
      <c r="ED87" s="286">
        <v>-999</v>
      </c>
      <c r="EE87" s="286">
        <v>-999</v>
      </c>
      <c r="EF87" s="286">
        <v>-999</v>
      </c>
      <c r="EG87" s="286">
        <v>-999</v>
      </c>
      <c r="EH87" s="286">
        <v>-999</v>
      </c>
      <c r="EK87" s="282" t="s">
        <v>667</v>
      </c>
      <c r="EL87" s="290">
        <f>IFERROR(DS87+TripMode!DD87, DS87)</f>
        <v>0</v>
      </c>
      <c r="EM87" s="290">
        <f>IFERROR(DT87+TripMode!DD87, DT87)</f>
        <v>0</v>
      </c>
      <c r="EN87" s="286">
        <f>IFERROR(DU87+TripMode!DE87, DU87)</f>
        <v>-999</v>
      </c>
      <c r="EO87" s="286">
        <f>IFERROR(DV87+TripMode!DE87, DV87)</f>
        <v>-999</v>
      </c>
      <c r="EP87" s="286">
        <f>IFERROR(DW87+TripMode!DE87, DW87)</f>
        <v>-999</v>
      </c>
      <c r="EQ87" s="286">
        <f>IFERROR(DX87+TripMode!DF87, DX87)</f>
        <v>-999</v>
      </c>
      <c r="ER87" s="286">
        <f>IFERROR(DY87+TripMode!DF87, DY87)</f>
        <v>-999</v>
      </c>
      <c r="ES87" s="286">
        <f>IFERROR(DZ87+TripMode!DF87, DZ87)</f>
        <v>-999</v>
      </c>
      <c r="ET87" s="286">
        <f>IFERROR(EA87+TripMode!DG87, EA87)</f>
        <v>-999</v>
      </c>
      <c r="EU87" s="287">
        <f>IFERROR(EB87+TripMode!DH87, EB87)</f>
        <v>-999</v>
      </c>
      <c r="EV87" s="286">
        <f>IFERROR(EC87+TripMode!DI87, EC87)</f>
        <v>-999</v>
      </c>
      <c r="EW87" s="286">
        <f>IFERROR(ED87+TripMode!DJ87, ED87)</f>
        <v>-999</v>
      </c>
      <c r="EX87" s="286">
        <f>IFERROR(EE87+TripMode!DK87, EE87)</f>
        <v>-999</v>
      </c>
      <c r="EY87" s="286">
        <f>IFERROR(EF87+TripMode!DL87, EF87)</f>
        <v>-999</v>
      </c>
      <c r="EZ87" s="286">
        <f>IFERROR(EG87+TripMode!DN87, EG87)</f>
        <v>-999</v>
      </c>
      <c r="FA87" s="286">
        <f>IFERROR(EH87+TripMode!DO87, EH87)</f>
        <v>-999</v>
      </c>
    </row>
    <row r="88" spans="1:157" s="251" customFormat="1" x14ac:dyDescent="0.25">
      <c r="A88" s="251">
        <v>2</v>
      </c>
      <c r="B88" s="273" t="s">
        <v>633</v>
      </c>
      <c r="C88" s="274">
        <v>0</v>
      </c>
      <c r="D88" s="274">
        <v>536458.44351118605</v>
      </c>
      <c r="E88" s="274">
        <v>133619.11022</v>
      </c>
      <c r="F88" s="274">
        <v>0</v>
      </c>
      <c r="G88" s="274">
        <v>0</v>
      </c>
      <c r="H88" s="274">
        <v>14411.151410266139</v>
      </c>
      <c r="I88" s="274">
        <v>639.43559000298285</v>
      </c>
      <c r="J88" s="274">
        <v>1870.6276966289488</v>
      </c>
      <c r="K88" s="274">
        <v>298.11292955408567</v>
      </c>
      <c r="L88" s="274">
        <v>0</v>
      </c>
      <c r="M88" s="274">
        <v>228.36679000000001</v>
      </c>
      <c r="N88" s="274">
        <v>1027.6505549999956</v>
      </c>
      <c r="O88" s="275">
        <v>688552.89870263822</v>
      </c>
      <c r="P88" s="234"/>
      <c r="Q88" s="273" t="s">
        <v>633</v>
      </c>
      <c r="R88" s="274">
        <f t="shared" ref="R88:R91" si="625">IFERROR(C88*IF((AG$99-SUM(C$92:C$95))/(C$99-SUM(C$92:C$95))&gt;0,(AG$99-SUM(C$92:C$95))/(C$99-SUM(C$92:C$95)),1),0)</f>
        <v>0</v>
      </c>
      <c r="S88" s="274">
        <f t="shared" ref="S88:S91" si="626">IFERROR(D88*IF((AH$99-SUM(D$92:D$95))/(D$99-SUM(D$92:D$95))&gt;0,(AH$99-SUM(D$92:D$95))/(D$99-SUM(D$92:D$95)),1),0)</f>
        <v>444618.89194956946</v>
      </c>
      <c r="T88" s="274">
        <f t="shared" ref="T88:T91" si="627">IFERROR(E88*IF((AI$99-SUM(E$92:E$95))/(E$99-SUM(E$92:E$95))&gt;0,(AI$99-SUM(E$92:E$95))/(E$99-SUM(E$92:E$95)),1),0)</f>
        <v>104446.04722550767</v>
      </c>
      <c r="U88" s="274">
        <f t="shared" ref="U88:U91" si="628">IFERROR(F88*IF((AJ$99-SUM(F$92:F$95))/(F$99-SUM(F$92:F$95))&gt;0,(AJ$99-SUM(F$92:F$95))/(F$99-SUM(F$92:F$95)),1),0)</f>
        <v>0</v>
      </c>
      <c r="V88" s="274">
        <f t="shared" ref="V88:V91" si="629">IFERROR(G88*IF((AK$99-SUM(G$92:G$95))/(G$99-SUM(G$92:G$95))&gt;0,(AK$99-SUM(G$92:G$95))/(G$99-SUM(G$92:G$95)),1),0)</f>
        <v>0</v>
      </c>
      <c r="W88" s="274">
        <f t="shared" ref="W88:W91" si="630">IFERROR(H88*IF((AL$99-SUM(H$92:H$95))/(H$99-SUM(H$92:H$95))&gt;0,(AL$99-SUM(H$92:H$95))/(H$99-SUM(H$92:H$95)),1),0)</f>
        <v>16590.949521357015</v>
      </c>
      <c r="X88" s="274">
        <f t="shared" ref="X88:X91" si="631">IFERROR(I88*IF((AM$99-SUM(I$92:I$95))/(I$99-SUM(I$92:I$95))&gt;0,(AM$99-SUM(I$92:I$95))/(I$99-SUM(I$92:I$95)),1),0)</f>
        <v>759.88466864134591</v>
      </c>
      <c r="Y88" s="274">
        <f t="shared" ref="Y88:Y91" si="632">IFERROR(J88*IF((AN$99-SUM(J$92:J$95))/(J$99-SUM(J$92:J$95))&gt;0,(AN$99-SUM(J$92:J$95))/(J$99-SUM(J$92:J$95)),1),0)</f>
        <v>4635.63517665986</v>
      </c>
      <c r="Z88" s="274">
        <f t="shared" ref="Z88:Z91" si="633">IFERROR(K88*IF((AO$99-SUM(K$92:K$95))/(K$99-SUM(K$92:K$95))&gt;0,(AO$99-SUM(K$92:K$95))/(K$99-SUM(K$92:K$95)),1),0)</f>
        <v>886.81484065365112</v>
      </c>
      <c r="AA88" s="274">
        <f t="shared" ref="AA88:AA91" si="634">IFERROR(L88*IF((AP$99-SUM(L$92:L$95))/(L$99-SUM(L$92:L$95))&gt;0,(AP$99-SUM(L$92:L$95))/(L$99-SUM(L$92:L$95)),1),0)</f>
        <v>0</v>
      </c>
      <c r="AB88" s="274">
        <f t="shared" ref="AB88:AB91" si="635">IFERROR(M88*IF((AQ$99-SUM(M$92:M$95))/(M$99-SUM(M$92:M$95))&gt;0,(AQ$99-SUM(M$92:M$95))/(M$99-SUM(M$92:M$95)),1),0)</f>
        <v>194.89217716761863</v>
      </c>
      <c r="AC88" s="274">
        <f t="shared" ref="AC88:AC91" si="636">IFERROR(N88*IF((AR$99-SUM(N$92:N$95))/(N$99-SUM(N$92:N$95))&gt;0,(AR$99-SUM(N$92:N$95))/(N$99-SUM(N$92:N$95)),1),0)</f>
        <v>902.39041334083015</v>
      </c>
      <c r="AD88" s="275">
        <f t="shared" ref="AD88:AD99" si="637">SUM(R88:AC88)</f>
        <v>573035.50597289752</v>
      </c>
      <c r="AF88" s="273" t="s">
        <v>633</v>
      </c>
      <c r="AG88" s="274">
        <f>Index!$D$3*SUMIFS(TripMode_Input!$E:$E,TripMode_Input!$C:$C,AG$4,TripMode_Input!$D:$D,$A$85,TripMode_Input!$B:$B,$A88)</f>
        <v>0</v>
      </c>
      <c r="AH88" s="274">
        <f>Index!$D$3*SUMIFS(TripMode_Input!$E:$E,TripMode_Input!$C:$C,AH$4,TripMode_Input!$D:$D,$A$85,TripMode_Input!$B:$B,$A88)</f>
        <v>441764</v>
      </c>
      <c r="AI88" s="274">
        <f>Index!$D$3*SUMIFS(TripMode_Input!$E:$E,TripMode_Input!$C:$C,AI$4,TripMode_Input!$D:$D,$A$85,TripMode_Input!$B:$B,$A88)</f>
        <v>104922</v>
      </c>
      <c r="AJ88" s="274">
        <f>Index!$D$3*SUMIFS(TripMode_Input!$E:$E,TripMode_Input!$C:$C,AJ$4,TripMode_Input!$D:$D,$A$85,TripMode_Input!$B:$B,$A88)</f>
        <v>0</v>
      </c>
      <c r="AK88" s="274">
        <f>Index!$D$3*SUMIFS(TripMode_Input!$E:$E,TripMode_Input!$C:$C,AK$4,TripMode_Input!$D:$D,$A$85,TripMode_Input!$B:$B,$A88)</f>
        <v>0</v>
      </c>
      <c r="AL88" s="274">
        <f>Index!$D$3*SUMIFS(TripMode_Input!$E:$E,TripMode_Input!$C:$C,AL$4,TripMode_Input!$D:$D,$A$85,TripMode_Input!$B:$B,$A88)</f>
        <v>17092</v>
      </c>
      <c r="AM88" s="274">
        <f>Index!$D$3*SUMIFS(TripMode_Input!$E:$E,TripMode_Input!$C:$C,AM$4,TripMode_Input!$D:$D,$A$85,TripMode_Input!$B:$B,$A88)</f>
        <v>1024</v>
      </c>
      <c r="AN88" s="274">
        <f>Index!$D$3*SUMIFS(TripMode_Input!$E:$E,TripMode_Input!$C:$C,AN$4,TripMode_Input!$D:$D,$A$85,TripMode_Input!$B:$B,$A88)</f>
        <v>4852</v>
      </c>
      <c r="AO88" s="274">
        <f>Index!$D$3*SUMIFS(TripMode_Input!$E:$E,TripMode_Input!$C:$C,AO$4,TripMode_Input!$D:$D,$A$85,TripMode_Input!$B:$B,$A88)</f>
        <v>536</v>
      </c>
      <c r="AP88" s="274">
        <f>Index!$D$3*SUMIFS(TripMode_Input!$E:$E,TripMode_Input!$C:$C,AP$4,TripMode_Input!$D:$D,$A$85,TripMode_Input!$B:$B,$A88)</f>
        <v>0</v>
      </c>
      <c r="AQ88" s="274">
        <f>Index!$D$3*SUMIFS(TripMode_Input!$E:$E,TripMode_Input!$C:$C,AQ$4,TripMode_Input!$D:$D,$A$85,TripMode_Input!$B:$B,$A88)</f>
        <v>262</v>
      </c>
      <c r="AR88" s="274">
        <f>Index!$D$3*SUMIFS(TripMode_Input!$E:$E,TripMode_Input!$C:$C,AR$4,TripMode_Input!$D:$D,$A$85,TripMode_Input!$B:$B,$A88)</f>
        <v>968</v>
      </c>
      <c r="AS88" s="275">
        <f t="shared" ref="AS88:AS99" si="638">SUM(AG88:AR88)</f>
        <v>571420</v>
      </c>
      <c r="AU88" s="273" t="s">
        <v>633</v>
      </c>
      <c r="AV88" s="249">
        <f t="shared" ref="AV88:AV99" si="639">IF(R88&gt;0,R88/R$99,0)</f>
        <v>0</v>
      </c>
      <c r="AW88" s="249">
        <f t="shared" ref="AW88:AW99" si="640">IF(S88&gt;0,S88/S$99,0)</f>
        <v>0.68667222439230613</v>
      </c>
      <c r="AX88" s="249">
        <f t="shared" ref="AX88:AX99" si="641">IF(T88&gt;0,T88/T$99,0)</f>
        <v>0.20274093449833586</v>
      </c>
      <c r="AY88" s="249">
        <f t="shared" ref="AY88:AY99" si="642">IF(U88&gt;0,U88/U$99,0)</f>
        <v>0</v>
      </c>
      <c r="AZ88" s="249">
        <f t="shared" ref="AZ88:AZ99" si="643">IF(V88&gt;0,V88/V$99,0)</f>
        <v>0</v>
      </c>
      <c r="BA88" s="249">
        <f t="shared" ref="BA88:BA99" si="644">IF(W88&gt;0,W88/W$99,0)</f>
        <v>5.7417268912550133E-2</v>
      </c>
      <c r="BB88" s="249">
        <f t="shared" ref="BB88:BB99" si="645">IF(X88&gt;0,X88/X$99,0)</f>
        <v>4.6266723614305033E-2</v>
      </c>
      <c r="BC88" s="249">
        <f t="shared" ref="BC88:BC99" si="646">IF(Y88&gt;0,Y88/Y$99,0)</f>
        <v>9.1787485677567324E-2</v>
      </c>
      <c r="BD88" s="249">
        <f t="shared" ref="BD88:BD99" si="647">IF(Z88&gt;0,Z88/Z$99,0)</f>
        <v>9.9664513447252343E-2</v>
      </c>
      <c r="BE88" s="249">
        <f t="shared" ref="BE88:BE99" si="648">IF(AA88&gt;0,AA88/AA$99,0)</f>
        <v>0</v>
      </c>
      <c r="BF88" s="249">
        <f t="shared" ref="BF88:BF99" si="649">IF(AB88&gt;0,AB88/AB$99,0)</f>
        <v>4.7885055815139708E-2</v>
      </c>
      <c r="BG88" s="249">
        <f t="shared" ref="BG88:BG99" si="650">IF(AC88&gt;0,AC88/AC$99,0)</f>
        <v>5.1248887627262048E-2</v>
      </c>
      <c r="BH88" s="279">
        <f t="shared" ref="BH88:BH99" si="651">IF(AD88&gt;0,AD88/AD$99,0)</f>
        <v>0.15375801168405237</v>
      </c>
      <c r="BJ88" s="273" t="s">
        <v>633</v>
      </c>
      <c r="BK88" s="249">
        <f t="shared" ref="BK88:BK99" si="652">IF(AG88&gt;0,AG88/AG$99,0)</f>
        <v>0</v>
      </c>
      <c r="BL88" s="249">
        <f t="shared" ref="BL88:BL99" si="653">IF(AH88&gt;0,AH88/AH$99,0)</f>
        <v>0.68226311123740924</v>
      </c>
      <c r="BM88" s="249">
        <f t="shared" ref="BM88:BM99" si="654">IF(AI88&gt;0,AI88/AI$99,0)</f>
        <v>0.20366480967447639</v>
      </c>
      <c r="BN88" s="249">
        <f t="shared" ref="BN88:BN99" si="655">IF(AJ88&gt;0,AJ88/AJ$99,0)</f>
        <v>0</v>
      </c>
      <c r="BO88" s="249">
        <f t="shared" ref="BO88:BO99" si="656">IF(AK88&gt;0,AK88/AK$99,0)</f>
        <v>0</v>
      </c>
      <c r="BP88" s="249">
        <f t="shared" ref="BP88:BP99" si="657">IF(AL88&gt;0,AL88/AL$99,0)</f>
        <v>5.9151283595312749E-2</v>
      </c>
      <c r="BQ88" s="249">
        <f t="shared" ref="BQ88:BQ99" si="658">IF(AM88&gt;0,AM88/AM$99,0)</f>
        <v>6.2347783731125185E-2</v>
      </c>
      <c r="BR88" s="249">
        <f t="shared" ref="BR88:BR99" si="659">IF(AN88&gt;0,AN88/AN$99,0)</f>
        <v>9.6071598289244414E-2</v>
      </c>
      <c r="BS88" s="249">
        <f t="shared" ref="BS88:BS99" si="660">IF(AO88&gt;0,AO88/AO$99,0)</f>
        <v>6.0238255787817489E-2</v>
      </c>
      <c r="BT88" s="249">
        <f t="shared" ref="BT88:BT99" si="661">IF(AP88&gt;0,AP88/AP$99,0)</f>
        <v>0</v>
      </c>
      <c r="BU88" s="249">
        <f t="shared" ref="BU88:BU99" si="662">IF(AQ88&gt;0,AQ88/AQ$99,0)</f>
        <v>6.4373464373464376E-2</v>
      </c>
      <c r="BV88" s="249">
        <f t="shared" ref="BV88:BV99" si="663">IF(AR88&gt;0,AR88/AR$99,0)</f>
        <v>5.4975011358473422E-2</v>
      </c>
      <c r="BW88" s="279">
        <f t="shared" ref="BW88:BW99" si="664">IF(AS88&gt;0,AS88/AS$99,0)</f>
        <v>0.15332453595058154</v>
      </c>
      <c r="BY88" s="273" t="s">
        <v>633</v>
      </c>
      <c r="BZ88" s="249" t="str">
        <f t="shared" ref="BZ88:BZ99" si="665">IF(OR(ISNA(AV88),AV88=0,AV88=""),"",(BK88-AV88)/AV88)</f>
        <v/>
      </c>
      <c r="CA88" s="249">
        <f t="shared" si="602"/>
        <v>-6.4209866050703992E-3</v>
      </c>
      <c r="CB88" s="249">
        <f t="shared" si="603"/>
        <v>4.5569247198479334E-3</v>
      </c>
      <c r="CC88" s="249" t="str">
        <f t="shared" si="604"/>
        <v/>
      </c>
      <c r="CD88" s="249" t="str">
        <f t="shared" si="605"/>
        <v/>
      </c>
      <c r="CE88" s="249">
        <f t="shared" si="606"/>
        <v>3.0200229227266492E-2</v>
      </c>
      <c r="CF88" s="249">
        <f t="shared" si="607"/>
        <v>0.3475729176519452</v>
      </c>
      <c r="CG88" s="249">
        <f t="shared" si="608"/>
        <v>4.6674256082429318E-2</v>
      </c>
      <c r="CH88" s="249">
        <f t="shared" si="609"/>
        <v>-0.39558972693225741</v>
      </c>
      <c r="CI88" s="249" t="str">
        <f t="shared" si="610"/>
        <v/>
      </c>
      <c r="CJ88" s="249">
        <f t="shared" si="611"/>
        <v>0.34433307589695999</v>
      </c>
      <c r="CK88" s="249">
        <f t="shared" si="612"/>
        <v>7.2706431372946481E-2</v>
      </c>
      <c r="CL88" s="279">
        <f t="shared" si="613"/>
        <v>-2.8192074593260887E-3</v>
      </c>
      <c r="CN88" s="273" t="s">
        <v>633</v>
      </c>
      <c r="CO88" s="239" t="str">
        <f t="shared" ref="CO88:CO98" si="666">IFERROR(IF(BK88&gt;0,LN(AV88/BK88),""),"")</f>
        <v/>
      </c>
      <c r="CP88" s="239">
        <f t="shared" si="614"/>
        <v>6.4416898104818886E-3</v>
      </c>
      <c r="CQ88" s="239">
        <f t="shared" si="615"/>
        <v>-4.5465733733550326E-3</v>
      </c>
      <c r="CR88" s="239" t="str">
        <f t="shared" si="616"/>
        <v/>
      </c>
      <c r="CS88" s="239" t="str">
        <f t="shared" si="617"/>
        <v/>
      </c>
      <c r="CT88" s="239">
        <f t="shared" si="618"/>
        <v>-2.9753180656861822E-2</v>
      </c>
      <c r="CU88" s="239">
        <f t="shared" si="619"/>
        <v>-0.29830513562224675</v>
      </c>
      <c r="CV88" s="239">
        <f t="shared" si="620"/>
        <v>-4.5617762259931874E-2</v>
      </c>
      <c r="CW88" s="239">
        <f t="shared" si="621"/>
        <v>0.50350205159408001</v>
      </c>
      <c r="CX88" s="239" t="str">
        <f t="shared" si="622"/>
        <v/>
      </c>
      <c r="CY88" s="239">
        <f t="shared" si="623"/>
        <v>-0.29589803572567686</v>
      </c>
      <c r="CZ88" s="239">
        <f t="shared" si="624"/>
        <v>-7.0184830103363446E-2</v>
      </c>
      <c r="DA88" s="110"/>
      <c r="DB88" s="121" t="s">
        <v>332</v>
      </c>
      <c r="DC88" s="273" t="str">
        <v>Auto 2 Person (Free)</v>
      </c>
      <c r="DD88" s="239">
        <v>-8.9895075607401721E-3</v>
      </c>
      <c r="DE88" s="239">
        <v>6.4416898104818886E-3</v>
      </c>
      <c r="DF88" s="239" t="str">
        <v/>
      </c>
      <c r="DG88" s="239">
        <v>-5.002799064568289E-2</v>
      </c>
      <c r="DH88" s="239" t="str">
        <v/>
      </c>
      <c r="DI88" s="239" t="str">
        <v/>
      </c>
      <c r="DJ88" s="239" t="str">
        <v/>
      </c>
      <c r="DK88" s="239" t="str">
        <v/>
      </c>
      <c r="DL88" s="239" t="str">
        <v/>
      </c>
      <c r="DM88" s="239" t="str">
        <v/>
      </c>
      <c r="DN88" s="239" t="str">
        <v/>
      </c>
      <c r="DO88" s="239" t="str">
        <v/>
      </c>
      <c r="DP88" s="110">
        <v>0</v>
      </c>
      <c r="DR88" s="282" t="s">
        <v>668</v>
      </c>
      <c r="DS88" s="288">
        <v>1.4620726162524778</v>
      </c>
      <c r="DT88" s="286">
        <v>1.4620726162524778</v>
      </c>
      <c r="DU88" s="290">
        <v>0</v>
      </c>
      <c r="DV88" s="290">
        <v>0</v>
      </c>
      <c r="DW88" s="290">
        <v>0</v>
      </c>
      <c r="DX88" s="286">
        <v>-999</v>
      </c>
      <c r="DY88" s="286">
        <v>-999</v>
      </c>
      <c r="DZ88" s="286">
        <v>-999</v>
      </c>
      <c r="EA88" s="289">
        <v>-1.4522401009890358E-2</v>
      </c>
      <c r="EB88" s="287">
        <v>-999</v>
      </c>
      <c r="EC88" s="286">
        <v>-999</v>
      </c>
      <c r="ED88" s="286">
        <v>-999</v>
      </c>
      <c r="EE88" s="286">
        <v>-999</v>
      </c>
      <c r="EF88" s="286">
        <v>-999</v>
      </c>
      <c r="EG88" s="286">
        <v>-999</v>
      </c>
      <c r="EH88" s="286">
        <v>-999</v>
      </c>
      <c r="EK88" s="282" t="s">
        <v>668</v>
      </c>
      <c r="EL88" s="288">
        <f>IFERROR(DS88+TripMode!DD88, DS88)</f>
        <v>1.4530831086917375</v>
      </c>
      <c r="EM88" s="286">
        <f>IFERROR(DT88+TripMode!DD88, DT88)</f>
        <v>1.4530831086917375</v>
      </c>
      <c r="EN88" s="290">
        <f>0</f>
        <v>0</v>
      </c>
      <c r="EO88" s="290">
        <f>0</f>
        <v>0</v>
      </c>
      <c r="EP88" s="290">
        <f>0</f>
        <v>0</v>
      </c>
      <c r="EQ88" s="286">
        <f>IFERROR(DX88+TripMode!DF88, DX88)</f>
        <v>-999</v>
      </c>
      <c r="ER88" s="286">
        <f>IFERROR(DY88+TripMode!DF88, DY88)</f>
        <v>-999</v>
      </c>
      <c r="ES88" s="286">
        <f>IFERROR(DZ88+TripMode!DF88, DZ88)</f>
        <v>-999</v>
      </c>
      <c r="ET88" s="289">
        <f>IFERROR(EA88+TripMode!DG88, EA88)</f>
        <v>-6.4550391655573247E-2</v>
      </c>
      <c r="EU88" s="287">
        <f>IFERROR(EB88+TripMode!DH88, EB88)</f>
        <v>-999</v>
      </c>
      <c r="EV88" s="286">
        <f>IFERROR(EC88+TripMode!DI88, EC88)</f>
        <v>-999</v>
      </c>
      <c r="EW88" s="286">
        <f>IFERROR(ED88+TripMode!DJ88, ED88)</f>
        <v>-999</v>
      </c>
      <c r="EX88" s="286">
        <f>IFERROR(EE88+TripMode!DK88, EE88)</f>
        <v>-999</v>
      </c>
      <c r="EY88" s="286">
        <f>IFERROR(EF88+TripMode!DL88, EF88)</f>
        <v>-999</v>
      </c>
      <c r="EZ88" s="286">
        <f>IFERROR(EG88+TripMode!DN88, EG88)</f>
        <v>-999</v>
      </c>
      <c r="FA88" s="286">
        <f>IFERROR(EH88+TripMode!DO88, EH88)</f>
        <v>-999</v>
      </c>
    </row>
    <row r="89" spans="1:157" s="251" customFormat="1" x14ac:dyDescent="0.25">
      <c r="A89" s="251">
        <v>3</v>
      </c>
      <c r="B89" s="273" t="s">
        <v>634</v>
      </c>
      <c r="C89" s="274">
        <v>0</v>
      </c>
      <c r="D89" s="274">
        <v>0</v>
      </c>
      <c r="E89" s="274">
        <v>401196.67193242908</v>
      </c>
      <c r="F89" s="274">
        <v>0</v>
      </c>
      <c r="G89" s="274">
        <v>0</v>
      </c>
      <c r="H89" s="274">
        <v>16725.940581402909</v>
      </c>
      <c r="I89" s="274">
        <v>487.89939748866323</v>
      </c>
      <c r="J89" s="274">
        <v>159.45949324676923</v>
      </c>
      <c r="K89" s="274">
        <v>25.41229169367611</v>
      </c>
      <c r="L89" s="274">
        <v>0</v>
      </c>
      <c r="M89" s="274">
        <v>76.095960000000005</v>
      </c>
      <c r="N89" s="274">
        <v>342.43181999999962</v>
      </c>
      <c r="O89" s="275">
        <v>419013.9114762611</v>
      </c>
      <c r="P89" s="234"/>
      <c r="Q89" s="273" t="s">
        <v>634</v>
      </c>
      <c r="R89" s="274">
        <f t="shared" si="625"/>
        <v>0</v>
      </c>
      <c r="S89" s="274">
        <f t="shared" si="626"/>
        <v>0</v>
      </c>
      <c r="T89" s="274">
        <f t="shared" si="627"/>
        <v>313603.39456218685</v>
      </c>
      <c r="U89" s="274">
        <f t="shared" si="628"/>
        <v>0</v>
      </c>
      <c r="V89" s="274">
        <f t="shared" si="629"/>
        <v>0</v>
      </c>
      <c r="W89" s="274">
        <f t="shared" si="630"/>
        <v>19255.868457921348</v>
      </c>
      <c r="X89" s="274">
        <f t="shared" si="631"/>
        <v>579.80393613883098</v>
      </c>
      <c r="Y89" s="274">
        <f t="shared" si="632"/>
        <v>395.15935612371248</v>
      </c>
      <c r="Z89" s="274">
        <f t="shared" si="633"/>
        <v>75.595504839996707</v>
      </c>
      <c r="AA89" s="274">
        <f t="shared" si="634"/>
        <v>0</v>
      </c>
      <c r="AB89" s="274">
        <f t="shared" si="635"/>
        <v>64.941611335255971</v>
      </c>
      <c r="AC89" s="274">
        <f t="shared" si="636"/>
        <v>300.69286693554477</v>
      </c>
      <c r="AD89" s="275">
        <f t="shared" si="637"/>
        <v>334275.45629548159</v>
      </c>
      <c r="AF89" s="273" t="s">
        <v>634</v>
      </c>
      <c r="AG89" s="274">
        <f>Index!$D$3*SUMIFS(TripMode_Input!$E:$E,TripMode_Input!$C:$C,AG$4,TripMode_Input!$D:$D,$A$85,TripMode_Input!$B:$B,$A89)</f>
        <v>0</v>
      </c>
      <c r="AH89" s="274">
        <f>Index!$D$3*SUMIFS(TripMode_Input!$E:$E,TripMode_Input!$C:$C,AH$4,TripMode_Input!$D:$D,$A$85,TripMode_Input!$B:$B,$A89)</f>
        <v>0</v>
      </c>
      <c r="AI89" s="274">
        <f>Index!$D$3*SUMIFS(TripMode_Input!$E:$E,TripMode_Input!$C:$C,AI$4,TripMode_Input!$D:$D,$A$85,TripMode_Input!$B:$B,$A89)</f>
        <v>311848</v>
      </c>
      <c r="AJ89" s="274">
        <f>Index!$D$3*SUMIFS(TripMode_Input!$E:$E,TripMode_Input!$C:$C,AJ$4,TripMode_Input!$D:$D,$A$85,TripMode_Input!$B:$B,$A89)</f>
        <v>0</v>
      </c>
      <c r="AK89" s="274">
        <f>Index!$D$3*SUMIFS(TripMode_Input!$E:$E,TripMode_Input!$C:$C,AK$4,TripMode_Input!$D:$D,$A$85,TripMode_Input!$B:$B,$A89)</f>
        <v>0</v>
      </c>
      <c r="AL89" s="274">
        <f>Index!$D$3*SUMIFS(TripMode_Input!$E:$E,TripMode_Input!$C:$C,AL$4,TripMode_Input!$D:$D,$A$85,TripMode_Input!$B:$B,$A89)</f>
        <v>0</v>
      </c>
      <c r="AM89" s="274">
        <f>Index!$D$3*SUMIFS(TripMode_Input!$E:$E,TripMode_Input!$C:$C,AM$4,TripMode_Input!$D:$D,$A$85,TripMode_Input!$B:$B,$A89)</f>
        <v>862</v>
      </c>
      <c r="AN89" s="274">
        <f>Index!$D$3*SUMIFS(TripMode_Input!$E:$E,TripMode_Input!$C:$C,AN$4,TripMode_Input!$D:$D,$A$85,TripMode_Input!$B:$B,$A89)</f>
        <v>388</v>
      </c>
      <c r="AO89" s="274">
        <f>Index!$D$3*SUMIFS(TripMode_Input!$E:$E,TripMode_Input!$C:$C,AO$4,TripMode_Input!$D:$D,$A$85,TripMode_Input!$B:$B,$A89)</f>
        <v>0</v>
      </c>
      <c r="AP89" s="274">
        <f>Index!$D$3*SUMIFS(TripMode_Input!$E:$E,TripMode_Input!$C:$C,AP$4,TripMode_Input!$D:$D,$A$85,TripMode_Input!$B:$B,$A89)</f>
        <v>0</v>
      </c>
      <c r="AQ89" s="274">
        <f>Index!$D$3*SUMIFS(TripMode_Input!$E:$E,TripMode_Input!$C:$C,AQ$4,TripMode_Input!$D:$D,$A$85,TripMode_Input!$B:$B,$A89)</f>
        <v>98</v>
      </c>
      <c r="AR89" s="274">
        <f>Index!$D$3*SUMIFS(TripMode_Input!$E:$E,TripMode_Input!$C:$C,AR$4,TripMode_Input!$D:$D,$A$85,TripMode_Input!$B:$B,$A89)</f>
        <v>308</v>
      </c>
      <c r="AS89" s="275">
        <f t="shared" si="638"/>
        <v>313504</v>
      </c>
      <c r="AU89" s="273" t="s">
        <v>634</v>
      </c>
      <c r="AV89" s="249">
        <f t="shared" si="639"/>
        <v>0</v>
      </c>
      <c r="AW89" s="249">
        <f t="shared" si="640"/>
        <v>0</v>
      </c>
      <c r="AX89" s="249">
        <f t="shared" si="641"/>
        <v>0.60873768768015779</v>
      </c>
      <c r="AY89" s="249">
        <f t="shared" si="642"/>
        <v>0</v>
      </c>
      <c r="AZ89" s="249">
        <f t="shared" si="643"/>
        <v>0</v>
      </c>
      <c r="BA89" s="249">
        <f t="shared" si="644"/>
        <v>6.6639909667010472E-2</v>
      </c>
      <c r="BB89" s="249">
        <f t="shared" si="645"/>
        <v>3.5302236735194288E-2</v>
      </c>
      <c r="BC89" s="249">
        <f t="shared" si="646"/>
        <v>7.8243179970638455E-3</v>
      </c>
      <c r="BD89" s="249">
        <f t="shared" si="647"/>
        <v>8.4957861137330542E-3</v>
      </c>
      <c r="BE89" s="249">
        <f t="shared" si="648"/>
        <v>0</v>
      </c>
      <c r="BF89" s="249">
        <f t="shared" si="649"/>
        <v>1.5956169861242254E-2</v>
      </c>
      <c r="BG89" s="249">
        <f t="shared" si="650"/>
        <v>1.7077059685117264E-2</v>
      </c>
      <c r="BH89" s="279">
        <f t="shared" si="651"/>
        <v>8.9693446530001775E-2</v>
      </c>
      <c r="BJ89" s="273" t="s">
        <v>634</v>
      </c>
      <c r="BK89" s="249">
        <f t="shared" si="652"/>
        <v>0</v>
      </c>
      <c r="BL89" s="249">
        <f t="shared" si="653"/>
        <v>0</v>
      </c>
      <c r="BM89" s="249">
        <f t="shared" si="654"/>
        <v>0.60533027932527128</v>
      </c>
      <c r="BN89" s="249">
        <f t="shared" si="655"/>
        <v>0</v>
      </c>
      <c r="BO89" s="249">
        <f t="shared" si="656"/>
        <v>0</v>
      </c>
      <c r="BP89" s="249">
        <f t="shared" si="657"/>
        <v>0</v>
      </c>
      <c r="BQ89" s="249">
        <f t="shared" si="658"/>
        <v>5.2484169508037019E-2</v>
      </c>
      <c r="BR89" s="249">
        <f t="shared" si="659"/>
        <v>7.6825597972437825E-3</v>
      </c>
      <c r="BS89" s="249">
        <f t="shared" si="660"/>
        <v>0</v>
      </c>
      <c r="BT89" s="249">
        <f t="shared" si="661"/>
        <v>0</v>
      </c>
      <c r="BU89" s="249">
        <f t="shared" si="662"/>
        <v>2.4078624078624079E-2</v>
      </c>
      <c r="BV89" s="249">
        <f t="shared" si="663"/>
        <v>1.749204906860518E-2</v>
      </c>
      <c r="BW89" s="279">
        <f t="shared" si="664"/>
        <v>8.4120008607768568E-2</v>
      </c>
      <c r="BY89" s="273" t="s">
        <v>634</v>
      </c>
      <c r="BZ89" s="249" t="str">
        <f t="shared" si="665"/>
        <v/>
      </c>
      <c r="CA89" s="249" t="str">
        <f t="shared" si="602"/>
        <v/>
      </c>
      <c r="CB89" s="249">
        <f t="shared" si="603"/>
        <v>-5.5974986005414311E-3</v>
      </c>
      <c r="CC89" s="249" t="str">
        <f t="shared" si="604"/>
        <v/>
      </c>
      <c r="CD89" s="249" t="str">
        <f t="shared" si="605"/>
        <v/>
      </c>
      <c r="CE89" s="249">
        <f t="shared" si="606"/>
        <v>-1</v>
      </c>
      <c r="CF89" s="249">
        <f t="shared" si="607"/>
        <v>0.48670946551421596</v>
      </c>
      <c r="CG89" s="249">
        <f t="shared" si="608"/>
        <v>-1.8117642952811878E-2</v>
      </c>
      <c r="CH89" s="249">
        <f t="shared" si="609"/>
        <v>-1</v>
      </c>
      <c r="CI89" s="249" t="str">
        <f t="shared" si="610"/>
        <v/>
      </c>
      <c r="CJ89" s="249">
        <f t="shared" si="611"/>
        <v>0.50904786599893082</v>
      </c>
      <c r="CK89" s="249">
        <f t="shared" si="612"/>
        <v>2.4300985716503715E-2</v>
      </c>
      <c r="CL89" s="279">
        <f t="shared" si="613"/>
        <v>-6.213874187975299E-2</v>
      </c>
      <c r="CN89" s="273" t="s">
        <v>634</v>
      </c>
      <c r="CO89" s="239" t="str">
        <f t="shared" si="666"/>
        <v/>
      </c>
      <c r="CP89" s="239" t="str">
        <f t="shared" si="614"/>
        <v/>
      </c>
      <c r="CQ89" s="239">
        <f t="shared" si="615"/>
        <v>5.6132233026184222E-3</v>
      </c>
      <c r="CR89" s="239" t="str">
        <f t="shared" si="616"/>
        <v/>
      </c>
      <c r="CS89" s="239" t="str">
        <f t="shared" si="617"/>
        <v/>
      </c>
      <c r="CT89" s="239" t="str">
        <f t="shared" si="618"/>
        <v/>
      </c>
      <c r="CU89" s="239">
        <f t="shared" si="619"/>
        <v>-0.3965652654119603</v>
      </c>
      <c r="CV89" s="239">
        <f t="shared" si="620"/>
        <v>1.8283777145134364E-2</v>
      </c>
      <c r="CW89" s="239" t="str">
        <f t="shared" si="621"/>
        <v/>
      </c>
      <c r="CX89" s="239" t="str">
        <f t="shared" si="622"/>
        <v/>
      </c>
      <c r="CY89" s="239">
        <f t="shared" si="623"/>
        <v>-0.4114788996265229</v>
      </c>
      <c r="CZ89" s="239">
        <f t="shared" si="624"/>
        <v>-2.4010414791728867E-2</v>
      </c>
      <c r="DA89" s="110"/>
      <c r="DB89" s="121" t="s">
        <v>625</v>
      </c>
      <c r="DC89" s="273" t="str">
        <v>Auto 3+ Person (Free)</v>
      </c>
      <c r="DD89" s="239">
        <v>-4.9784279429913496E-3</v>
      </c>
      <c r="DE89" s="239">
        <v>-4.5465733733550326E-3</v>
      </c>
      <c r="DF89" s="239">
        <v>5.6132233026184222E-3</v>
      </c>
      <c r="DG89" s="239">
        <v>-5.7906940865761966E-2</v>
      </c>
      <c r="DH89" s="239" t="str">
        <v/>
      </c>
      <c r="DI89" s="239" t="str">
        <v/>
      </c>
      <c r="DJ89" s="239" t="str">
        <v/>
      </c>
      <c r="DK89" s="239" t="str">
        <v/>
      </c>
      <c r="DL89" s="239" t="str">
        <v/>
      </c>
      <c r="DM89" s="239" t="str">
        <v/>
      </c>
      <c r="DN89" s="239" t="str">
        <v/>
      </c>
      <c r="DO89" s="239" t="str">
        <v/>
      </c>
      <c r="DP89" s="110">
        <v>0</v>
      </c>
      <c r="DR89" s="282" t="s">
        <v>669</v>
      </c>
      <c r="DS89" s="288">
        <v>2.1393604097879844</v>
      </c>
      <c r="DT89" s="288">
        <v>2.1393604097879844</v>
      </c>
      <c r="DU89" s="288">
        <v>0.63719485680490218</v>
      </c>
      <c r="DV89" s="288">
        <v>0.63719485680490218</v>
      </c>
      <c r="DW89" s="288">
        <v>0.63719485680490218</v>
      </c>
      <c r="DX89" s="290">
        <v>0</v>
      </c>
      <c r="DY89" s="290">
        <v>0</v>
      </c>
      <c r="DZ89" s="290">
        <v>0</v>
      </c>
      <c r="EA89" s="288">
        <v>0.28261597409981609</v>
      </c>
      <c r="EB89" s="287">
        <v>-999</v>
      </c>
      <c r="EC89" s="286">
        <v>-999</v>
      </c>
      <c r="ED89" s="286">
        <v>-999</v>
      </c>
      <c r="EE89" s="286">
        <v>-999</v>
      </c>
      <c r="EF89" s="286">
        <v>-999</v>
      </c>
      <c r="EG89" s="286">
        <v>-999</v>
      </c>
      <c r="EH89" s="286">
        <v>-999</v>
      </c>
      <c r="EK89" s="282" t="s">
        <v>669</v>
      </c>
      <c r="EL89" s="288">
        <f>IFERROR(DS89+TripMode!DD89, DS89)</f>
        <v>2.1343819818449932</v>
      </c>
      <c r="EM89" s="288">
        <f>IFERROR(DT89+TripMode!DD89, DT89)</f>
        <v>2.1343819818449932</v>
      </c>
      <c r="EN89" s="288">
        <f>IFERROR(DU89+TripMode!DE89, DU89)</f>
        <v>0.63264828343154711</v>
      </c>
      <c r="EO89" s="288">
        <f>IFERROR(DV89+TripMode!DE89, DV89)</f>
        <v>0.63264828343154711</v>
      </c>
      <c r="EP89" s="288">
        <f>IFERROR(DW89+TripMode!DE89, DW89)</f>
        <v>0.63264828343154711</v>
      </c>
      <c r="EQ89" s="290">
        <f>0</f>
        <v>0</v>
      </c>
      <c r="ER89" s="290">
        <f>0</f>
        <v>0</v>
      </c>
      <c r="ES89" s="290">
        <f>0</f>
        <v>0</v>
      </c>
      <c r="ET89" s="288">
        <f>IFERROR(EA89+TripMode!DG89, EA89)</f>
        <v>0.22470903323405411</v>
      </c>
      <c r="EU89" s="287">
        <f>IFERROR(EB89+TripMode!DH89, EB89)</f>
        <v>-999</v>
      </c>
      <c r="EV89" s="286">
        <f>IFERROR(EC89+TripMode!DI89, EC89)</f>
        <v>-999</v>
      </c>
      <c r="EW89" s="286">
        <f>IFERROR(ED89+TripMode!DJ89, ED89)</f>
        <v>-999</v>
      </c>
      <c r="EX89" s="286">
        <f>IFERROR(EE89+TripMode!DK89, EE89)</f>
        <v>-999</v>
      </c>
      <c r="EY89" s="286">
        <f>IFERROR(EF89+TripMode!DL89, EF89)</f>
        <v>-999</v>
      </c>
      <c r="EZ89" s="286">
        <f>IFERROR(EG89+TripMode!DN89, EG89)</f>
        <v>-999</v>
      </c>
      <c r="FA89" s="286">
        <f>IFERROR(EH89+TripMode!DO89, EH89)</f>
        <v>-999</v>
      </c>
    </row>
    <row r="90" spans="1:157" s="251" customFormat="1" x14ac:dyDescent="0.25">
      <c r="A90" s="251">
        <v>4</v>
      </c>
      <c r="B90" s="273" t="s">
        <v>515</v>
      </c>
      <c r="C90" s="274">
        <v>0</v>
      </c>
      <c r="D90" s="274">
        <v>29197.011429999999</v>
      </c>
      <c r="E90" s="274">
        <v>18612.28112</v>
      </c>
      <c r="F90" s="274">
        <v>715371.56920999999</v>
      </c>
      <c r="G90" s="274">
        <v>0</v>
      </c>
      <c r="H90" s="274">
        <v>60857.334373667887</v>
      </c>
      <c r="I90" s="274">
        <v>1127.3543535277224</v>
      </c>
      <c r="J90" s="274">
        <v>8702.0009914448947</v>
      </c>
      <c r="K90" s="274">
        <v>1386.7960007312815</v>
      </c>
      <c r="L90" s="274">
        <v>0</v>
      </c>
      <c r="M90" s="274">
        <v>238.72499999999999</v>
      </c>
      <c r="N90" s="274">
        <v>1074.2625</v>
      </c>
      <c r="O90" s="275">
        <v>836567.33497937175</v>
      </c>
      <c r="P90" s="234"/>
      <c r="Q90" s="273" t="s">
        <v>515</v>
      </c>
      <c r="R90" s="274">
        <f t="shared" si="625"/>
        <v>0</v>
      </c>
      <c r="S90" s="274">
        <f t="shared" si="626"/>
        <v>24198.599215401904</v>
      </c>
      <c r="T90" s="274">
        <f t="shared" si="627"/>
        <v>14548.661412527288</v>
      </c>
      <c r="U90" s="274">
        <f t="shared" si="628"/>
        <v>701340</v>
      </c>
      <c r="V90" s="274">
        <f t="shared" si="629"/>
        <v>0</v>
      </c>
      <c r="W90" s="274">
        <f t="shared" si="630"/>
        <v>70062.476887072189</v>
      </c>
      <c r="X90" s="274">
        <f t="shared" si="631"/>
        <v>1339.7116187539639</v>
      </c>
      <c r="Y90" s="274">
        <f t="shared" si="632"/>
        <v>21564.580689127095</v>
      </c>
      <c r="Z90" s="274">
        <f t="shared" si="633"/>
        <v>4125.3872357941718</v>
      </c>
      <c r="AA90" s="274">
        <f t="shared" si="634"/>
        <v>0</v>
      </c>
      <c r="AB90" s="274">
        <f t="shared" si="635"/>
        <v>203.73205313408204</v>
      </c>
      <c r="AC90" s="274">
        <f t="shared" si="636"/>
        <v>943.32083673283057</v>
      </c>
      <c r="AD90" s="275">
        <f t="shared" si="637"/>
        <v>838326.4699485437</v>
      </c>
      <c r="AF90" s="273" t="s">
        <v>515</v>
      </c>
      <c r="AG90" s="274">
        <f>Index!$D$3*SUMIFS(TripMode_Input!$E:$E,TripMode_Input!$C:$C,AG$4,TripMode_Input!$D:$D,$A$85,TripMode_Input!$B:$B,$A90)</f>
        <v>0</v>
      </c>
      <c r="AH90" s="274">
        <f>Index!$D$3*SUMIFS(TripMode_Input!$E:$E,TripMode_Input!$C:$C,AH$4,TripMode_Input!$D:$D,$A$85,TripMode_Input!$B:$B,$A90)</f>
        <v>25440</v>
      </c>
      <c r="AI90" s="274">
        <f>Index!$D$3*SUMIFS(TripMode_Input!$E:$E,TripMode_Input!$C:$C,AI$4,TripMode_Input!$D:$D,$A$85,TripMode_Input!$B:$B,$A90)</f>
        <v>15416</v>
      </c>
      <c r="AJ90" s="274">
        <f>Index!$D$3*SUMIFS(TripMode_Input!$E:$E,TripMode_Input!$C:$C,AJ$4,TripMode_Input!$D:$D,$A$85,TripMode_Input!$B:$B,$A90)</f>
        <v>701340</v>
      </c>
      <c r="AK90" s="274">
        <f>Index!$D$3*SUMIFS(TripMode_Input!$E:$E,TripMode_Input!$C:$C,AK$4,TripMode_Input!$D:$D,$A$85,TripMode_Input!$B:$B,$A90)</f>
        <v>0</v>
      </c>
      <c r="AL90" s="274">
        <f>Index!$D$3*SUMIFS(TripMode_Input!$E:$E,TripMode_Input!$C:$C,AL$4,TripMode_Input!$D:$D,$A$85,TripMode_Input!$B:$B,$A90)</f>
        <v>76428</v>
      </c>
      <c r="AM90" s="274">
        <f>Index!$D$3*SUMIFS(TripMode_Input!$E:$E,TripMode_Input!$C:$C,AM$4,TripMode_Input!$D:$D,$A$85,TripMode_Input!$B:$B,$A90)</f>
        <v>1448</v>
      </c>
      <c r="AN90" s="274">
        <f>Index!$D$3*SUMIFS(TripMode_Input!$E:$E,TripMode_Input!$C:$C,AN$4,TripMode_Input!$D:$D,$A$85,TripMode_Input!$B:$B,$A90)</f>
        <v>18606</v>
      </c>
      <c r="AO90" s="274">
        <f>Index!$D$3*SUMIFS(TripMode_Input!$E:$E,TripMode_Input!$C:$C,AO$4,TripMode_Input!$D:$D,$A$85,TripMode_Input!$B:$B,$A90)</f>
        <v>3628</v>
      </c>
      <c r="AP90" s="274">
        <f>Index!$D$3*SUMIFS(TripMode_Input!$E:$E,TripMode_Input!$C:$C,AP$4,TripMode_Input!$D:$D,$A$85,TripMode_Input!$B:$B,$A90)</f>
        <v>0</v>
      </c>
      <c r="AQ90" s="274">
        <f>Index!$D$3*SUMIFS(TripMode_Input!$E:$E,TripMode_Input!$C:$C,AQ$4,TripMode_Input!$D:$D,$A$85,TripMode_Input!$B:$B,$A90)</f>
        <v>270</v>
      </c>
      <c r="AR90" s="274">
        <f>Index!$D$3*SUMIFS(TripMode_Input!$E:$E,TripMode_Input!$C:$C,AR$4,TripMode_Input!$D:$D,$A$85,TripMode_Input!$B:$B,$A90)</f>
        <v>1002</v>
      </c>
      <c r="AS90" s="275">
        <f t="shared" si="638"/>
        <v>843578</v>
      </c>
      <c r="AU90" s="273" t="s">
        <v>515</v>
      </c>
      <c r="AV90" s="249">
        <f t="shared" si="639"/>
        <v>0</v>
      </c>
      <c r="AW90" s="249">
        <f t="shared" si="640"/>
        <v>3.7372469436819732E-2</v>
      </c>
      <c r="AX90" s="249">
        <f t="shared" si="641"/>
        <v>2.8240505876753867E-2</v>
      </c>
      <c r="AY90" s="249">
        <f t="shared" si="642"/>
        <v>1</v>
      </c>
      <c r="AZ90" s="249">
        <f t="shared" si="643"/>
        <v>0</v>
      </c>
      <c r="BA90" s="249">
        <f t="shared" si="644"/>
        <v>0.24246930960316235</v>
      </c>
      <c r="BB90" s="249">
        <f t="shared" si="645"/>
        <v>8.1570361589988052E-2</v>
      </c>
      <c r="BC90" s="249">
        <f t="shared" si="646"/>
        <v>0.42698757898635942</v>
      </c>
      <c r="BD90" s="249">
        <f t="shared" si="647"/>
        <v>0.46363084241337071</v>
      </c>
      <c r="BE90" s="249">
        <f t="shared" si="648"/>
        <v>0</v>
      </c>
      <c r="BF90" s="249">
        <f t="shared" si="649"/>
        <v>5.0057015512059468E-2</v>
      </c>
      <c r="BG90" s="249">
        <f t="shared" si="650"/>
        <v>5.3573423258338852E-2</v>
      </c>
      <c r="BH90" s="279">
        <f t="shared" si="651"/>
        <v>0.22494140383596933</v>
      </c>
      <c r="BJ90" s="273" t="s">
        <v>515</v>
      </c>
      <c r="BK90" s="249">
        <f t="shared" si="652"/>
        <v>0</v>
      </c>
      <c r="BL90" s="249">
        <f t="shared" si="653"/>
        <v>3.9289696647711654E-2</v>
      </c>
      <c r="BM90" s="249">
        <f t="shared" si="654"/>
        <v>2.9924102723372866E-2</v>
      </c>
      <c r="BN90" s="249">
        <f t="shared" si="655"/>
        <v>1</v>
      </c>
      <c r="BO90" s="249">
        <f t="shared" si="656"/>
        <v>0</v>
      </c>
      <c r="BP90" s="249">
        <f t="shared" si="657"/>
        <v>0.26449884756743286</v>
      </c>
      <c r="BQ90" s="249">
        <f t="shared" si="658"/>
        <v>8.8163662932294204E-2</v>
      </c>
      <c r="BR90" s="249">
        <f t="shared" si="659"/>
        <v>0.36840646285442735</v>
      </c>
      <c r="BS90" s="249">
        <f t="shared" si="660"/>
        <v>0.40773207462351091</v>
      </c>
      <c r="BT90" s="249">
        <f t="shared" si="661"/>
        <v>0</v>
      </c>
      <c r="BU90" s="249">
        <f t="shared" si="662"/>
        <v>6.6339066339066333E-2</v>
      </c>
      <c r="BV90" s="249">
        <f t="shared" si="663"/>
        <v>5.6905951840072695E-2</v>
      </c>
      <c r="BW90" s="279">
        <f t="shared" si="664"/>
        <v>0.22635050468677972</v>
      </c>
      <c r="BY90" s="273" t="s">
        <v>515</v>
      </c>
      <c r="BZ90" s="249" t="str">
        <f t="shared" si="665"/>
        <v/>
      </c>
      <c r="CA90" s="249">
        <f t="shared" si="602"/>
        <v>5.1300522544626151E-2</v>
      </c>
      <c r="CB90" s="249">
        <f t="shared" si="603"/>
        <v>5.9616384138672603E-2</v>
      </c>
      <c r="CC90" s="249">
        <f t="shared" si="604"/>
        <v>0</v>
      </c>
      <c r="CD90" s="249" t="str">
        <f t="shared" si="605"/>
        <v/>
      </c>
      <c r="CE90" s="249">
        <f t="shared" si="606"/>
        <v>9.0854953974691385E-2</v>
      </c>
      <c r="CF90" s="249">
        <f t="shared" si="607"/>
        <v>8.0829620143738748E-2</v>
      </c>
      <c r="CG90" s="249">
        <f t="shared" si="608"/>
        <v>-0.13719630034906355</v>
      </c>
      <c r="CH90" s="249">
        <f t="shared" si="609"/>
        <v>-0.12056740552221669</v>
      </c>
      <c r="CI90" s="249" t="str">
        <f t="shared" si="610"/>
        <v/>
      </c>
      <c r="CJ90" s="249">
        <f t="shared" si="611"/>
        <v>0.32527010770516834</v>
      </c>
      <c r="CK90" s="249">
        <f t="shared" si="612"/>
        <v>6.2204884046029772E-2</v>
      </c>
      <c r="CL90" s="279">
        <f t="shared" si="613"/>
        <v>6.2643018438612056E-3</v>
      </c>
      <c r="CN90" s="273" t="s">
        <v>515</v>
      </c>
      <c r="CO90" s="239" t="str">
        <f t="shared" si="666"/>
        <v/>
      </c>
      <c r="CP90" s="239">
        <f t="shared" si="614"/>
        <v>-5.002799064568289E-2</v>
      </c>
      <c r="CQ90" s="239">
        <f t="shared" si="615"/>
        <v>-5.7906940865761966E-2</v>
      </c>
      <c r="CR90" s="239">
        <f t="shared" si="616"/>
        <v>0</v>
      </c>
      <c r="CS90" s="239" t="str">
        <f t="shared" si="617"/>
        <v/>
      </c>
      <c r="CT90" s="239">
        <f t="shared" si="618"/>
        <v>-8.6961750235043156E-2</v>
      </c>
      <c r="CU90" s="239">
        <f t="shared" si="619"/>
        <v>-7.7728913046776621E-2</v>
      </c>
      <c r="CV90" s="239">
        <f t="shared" si="620"/>
        <v>0.14756807651743178</v>
      </c>
      <c r="CW90" s="239">
        <f t="shared" si="621"/>
        <v>0.12847835847178157</v>
      </c>
      <c r="CX90" s="239" t="str">
        <f t="shared" si="622"/>
        <v/>
      </c>
      <c r="CY90" s="239">
        <f t="shared" si="623"/>
        <v>-0.2816162935344298</v>
      </c>
      <c r="CZ90" s="239">
        <f t="shared" si="624"/>
        <v>-6.0346827043067423E-2</v>
      </c>
      <c r="DA90" s="110"/>
      <c r="DB90" s="121" t="s">
        <v>626</v>
      </c>
      <c r="DC90" s="273" t="str">
        <v>Walk</v>
      </c>
      <c r="DD90" s="239" t="str">
        <v/>
      </c>
      <c r="DE90" s="239" t="str">
        <v/>
      </c>
      <c r="DF90" s="239" t="str">
        <v/>
      </c>
      <c r="DG90" s="239">
        <v>0</v>
      </c>
      <c r="DH90" s="239" t="str">
        <v/>
      </c>
      <c r="DI90" s="239" t="str">
        <v/>
      </c>
      <c r="DJ90" s="239" t="str">
        <v/>
      </c>
      <c r="DK90" s="239" t="str">
        <v/>
      </c>
      <c r="DL90" s="239" t="str">
        <v/>
      </c>
      <c r="DM90" s="239" t="str">
        <v/>
      </c>
      <c r="DN90" s="239" t="str">
        <v/>
      </c>
      <c r="DO90" s="239" t="str">
        <v/>
      </c>
      <c r="DP90" s="110">
        <v>0</v>
      </c>
      <c r="DR90" s="282" t="s">
        <v>670</v>
      </c>
      <c r="DS90" s="286">
        <v>-999</v>
      </c>
      <c r="DT90" s="286">
        <v>-999</v>
      </c>
      <c r="DU90" s="286">
        <v>-999</v>
      </c>
      <c r="DV90" s="286">
        <v>-999</v>
      </c>
      <c r="DW90" s="286">
        <v>-999</v>
      </c>
      <c r="DX90" s="286">
        <v>-999</v>
      </c>
      <c r="DY90" s="286">
        <v>-999</v>
      </c>
      <c r="DZ90" s="286">
        <v>-999</v>
      </c>
      <c r="EA90" s="290">
        <v>0</v>
      </c>
      <c r="EB90" s="287">
        <v>-999</v>
      </c>
      <c r="EC90" s="286">
        <v>-999</v>
      </c>
      <c r="ED90" s="286">
        <v>-999</v>
      </c>
      <c r="EE90" s="286">
        <v>-999</v>
      </c>
      <c r="EF90" s="286">
        <v>-999</v>
      </c>
      <c r="EG90" s="286">
        <v>-999</v>
      </c>
      <c r="EH90" s="286">
        <v>-999</v>
      </c>
      <c r="EK90" s="282" t="s">
        <v>670</v>
      </c>
      <c r="EL90" s="286">
        <f>IFERROR(DS90+TripMode!DD90, DS90)</f>
        <v>-999</v>
      </c>
      <c r="EM90" s="286">
        <f>IFERROR(DT90+TripMode!DD90, DT90)</f>
        <v>-999</v>
      </c>
      <c r="EN90" s="286">
        <f>IFERROR(DU90+TripMode!DE90, DU90)</f>
        <v>-999</v>
      </c>
      <c r="EO90" s="286">
        <f>IFERROR(DV90+TripMode!DE90, DV90)</f>
        <v>-999</v>
      </c>
      <c r="EP90" s="286">
        <f>IFERROR(DW90+TripMode!DE90, DW90)</f>
        <v>-999</v>
      </c>
      <c r="EQ90" s="286">
        <f>IFERROR(DX90+TripMode!DF90, DX90)</f>
        <v>-999</v>
      </c>
      <c r="ER90" s="286">
        <f>IFERROR(DY90+TripMode!DF90, DY90)</f>
        <v>-999</v>
      </c>
      <c r="ES90" s="286">
        <f>IFERROR(DZ90+TripMode!DF90, DZ90)</f>
        <v>-999</v>
      </c>
      <c r="ET90" s="290">
        <v>0</v>
      </c>
      <c r="EU90" s="287">
        <f>IFERROR(EB90+TripMode!DH90, EB90)</f>
        <v>-999</v>
      </c>
      <c r="EV90" s="286">
        <f>IFERROR(EC90+TripMode!DI90, EC90)</f>
        <v>-999</v>
      </c>
      <c r="EW90" s="286">
        <f>IFERROR(ED90+TripMode!DJ90, ED90)</f>
        <v>-999</v>
      </c>
      <c r="EX90" s="286">
        <f>IFERROR(EE90+TripMode!DK90, EE90)</f>
        <v>-999</v>
      </c>
      <c r="EY90" s="286">
        <f>IFERROR(EF90+TripMode!DL90, EF90)</f>
        <v>-999</v>
      </c>
      <c r="EZ90" s="286">
        <f>IFERROR(EG90+TripMode!DN90, EG90)</f>
        <v>-999</v>
      </c>
      <c r="FA90" s="286">
        <f>IFERROR(EH90+TripMode!DO90, EH90)</f>
        <v>-999</v>
      </c>
    </row>
    <row r="91" spans="1:157" s="251" customFormat="1" x14ac:dyDescent="0.25">
      <c r="A91" s="251">
        <v>5</v>
      </c>
      <c r="B91" s="273" t="s">
        <v>517</v>
      </c>
      <c r="C91" s="274">
        <v>0</v>
      </c>
      <c r="D91" s="274">
        <v>0</v>
      </c>
      <c r="E91" s="274">
        <v>0</v>
      </c>
      <c r="F91" s="274">
        <v>0</v>
      </c>
      <c r="G91" s="274">
        <v>117342.91442631721</v>
      </c>
      <c r="H91" s="274">
        <v>0</v>
      </c>
      <c r="I91" s="274">
        <v>0</v>
      </c>
      <c r="J91" s="274">
        <v>0</v>
      </c>
      <c r="K91" s="274">
        <v>0</v>
      </c>
      <c r="L91" s="274">
        <v>0</v>
      </c>
      <c r="M91" s="274">
        <v>0</v>
      </c>
      <c r="N91" s="274">
        <v>0</v>
      </c>
      <c r="O91" s="275">
        <v>117342.91442631721</v>
      </c>
      <c r="P91" s="234"/>
      <c r="Q91" s="273" t="s">
        <v>517</v>
      </c>
      <c r="R91" s="274">
        <f t="shared" si="625"/>
        <v>0</v>
      </c>
      <c r="S91" s="274">
        <f t="shared" si="626"/>
        <v>0</v>
      </c>
      <c r="T91" s="274">
        <f t="shared" si="627"/>
        <v>0</v>
      </c>
      <c r="U91" s="274">
        <f t="shared" si="628"/>
        <v>0</v>
      </c>
      <c r="V91" s="274">
        <f t="shared" si="629"/>
        <v>136812</v>
      </c>
      <c r="W91" s="274">
        <f t="shared" si="630"/>
        <v>0</v>
      </c>
      <c r="X91" s="274">
        <f t="shared" si="631"/>
        <v>0</v>
      </c>
      <c r="Y91" s="274">
        <f t="shared" si="632"/>
        <v>0</v>
      </c>
      <c r="Z91" s="274">
        <f t="shared" si="633"/>
        <v>0</v>
      </c>
      <c r="AA91" s="274">
        <f t="shared" si="634"/>
        <v>0</v>
      </c>
      <c r="AB91" s="274">
        <f t="shared" si="635"/>
        <v>0</v>
      </c>
      <c r="AC91" s="274">
        <f t="shared" si="636"/>
        <v>0</v>
      </c>
      <c r="AD91" s="275">
        <f t="shared" si="637"/>
        <v>136812</v>
      </c>
      <c r="AF91" s="273" t="s">
        <v>517</v>
      </c>
      <c r="AG91" s="274">
        <f>Index!$D$3*SUMIFS(TripMode_Input!$E:$E,TripMode_Input!$C:$C,AG$4,TripMode_Input!$D:$D,$A$85,TripMode_Input!$B:$B,$A91)</f>
        <v>0</v>
      </c>
      <c r="AH91" s="274">
        <f>Index!$D$3*SUMIFS(TripMode_Input!$E:$E,TripMode_Input!$C:$C,AH$4,TripMode_Input!$D:$D,$A$85,TripMode_Input!$B:$B,$A91)</f>
        <v>0</v>
      </c>
      <c r="AI91" s="274">
        <f>Index!$D$3*SUMIFS(TripMode_Input!$E:$E,TripMode_Input!$C:$C,AI$4,TripMode_Input!$D:$D,$A$85,TripMode_Input!$B:$B,$A91)</f>
        <v>0</v>
      </c>
      <c r="AJ91" s="274">
        <f>Index!$D$3*SUMIFS(TripMode_Input!$E:$E,TripMode_Input!$C:$C,AJ$4,TripMode_Input!$D:$D,$A$85,TripMode_Input!$B:$B,$A91)</f>
        <v>0</v>
      </c>
      <c r="AK91" s="274">
        <f>Index!$D$3*SUMIFS(TripMode_Input!$E:$E,TripMode_Input!$C:$C,AK$4,TripMode_Input!$D:$D,$A$85,TripMode_Input!$B:$B,$A91)</f>
        <v>136812</v>
      </c>
      <c r="AL91" s="274">
        <f>Index!$D$3*SUMIFS(TripMode_Input!$E:$E,TripMode_Input!$C:$C,AL$4,TripMode_Input!$D:$D,$A$85,TripMode_Input!$B:$B,$A91)</f>
        <v>0</v>
      </c>
      <c r="AM91" s="274">
        <f>Index!$D$3*SUMIFS(TripMode_Input!$E:$E,TripMode_Input!$C:$C,AM$4,TripMode_Input!$D:$D,$A$85,TripMode_Input!$B:$B,$A91)</f>
        <v>0</v>
      </c>
      <c r="AN91" s="274">
        <f>Index!$D$3*SUMIFS(TripMode_Input!$E:$E,TripMode_Input!$C:$C,AN$4,TripMode_Input!$D:$D,$A$85,TripMode_Input!$B:$B,$A91)</f>
        <v>0</v>
      </c>
      <c r="AO91" s="274">
        <f>Index!$D$3*SUMIFS(TripMode_Input!$E:$E,TripMode_Input!$C:$C,AO$4,TripMode_Input!$D:$D,$A$85,TripMode_Input!$B:$B,$A91)</f>
        <v>0</v>
      </c>
      <c r="AP91" s="274">
        <f>Index!$D$3*SUMIFS(TripMode_Input!$E:$E,TripMode_Input!$C:$C,AP$4,TripMode_Input!$D:$D,$A$85,TripMode_Input!$B:$B,$A91)</f>
        <v>0</v>
      </c>
      <c r="AQ91" s="274">
        <f>Index!$D$3*SUMIFS(TripMode_Input!$E:$E,TripMode_Input!$C:$C,AQ$4,TripMode_Input!$D:$D,$A$85,TripMode_Input!$B:$B,$A91)</f>
        <v>0</v>
      </c>
      <c r="AR91" s="274">
        <f>Index!$D$3*SUMIFS(TripMode_Input!$E:$E,TripMode_Input!$C:$C,AR$4,TripMode_Input!$D:$D,$A$85,TripMode_Input!$B:$B,$A91)</f>
        <v>0</v>
      </c>
      <c r="AS91" s="275">
        <f t="shared" si="638"/>
        <v>136812</v>
      </c>
      <c r="AU91" s="273" t="s">
        <v>517</v>
      </c>
      <c r="AV91" s="249">
        <f t="shared" si="639"/>
        <v>0</v>
      </c>
      <c r="AW91" s="249">
        <f t="shared" si="640"/>
        <v>0</v>
      </c>
      <c r="AX91" s="249">
        <f t="shared" si="641"/>
        <v>0</v>
      </c>
      <c r="AY91" s="249">
        <f t="shared" si="642"/>
        <v>0</v>
      </c>
      <c r="AZ91" s="249">
        <f t="shared" si="643"/>
        <v>1</v>
      </c>
      <c r="BA91" s="249">
        <f t="shared" si="644"/>
        <v>0</v>
      </c>
      <c r="BB91" s="249">
        <f t="shared" si="645"/>
        <v>0</v>
      </c>
      <c r="BC91" s="249">
        <f t="shared" si="646"/>
        <v>0</v>
      </c>
      <c r="BD91" s="249">
        <f t="shared" si="647"/>
        <v>0</v>
      </c>
      <c r="BE91" s="249">
        <f t="shared" si="648"/>
        <v>0</v>
      </c>
      <c r="BF91" s="249">
        <f t="shared" si="649"/>
        <v>0</v>
      </c>
      <c r="BG91" s="249">
        <f t="shared" si="650"/>
        <v>0</v>
      </c>
      <c r="BH91" s="279">
        <f t="shared" si="651"/>
        <v>3.6709664366789685E-2</v>
      </c>
      <c r="BJ91" s="273" t="s">
        <v>517</v>
      </c>
      <c r="BK91" s="249">
        <f t="shared" si="652"/>
        <v>0</v>
      </c>
      <c r="BL91" s="249">
        <f t="shared" si="653"/>
        <v>0</v>
      </c>
      <c r="BM91" s="249">
        <f t="shared" si="654"/>
        <v>0</v>
      </c>
      <c r="BN91" s="249">
        <f t="shared" si="655"/>
        <v>0</v>
      </c>
      <c r="BO91" s="249">
        <f t="shared" si="656"/>
        <v>1</v>
      </c>
      <c r="BP91" s="249">
        <f t="shared" si="657"/>
        <v>0</v>
      </c>
      <c r="BQ91" s="249">
        <f t="shared" si="658"/>
        <v>0</v>
      </c>
      <c r="BR91" s="249">
        <f t="shared" si="659"/>
        <v>0</v>
      </c>
      <c r="BS91" s="249">
        <f t="shared" si="660"/>
        <v>0</v>
      </c>
      <c r="BT91" s="249">
        <f t="shared" si="661"/>
        <v>0</v>
      </c>
      <c r="BU91" s="249">
        <f t="shared" si="662"/>
        <v>0</v>
      </c>
      <c r="BV91" s="249">
        <f t="shared" si="663"/>
        <v>0</v>
      </c>
      <c r="BW91" s="279">
        <f t="shared" si="664"/>
        <v>3.6709664366789685E-2</v>
      </c>
      <c r="BY91" s="273" t="s">
        <v>517</v>
      </c>
      <c r="BZ91" s="249" t="str">
        <f t="shared" si="665"/>
        <v/>
      </c>
      <c r="CA91" s="249" t="str">
        <f t="shared" si="602"/>
        <v/>
      </c>
      <c r="CB91" s="249" t="str">
        <f t="shared" si="603"/>
        <v/>
      </c>
      <c r="CC91" s="249" t="str">
        <f t="shared" si="604"/>
        <v/>
      </c>
      <c r="CD91" s="249">
        <f t="shared" si="605"/>
        <v>0</v>
      </c>
      <c r="CE91" s="249" t="str">
        <f t="shared" si="606"/>
        <v/>
      </c>
      <c r="CF91" s="249" t="str">
        <f t="shared" si="607"/>
        <v/>
      </c>
      <c r="CG91" s="249" t="str">
        <f t="shared" si="608"/>
        <v/>
      </c>
      <c r="CH91" s="249" t="str">
        <f t="shared" si="609"/>
        <v/>
      </c>
      <c r="CI91" s="249" t="str">
        <f t="shared" si="610"/>
        <v/>
      </c>
      <c r="CJ91" s="249" t="str">
        <f t="shared" si="611"/>
        <v/>
      </c>
      <c r="CK91" s="249" t="str">
        <f t="shared" si="612"/>
        <v/>
      </c>
      <c r="CL91" s="279">
        <f t="shared" si="613"/>
        <v>0</v>
      </c>
      <c r="CN91" s="273" t="s">
        <v>517</v>
      </c>
      <c r="CO91" s="239" t="str">
        <f t="shared" si="666"/>
        <v/>
      </c>
      <c r="CP91" s="239" t="str">
        <f t="shared" si="614"/>
        <v/>
      </c>
      <c r="CQ91" s="239" t="str">
        <f t="shared" si="615"/>
        <v/>
      </c>
      <c r="CR91" s="239" t="str">
        <f t="shared" si="616"/>
        <v/>
      </c>
      <c r="CS91" s="239">
        <f t="shared" si="617"/>
        <v>0</v>
      </c>
      <c r="CT91" s="239" t="str">
        <f t="shared" si="618"/>
        <v/>
      </c>
      <c r="CU91" s="239" t="str">
        <f t="shared" si="619"/>
        <v/>
      </c>
      <c r="CV91" s="239" t="str">
        <f t="shared" si="620"/>
        <v/>
      </c>
      <c r="CW91" s="239" t="str">
        <f t="shared" si="621"/>
        <v/>
      </c>
      <c r="CX91" s="239" t="str">
        <f t="shared" si="622"/>
        <v/>
      </c>
      <c r="CY91" s="239" t="str">
        <f t="shared" si="623"/>
        <v/>
      </c>
      <c r="CZ91" s="239" t="str">
        <f t="shared" si="624"/>
        <v/>
      </c>
      <c r="DA91" s="110"/>
      <c r="DB91" s="121" t="s">
        <v>627</v>
      </c>
      <c r="DC91" s="273" t="str">
        <v>Bike / Moped</v>
      </c>
      <c r="DD91" s="239" t="str">
        <v/>
      </c>
      <c r="DE91" s="239" t="str">
        <v/>
      </c>
      <c r="DF91" s="239" t="str">
        <v/>
      </c>
      <c r="DG91" s="239" t="str">
        <v/>
      </c>
      <c r="DH91" s="239">
        <v>0</v>
      </c>
      <c r="DI91" s="239" t="str">
        <v/>
      </c>
      <c r="DJ91" s="239" t="str">
        <v/>
      </c>
      <c r="DK91" s="239" t="str">
        <v/>
      </c>
      <c r="DL91" s="239" t="str">
        <v/>
      </c>
      <c r="DM91" s="239" t="str">
        <v/>
      </c>
      <c r="DN91" s="239" t="str">
        <v/>
      </c>
      <c r="DO91" s="239" t="str">
        <v/>
      </c>
      <c r="DP91" s="110">
        <v>0</v>
      </c>
      <c r="DR91" s="282" t="s">
        <v>671</v>
      </c>
      <c r="DS91" s="286">
        <v>-999</v>
      </c>
      <c r="DT91" s="286">
        <v>-999</v>
      </c>
      <c r="DU91" s="286">
        <v>-999</v>
      </c>
      <c r="DV91" s="286">
        <v>-999</v>
      </c>
      <c r="DW91" s="286">
        <v>-999</v>
      </c>
      <c r="DX91" s="286">
        <v>-999</v>
      </c>
      <c r="DY91" s="286">
        <v>-999</v>
      </c>
      <c r="DZ91" s="286">
        <v>-999</v>
      </c>
      <c r="EA91" s="286">
        <v>-999</v>
      </c>
      <c r="EB91" s="291">
        <v>0</v>
      </c>
      <c r="EC91" s="286">
        <v>-999</v>
      </c>
      <c r="ED91" s="286">
        <v>-999</v>
      </c>
      <c r="EE91" s="286">
        <v>-999</v>
      </c>
      <c r="EF91" s="286">
        <v>-999</v>
      </c>
      <c r="EG91" s="286">
        <v>-999</v>
      </c>
      <c r="EH91" s="286">
        <v>-999</v>
      </c>
      <c r="EK91" s="282" t="s">
        <v>671</v>
      </c>
      <c r="EL91" s="286">
        <f>IFERROR(DS91+TripMode!DD91, DS91)</f>
        <v>-999</v>
      </c>
      <c r="EM91" s="286">
        <f>IFERROR(DT91+TripMode!DD91, DT91)</f>
        <v>-999</v>
      </c>
      <c r="EN91" s="286">
        <f>IFERROR(DU91+TripMode!DE91, DU91)</f>
        <v>-999</v>
      </c>
      <c r="EO91" s="286">
        <f>IFERROR(DV91+TripMode!DE91, DV91)</f>
        <v>-999</v>
      </c>
      <c r="EP91" s="286">
        <f>IFERROR(DW91+TripMode!DE91, DW91)</f>
        <v>-999</v>
      </c>
      <c r="EQ91" s="286">
        <f>IFERROR(DX91+TripMode!DF91, DX91)</f>
        <v>-999</v>
      </c>
      <c r="ER91" s="286">
        <f>IFERROR(DY91+TripMode!DF91, DY91)</f>
        <v>-999</v>
      </c>
      <c r="ES91" s="286">
        <f>IFERROR(DZ91+TripMode!DF91, DZ91)</f>
        <v>-999</v>
      </c>
      <c r="ET91" s="286">
        <f>IFERROR(EA91+TripMode!DG91, EA91)</f>
        <v>-999</v>
      </c>
      <c r="EU91" s="291">
        <v>0</v>
      </c>
      <c r="EV91" s="286">
        <f>IFERROR(EC91+TripMode!DI91, EC91)</f>
        <v>-999</v>
      </c>
      <c r="EW91" s="286">
        <f>IFERROR(ED91+TripMode!DJ91, ED91)</f>
        <v>-999</v>
      </c>
      <c r="EX91" s="286">
        <f>IFERROR(EE91+TripMode!DK91, EE91)</f>
        <v>-999</v>
      </c>
      <c r="EY91" s="286">
        <f>IFERROR(EF91+TripMode!DL91, EF91)</f>
        <v>-999</v>
      </c>
      <c r="EZ91" s="286">
        <f>IFERROR(EG91+TripMode!DN91, EG91)</f>
        <v>-999</v>
      </c>
      <c r="FA91" s="286">
        <f>IFERROR(EH91+TripMode!DO91, EH91)</f>
        <v>-999</v>
      </c>
    </row>
    <row r="92" spans="1:157" s="251" customFormat="1" x14ac:dyDescent="0.25">
      <c r="A92" s="251">
        <v>6</v>
      </c>
      <c r="B92" s="273" t="s">
        <v>519</v>
      </c>
      <c r="C92" s="274"/>
      <c r="D92" s="274"/>
      <c r="E92" s="274"/>
      <c r="F92" s="274"/>
      <c r="G92" s="274"/>
      <c r="H92" s="274">
        <v>180538.91300475612</v>
      </c>
      <c r="I92" s="274"/>
      <c r="J92" s="274"/>
      <c r="K92" s="274"/>
      <c r="L92" s="274"/>
      <c r="M92" s="274"/>
      <c r="N92" s="274"/>
      <c r="O92" s="275">
        <v>180538.91300475612</v>
      </c>
      <c r="P92" s="234"/>
      <c r="Q92" s="273" t="s">
        <v>519</v>
      </c>
      <c r="R92" s="274">
        <f>C92</f>
        <v>0</v>
      </c>
      <c r="S92" s="274">
        <f t="shared" ref="S92:S95" si="667">D92</f>
        <v>0</v>
      </c>
      <c r="T92" s="274">
        <f t="shared" ref="T92:T95" si="668">E92</f>
        <v>0</v>
      </c>
      <c r="U92" s="274">
        <f t="shared" ref="U92:U95" si="669">F92</f>
        <v>0</v>
      </c>
      <c r="V92" s="274">
        <f t="shared" ref="V92:V95" si="670">G92</f>
        <v>0</v>
      </c>
      <c r="W92" s="274">
        <f t="shared" ref="W92:W95" si="671">H92</f>
        <v>180538.91300475612</v>
      </c>
      <c r="X92" s="274">
        <f t="shared" ref="X92:X95" si="672">I92</f>
        <v>0</v>
      </c>
      <c r="Y92" s="274">
        <f t="shared" ref="Y92:Y95" si="673">J92</f>
        <v>0</v>
      </c>
      <c r="Z92" s="274">
        <f t="shared" ref="Z92:Z95" si="674">K92</f>
        <v>0</v>
      </c>
      <c r="AA92" s="274">
        <f t="shared" ref="AA92:AA95" si="675">L92</f>
        <v>0</v>
      </c>
      <c r="AB92" s="274">
        <f t="shared" ref="AB92:AB95" si="676">M92</f>
        <v>0</v>
      </c>
      <c r="AC92" s="274">
        <f t="shared" ref="AC92:AC95" si="677">N92</f>
        <v>0</v>
      </c>
      <c r="AD92" s="275">
        <f t="shared" si="637"/>
        <v>180538.91300475612</v>
      </c>
      <c r="AF92" s="273" t="s">
        <v>519</v>
      </c>
      <c r="AG92" s="274">
        <f>Index!$D$3*SUMIFS(TripMode_Input!$E:$E,TripMode_Input!$C:$C,AG$4,TripMode_Input!$D:$D,$A$85,TripMode_Input!$B:$B,$A92)</f>
        <v>0</v>
      </c>
      <c r="AH92" s="274">
        <f>Index!$D$3*SUMIFS(TripMode_Input!$E:$E,TripMode_Input!$C:$C,AH$4,TripMode_Input!$D:$D,$A$85,TripMode_Input!$B:$B,$A92)</f>
        <v>0</v>
      </c>
      <c r="AI92" s="274">
        <f>Index!$D$3*SUMIFS(TripMode_Input!$E:$E,TripMode_Input!$C:$C,AI$4,TripMode_Input!$D:$D,$A$85,TripMode_Input!$B:$B,$A92)</f>
        <v>0</v>
      </c>
      <c r="AJ92" s="274">
        <f>Index!$D$3*SUMIFS(TripMode_Input!$E:$E,TripMode_Input!$C:$C,AJ$4,TripMode_Input!$D:$D,$A$85,TripMode_Input!$B:$B,$A92)</f>
        <v>0</v>
      </c>
      <c r="AK92" s="274">
        <f>Index!$D$3*SUMIFS(TripMode_Input!$E:$E,TripMode_Input!$C:$C,AK$4,TripMode_Input!$D:$D,$A$85,TripMode_Input!$B:$B,$A92)</f>
        <v>0</v>
      </c>
      <c r="AL92" s="274">
        <f>Index!$D$3*SUMIFS(TripMode_Input!$E:$E,TripMode_Input!$C:$C,AL$4,TripMode_Input!$D:$D,$A$85,TripMode_Input!$B:$B,$A92)</f>
        <v>192956</v>
      </c>
      <c r="AM92" s="274">
        <f>Index!$D$3*SUMIFS(TripMode_Input!$E:$E,TripMode_Input!$C:$C,AM$4,TripMode_Input!$D:$D,$A$85,TripMode_Input!$B:$B,$A92)</f>
        <v>0</v>
      </c>
      <c r="AN92" s="274">
        <f>Index!$D$3*SUMIFS(TripMode_Input!$E:$E,TripMode_Input!$C:$C,AN$4,TripMode_Input!$D:$D,$A$85,TripMode_Input!$B:$B,$A92)</f>
        <v>0</v>
      </c>
      <c r="AO92" s="274">
        <f>Index!$D$3*SUMIFS(TripMode_Input!$E:$E,TripMode_Input!$C:$C,AO$4,TripMode_Input!$D:$D,$A$85,TripMode_Input!$B:$B,$A92)</f>
        <v>0</v>
      </c>
      <c r="AP92" s="274">
        <f>Index!$D$3*SUMIFS(TripMode_Input!$E:$E,TripMode_Input!$C:$C,AP$4,TripMode_Input!$D:$D,$A$85,TripMode_Input!$B:$B,$A92)</f>
        <v>0</v>
      </c>
      <c r="AQ92" s="274">
        <f>Index!$D$3*SUMIFS(TripMode_Input!$E:$E,TripMode_Input!$C:$C,AQ$4,TripMode_Input!$D:$D,$A$85,TripMode_Input!$B:$B,$A92)</f>
        <v>0</v>
      </c>
      <c r="AR92" s="274">
        <f>Index!$D$3*SUMIFS(TripMode_Input!$E:$E,TripMode_Input!$C:$C,AR$4,TripMode_Input!$D:$D,$A$85,TripMode_Input!$B:$B,$A92)</f>
        <v>0</v>
      </c>
      <c r="AS92" s="275">
        <f t="shared" si="638"/>
        <v>192956</v>
      </c>
      <c r="AU92" s="273" t="s">
        <v>519</v>
      </c>
      <c r="AV92" s="249">
        <f t="shared" si="639"/>
        <v>0</v>
      </c>
      <c r="AW92" s="249">
        <f t="shared" si="640"/>
        <v>0</v>
      </c>
      <c r="AX92" s="249">
        <f t="shared" si="641"/>
        <v>0</v>
      </c>
      <c r="AY92" s="249">
        <f t="shared" si="642"/>
        <v>0</v>
      </c>
      <c r="AZ92" s="249">
        <f t="shared" si="643"/>
        <v>0</v>
      </c>
      <c r="BA92" s="249">
        <f t="shared" si="644"/>
        <v>0.62480157050864871</v>
      </c>
      <c r="BB92" s="249">
        <f t="shared" si="645"/>
        <v>0</v>
      </c>
      <c r="BC92" s="249">
        <f t="shared" si="646"/>
        <v>0</v>
      </c>
      <c r="BD92" s="249">
        <f t="shared" si="647"/>
        <v>0</v>
      </c>
      <c r="BE92" s="249">
        <f t="shared" si="648"/>
        <v>0</v>
      </c>
      <c r="BF92" s="249">
        <f t="shared" si="649"/>
        <v>0</v>
      </c>
      <c r="BG92" s="249">
        <f t="shared" si="650"/>
        <v>0</v>
      </c>
      <c r="BH92" s="279">
        <f t="shared" si="651"/>
        <v>4.8442555488916454E-2</v>
      </c>
      <c r="BJ92" s="273" t="s">
        <v>519</v>
      </c>
      <c r="BK92" s="249">
        <f t="shared" si="652"/>
        <v>0</v>
      </c>
      <c r="BL92" s="249">
        <f t="shared" si="653"/>
        <v>0</v>
      </c>
      <c r="BM92" s="249">
        <f t="shared" si="654"/>
        <v>0</v>
      </c>
      <c r="BN92" s="249">
        <f t="shared" si="655"/>
        <v>0</v>
      </c>
      <c r="BO92" s="249">
        <f t="shared" si="656"/>
        <v>0</v>
      </c>
      <c r="BP92" s="249">
        <f t="shared" si="657"/>
        <v>0.66777410937381032</v>
      </c>
      <c r="BQ92" s="249">
        <f t="shared" si="658"/>
        <v>0</v>
      </c>
      <c r="BR92" s="249">
        <f t="shared" si="659"/>
        <v>0</v>
      </c>
      <c r="BS92" s="249">
        <f t="shared" si="660"/>
        <v>0</v>
      </c>
      <c r="BT92" s="249">
        <f t="shared" si="661"/>
        <v>0</v>
      </c>
      <c r="BU92" s="249">
        <f t="shared" si="662"/>
        <v>0</v>
      </c>
      <c r="BV92" s="249">
        <f t="shared" si="663"/>
        <v>0</v>
      </c>
      <c r="BW92" s="279">
        <f t="shared" si="664"/>
        <v>5.1774332643030364E-2</v>
      </c>
      <c r="BY92" s="273" t="s">
        <v>519</v>
      </c>
      <c r="BZ92" s="249" t="str">
        <f t="shared" si="665"/>
        <v/>
      </c>
      <c r="CA92" s="249" t="str">
        <f t="shared" si="602"/>
        <v/>
      </c>
      <c r="CB92" s="249" t="str">
        <f t="shared" si="603"/>
        <v/>
      </c>
      <c r="CC92" s="249" t="str">
        <f t="shared" si="604"/>
        <v/>
      </c>
      <c r="CD92" s="249" t="str">
        <f t="shared" si="605"/>
        <v/>
      </c>
      <c r="CE92" s="249">
        <f t="shared" si="606"/>
        <v>6.8777898285655434E-2</v>
      </c>
      <c r="CF92" s="249" t="str">
        <f t="shared" si="607"/>
        <v/>
      </c>
      <c r="CG92" s="249" t="str">
        <f t="shared" si="608"/>
        <v/>
      </c>
      <c r="CH92" s="249" t="str">
        <f t="shared" si="609"/>
        <v/>
      </c>
      <c r="CI92" s="249" t="str">
        <f t="shared" si="610"/>
        <v/>
      </c>
      <c r="CJ92" s="249" t="str">
        <f t="shared" si="611"/>
        <v/>
      </c>
      <c r="CK92" s="249" t="str">
        <f t="shared" si="612"/>
        <v/>
      </c>
      <c r="CL92" s="279">
        <f t="shared" si="613"/>
        <v>6.8777898285655323E-2</v>
      </c>
      <c r="CN92" s="273" t="s">
        <v>519</v>
      </c>
      <c r="CO92" s="239" t="str">
        <f t="shared" si="666"/>
        <v/>
      </c>
      <c r="CP92" s="239" t="str">
        <f t="shared" si="614"/>
        <v/>
      </c>
      <c r="CQ92" s="239" t="str">
        <f t="shared" si="615"/>
        <v/>
      </c>
      <c r="CR92" s="239" t="str">
        <f t="shared" si="616"/>
        <v/>
      </c>
      <c r="CS92" s="239" t="str">
        <f t="shared" si="617"/>
        <v/>
      </c>
      <c r="CT92" s="239">
        <f t="shared" si="618"/>
        <v>-6.6515844587231143E-2</v>
      </c>
      <c r="CU92" s="239" t="str">
        <f t="shared" si="619"/>
        <v/>
      </c>
      <c r="CV92" s="239" t="str">
        <f t="shared" si="620"/>
        <v/>
      </c>
      <c r="CW92" s="239" t="str">
        <f t="shared" si="621"/>
        <v/>
      </c>
      <c r="CX92" s="239" t="str">
        <f t="shared" si="622"/>
        <v/>
      </c>
      <c r="CY92" s="239" t="str">
        <f t="shared" si="623"/>
        <v/>
      </c>
      <c r="CZ92" s="239" t="str">
        <f t="shared" si="624"/>
        <v/>
      </c>
      <c r="DA92" s="110"/>
      <c r="DB92" s="121" t="s">
        <v>628</v>
      </c>
      <c r="DC92" s="273" t="str">
        <v>Walk-Transit</v>
      </c>
      <c r="DD92" s="239" t="str">
        <v/>
      </c>
      <c r="DE92" s="239">
        <v>-2.9753180656861822E-2</v>
      </c>
      <c r="DF92" s="239" t="str">
        <v/>
      </c>
      <c r="DG92" s="239">
        <v>-8.6961750235043156E-2</v>
      </c>
      <c r="DH92" s="239" t="str">
        <v/>
      </c>
      <c r="DI92" s="239">
        <v>-6.6515844587231143E-2</v>
      </c>
      <c r="DJ92" s="239" t="str">
        <v/>
      </c>
      <c r="DK92" s="239" t="str">
        <v/>
      </c>
      <c r="DL92" s="239" t="str">
        <v/>
      </c>
      <c r="DM92" s="239" t="str">
        <v/>
      </c>
      <c r="DN92" s="239">
        <v>0.10321822333835859</v>
      </c>
      <c r="DO92" s="239">
        <v>-4.8352320372657808E-3</v>
      </c>
      <c r="DP92" s="110">
        <v>0</v>
      </c>
      <c r="DR92" s="282" t="s">
        <v>672</v>
      </c>
      <c r="DS92" s="286">
        <v>-999</v>
      </c>
      <c r="DT92" s="286">
        <v>-999</v>
      </c>
      <c r="DU92" s="288">
        <v>3.3594875210095965</v>
      </c>
      <c r="DV92" s="288">
        <v>3.3594875210095965</v>
      </c>
      <c r="DW92" s="288">
        <v>3.3594875210095965</v>
      </c>
      <c r="DX92" s="288">
        <v>1</v>
      </c>
      <c r="DY92" s="288">
        <v>1</v>
      </c>
      <c r="DZ92" s="288">
        <v>1</v>
      </c>
      <c r="EA92" s="288">
        <v>-3.6852912893652503</v>
      </c>
      <c r="EB92" s="287">
        <v>-999</v>
      </c>
      <c r="EC92" s="290">
        <v>0</v>
      </c>
      <c r="ED92" s="286">
        <v>-999</v>
      </c>
      <c r="EE92" s="286">
        <v>-999</v>
      </c>
      <c r="EF92" s="286">
        <v>-999</v>
      </c>
      <c r="EG92" s="286">
        <v>-6.4605212355166852</v>
      </c>
      <c r="EH92" s="286">
        <v>-5.3755080265631774</v>
      </c>
      <c r="EK92" s="282" t="s">
        <v>672</v>
      </c>
      <c r="EL92" s="286">
        <f>IFERROR(DS92+TripMode!DD92, DS92)</f>
        <v>-999</v>
      </c>
      <c r="EM92" s="286">
        <f>IFERROR(DT92+TripMode!DD92, DT92)</f>
        <v>-999</v>
      </c>
      <c r="EN92" s="288">
        <f>IFERROR(DU92+TripMode!DE92, DU92)</f>
        <v>3.3297343403527346</v>
      </c>
      <c r="EO92" s="288">
        <f>IFERROR(DV92+TripMode!DE92, DV92)</f>
        <v>3.3297343403527346</v>
      </c>
      <c r="EP92" s="288">
        <f>IFERROR(DW92+TripMode!DE92, DW92)</f>
        <v>3.3297343403527346</v>
      </c>
      <c r="EQ92" s="288">
        <f>IFERROR(DX92+TripMode!DF92, DX92)</f>
        <v>1</v>
      </c>
      <c r="ER92" s="288">
        <f>IFERROR(DY92+TripMode!DF92, DY92)</f>
        <v>1</v>
      </c>
      <c r="ES92" s="288">
        <f>IFERROR(DZ92+TripMode!DF92, DZ92)</f>
        <v>1</v>
      </c>
      <c r="ET92" s="288">
        <f>IFERROR(EA92+TripMode!DG92, EA92)</f>
        <v>-3.7722530396002933</v>
      </c>
      <c r="EU92" s="287">
        <f>IFERROR(EB92+TripMode!DH92, EB92)</f>
        <v>-999</v>
      </c>
      <c r="EV92" s="290">
        <v>0</v>
      </c>
      <c r="EW92" s="286">
        <f>IFERROR(ED92+TripMode!DJ92, ED92)</f>
        <v>-999</v>
      </c>
      <c r="EX92" s="286">
        <f>IFERROR(EE92+TripMode!DK92, EE92)</f>
        <v>-999</v>
      </c>
      <c r="EY92" s="286">
        <f>IFERROR(EF92+TripMode!DL92, EF92)</f>
        <v>-999</v>
      </c>
      <c r="EZ92" s="286">
        <f>IFERROR(EG92+TripMode!DN92, EG92)</f>
        <v>-6.3573030121783267</v>
      </c>
      <c r="FA92" s="286">
        <f>IFERROR(EH92+TripMode!DO92, EH92)</f>
        <v>-5.3803432586004432</v>
      </c>
    </row>
    <row r="93" spans="1:157" s="251" customFormat="1" x14ac:dyDescent="0.25">
      <c r="A93" s="251">
        <v>7</v>
      </c>
      <c r="B93" s="273" t="s">
        <v>521</v>
      </c>
      <c r="C93" s="274"/>
      <c r="D93" s="274"/>
      <c r="E93" s="274"/>
      <c r="F93" s="274"/>
      <c r="G93" s="274"/>
      <c r="H93" s="274"/>
      <c r="I93" s="274">
        <v>9910.900157530752</v>
      </c>
      <c r="J93" s="274"/>
      <c r="K93" s="274"/>
      <c r="L93" s="274"/>
      <c r="M93" s="274"/>
      <c r="N93" s="274"/>
      <c r="O93" s="275">
        <v>9910.900157530752</v>
      </c>
      <c r="P93" s="234"/>
      <c r="Q93" s="273" t="s">
        <v>521</v>
      </c>
      <c r="R93" s="274">
        <f t="shared" ref="R93:R95" si="678">C93</f>
        <v>0</v>
      </c>
      <c r="S93" s="274">
        <f t="shared" si="667"/>
        <v>0</v>
      </c>
      <c r="T93" s="274">
        <f t="shared" si="668"/>
        <v>0</v>
      </c>
      <c r="U93" s="274">
        <f t="shared" si="669"/>
        <v>0</v>
      </c>
      <c r="V93" s="274">
        <f t="shared" si="670"/>
        <v>0</v>
      </c>
      <c r="W93" s="274">
        <f t="shared" si="671"/>
        <v>0</v>
      </c>
      <c r="X93" s="274">
        <f t="shared" si="672"/>
        <v>9910.900157530752</v>
      </c>
      <c r="Y93" s="274">
        <f t="shared" si="673"/>
        <v>0</v>
      </c>
      <c r="Z93" s="274">
        <f t="shared" si="674"/>
        <v>0</v>
      </c>
      <c r="AA93" s="274">
        <f t="shared" si="675"/>
        <v>0</v>
      </c>
      <c r="AB93" s="274">
        <f t="shared" si="676"/>
        <v>0</v>
      </c>
      <c r="AC93" s="274">
        <f t="shared" si="677"/>
        <v>0</v>
      </c>
      <c r="AD93" s="275">
        <f t="shared" si="637"/>
        <v>9910.900157530752</v>
      </c>
      <c r="AF93" s="273" t="s">
        <v>521</v>
      </c>
      <c r="AG93" s="274">
        <f>Index!$D$3*SUMIFS(TripMode_Input!$E:$E,TripMode_Input!$C:$C,AG$4,TripMode_Input!$D:$D,$A$85,TripMode_Input!$B:$B,$A93)</f>
        <v>0</v>
      </c>
      <c r="AH93" s="274">
        <f>Index!$D$3*SUMIFS(TripMode_Input!$E:$E,TripMode_Input!$C:$C,AH$4,TripMode_Input!$D:$D,$A$85,TripMode_Input!$B:$B,$A93)</f>
        <v>0</v>
      </c>
      <c r="AI93" s="274">
        <f>Index!$D$3*SUMIFS(TripMode_Input!$E:$E,TripMode_Input!$C:$C,AI$4,TripMode_Input!$D:$D,$A$85,TripMode_Input!$B:$B,$A93)</f>
        <v>0</v>
      </c>
      <c r="AJ93" s="274">
        <f>Index!$D$3*SUMIFS(TripMode_Input!$E:$E,TripMode_Input!$C:$C,AJ$4,TripMode_Input!$D:$D,$A$85,TripMode_Input!$B:$B,$A93)</f>
        <v>0</v>
      </c>
      <c r="AK93" s="274">
        <f>Index!$D$3*SUMIFS(TripMode_Input!$E:$E,TripMode_Input!$C:$C,AK$4,TripMode_Input!$D:$D,$A$85,TripMode_Input!$B:$B,$A93)</f>
        <v>0</v>
      </c>
      <c r="AL93" s="274">
        <f>Index!$D$3*SUMIFS(TripMode_Input!$E:$E,TripMode_Input!$C:$C,AL$4,TripMode_Input!$D:$D,$A$85,TripMode_Input!$B:$B,$A93)</f>
        <v>0</v>
      </c>
      <c r="AM93" s="274">
        <f>Index!$D$3*SUMIFS(TripMode_Input!$E:$E,TripMode_Input!$C:$C,AM$4,TripMode_Input!$D:$D,$A$85,TripMode_Input!$B:$B,$A93)</f>
        <v>7844</v>
      </c>
      <c r="AN93" s="274">
        <f>Index!$D$3*SUMIFS(TripMode_Input!$E:$E,TripMode_Input!$C:$C,AN$4,TripMode_Input!$D:$D,$A$85,TripMode_Input!$B:$B,$A93)</f>
        <v>0</v>
      </c>
      <c r="AO93" s="274">
        <f>Index!$D$3*SUMIFS(TripMode_Input!$E:$E,TripMode_Input!$C:$C,AO$4,TripMode_Input!$D:$D,$A$85,TripMode_Input!$B:$B,$A93)</f>
        <v>0</v>
      </c>
      <c r="AP93" s="274">
        <f>Index!$D$3*SUMIFS(TripMode_Input!$E:$E,TripMode_Input!$C:$C,AP$4,TripMode_Input!$D:$D,$A$85,TripMode_Input!$B:$B,$A93)</f>
        <v>0</v>
      </c>
      <c r="AQ93" s="274">
        <f>Index!$D$3*SUMIFS(TripMode_Input!$E:$E,TripMode_Input!$C:$C,AQ$4,TripMode_Input!$D:$D,$A$85,TripMode_Input!$B:$B,$A93)</f>
        <v>0</v>
      </c>
      <c r="AR93" s="274">
        <f>Index!$D$3*SUMIFS(TripMode_Input!$E:$E,TripMode_Input!$C:$C,AR$4,TripMode_Input!$D:$D,$A$85,TripMode_Input!$B:$B,$A93)</f>
        <v>0</v>
      </c>
      <c r="AS93" s="275">
        <f t="shared" si="638"/>
        <v>7844</v>
      </c>
      <c r="AU93" s="273" t="s">
        <v>521</v>
      </c>
      <c r="AV93" s="249">
        <f t="shared" si="639"/>
        <v>0</v>
      </c>
      <c r="AW93" s="249">
        <f t="shared" si="640"/>
        <v>0</v>
      </c>
      <c r="AX93" s="249">
        <f t="shared" si="641"/>
        <v>0</v>
      </c>
      <c r="AY93" s="249">
        <f t="shared" si="642"/>
        <v>0</v>
      </c>
      <c r="AZ93" s="249">
        <f t="shared" si="643"/>
        <v>0</v>
      </c>
      <c r="BA93" s="249">
        <f t="shared" si="644"/>
        <v>0</v>
      </c>
      <c r="BB93" s="249">
        <f t="shared" si="645"/>
        <v>0.60344009726806824</v>
      </c>
      <c r="BC93" s="249">
        <f t="shared" si="646"/>
        <v>0</v>
      </c>
      <c r="BD93" s="249">
        <f t="shared" si="647"/>
        <v>0</v>
      </c>
      <c r="BE93" s="249">
        <f t="shared" si="648"/>
        <v>0</v>
      </c>
      <c r="BF93" s="249">
        <f t="shared" si="649"/>
        <v>0</v>
      </c>
      <c r="BG93" s="249">
        <f t="shared" si="650"/>
        <v>0</v>
      </c>
      <c r="BH93" s="279">
        <f t="shared" si="651"/>
        <v>2.6593121828181513E-3</v>
      </c>
      <c r="BJ93" s="273" t="s">
        <v>521</v>
      </c>
      <c r="BK93" s="249">
        <f t="shared" si="652"/>
        <v>0</v>
      </c>
      <c r="BL93" s="249">
        <f t="shared" si="653"/>
        <v>0</v>
      </c>
      <c r="BM93" s="249">
        <f t="shared" si="654"/>
        <v>0</v>
      </c>
      <c r="BN93" s="249">
        <f t="shared" si="655"/>
        <v>0</v>
      </c>
      <c r="BO93" s="249">
        <f t="shared" si="656"/>
        <v>0</v>
      </c>
      <c r="BP93" s="249">
        <f t="shared" si="657"/>
        <v>0</v>
      </c>
      <c r="BQ93" s="249">
        <f t="shared" si="658"/>
        <v>0.47759376522162689</v>
      </c>
      <c r="BR93" s="249">
        <f t="shared" si="659"/>
        <v>0</v>
      </c>
      <c r="BS93" s="249">
        <f t="shared" si="660"/>
        <v>0</v>
      </c>
      <c r="BT93" s="249">
        <f t="shared" si="661"/>
        <v>0</v>
      </c>
      <c r="BU93" s="249">
        <f t="shared" si="662"/>
        <v>0</v>
      </c>
      <c r="BV93" s="249">
        <f t="shared" si="663"/>
        <v>0</v>
      </c>
      <c r="BW93" s="279">
        <f t="shared" si="664"/>
        <v>2.1047174757557689E-3</v>
      </c>
      <c r="BY93" s="273" t="s">
        <v>521</v>
      </c>
      <c r="BZ93" s="249" t="str">
        <f t="shared" si="665"/>
        <v/>
      </c>
      <c r="CA93" s="249" t="str">
        <f t="shared" si="602"/>
        <v/>
      </c>
      <c r="CB93" s="249" t="str">
        <f t="shared" si="603"/>
        <v/>
      </c>
      <c r="CC93" s="249" t="str">
        <f t="shared" si="604"/>
        <v/>
      </c>
      <c r="CD93" s="249" t="str">
        <f t="shared" si="605"/>
        <v/>
      </c>
      <c r="CE93" s="249" t="str">
        <f t="shared" si="606"/>
        <v/>
      </c>
      <c r="CF93" s="249">
        <f t="shared" si="607"/>
        <v>-0.2085481767223967</v>
      </c>
      <c r="CG93" s="249" t="str">
        <f t="shared" si="608"/>
        <v/>
      </c>
      <c r="CH93" s="249" t="str">
        <f t="shared" si="609"/>
        <v/>
      </c>
      <c r="CI93" s="249" t="str">
        <f t="shared" si="610"/>
        <v/>
      </c>
      <c r="CJ93" s="249" t="str">
        <f t="shared" si="611"/>
        <v/>
      </c>
      <c r="CK93" s="249" t="str">
        <f t="shared" si="612"/>
        <v/>
      </c>
      <c r="CL93" s="279">
        <f t="shared" si="613"/>
        <v>-0.20854817672239673</v>
      </c>
      <c r="CN93" s="273" t="s">
        <v>521</v>
      </c>
      <c r="CO93" s="239" t="str">
        <f t="shared" si="666"/>
        <v/>
      </c>
      <c r="CP93" s="239" t="str">
        <f t="shared" si="614"/>
        <v/>
      </c>
      <c r="CQ93" s="239" t="str">
        <f t="shared" si="615"/>
        <v/>
      </c>
      <c r="CR93" s="239" t="str">
        <f t="shared" si="616"/>
        <v/>
      </c>
      <c r="CS93" s="239" t="str">
        <f t="shared" si="617"/>
        <v/>
      </c>
      <c r="CT93" s="239" t="str">
        <f t="shared" si="618"/>
        <v/>
      </c>
      <c r="CU93" s="239">
        <f t="shared" si="619"/>
        <v>0.23388626913505312</v>
      </c>
      <c r="CV93" s="239" t="str">
        <f t="shared" si="620"/>
        <v/>
      </c>
      <c r="CW93" s="239" t="str">
        <f t="shared" si="621"/>
        <v/>
      </c>
      <c r="CX93" s="239" t="str">
        <f t="shared" si="622"/>
        <v/>
      </c>
      <c r="CY93" s="239" t="str">
        <f t="shared" si="623"/>
        <v/>
      </c>
      <c r="CZ93" s="239" t="str">
        <f t="shared" si="624"/>
        <v/>
      </c>
      <c r="DA93" s="110"/>
      <c r="DB93" s="121" t="s">
        <v>335</v>
      </c>
      <c r="DC93" s="273" t="str">
        <v>PNR-Transit</v>
      </c>
      <c r="DD93" s="239">
        <v>-0.31363558654278179</v>
      </c>
      <c r="DE93" s="239">
        <v>-0.29830513562224675</v>
      </c>
      <c r="DF93" s="239">
        <v>-0.3965652654119603</v>
      </c>
      <c r="DG93" s="239">
        <v>-7.7728913046776621E-2</v>
      </c>
      <c r="DH93" s="239" t="str">
        <v/>
      </c>
      <c r="DI93" s="239" t="str">
        <v/>
      </c>
      <c r="DJ93" s="239">
        <v>0.23388626913505312</v>
      </c>
      <c r="DK93" s="239" t="str">
        <v/>
      </c>
      <c r="DL93" s="239" t="str">
        <v/>
      </c>
      <c r="DM93" s="239" t="str">
        <v/>
      </c>
      <c r="DN93" s="239" t="str">
        <v/>
      </c>
      <c r="DO93" s="239" t="str">
        <v/>
      </c>
      <c r="DP93" s="110">
        <v>0</v>
      </c>
      <c r="DR93" s="282" t="s">
        <v>673</v>
      </c>
      <c r="DS93" s="288">
        <v>-2.831294535006939</v>
      </c>
      <c r="DT93" s="288">
        <v>-2.831294535006939</v>
      </c>
      <c r="DU93" s="288">
        <v>-4.5188482041282976</v>
      </c>
      <c r="DV93" s="288">
        <v>-4.5188482041282976</v>
      </c>
      <c r="DW93" s="288">
        <v>-4.5188482041282976</v>
      </c>
      <c r="DX93" s="286">
        <v>-4.343185016207185</v>
      </c>
      <c r="DY93" s="286">
        <v>-4.343185016207185</v>
      </c>
      <c r="DZ93" s="286">
        <v>-4.343185016207185</v>
      </c>
      <c r="EA93" s="288">
        <v>-7.9224257692350841</v>
      </c>
      <c r="EB93" s="287">
        <v>-999</v>
      </c>
      <c r="EC93" s="288">
        <v>-999</v>
      </c>
      <c r="ED93" s="290">
        <v>0</v>
      </c>
      <c r="EE93" s="286">
        <v>-999</v>
      </c>
      <c r="EF93" s="286">
        <v>-999</v>
      </c>
      <c r="EG93" s="286">
        <v>-999</v>
      </c>
      <c r="EH93" s="286">
        <v>-999</v>
      </c>
      <c r="EK93" s="282" t="s">
        <v>673</v>
      </c>
      <c r="EL93" s="288">
        <f>IFERROR(DS93+TripMode!DD93, DS93)</f>
        <v>-3.144930121549721</v>
      </c>
      <c r="EM93" s="288">
        <f>IFERROR(DT93+TripMode!DD93, DT93)</f>
        <v>-3.144930121549721</v>
      </c>
      <c r="EN93" s="288">
        <f>IFERROR(DU93+TripMode!DE93, DU93)</f>
        <v>-4.8171533397505444</v>
      </c>
      <c r="EO93" s="288">
        <f>IFERROR(DV93+TripMode!DE93, DV93)</f>
        <v>-4.8171533397505444</v>
      </c>
      <c r="EP93" s="288">
        <f>IFERROR(DW93+TripMode!DE93, DW93)</f>
        <v>-4.8171533397505444</v>
      </c>
      <c r="EQ93" s="286">
        <f>IFERROR(DX93+TripMode!DF93, DX93)</f>
        <v>-4.7397502816191457</v>
      </c>
      <c r="ER93" s="286">
        <f>IFERROR(DY93+TripMode!DF93, DY93)</f>
        <v>-4.7397502816191457</v>
      </c>
      <c r="ES93" s="286">
        <f>IFERROR(DZ93+TripMode!DF93, DZ93)</f>
        <v>-4.7397502816191457</v>
      </c>
      <c r="ET93" s="288">
        <f>IFERROR(EA93+TripMode!DG93, EA93)</f>
        <v>-8.0001546822818614</v>
      </c>
      <c r="EU93" s="287">
        <f>IFERROR(EB93+TripMode!DH93, EB93)</f>
        <v>-999</v>
      </c>
      <c r="EV93" s="288">
        <f>IFERROR(EC93+TripMode!DI93, EC93)</f>
        <v>-999</v>
      </c>
      <c r="EW93" s="290">
        <v>0</v>
      </c>
      <c r="EX93" s="286">
        <f>IFERROR(EE93+TripMode!DK93, EE93)</f>
        <v>-999</v>
      </c>
      <c r="EY93" s="286">
        <f>IFERROR(EF93+TripMode!DL93, EF93)</f>
        <v>-999</v>
      </c>
      <c r="EZ93" s="286">
        <f>IFERROR(EG93+TripMode!DN93, EG93)</f>
        <v>-999</v>
      </c>
      <c r="FA93" s="286">
        <f>IFERROR(EH93+TripMode!DO93, EH93)</f>
        <v>-999</v>
      </c>
    </row>
    <row r="94" spans="1:157" s="251" customFormat="1" x14ac:dyDescent="0.25">
      <c r="A94" s="251">
        <v>8</v>
      </c>
      <c r="B94" s="273" t="s">
        <v>523</v>
      </c>
      <c r="C94" s="274"/>
      <c r="D94" s="274"/>
      <c r="E94" s="274"/>
      <c r="F94" s="274"/>
      <c r="G94" s="274"/>
      <c r="H94" s="274"/>
      <c r="I94" s="274"/>
      <c r="J94" s="274">
        <v>23908.624778089335</v>
      </c>
      <c r="K94" s="274"/>
      <c r="L94" s="274"/>
      <c r="M94" s="274"/>
      <c r="N94" s="274"/>
      <c r="O94" s="275">
        <v>23908.624778089335</v>
      </c>
      <c r="P94" s="234"/>
      <c r="Q94" s="273" t="s">
        <v>523</v>
      </c>
      <c r="R94" s="274">
        <f t="shared" si="678"/>
        <v>0</v>
      </c>
      <c r="S94" s="274">
        <f t="shared" si="667"/>
        <v>0</v>
      </c>
      <c r="T94" s="274">
        <f t="shared" si="668"/>
        <v>0</v>
      </c>
      <c r="U94" s="274">
        <f t="shared" si="669"/>
        <v>0</v>
      </c>
      <c r="V94" s="274">
        <f t="shared" si="670"/>
        <v>0</v>
      </c>
      <c r="W94" s="274">
        <f t="shared" si="671"/>
        <v>0</v>
      </c>
      <c r="X94" s="274">
        <f t="shared" si="672"/>
        <v>0</v>
      </c>
      <c r="Y94" s="274">
        <f t="shared" si="673"/>
        <v>23908.624778089335</v>
      </c>
      <c r="Z94" s="274">
        <f t="shared" si="674"/>
        <v>0</v>
      </c>
      <c r="AA94" s="274">
        <f t="shared" si="675"/>
        <v>0</v>
      </c>
      <c r="AB94" s="274">
        <f t="shared" si="676"/>
        <v>0</v>
      </c>
      <c r="AC94" s="274">
        <f t="shared" si="677"/>
        <v>0</v>
      </c>
      <c r="AD94" s="275">
        <f t="shared" si="637"/>
        <v>23908.624778089335</v>
      </c>
      <c r="AF94" s="273" t="s">
        <v>523</v>
      </c>
      <c r="AG94" s="274">
        <f>Index!$D$3*SUMIFS(TripMode_Input!$E:$E,TripMode_Input!$C:$C,AG$4,TripMode_Input!$D:$D,$A$85,TripMode_Input!$B:$B,$A94)</f>
        <v>0</v>
      </c>
      <c r="AH94" s="274">
        <f>Index!$D$3*SUMIFS(TripMode_Input!$E:$E,TripMode_Input!$C:$C,AH$4,TripMode_Input!$D:$D,$A$85,TripMode_Input!$B:$B,$A94)</f>
        <v>0</v>
      </c>
      <c r="AI94" s="274">
        <f>Index!$D$3*SUMIFS(TripMode_Input!$E:$E,TripMode_Input!$C:$C,AI$4,TripMode_Input!$D:$D,$A$85,TripMode_Input!$B:$B,$A94)</f>
        <v>0</v>
      </c>
      <c r="AJ94" s="274">
        <f>Index!$D$3*SUMIFS(TripMode_Input!$E:$E,TripMode_Input!$C:$C,AJ$4,TripMode_Input!$D:$D,$A$85,TripMode_Input!$B:$B,$A94)</f>
        <v>0</v>
      </c>
      <c r="AK94" s="274">
        <f>Index!$D$3*SUMIFS(TripMode_Input!$E:$E,TripMode_Input!$C:$C,AK$4,TripMode_Input!$D:$D,$A$85,TripMode_Input!$B:$B,$A94)</f>
        <v>0</v>
      </c>
      <c r="AL94" s="274">
        <f>Index!$D$3*SUMIFS(TripMode_Input!$E:$E,TripMode_Input!$C:$C,AL$4,TripMode_Input!$D:$D,$A$85,TripMode_Input!$B:$B,$A94)</f>
        <v>0</v>
      </c>
      <c r="AM94" s="274">
        <f>Index!$D$3*SUMIFS(TripMode_Input!$E:$E,TripMode_Input!$C:$C,AM$4,TripMode_Input!$D:$D,$A$85,TripMode_Input!$B:$B,$A94)</f>
        <v>0</v>
      </c>
      <c r="AN94" s="274">
        <f>Index!$D$3*SUMIFS(TripMode_Input!$E:$E,TripMode_Input!$C:$C,AN$4,TripMode_Input!$D:$D,$A$85,TripMode_Input!$B:$B,$A94)</f>
        <v>26658</v>
      </c>
      <c r="AO94" s="274">
        <f>Index!$D$3*SUMIFS(TripMode_Input!$E:$E,TripMode_Input!$C:$C,AO$4,TripMode_Input!$D:$D,$A$85,TripMode_Input!$B:$B,$A94)</f>
        <v>0</v>
      </c>
      <c r="AP94" s="274">
        <f>Index!$D$3*SUMIFS(TripMode_Input!$E:$E,TripMode_Input!$C:$C,AP$4,TripMode_Input!$D:$D,$A$85,TripMode_Input!$B:$B,$A94)</f>
        <v>0</v>
      </c>
      <c r="AQ94" s="274">
        <f>Index!$D$3*SUMIFS(TripMode_Input!$E:$E,TripMode_Input!$C:$C,AQ$4,TripMode_Input!$D:$D,$A$85,TripMode_Input!$B:$B,$A94)</f>
        <v>0</v>
      </c>
      <c r="AR94" s="274">
        <f>Index!$D$3*SUMIFS(TripMode_Input!$E:$E,TripMode_Input!$C:$C,AR$4,TripMode_Input!$D:$D,$A$85,TripMode_Input!$B:$B,$A94)</f>
        <v>0</v>
      </c>
      <c r="AS94" s="275">
        <f t="shared" si="638"/>
        <v>26658</v>
      </c>
      <c r="AU94" s="273" t="s">
        <v>523</v>
      </c>
      <c r="AV94" s="249">
        <f t="shared" si="639"/>
        <v>0</v>
      </c>
      <c r="AW94" s="249">
        <f t="shared" si="640"/>
        <v>0</v>
      </c>
      <c r="AX94" s="249">
        <f t="shared" si="641"/>
        <v>0</v>
      </c>
      <c r="AY94" s="249">
        <f t="shared" si="642"/>
        <v>0</v>
      </c>
      <c r="AZ94" s="249">
        <f t="shared" si="643"/>
        <v>0</v>
      </c>
      <c r="BA94" s="249">
        <f t="shared" si="644"/>
        <v>0</v>
      </c>
      <c r="BB94" s="249">
        <f t="shared" si="645"/>
        <v>0</v>
      </c>
      <c r="BC94" s="249">
        <f t="shared" si="646"/>
        <v>0.47340061733900951</v>
      </c>
      <c r="BD94" s="249">
        <f t="shared" si="647"/>
        <v>0</v>
      </c>
      <c r="BE94" s="249">
        <f t="shared" si="648"/>
        <v>0</v>
      </c>
      <c r="BF94" s="249">
        <f t="shared" si="649"/>
        <v>0</v>
      </c>
      <c r="BG94" s="249">
        <f t="shared" si="650"/>
        <v>0</v>
      </c>
      <c r="BH94" s="279">
        <f t="shared" si="651"/>
        <v>6.4152091269418692E-3</v>
      </c>
      <c r="BJ94" s="273" t="s">
        <v>523</v>
      </c>
      <c r="BK94" s="249">
        <f t="shared" si="652"/>
        <v>0</v>
      </c>
      <c r="BL94" s="249">
        <f t="shared" si="653"/>
        <v>0</v>
      </c>
      <c r="BM94" s="249">
        <f t="shared" si="654"/>
        <v>0</v>
      </c>
      <c r="BN94" s="249">
        <f t="shared" si="655"/>
        <v>0</v>
      </c>
      <c r="BO94" s="249">
        <f t="shared" si="656"/>
        <v>0</v>
      </c>
      <c r="BP94" s="249">
        <f t="shared" si="657"/>
        <v>0</v>
      </c>
      <c r="BQ94" s="249">
        <f t="shared" si="658"/>
        <v>0</v>
      </c>
      <c r="BR94" s="249">
        <f t="shared" si="659"/>
        <v>0.5278393790590844</v>
      </c>
      <c r="BS94" s="249">
        <f t="shared" si="660"/>
        <v>0</v>
      </c>
      <c r="BT94" s="249">
        <f t="shared" si="661"/>
        <v>0</v>
      </c>
      <c r="BU94" s="249">
        <f t="shared" si="662"/>
        <v>0</v>
      </c>
      <c r="BV94" s="249">
        <f t="shared" si="663"/>
        <v>0</v>
      </c>
      <c r="BW94" s="279">
        <f t="shared" si="664"/>
        <v>7.1529268828017965E-3</v>
      </c>
      <c r="BY94" s="273" t="s">
        <v>523</v>
      </c>
      <c r="BZ94" s="249" t="str">
        <f t="shared" si="665"/>
        <v/>
      </c>
      <c r="CA94" s="249" t="str">
        <f t="shared" si="602"/>
        <v/>
      </c>
      <c r="CB94" s="249" t="str">
        <f t="shared" si="603"/>
        <v/>
      </c>
      <c r="CC94" s="249" t="str">
        <f t="shared" si="604"/>
        <v/>
      </c>
      <c r="CD94" s="249" t="str">
        <f t="shared" si="605"/>
        <v/>
      </c>
      <c r="CE94" s="249" t="str">
        <f t="shared" si="606"/>
        <v/>
      </c>
      <c r="CF94" s="249" t="str">
        <f t="shared" si="607"/>
        <v/>
      </c>
      <c r="CG94" s="249">
        <f t="shared" si="608"/>
        <v>0.11499512194571232</v>
      </c>
      <c r="CH94" s="249" t="str">
        <f t="shared" si="609"/>
        <v/>
      </c>
      <c r="CI94" s="249" t="str">
        <f t="shared" si="610"/>
        <v/>
      </c>
      <c r="CJ94" s="249" t="str">
        <f t="shared" si="611"/>
        <v/>
      </c>
      <c r="CK94" s="249" t="str">
        <f t="shared" si="612"/>
        <v/>
      </c>
      <c r="CL94" s="279">
        <f t="shared" si="613"/>
        <v>0.11499512194571239</v>
      </c>
      <c r="CN94" s="273" t="s">
        <v>523</v>
      </c>
      <c r="CO94" s="239" t="str">
        <f t="shared" si="666"/>
        <v/>
      </c>
      <c r="CP94" s="239" t="str">
        <f t="shared" si="614"/>
        <v/>
      </c>
      <c r="CQ94" s="239" t="str">
        <f t="shared" si="615"/>
        <v/>
      </c>
      <c r="CR94" s="239" t="str">
        <f t="shared" si="616"/>
        <v/>
      </c>
      <c r="CS94" s="239" t="str">
        <f t="shared" si="617"/>
        <v/>
      </c>
      <c r="CT94" s="239" t="str">
        <f t="shared" si="618"/>
        <v/>
      </c>
      <c r="CU94" s="239" t="str">
        <f t="shared" si="619"/>
        <v/>
      </c>
      <c r="CV94" s="239">
        <f t="shared" si="620"/>
        <v>-0.10885002996593117</v>
      </c>
      <c r="CW94" s="239" t="str">
        <f t="shared" si="621"/>
        <v/>
      </c>
      <c r="CX94" s="239" t="str">
        <f t="shared" si="622"/>
        <v/>
      </c>
      <c r="CY94" s="239" t="str">
        <f t="shared" si="623"/>
        <v/>
      </c>
      <c r="CZ94" s="239" t="str">
        <f t="shared" si="624"/>
        <v/>
      </c>
      <c r="DA94" s="110"/>
      <c r="DB94" s="121" t="s">
        <v>25</v>
      </c>
      <c r="DC94" s="273" t="str">
        <v>KNR-Transit</v>
      </c>
      <c r="DD94" s="239" t="str">
        <v/>
      </c>
      <c r="DE94" s="239">
        <v>-4.5617762259931874E-2</v>
      </c>
      <c r="DF94" s="239">
        <v>1.8283777145134364E-2</v>
      </c>
      <c r="DG94" s="239">
        <v>0.14756807651743178</v>
      </c>
      <c r="DH94" s="239" t="str">
        <v/>
      </c>
      <c r="DI94" s="239" t="str">
        <v/>
      </c>
      <c r="DJ94" s="239" t="str">
        <v/>
      </c>
      <c r="DK94" s="239">
        <v>-0.10885002996593117</v>
      </c>
      <c r="DL94" s="239" t="str">
        <v/>
      </c>
      <c r="DM94" s="239" t="str">
        <v/>
      </c>
      <c r="DN94" s="239" t="str">
        <v/>
      </c>
      <c r="DO94" s="239" t="str">
        <v/>
      </c>
      <c r="DP94" s="110">
        <v>0</v>
      </c>
      <c r="DR94" s="282" t="s">
        <v>674</v>
      </c>
      <c r="DS94" s="286">
        <v>-999</v>
      </c>
      <c r="DT94" s="286">
        <v>-999</v>
      </c>
      <c r="DU94" s="286">
        <v>-4.4919232433069878</v>
      </c>
      <c r="DV94" s="286">
        <v>-4.4919232433069878</v>
      </c>
      <c r="DW94" s="286">
        <v>-4.4919232433069878</v>
      </c>
      <c r="DX94" s="286">
        <v>-5.6134722626599274</v>
      </c>
      <c r="DY94" s="286">
        <v>-5.6134722626599274</v>
      </c>
      <c r="DZ94" s="286">
        <v>-5.6134722626599274</v>
      </c>
      <c r="EA94" s="286">
        <v>11.538407300867698</v>
      </c>
      <c r="EB94" s="287">
        <v>-999</v>
      </c>
      <c r="EC94" s="286">
        <v>-999</v>
      </c>
      <c r="ED94" s="286">
        <v>-999</v>
      </c>
      <c r="EE94" s="290">
        <v>0</v>
      </c>
      <c r="EF94" s="286">
        <v>-999</v>
      </c>
      <c r="EG94" s="286">
        <v>-999</v>
      </c>
      <c r="EH94" s="286">
        <v>-999</v>
      </c>
      <c r="EK94" s="282" t="s">
        <v>674</v>
      </c>
      <c r="EL94" s="286">
        <f>IFERROR(DS94+TripMode!DD94, DS94)</f>
        <v>-999</v>
      </c>
      <c r="EM94" s="286">
        <f>IFERROR(DT94+TripMode!DD94, DT94)</f>
        <v>-999</v>
      </c>
      <c r="EN94" s="286">
        <f>IFERROR(DU94+TripMode!DE94, DU94)</f>
        <v>-4.5375410055669194</v>
      </c>
      <c r="EO94" s="286">
        <f>IFERROR(DV94+TripMode!DE94, DV94)</f>
        <v>-4.5375410055669194</v>
      </c>
      <c r="EP94" s="286">
        <f>IFERROR(DW94+TripMode!DE94, DW94)</f>
        <v>-4.5375410055669194</v>
      </c>
      <c r="EQ94" s="286">
        <f>IFERROR(DX94+TripMode!DF94, DX94)</f>
        <v>-5.5951884855147931</v>
      </c>
      <c r="ER94" s="286">
        <f>IFERROR(DY94+TripMode!DF94, DY94)</f>
        <v>-5.5951884855147931</v>
      </c>
      <c r="ES94" s="286">
        <f>IFERROR(DZ94+TripMode!DF94, DZ94)</f>
        <v>-5.5951884855147931</v>
      </c>
      <c r="ET94" s="286">
        <f>IFERROR(EA94+TripMode!DG94, EA94)</f>
        <v>11.68597537738513</v>
      </c>
      <c r="EU94" s="287">
        <f>IFERROR(EB94+TripMode!DH94, EB94)</f>
        <v>-999</v>
      </c>
      <c r="EV94" s="286">
        <f>IFERROR(EC94+TripMode!DI94, EC94)</f>
        <v>-999</v>
      </c>
      <c r="EW94" s="286">
        <f>IFERROR(ED94+TripMode!DJ94, ED94)</f>
        <v>-999</v>
      </c>
      <c r="EX94" s="290">
        <v>0</v>
      </c>
      <c r="EY94" s="286">
        <f>IFERROR(EF94+TripMode!DL94, EF94)</f>
        <v>-999</v>
      </c>
      <c r="EZ94" s="286">
        <f>IFERROR(EG94+TripMode!DN94, EG94)</f>
        <v>-999</v>
      </c>
      <c r="FA94" s="286">
        <f>IFERROR(EH94+TripMode!DO94, EH94)</f>
        <v>-999</v>
      </c>
    </row>
    <row r="95" spans="1:157" s="251" customFormat="1" x14ac:dyDescent="0.25">
      <c r="A95" s="251">
        <v>9</v>
      </c>
      <c r="B95" s="273" t="s">
        <v>635</v>
      </c>
      <c r="C95" s="274"/>
      <c r="D95" s="274"/>
      <c r="E95" s="274"/>
      <c r="F95" s="274"/>
      <c r="G95" s="274"/>
      <c r="H95" s="274"/>
      <c r="I95" s="274"/>
      <c r="J95" s="274"/>
      <c r="K95" s="274">
        <v>3810.2024187121788</v>
      </c>
      <c r="L95" s="274"/>
      <c r="M95" s="274"/>
      <c r="N95" s="274"/>
      <c r="O95" s="275">
        <v>3810.2024187121788</v>
      </c>
      <c r="P95" s="234"/>
      <c r="Q95" s="273" t="s">
        <v>635</v>
      </c>
      <c r="R95" s="274">
        <f t="shared" si="678"/>
        <v>0</v>
      </c>
      <c r="S95" s="274">
        <f t="shared" si="667"/>
        <v>0</v>
      </c>
      <c r="T95" s="274">
        <f t="shared" si="668"/>
        <v>0</v>
      </c>
      <c r="U95" s="274">
        <f t="shared" si="669"/>
        <v>0</v>
      </c>
      <c r="V95" s="274">
        <f t="shared" si="670"/>
        <v>0</v>
      </c>
      <c r="W95" s="274">
        <f t="shared" si="671"/>
        <v>0</v>
      </c>
      <c r="X95" s="274">
        <f t="shared" si="672"/>
        <v>0</v>
      </c>
      <c r="Y95" s="274">
        <f t="shared" si="673"/>
        <v>0</v>
      </c>
      <c r="Z95" s="274">
        <f t="shared" si="674"/>
        <v>3810.2024187121788</v>
      </c>
      <c r="AA95" s="274">
        <f t="shared" si="675"/>
        <v>0</v>
      </c>
      <c r="AB95" s="274">
        <f t="shared" si="676"/>
        <v>0</v>
      </c>
      <c r="AC95" s="274">
        <f t="shared" si="677"/>
        <v>0</v>
      </c>
      <c r="AD95" s="275">
        <f t="shared" si="637"/>
        <v>3810.2024187121788</v>
      </c>
      <c r="AF95" s="273" t="s">
        <v>635</v>
      </c>
      <c r="AG95" s="274">
        <f>Index!$D$3*SUMIFS(TripMode_Input!$E:$E,TripMode_Input!$C:$C,AG$4,TripMode_Input!$D:$D,$A$85,TripMode_Input!$B:$B,$A95)</f>
        <v>0</v>
      </c>
      <c r="AH95" s="274">
        <f>Index!$D$3*SUMIFS(TripMode_Input!$E:$E,TripMode_Input!$C:$C,AH$4,TripMode_Input!$D:$D,$A$85,TripMode_Input!$B:$B,$A95)</f>
        <v>0</v>
      </c>
      <c r="AI95" s="274">
        <f>Index!$D$3*SUMIFS(TripMode_Input!$E:$E,TripMode_Input!$C:$C,AI$4,TripMode_Input!$D:$D,$A$85,TripMode_Input!$B:$B,$A95)</f>
        <v>0</v>
      </c>
      <c r="AJ95" s="274">
        <f>Index!$D$3*SUMIFS(TripMode_Input!$E:$E,TripMode_Input!$C:$C,AJ$4,TripMode_Input!$D:$D,$A$85,TripMode_Input!$B:$B,$A95)</f>
        <v>0</v>
      </c>
      <c r="AK95" s="274">
        <f>Index!$D$3*SUMIFS(TripMode_Input!$E:$E,TripMode_Input!$C:$C,AK$4,TripMode_Input!$D:$D,$A$85,TripMode_Input!$B:$B,$A95)</f>
        <v>0</v>
      </c>
      <c r="AL95" s="274">
        <f>Index!$D$3*SUMIFS(TripMode_Input!$E:$E,TripMode_Input!$C:$C,AL$4,TripMode_Input!$D:$D,$A$85,TripMode_Input!$B:$B,$A95)</f>
        <v>0</v>
      </c>
      <c r="AM95" s="274">
        <f>Index!$D$3*SUMIFS(TripMode_Input!$E:$E,TripMode_Input!$C:$C,AM$4,TripMode_Input!$D:$D,$A$85,TripMode_Input!$B:$B,$A95)</f>
        <v>0</v>
      </c>
      <c r="AN95" s="274">
        <f>Index!$D$3*SUMIFS(TripMode_Input!$E:$E,TripMode_Input!$C:$C,AN$4,TripMode_Input!$D:$D,$A$85,TripMode_Input!$B:$B,$A95)</f>
        <v>0</v>
      </c>
      <c r="AO95" s="274">
        <f>Index!$D$3*SUMIFS(TripMode_Input!$E:$E,TripMode_Input!$C:$C,AO$4,TripMode_Input!$D:$D,$A$85,TripMode_Input!$B:$B,$A95)</f>
        <v>4734</v>
      </c>
      <c r="AP95" s="274">
        <f>Index!$D$3*SUMIFS(TripMode_Input!$E:$E,TripMode_Input!$C:$C,AP$4,TripMode_Input!$D:$D,$A$85,TripMode_Input!$B:$B,$A95)</f>
        <v>0</v>
      </c>
      <c r="AQ95" s="274">
        <f>Index!$D$3*SUMIFS(TripMode_Input!$E:$E,TripMode_Input!$C:$C,AQ$4,TripMode_Input!$D:$D,$A$85,TripMode_Input!$B:$B,$A95)</f>
        <v>0</v>
      </c>
      <c r="AR95" s="274">
        <f>Index!$D$3*SUMIFS(TripMode_Input!$E:$E,TripMode_Input!$C:$C,AR$4,TripMode_Input!$D:$D,$A$85,TripMode_Input!$B:$B,$A95)</f>
        <v>0</v>
      </c>
      <c r="AS95" s="275">
        <f t="shared" si="638"/>
        <v>4734</v>
      </c>
      <c r="AU95" s="273" t="s">
        <v>635</v>
      </c>
      <c r="AV95" s="249">
        <f t="shared" si="639"/>
        <v>0</v>
      </c>
      <c r="AW95" s="249">
        <f t="shared" si="640"/>
        <v>0</v>
      </c>
      <c r="AX95" s="249">
        <f t="shared" si="641"/>
        <v>0</v>
      </c>
      <c r="AY95" s="249">
        <f t="shared" si="642"/>
        <v>0</v>
      </c>
      <c r="AZ95" s="249">
        <f t="shared" si="643"/>
        <v>0</v>
      </c>
      <c r="BA95" s="249">
        <f t="shared" si="644"/>
        <v>0</v>
      </c>
      <c r="BB95" s="249">
        <f t="shared" si="645"/>
        <v>0</v>
      </c>
      <c r="BC95" s="249">
        <f t="shared" si="646"/>
        <v>0</v>
      </c>
      <c r="BD95" s="249">
        <f t="shared" si="647"/>
        <v>0.4282088580256439</v>
      </c>
      <c r="BE95" s="249">
        <f t="shared" si="648"/>
        <v>0</v>
      </c>
      <c r="BF95" s="249">
        <f t="shared" si="649"/>
        <v>0</v>
      </c>
      <c r="BG95" s="249">
        <f t="shared" si="650"/>
        <v>0</v>
      </c>
      <c r="BH95" s="279">
        <f t="shared" si="651"/>
        <v>1.0223609914368208E-3</v>
      </c>
      <c r="BJ95" s="273" t="s">
        <v>635</v>
      </c>
      <c r="BK95" s="249">
        <f t="shared" si="652"/>
        <v>0</v>
      </c>
      <c r="BL95" s="249">
        <f t="shared" si="653"/>
        <v>0</v>
      </c>
      <c r="BM95" s="249">
        <f t="shared" si="654"/>
        <v>0</v>
      </c>
      <c r="BN95" s="249">
        <f t="shared" si="655"/>
        <v>0</v>
      </c>
      <c r="BO95" s="249">
        <f t="shared" si="656"/>
        <v>0</v>
      </c>
      <c r="BP95" s="249">
        <f t="shared" si="657"/>
        <v>0</v>
      </c>
      <c r="BQ95" s="249">
        <f t="shared" si="658"/>
        <v>0</v>
      </c>
      <c r="BR95" s="249">
        <f t="shared" si="659"/>
        <v>0</v>
      </c>
      <c r="BS95" s="249">
        <f t="shared" si="660"/>
        <v>0.53202966958867159</v>
      </c>
      <c r="BT95" s="249">
        <f t="shared" si="661"/>
        <v>0</v>
      </c>
      <c r="BU95" s="249">
        <f t="shared" si="662"/>
        <v>0</v>
      </c>
      <c r="BV95" s="249">
        <f t="shared" si="663"/>
        <v>0</v>
      </c>
      <c r="BW95" s="279">
        <f t="shared" si="664"/>
        <v>1.2702361716251671E-3</v>
      </c>
      <c r="BY95" s="273" t="s">
        <v>635</v>
      </c>
      <c r="BZ95" s="249" t="str">
        <f t="shared" si="665"/>
        <v/>
      </c>
      <c r="CA95" s="249" t="str">
        <f t="shared" si="602"/>
        <v/>
      </c>
      <c r="CB95" s="249" t="str">
        <f t="shared" si="603"/>
        <v/>
      </c>
      <c r="CC95" s="249" t="str">
        <f t="shared" si="604"/>
        <v/>
      </c>
      <c r="CD95" s="249" t="str">
        <f t="shared" si="605"/>
        <v/>
      </c>
      <c r="CE95" s="249" t="str">
        <f t="shared" si="606"/>
        <v/>
      </c>
      <c r="CF95" s="249" t="str">
        <f t="shared" si="607"/>
        <v/>
      </c>
      <c r="CG95" s="249" t="str">
        <f t="shared" si="608"/>
        <v/>
      </c>
      <c r="CH95" s="249">
        <f t="shared" si="609"/>
        <v>0.24245367562389433</v>
      </c>
      <c r="CI95" s="249" t="str">
        <f t="shared" si="610"/>
        <v/>
      </c>
      <c r="CJ95" s="249" t="str">
        <f t="shared" si="611"/>
        <v/>
      </c>
      <c r="CK95" s="249" t="str">
        <f t="shared" si="612"/>
        <v/>
      </c>
      <c r="CL95" s="279">
        <f t="shared" si="613"/>
        <v>0.24245367562389464</v>
      </c>
      <c r="CN95" s="273" t="s">
        <v>635</v>
      </c>
      <c r="CO95" s="239" t="str">
        <f t="shared" si="666"/>
        <v/>
      </c>
      <c r="CP95" s="239" t="str">
        <f t="shared" si="614"/>
        <v/>
      </c>
      <c r="CQ95" s="239" t="str">
        <f t="shared" si="615"/>
        <v/>
      </c>
      <c r="CR95" s="239" t="str">
        <f t="shared" si="616"/>
        <v/>
      </c>
      <c r="CS95" s="239" t="str">
        <f t="shared" si="617"/>
        <v/>
      </c>
      <c r="CT95" s="239" t="str">
        <f t="shared" si="618"/>
        <v/>
      </c>
      <c r="CU95" s="239" t="str">
        <f t="shared" si="619"/>
        <v/>
      </c>
      <c r="CV95" s="239" t="str">
        <f t="shared" si="620"/>
        <v/>
      </c>
      <c r="CW95" s="239">
        <f t="shared" si="621"/>
        <v>-0.21708819509352592</v>
      </c>
      <c r="CX95" s="239" t="str">
        <f t="shared" si="622"/>
        <v/>
      </c>
      <c r="CY95" s="239" t="str">
        <f t="shared" si="623"/>
        <v/>
      </c>
      <c r="CZ95" s="239" t="str">
        <f t="shared" si="624"/>
        <v/>
      </c>
      <c r="DA95" s="110"/>
      <c r="DB95" s="121" t="s">
        <v>629</v>
      </c>
      <c r="DC95" s="273" t="str">
        <v>TNC-Transit</v>
      </c>
      <c r="DD95" s="239" t="str">
        <v/>
      </c>
      <c r="DE95" s="239">
        <v>0.50350205159408001</v>
      </c>
      <c r="DF95" s="239" t="str">
        <v/>
      </c>
      <c r="DG95" s="239">
        <v>0.12847835847178157</v>
      </c>
      <c r="DH95" s="239" t="str">
        <v/>
      </c>
      <c r="DI95" s="239" t="str">
        <v/>
      </c>
      <c r="DJ95" s="239" t="str">
        <v/>
      </c>
      <c r="DK95" s="239" t="str">
        <v/>
      </c>
      <c r="DL95" s="239">
        <v>-0.21708819509352592</v>
      </c>
      <c r="DM95" s="239" t="str">
        <v/>
      </c>
      <c r="DN95" s="239" t="str">
        <v/>
      </c>
      <c r="DO95" s="239" t="str">
        <v/>
      </c>
      <c r="DP95" s="110">
        <v>0</v>
      </c>
      <c r="DR95" s="282" t="s">
        <v>695</v>
      </c>
      <c r="DS95" s="288">
        <v>-999</v>
      </c>
      <c r="DT95" s="288">
        <v>-999</v>
      </c>
      <c r="DU95" s="288">
        <v>-5.7365587890038405</v>
      </c>
      <c r="DV95" s="288">
        <v>-5.7365587890038405</v>
      </c>
      <c r="DW95" s="288">
        <v>-5.7365587890038405</v>
      </c>
      <c r="DX95" s="288">
        <v>-10.40670622720549</v>
      </c>
      <c r="DY95" s="288">
        <v>-10.40670622720549</v>
      </c>
      <c r="DZ95" s="288">
        <v>-10.40670622720549</v>
      </c>
      <c r="EA95" s="288">
        <v>11.048379716135411</v>
      </c>
      <c r="EB95" s="288">
        <v>-999</v>
      </c>
      <c r="EC95" s="288">
        <v>-999</v>
      </c>
      <c r="ED95" s="288">
        <v>-999</v>
      </c>
      <c r="EE95" s="288">
        <v>-999</v>
      </c>
      <c r="EF95" s="290">
        <v>0</v>
      </c>
      <c r="EG95" s="288">
        <v>-999</v>
      </c>
      <c r="EH95" s="288">
        <v>-999</v>
      </c>
      <c r="EK95" s="282" t="s">
        <v>695</v>
      </c>
      <c r="EL95" s="286">
        <f>IFERROR(DS95+TripMode!DD95, DS95)</f>
        <v>-999</v>
      </c>
      <c r="EM95" s="286">
        <f>IFERROR(DT95+TripMode!DD95, DT95)</f>
        <v>-999</v>
      </c>
      <c r="EN95" s="286">
        <f>IFERROR(DU95+TripMode!DE95, DU95)</f>
        <v>-5.2330567374097603</v>
      </c>
      <c r="EO95" s="286">
        <f>IFERROR(DV95+TripMode!DE95, DV95)</f>
        <v>-5.2330567374097603</v>
      </c>
      <c r="EP95" s="286">
        <f>IFERROR(DW95+TripMode!DE95, DW95)</f>
        <v>-5.2330567374097603</v>
      </c>
      <c r="EQ95" s="286">
        <f>IFERROR(DX95+TripMode!DF95, DX95)</f>
        <v>-10.40670622720549</v>
      </c>
      <c r="ER95" s="286">
        <f>IFERROR(DY95+TripMode!DF95, DY95)</f>
        <v>-10.40670622720549</v>
      </c>
      <c r="ES95" s="286">
        <f>IFERROR(DZ95+TripMode!DF95, DZ95)</f>
        <v>-10.40670622720549</v>
      </c>
      <c r="ET95" s="286">
        <f>IFERROR(EA95+TripMode!DG95, EA95)</f>
        <v>11.176858074607193</v>
      </c>
      <c r="EU95" s="287">
        <f>IFERROR(EB95+TripMode!DH95, EB95)</f>
        <v>-999</v>
      </c>
      <c r="EV95" s="286">
        <f>IFERROR(EC95+TripMode!DI95, EC95)</f>
        <v>-999</v>
      </c>
      <c r="EW95" s="286">
        <f>IFERROR(ED95+TripMode!DJ95, ED95)</f>
        <v>-999</v>
      </c>
      <c r="EX95" s="286">
        <f>IFERROR(EE95+TripMode!DK95, EE95)</f>
        <v>-999</v>
      </c>
      <c r="EY95" s="290">
        <v>0</v>
      </c>
      <c r="EZ95" s="286">
        <f>IFERROR(EG95+TripMode!DN95, EG95)</f>
        <v>-999</v>
      </c>
      <c r="FA95" s="286">
        <f>IFERROR(EH95+TripMode!DO95, EH95)</f>
        <v>-999</v>
      </c>
    </row>
    <row r="96" spans="1:157" s="251" customFormat="1" x14ac:dyDescent="0.25">
      <c r="A96" s="251">
        <v>10</v>
      </c>
      <c r="B96" s="273" t="s">
        <v>525</v>
      </c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5">
        <v>0</v>
      </c>
      <c r="P96" s="234"/>
      <c r="Q96" s="273" t="s">
        <v>525</v>
      </c>
      <c r="R96" s="274">
        <f>IFERROR(C96*IF((AG$99-SUM(C$92:C$95))/(C$99-SUM(C$92:C$95))&gt;0,(AG$99-SUM(C$92:C$95))/(C$99-SUM(C$92:C$95)),1),0)</f>
        <v>0</v>
      </c>
      <c r="S96" s="274">
        <f t="shared" ref="S96:AC96" si="679">IFERROR(D96*IF((AH$99-SUM(D$92:D$95))/(D$99-SUM(D$92:D$95))&gt;0,(AH$99-SUM(D$92:D$95))/(D$99-SUM(D$92:D$95)),1),0)</f>
        <v>0</v>
      </c>
      <c r="T96" s="274">
        <f t="shared" si="679"/>
        <v>0</v>
      </c>
      <c r="U96" s="274">
        <f t="shared" si="679"/>
        <v>0</v>
      </c>
      <c r="V96" s="274">
        <f t="shared" si="679"/>
        <v>0</v>
      </c>
      <c r="W96" s="274">
        <f t="shared" si="679"/>
        <v>0</v>
      </c>
      <c r="X96" s="274">
        <f t="shared" si="679"/>
        <v>0</v>
      </c>
      <c r="Y96" s="274">
        <f t="shared" si="679"/>
        <v>0</v>
      </c>
      <c r="Z96" s="274">
        <f t="shared" si="679"/>
        <v>0</v>
      </c>
      <c r="AA96" s="274">
        <f t="shared" si="679"/>
        <v>0</v>
      </c>
      <c r="AB96" s="274">
        <f t="shared" si="679"/>
        <v>0</v>
      </c>
      <c r="AC96" s="274">
        <f t="shared" si="679"/>
        <v>0</v>
      </c>
      <c r="AD96" s="275">
        <f t="shared" si="637"/>
        <v>0</v>
      </c>
      <c r="AF96" s="273" t="s">
        <v>525</v>
      </c>
      <c r="AG96" s="274">
        <f>Index!$D$3*SUMIFS(TripMode_Input!$E:$E,TripMode_Input!$C:$C,AG$4,TripMode_Input!$D:$D,$A$85,TripMode_Input!$B:$B,$A96)</f>
        <v>0</v>
      </c>
      <c r="AH96" s="274">
        <f>Index!$D$3*SUMIFS(TripMode_Input!$E:$E,TripMode_Input!$C:$C,AH$4,TripMode_Input!$D:$D,$A$85,TripMode_Input!$B:$B,$A96)</f>
        <v>0</v>
      </c>
      <c r="AI96" s="274">
        <f>Index!$D$3*SUMIFS(TripMode_Input!$E:$E,TripMode_Input!$C:$C,AI$4,TripMode_Input!$D:$D,$A$85,TripMode_Input!$B:$B,$A96)</f>
        <v>0</v>
      </c>
      <c r="AJ96" s="274">
        <f>Index!$D$3*SUMIFS(TripMode_Input!$E:$E,TripMode_Input!$C:$C,AJ$4,TripMode_Input!$D:$D,$A$85,TripMode_Input!$B:$B,$A96)</f>
        <v>0</v>
      </c>
      <c r="AK96" s="274">
        <f>Index!$D$3*SUMIFS(TripMode_Input!$E:$E,TripMode_Input!$C:$C,AK$4,TripMode_Input!$D:$D,$A$85,TripMode_Input!$B:$B,$A96)</f>
        <v>0</v>
      </c>
      <c r="AL96" s="274">
        <f>Index!$D$3*SUMIFS(TripMode_Input!$E:$E,TripMode_Input!$C:$C,AL$4,TripMode_Input!$D:$D,$A$85,TripMode_Input!$B:$B,$A96)</f>
        <v>0</v>
      </c>
      <c r="AM96" s="274">
        <f>Index!$D$3*SUMIFS(TripMode_Input!$E:$E,TripMode_Input!$C:$C,AM$4,TripMode_Input!$D:$D,$A$85,TripMode_Input!$B:$B,$A96)</f>
        <v>0</v>
      </c>
      <c r="AN96" s="274">
        <f>Index!$D$3*SUMIFS(TripMode_Input!$E:$E,TripMode_Input!$C:$C,AN$4,TripMode_Input!$D:$D,$A$85,TripMode_Input!$B:$B,$A96)</f>
        <v>0</v>
      </c>
      <c r="AO96" s="274">
        <f>Index!$D$3*SUMIFS(TripMode_Input!$E:$E,TripMode_Input!$C:$C,AO$4,TripMode_Input!$D:$D,$A$85,TripMode_Input!$B:$B,$A96)</f>
        <v>0</v>
      </c>
      <c r="AP96" s="274">
        <f>Index!$D$3*SUMIFS(TripMode_Input!$E:$E,TripMode_Input!$C:$C,AP$4,TripMode_Input!$D:$D,$A$85,TripMode_Input!$B:$B,$A96)</f>
        <v>0</v>
      </c>
      <c r="AQ96" s="274">
        <f>Index!$D$3*SUMIFS(TripMode_Input!$E:$E,TripMode_Input!$C:$C,AQ$4,TripMode_Input!$D:$D,$A$85,TripMode_Input!$B:$B,$A96)</f>
        <v>0</v>
      </c>
      <c r="AR96" s="274">
        <f>Index!$D$3*SUMIFS(TripMode_Input!$E:$E,TripMode_Input!$C:$C,AR$4,TripMode_Input!$D:$D,$A$85,TripMode_Input!$B:$B,$A96)</f>
        <v>0</v>
      </c>
      <c r="AS96" s="275">
        <f t="shared" si="638"/>
        <v>0</v>
      </c>
      <c r="AU96" s="273" t="s">
        <v>525</v>
      </c>
      <c r="AV96" s="249">
        <f t="shared" si="639"/>
        <v>0</v>
      </c>
      <c r="AW96" s="249">
        <f t="shared" si="640"/>
        <v>0</v>
      </c>
      <c r="AX96" s="249">
        <f t="shared" si="641"/>
        <v>0</v>
      </c>
      <c r="AY96" s="249">
        <f t="shared" si="642"/>
        <v>0</v>
      </c>
      <c r="AZ96" s="249">
        <f t="shared" si="643"/>
        <v>0</v>
      </c>
      <c r="BA96" s="249">
        <f t="shared" si="644"/>
        <v>0</v>
      </c>
      <c r="BB96" s="249">
        <f t="shared" si="645"/>
        <v>0</v>
      </c>
      <c r="BC96" s="249">
        <f t="shared" si="646"/>
        <v>0</v>
      </c>
      <c r="BD96" s="249">
        <f t="shared" si="647"/>
        <v>0</v>
      </c>
      <c r="BE96" s="249">
        <f t="shared" si="648"/>
        <v>0</v>
      </c>
      <c r="BF96" s="249">
        <f t="shared" si="649"/>
        <v>0</v>
      </c>
      <c r="BG96" s="249">
        <f t="shared" si="650"/>
        <v>0</v>
      </c>
      <c r="BH96" s="279">
        <f t="shared" si="651"/>
        <v>0</v>
      </c>
      <c r="BJ96" s="273" t="s">
        <v>525</v>
      </c>
      <c r="BK96" s="249">
        <f t="shared" si="652"/>
        <v>0</v>
      </c>
      <c r="BL96" s="249">
        <f t="shared" si="653"/>
        <v>0</v>
      </c>
      <c r="BM96" s="249">
        <f t="shared" si="654"/>
        <v>0</v>
      </c>
      <c r="BN96" s="249">
        <f t="shared" si="655"/>
        <v>0</v>
      </c>
      <c r="BO96" s="249">
        <f t="shared" si="656"/>
        <v>0</v>
      </c>
      <c r="BP96" s="249">
        <f t="shared" si="657"/>
        <v>0</v>
      </c>
      <c r="BQ96" s="249">
        <f t="shared" si="658"/>
        <v>0</v>
      </c>
      <c r="BR96" s="249">
        <f t="shared" si="659"/>
        <v>0</v>
      </c>
      <c r="BS96" s="249">
        <f t="shared" si="660"/>
        <v>0</v>
      </c>
      <c r="BT96" s="249">
        <f t="shared" si="661"/>
        <v>0</v>
      </c>
      <c r="BU96" s="249">
        <f t="shared" si="662"/>
        <v>0</v>
      </c>
      <c r="BV96" s="249">
        <f t="shared" si="663"/>
        <v>0</v>
      </c>
      <c r="BW96" s="279">
        <f t="shared" si="664"/>
        <v>0</v>
      </c>
      <c r="BY96" s="273" t="s">
        <v>525</v>
      </c>
      <c r="BZ96" s="249" t="str">
        <f t="shared" si="665"/>
        <v/>
      </c>
      <c r="CA96" s="249" t="str">
        <f t="shared" si="602"/>
        <v/>
      </c>
      <c r="CB96" s="249" t="str">
        <f t="shared" si="603"/>
        <v/>
      </c>
      <c r="CC96" s="249" t="str">
        <f t="shared" si="604"/>
        <v/>
      </c>
      <c r="CD96" s="249" t="str">
        <f t="shared" si="605"/>
        <v/>
      </c>
      <c r="CE96" s="249" t="str">
        <f t="shared" si="606"/>
        <v/>
      </c>
      <c r="CF96" s="249" t="str">
        <f t="shared" si="607"/>
        <v/>
      </c>
      <c r="CG96" s="249" t="str">
        <f t="shared" si="608"/>
        <v/>
      </c>
      <c r="CH96" s="249" t="str">
        <f t="shared" si="609"/>
        <v/>
      </c>
      <c r="CI96" s="249" t="str">
        <f t="shared" si="610"/>
        <v/>
      </c>
      <c r="CJ96" s="249" t="str">
        <f t="shared" si="611"/>
        <v/>
      </c>
      <c r="CK96" s="249" t="str">
        <f t="shared" si="612"/>
        <v/>
      </c>
      <c r="CL96" s="279" t="str">
        <f t="shared" si="613"/>
        <v/>
      </c>
      <c r="CN96" s="273" t="s">
        <v>525</v>
      </c>
      <c r="CO96" s="239" t="str">
        <f t="shared" si="666"/>
        <v/>
      </c>
      <c r="CP96" s="239" t="str">
        <f t="shared" si="614"/>
        <v/>
      </c>
      <c r="CQ96" s="239" t="str">
        <f t="shared" si="615"/>
        <v/>
      </c>
      <c r="CR96" s="239" t="str">
        <f t="shared" si="616"/>
        <v/>
      </c>
      <c r="CS96" s="239" t="str">
        <f t="shared" si="617"/>
        <v/>
      </c>
      <c r="CT96" s="239" t="str">
        <f t="shared" si="618"/>
        <v/>
      </c>
      <c r="CU96" s="239" t="str">
        <f t="shared" si="619"/>
        <v/>
      </c>
      <c r="CV96" s="239" t="str">
        <f t="shared" si="620"/>
        <v/>
      </c>
      <c r="CW96" s="239" t="str">
        <f t="shared" si="621"/>
        <v/>
      </c>
      <c r="CX96" s="239" t="str">
        <f t="shared" si="622"/>
        <v/>
      </c>
      <c r="CY96" s="239" t="str">
        <f t="shared" si="623"/>
        <v/>
      </c>
      <c r="CZ96" s="239" t="str">
        <f t="shared" si="624"/>
        <v/>
      </c>
      <c r="DA96" s="110"/>
      <c r="DC96" s="273" t="str">
        <v>School Bus</v>
      </c>
      <c r="DD96" s="239" t="str">
        <v/>
      </c>
      <c r="DE96" s="239" t="str">
        <v/>
      </c>
      <c r="DF96" s="239" t="str">
        <v/>
      </c>
      <c r="DG96" s="239" t="str">
        <v/>
      </c>
      <c r="DH96" s="239" t="str">
        <v/>
      </c>
      <c r="DI96" s="239" t="str">
        <v/>
      </c>
      <c r="DJ96" s="239" t="str">
        <v/>
      </c>
      <c r="DK96" s="239" t="str">
        <v/>
      </c>
      <c r="DL96" s="239" t="str">
        <v/>
      </c>
      <c r="DM96" s="239" t="str">
        <v/>
      </c>
      <c r="DN96" s="239" t="str">
        <v/>
      </c>
      <c r="DO96" s="239" t="str">
        <v/>
      </c>
      <c r="DP96" s="110">
        <v>0</v>
      </c>
      <c r="DR96" s="282" t="s">
        <v>697</v>
      </c>
      <c r="DS96" s="286">
        <v>-999</v>
      </c>
      <c r="DT96" s="286">
        <v>-999</v>
      </c>
      <c r="DU96" s="286">
        <v>-999</v>
      </c>
      <c r="DV96" s="286">
        <v>-999</v>
      </c>
      <c r="DW96" s="286">
        <v>-999</v>
      </c>
      <c r="DX96" s="286">
        <v>-999</v>
      </c>
      <c r="DY96" s="286">
        <v>-999</v>
      </c>
      <c r="DZ96" s="286">
        <v>-999</v>
      </c>
      <c r="EA96" s="286">
        <v>-999</v>
      </c>
      <c r="EB96" s="286">
        <v>-999</v>
      </c>
      <c r="EC96" s="286">
        <v>-999</v>
      </c>
      <c r="ED96" s="286">
        <v>-999</v>
      </c>
      <c r="EE96" s="286">
        <v>-999</v>
      </c>
      <c r="EF96" s="286">
        <v>-999</v>
      </c>
      <c r="EG96" s="286">
        <v>-999</v>
      </c>
      <c r="EH96" s="286">
        <v>-999</v>
      </c>
      <c r="EK96" s="282" t="s">
        <v>697</v>
      </c>
      <c r="EL96" s="286">
        <f>IFERROR(DS96+TripMode!DD96, DS96)</f>
        <v>-999</v>
      </c>
      <c r="EM96" s="286">
        <f>IFERROR(DT96+TripMode!DD96, DT96)</f>
        <v>-999</v>
      </c>
      <c r="EN96" s="286">
        <f>IFERROR(DU96+TripMode!DE96, DU96)</f>
        <v>-999</v>
      </c>
      <c r="EO96" s="286">
        <f>IFERROR(DV96+TripMode!DE96, DV96)</f>
        <v>-999</v>
      </c>
      <c r="EP96" s="286">
        <f>IFERROR(DW96+TripMode!DE96, DW96)</f>
        <v>-999</v>
      </c>
      <c r="EQ96" s="286">
        <f>IFERROR(DX96+TripMode!DF96, DX96)</f>
        <v>-999</v>
      </c>
      <c r="ER96" s="286">
        <f>IFERROR(DY96+TripMode!DF96, DY96)</f>
        <v>-999</v>
      </c>
      <c r="ES96" s="286">
        <f>IFERROR(DZ96+TripMode!DF96, DZ96)</f>
        <v>-999</v>
      </c>
      <c r="ET96" s="286">
        <f>IFERROR(EA96+TripMode!DG96, EA96)</f>
        <v>-999</v>
      </c>
      <c r="EU96" s="287">
        <f>IFERROR(EB96+TripMode!DH96, EB96)</f>
        <v>-999</v>
      </c>
      <c r="EV96" s="286">
        <f>IFERROR(EC96+TripMode!DI96, EC96)</f>
        <v>-999</v>
      </c>
      <c r="EW96" s="286">
        <f>IFERROR(ED96+TripMode!DJ96, ED96)</f>
        <v>-999</v>
      </c>
      <c r="EX96" s="286">
        <f>IFERROR(EE96+TripMode!DK96, EE96)</f>
        <v>-999</v>
      </c>
      <c r="EY96" s="286">
        <f>IFERROR(EF96+TripMode!DL96, EF96)</f>
        <v>-999</v>
      </c>
      <c r="EZ96" s="286">
        <f>IFERROR(EG96+TripMode!DN96, EG96)</f>
        <v>-999</v>
      </c>
      <c r="FA96" s="286">
        <f>IFERROR(EH96+TripMode!DO96, EH96)</f>
        <v>-999</v>
      </c>
    </row>
    <row r="97" spans="1:157" s="251" customFormat="1" x14ac:dyDescent="0.25">
      <c r="A97" s="251">
        <v>11</v>
      </c>
      <c r="B97" s="273" t="s">
        <v>468</v>
      </c>
      <c r="C97" s="274"/>
      <c r="D97" s="274"/>
      <c r="E97" s="274"/>
      <c r="F97" s="274"/>
      <c r="G97" s="274"/>
      <c r="H97" s="274">
        <v>337.07193045860737</v>
      </c>
      <c r="I97" s="274"/>
      <c r="J97" s="274"/>
      <c r="K97" s="274"/>
      <c r="L97" s="274"/>
      <c r="M97" s="274">
        <v>4049.7959549999987</v>
      </c>
      <c r="N97" s="274">
        <v>528.23425499999848</v>
      </c>
      <c r="O97" s="275">
        <v>4915.1021404586045</v>
      </c>
      <c r="P97" s="234"/>
      <c r="Q97" s="273" t="s">
        <v>468</v>
      </c>
      <c r="R97" s="274">
        <f t="shared" ref="R97:R98" si="680">IFERROR(C97*IF((AG$99-SUM(C$92:C$95))/(C$99-SUM(C$92:C$95))&gt;0,(AG$99-SUM(C$92:C$95))/(C$99-SUM(C$92:C$95)),1),0)</f>
        <v>0</v>
      </c>
      <c r="S97" s="274">
        <f t="shared" ref="S97:S98" si="681">IFERROR(D97*IF((AH$99-SUM(D$92:D$95))/(D$99-SUM(D$92:D$95))&gt;0,(AH$99-SUM(D$92:D$95))/(D$99-SUM(D$92:D$95)),1),0)</f>
        <v>0</v>
      </c>
      <c r="T97" s="274">
        <f t="shared" ref="T97:T98" si="682">IFERROR(E97*IF((AI$99-SUM(E$92:E$95))/(E$99-SUM(E$92:E$95))&gt;0,(AI$99-SUM(E$92:E$95))/(E$99-SUM(E$92:E$95)),1),0)</f>
        <v>0</v>
      </c>
      <c r="U97" s="274">
        <f t="shared" ref="U97:U98" si="683">IFERROR(F97*IF((AJ$99-SUM(F$92:F$95))/(F$99-SUM(F$92:F$95))&gt;0,(AJ$99-SUM(F$92:F$95))/(F$99-SUM(F$92:F$95)),1),0)</f>
        <v>0</v>
      </c>
      <c r="V97" s="274">
        <f t="shared" ref="V97:V98" si="684">IFERROR(G97*IF((AK$99-SUM(G$92:G$95))/(G$99-SUM(G$92:G$95))&gt;0,(AK$99-SUM(G$92:G$95))/(G$99-SUM(G$92:G$95)),1),0)</f>
        <v>0</v>
      </c>
      <c r="W97" s="274">
        <f t="shared" ref="W97:W98" si="685">IFERROR(H97*IF((AL$99-SUM(H$92:H$95))/(H$99-SUM(H$92:H$95))&gt;0,(AL$99-SUM(H$92:H$95))/(H$99-SUM(H$92:H$95)),1),0)</f>
        <v>388.05666695870491</v>
      </c>
      <c r="X97" s="274">
        <f t="shared" ref="X97:X98" si="686">IFERROR(I97*IF((AM$99-SUM(I$92:I$95))/(I$99-SUM(I$92:I$95))&gt;0,(AM$99-SUM(I$92:I$95))/(I$99-SUM(I$92:I$95)),1),0)</f>
        <v>0</v>
      </c>
      <c r="Y97" s="274">
        <f t="shared" ref="Y97:Y98" si="687">IFERROR(J97*IF((AN$99-SUM(J$92:J$95))/(J$99-SUM(J$92:J$95))&gt;0,(AN$99-SUM(J$92:J$95))/(J$99-SUM(J$92:J$95)),1),0)</f>
        <v>0</v>
      </c>
      <c r="Z97" s="274">
        <f t="shared" ref="Z97:Z98" si="688">IFERROR(K97*IF((AO$99-SUM(K$92:K$95))/(K$99-SUM(K$92:K$95))&gt;0,(AO$99-SUM(K$92:K$95))/(K$99-SUM(K$92:K$95)),1),0)</f>
        <v>0</v>
      </c>
      <c r="AA97" s="274">
        <f t="shared" ref="AA97:AA98" si="689">IFERROR(L97*IF((AP$99-SUM(L$92:L$95))/(L$99-SUM(L$92:L$95))&gt;0,(AP$99-SUM(L$92:L$95))/(L$99-SUM(L$92:L$95)),1),0)</f>
        <v>0</v>
      </c>
      <c r="AB97" s="274">
        <f t="shared" ref="AB97:AB98" si="690">IFERROR(M97*IF((AQ$99-SUM(M$92:M$95))/(M$99-SUM(M$92:M$95))&gt;0,(AQ$99-SUM(M$92:M$95))/(M$99-SUM(M$92:M$95)),1),0)</f>
        <v>3456.1660684312506</v>
      </c>
      <c r="AC97" s="274">
        <f t="shared" ref="AC97:AC98" si="691">IFERROR(N97*IF((AR$99-SUM(N$92:N$95))/(N$99-SUM(N$92:N$95))&gt;0,(AR$99-SUM(N$92:N$95))/(N$99-SUM(N$92:N$95)),1),0)</f>
        <v>463.84787648972383</v>
      </c>
      <c r="AD97" s="275">
        <f t="shared" si="637"/>
        <v>4308.0706118796788</v>
      </c>
      <c r="AF97" s="273" t="s">
        <v>468</v>
      </c>
      <c r="AG97" s="274">
        <f>Index!$D$3*SUMIFS(TripMode_Input!$E:$E,TripMode_Input!$C:$C,AG$4,TripMode_Input!$D:$D,$A$85,TripMode_Input!$B:$B,$A97)</f>
        <v>0</v>
      </c>
      <c r="AH97" s="274">
        <f>Index!$D$3*SUMIFS(TripMode_Input!$E:$E,TripMode_Input!$C:$C,AH$4,TripMode_Input!$D:$D,$A$85,TripMode_Input!$B:$B,$A97)</f>
        <v>0</v>
      </c>
      <c r="AI97" s="274">
        <f>Index!$D$3*SUMIFS(TripMode_Input!$E:$E,TripMode_Input!$C:$C,AI$4,TripMode_Input!$D:$D,$A$85,TripMode_Input!$B:$B,$A97)</f>
        <v>0</v>
      </c>
      <c r="AJ97" s="274">
        <f>Index!$D$3*SUMIFS(TripMode_Input!$E:$E,TripMode_Input!$C:$C,AJ$4,TripMode_Input!$D:$D,$A$85,TripMode_Input!$B:$B,$A97)</f>
        <v>0</v>
      </c>
      <c r="AK97" s="274">
        <f>Index!$D$3*SUMIFS(TripMode_Input!$E:$E,TripMode_Input!$C:$C,AK$4,TripMode_Input!$D:$D,$A$85,TripMode_Input!$B:$B,$A97)</f>
        <v>0</v>
      </c>
      <c r="AL97" s="274">
        <f>Index!$D$3*SUMIFS(TripMode_Input!$E:$E,TripMode_Input!$C:$C,AL$4,TripMode_Input!$D:$D,$A$85,TripMode_Input!$B:$B,$A97)</f>
        <v>350</v>
      </c>
      <c r="AM97" s="274">
        <f>Index!$D$3*SUMIFS(TripMode_Input!$E:$E,TripMode_Input!$C:$C,AM$4,TripMode_Input!$D:$D,$A$85,TripMode_Input!$B:$B,$A97)</f>
        <v>0</v>
      </c>
      <c r="AN97" s="274">
        <f>Index!$D$3*SUMIFS(TripMode_Input!$E:$E,TripMode_Input!$C:$C,AN$4,TripMode_Input!$D:$D,$A$85,TripMode_Input!$B:$B,$A97)</f>
        <v>0</v>
      </c>
      <c r="AO97" s="274">
        <f>Index!$D$3*SUMIFS(TripMode_Input!$E:$E,TripMode_Input!$C:$C,AO$4,TripMode_Input!$D:$D,$A$85,TripMode_Input!$B:$B,$A97)</f>
        <v>0</v>
      </c>
      <c r="AP97" s="274">
        <f>Index!$D$3*SUMIFS(TripMode_Input!$E:$E,TripMode_Input!$C:$C,AP$4,TripMode_Input!$D:$D,$A$85,TripMode_Input!$B:$B,$A97)</f>
        <v>0</v>
      </c>
      <c r="AQ97" s="274">
        <f>Index!$D$3*SUMIFS(TripMode_Input!$E:$E,TripMode_Input!$C:$C,AQ$4,TripMode_Input!$D:$D,$A$85,TripMode_Input!$B:$B,$A97)</f>
        <v>3306</v>
      </c>
      <c r="AR97" s="274">
        <f>Index!$D$3*SUMIFS(TripMode_Input!$E:$E,TripMode_Input!$C:$C,AR$4,TripMode_Input!$D:$D,$A$85,TripMode_Input!$B:$B,$A97)</f>
        <v>416</v>
      </c>
      <c r="AS97" s="275">
        <f t="shared" si="638"/>
        <v>4072</v>
      </c>
      <c r="AU97" s="273" t="s">
        <v>468</v>
      </c>
      <c r="AV97" s="249">
        <f t="shared" si="639"/>
        <v>0</v>
      </c>
      <c r="AW97" s="249">
        <f t="shared" si="640"/>
        <v>0</v>
      </c>
      <c r="AX97" s="249">
        <f t="shared" si="641"/>
        <v>0</v>
      </c>
      <c r="AY97" s="249">
        <f t="shared" si="642"/>
        <v>0</v>
      </c>
      <c r="AZ97" s="249">
        <f t="shared" si="643"/>
        <v>0</v>
      </c>
      <c r="BA97" s="249">
        <f t="shared" si="644"/>
        <v>1.3429703930684636E-3</v>
      </c>
      <c r="BB97" s="249">
        <f t="shared" si="645"/>
        <v>0</v>
      </c>
      <c r="BC97" s="249">
        <f t="shared" si="646"/>
        <v>0</v>
      </c>
      <c r="BD97" s="249">
        <f t="shared" si="647"/>
        <v>0</v>
      </c>
      <c r="BE97" s="249">
        <f t="shared" si="648"/>
        <v>0</v>
      </c>
      <c r="BF97" s="249">
        <f t="shared" si="649"/>
        <v>0.84918085219441042</v>
      </c>
      <c r="BG97" s="249">
        <f t="shared" si="650"/>
        <v>2.6343018882878454E-2</v>
      </c>
      <c r="BH97" s="279">
        <f t="shared" si="651"/>
        <v>1.1559499622148151E-3</v>
      </c>
      <c r="BJ97" s="273" t="s">
        <v>468</v>
      </c>
      <c r="BK97" s="249">
        <f t="shared" si="652"/>
        <v>0</v>
      </c>
      <c r="BL97" s="249">
        <f t="shared" si="653"/>
        <v>0</v>
      </c>
      <c r="BM97" s="249">
        <f t="shared" si="654"/>
        <v>0</v>
      </c>
      <c r="BN97" s="249">
        <f t="shared" si="655"/>
        <v>0</v>
      </c>
      <c r="BO97" s="249">
        <f t="shared" si="656"/>
        <v>0</v>
      </c>
      <c r="BP97" s="249">
        <f t="shared" si="657"/>
        <v>1.2112654609384192E-3</v>
      </c>
      <c r="BQ97" s="249">
        <f t="shared" si="658"/>
        <v>0</v>
      </c>
      <c r="BR97" s="249">
        <f t="shared" si="659"/>
        <v>0</v>
      </c>
      <c r="BS97" s="249">
        <f t="shared" si="660"/>
        <v>0</v>
      </c>
      <c r="BT97" s="249">
        <f t="shared" si="661"/>
        <v>0</v>
      </c>
      <c r="BU97" s="249">
        <f t="shared" si="662"/>
        <v>0.81228501228501226</v>
      </c>
      <c r="BV97" s="249">
        <f t="shared" si="663"/>
        <v>2.3625624716038164E-2</v>
      </c>
      <c r="BW97" s="279">
        <f t="shared" si="664"/>
        <v>1.0926070322893283E-3</v>
      </c>
      <c r="BY97" s="273" t="s">
        <v>468</v>
      </c>
      <c r="BZ97" s="249" t="str">
        <f t="shared" si="665"/>
        <v/>
      </c>
      <c r="CA97" s="249" t="str">
        <f t="shared" si="602"/>
        <v/>
      </c>
      <c r="CB97" s="249" t="str">
        <f t="shared" si="603"/>
        <v/>
      </c>
      <c r="CC97" s="249" t="str">
        <f t="shared" si="604"/>
        <v/>
      </c>
      <c r="CD97" s="249" t="str">
        <f t="shared" si="605"/>
        <v/>
      </c>
      <c r="CE97" s="249">
        <f t="shared" si="606"/>
        <v>-9.806987019953628E-2</v>
      </c>
      <c r="CF97" s="249" t="str">
        <f t="shared" si="607"/>
        <v/>
      </c>
      <c r="CG97" s="249" t="str">
        <f t="shared" si="608"/>
        <v/>
      </c>
      <c r="CH97" s="249" t="str">
        <f t="shared" si="609"/>
        <v/>
      </c>
      <c r="CI97" s="249" t="str">
        <f t="shared" si="610"/>
        <v/>
      </c>
      <c r="CJ97" s="249">
        <f t="shared" si="611"/>
        <v>-4.3448742177892706E-2</v>
      </c>
      <c r="CK97" s="249">
        <f t="shared" si="612"/>
        <v>-0.10315424283457693</v>
      </c>
      <c r="CL97" s="279">
        <f t="shared" si="613"/>
        <v>-5.4797293997156132E-2</v>
      </c>
      <c r="CN97" s="273" t="s">
        <v>468</v>
      </c>
      <c r="CO97" s="239" t="str">
        <f t="shared" si="666"/>
        <v/>
      </c>
      <c r="CP97" s="239" t="str">
        <f t="shared" si="614"/>
        <v/>
      </c>
      <c r="CQ97" s="239" t="str">
        <f t="shared" si="615"/>
        <v/>
      </c>
      <c r="CR97" s="239" t="str">
        <f t="shared" si="616"/>
        <v/>
      </c>
      <c r="CS97" s="239" t="str">
        <f t="shared" si="617"/>
        <v/>
      </c>
      <c r="CT97" s="239">
        <f t="shared" si="618"/>
        <v>0.10321822333835859</v>
      </c>
      <c r="CU97" s="239" t="str">
        <f t="shared" si="619"/>
        <v/>
      </c>
      <c r="CV97" s="239" t="str">
        <f t="shared" si="620"/>
        <v/>
      </c>
      <c r="CW97" s="239" t="str">
        <f t="shared" si="621"/>
        <v/>
      </c>
      <c r="CX97" s="239" t="str">
        <f t="shared" si="622"/>
        <v/>
      </c>
      <c r="CY97" s="239">
        <f t="shared" si="623"/>
        <v>4.4420902596622847E-2</v>
      </c>
      <c r="CZ97" s="239">
        <f t="shared" si="624"/>
        <v>0.10887138581681013</v>
      </c>
      <c r="DA97" s="110"/>
      <c r="DC97" s="273" t="str">
        <v>Taxi \ Shuttle</v>
      </c>
      <c r="DD97" s="239" t="str">
        <v/>
      </c>
      <c r="DE97" s="239">
        <v>-0.29589803572567686</v>
      </c>
      <c r="DF97" s="239">
        <v>-0.4114788996265229</v>
      </c>
      <c r="DG97" s="239">
        <v>-0.2816162935344298</v>
      </c>
      <c r="DH97" s="239" t="str">
        <v/>
      </c>
      <c r="DI97" s="239" t="str">
        <v/>
      </c>
      <c r="DJ97" s="239" t="str">
        <v/>
      </c>
      <c r="DK97" s="239" t="str">
        <v/>
      </c>
      <c r="DL97" s="239" t="str">
        <v/>
      </c>
      <c r="DM97" s="239" t="str">
        <v/>
      </c>
      <c r="DN97" s="239">
        <v>4.4420902596622847E-2</v>
      </c>
      <c r="DO97" s="239">
        <v>0.11458116509752884</v>
      </c>
      <c r="DP97" s="110">
        <v>0</v>
      </c>
      <c r="DR97" s="282" t="s">
        <v>698</v>
      </c>
      <c r="DS97" s="286">
        <v>-999</v>
      </c>
      <c r="DT97" s="286">
        <v>-999</v>
      </c>
      <c r="DU97" s="286">
        <v>-5.3089102343076586</v>
      </c>
      <c r="DV97" s="286">
        <v>-5.3089102343076586</v>
      </c>
      <c r="DW97" s="286">
        <v>-5.3089102343076586</v>
      </c>
      <c r="DX97" s="286">
        <v>-5.7318905498661152</v>
      </c>
      <c r="DY97" s="286">
        <v>-5.7318905498661152</v>
      </c>
      <c r="DZ97" s="286">
        <v>-5.7318905498661152</v>
      </c>
      <c r="EA97" s="286">
        <v>-1.8859594504222059</v>
      </c>
      <c r="EB97" s="287">
        <v>-999</v>
      </c>
      <c r="EC97" s="286">
        <v>-999</v>
      </c>
      <c r="ED97" s="286">
        <v>-999</v>
      </c>
      <c r="EE97" s="286">
        <v>-999</v>
      </c>
      <c r="EF97" s="286">
        <v>-999</v>
      </c>
      <c r="EG97" s="290">
        <v>0</v>
      </c>
      <c r="EH97" s="286">
        <v>-1.8809396753317249</v>
      </c>
      <c r="EK97" s="282" t="s">
        <v>698</v>
      </c>
      <c r="EL97" s="286">
        <f>IFERROR(DS97+TripMode!DD97, DS97)</f>
        <v>-999</v>
      </c>
      <c r="EM97" s="286">
        <f>IFERROR(DT97+TripMode!DD97, DT97)</f>
        <v>-999</v>
      </c>
      <c r="EN97" s="286">
        <f>IFERROR(DU97+TripMode!DE97, DU97)</f>
        <v>-5.6048082700333355</v>
      </c>
      <c r="EO97" s="286">
        <f>IFERROR(DV97+TripMode!DE97, DV97)</f>
        <v>-5.6048082700333355</v>
      </c>
      <c r="EP97" s="286">
        <f>IFERROR(DW97+TripMode!DE97, DW97)</f>
        <v>-5.6048082700333355</v>
      </c>
      <c r="EQ97" s="286">
        <f>IFERROR(DX97+TripMode!DF97, DX97)</f>
        <v>-6.1433694494926385</v>
      </c>
      <c r="ER97" s="286">
        <f>IFERROR(DY97+TripMode!DF97, DY97)</f>
        <v>-6.1433694494926385</v>
      </c>
      <c r="ES97" s="286">
        <f>IFERROR(DZ97+TripMode!DF97, DZ97)</f>
        <v>-6.1433694494926385</v>
      </c>
      <c r="ET97" s="286">
        <f>IFERROR(EA97+TripMode!DG97, EA97)</f>
        <v>-2.1675757439566357</v>
      </c>
      <c r="EU97" s="287">
        <f>IFERROR(EB97+TripMode!DH97, EB97)</f>
        <v>-999</v>
      </c>
      <c r="EV97" s="286">
        <f>IFERROR(EC97+TripMode!DI97, EC97)</f>
        <v>-999</v>
      </c>
      <c r="EW97" s="286">
        <f>IFERROR(ED97+TripMode!DJ97, ED97)</f>
        <v>-999</v>
      </c>
      <c r="EX97" s="286">
        <f>IFERROR(EE97+TripMode!DK97, EE97)</f>
        <v>-999</v>
      </c>
      <c r="EY97" s="286">
        <f>IFERROR(EF97+TripMode!DL97, EF97)</f>
        <v>-999</v>
      </c>
      <c r="EZ97" s="290">
        <v>0</v>
      </c>
      <c r="FA97" s="286">
        <f>IFERROR(EH97+TripMode!DO97, EH97)</f>
        <v>-1.7663585102341961</v>
      </c>
    </row>
    <row r="98" spans="1:157" s="251" customFormat="1" x14ac:dyDescent="0.25">
      <c r="A98" s="251">
        <v>12</v>
      </c>
      <c r="B98" s="273" t="s">
        <v>632</v>
      </c>
      <c r="C98" s="274"/>
      <c r="D98" s="274"/>
      <c r="E98" s="274"/>
      <c r="F98" s="274"/>
      <c r="G98" s="274"/>
      <c r="H98" s="274">
        <v>1839.4972722654402</v>
      </c>
      <c r="I98" s="274"/>
      <c r="J98" s="274"/>
      <c r="K98" s="274"/>
      <c r="L98" s="274"/>
      <c r="M98" s="274">
        <v>176.07808499999953</v>
      </c>
      <c r="N98" s="274">
        <v>17079.574244999952</v>
      </c>
      <c r="O98" s="275">
        <v>19095.149602265392</v>
      </c>
      <c r="P98" s="234"/>
      <c r="Q98" s="273" t="s">
        <v>632</v>
      </c>
      <c r="R98" s="274">
        <f t="shared" si="680"/>
        <v>0</v>
      </c>
      <c r="S98" s="274">
        <f t="shared" si="681"/>
        <v>0</v>
      </c>
      <c r="T98" s="274">
        <f t="shared" si="682"/>
        <v>0</v>
      </c>
      <c r="U98" s="274">
        <f t="shared" si="683"/>
        <v>0</v>
      </c>
      <c r="V98" s="274">
        <f t="shared" si="684"/>
        <v>0</v>
      </c>
      <c r="W98" s="274">
        <f t="shared" si="685"/>
        <v>2117.7354619346288</v>
      </c>
      <c r="X98" s="274">
        <f t="shared" si="686"/>
        <v>0</v>
      </c>
      <c r="Y98" s="274">
        <f t="shared" si="687"/>
        <v>0</v>
      </c>
      <c r="Z98" s="274">
        <f t="shared" si="688"/>
        <v>0</v>
      </c>
      <c r="AA98" s="274">
        <f t="shared" si="689"/>
        <v>0</v>
      </c>
      <c r="AB98" s="274">
        <f t="shared" si="690"/>
        <v>150.26808993179316</v>
      </c>
      <c r="AC98" s="274">
        <f t="shared" si="691"/>
        <v>14997.748006501071</v>
      </c>
      <c r="AD98" s="275">
        <f t="shared" si="637"/>
        <v>17265.751558367494</v>
      </c>
      <c r="AF98" s="273" t="s">
        <v>632</v>
      </c>
      <c r="AG98" s="274">
        <f>Index!$D$3*SUMIFS(TripMode_Input!$E:$E,TripMode_Input!$C:$C,AG$4,TripMode_Input!$D:$D,$A$85,TripMode_Input!$B:$B,$A98)</f>
        <v>0</v>
      </c>
      <c r="AH98" s="274">
        <f>Index!$D$3*SUMIFS(TripMode_Input!$E:$E,TripMode_Input!$C:$C,AH$4,TripMode_Input!$D:$D,$A$85,TripMode_Input!$B:$B,$A98)</f>
        <v>0</v>
      </c>
      <c r="AI98" s="274">
        <f>Index!$D$3*SUMIFS(TripMode_Input!$E:$E,TripMode_Input!$C:$C,AI$4,TripMode_Input!$D:$D,$A$85,TripMode_Input!$B:$B,$A98)</f>
        <v>0</v>
      </c>
      <c r="AJ98" s="274">
        <f>Index!$D$3*SUMIFS(TripMode_Input!$E:$E,TripMode_Input!$C:$C,AJ$4,TripMode_Input!$D:$D,$A$85,TripMode_Input!$B:$B,$A98)</f>
        <v>0</v>
      </c>
      <c r="AK98" s="274">
        <f>Index!$D$3*SUMIFS(TripMode_Input!$E:$E,TripMode_Input!$C:$C,AK$4,TripMode_Input!$D:$D,$A$85,TripMode_Input!$B:$B,$A98)</f>
        <v>0</v>
      </c>
      <c r="AL98" s="274">
        <f>Index!$D$3*SUMIFS(TripMode_Input!$E:$E,TripMode_Input!$C:$C,AL$4,TripMode_Input!$D:$D,$A$85,TripMode_Input!$B:$B,$A98)</f>
        <v>2128</v>
      </c>
      <c r="AM98" s="274">
        <f>Index!$D$3*SUMIFS(TripMode_Input!$E:$E,TripMode_Input!$C:$C,AM$4,TripMode_Input!$D:$D,$A$85,TripMode_Input!$B:$B,$A98)</f>
        <v>0</v>
      </c>
      <c r="AN98" s="274">
        <f>Index!$D$3*SUMIFS(TripMode_Input!$E:$E,TripMode_Input!$C:$C,AN$4,TripMode_Input!$D:$D,$A$85,TripMode_Input!$B:$B,$A98)</f>
        <v>0</v>
      </c>
      <c r="AO98" s="274">
        <f>Index!$D$3*SUMIFS(TripMode_Input!$E:$E,TripMode_Input!$C:$C,AO$4,TripMode_Input!$D:$D,$A$85,TripMode_Input!$B:$B,$A98)</f>
        <v>0</v>
      </c>
      <c r="AP98" s="274">
        <f>Index!$D$3*SUMIFS(TripMode_Input!$E:$E,TripMode_Input!$C:$C,AP$4,TripMode_Input!$D:$D,$A$85,TripMode_Input!$B:$B,$A98)</f>
        <v>0</v>
      </c>
      <c r="AQ98" s="274">
        <f>Index!$D$3*SUMIFS(TripMode_Input!$E:$E,TripMode_Input!$C:$C,AQ$4,TripMode_Input!$D:$D,$A$85,TripMode_Input!$B:$B,$A98)</f>
        <v>134</v>
      </c>
      <c r="AR98" s="274">
        <f>Index!$D$3*SUMIFS(TripMode_Input!$E:$E,TripMode_Input!$C:$C,AR$4,TripMode_Input!$D:$D,$A$85,TripMode_Input!$B:$B,$A98)</f>
        <v>14914</v>
      </c>
      <c r="AS98" s="275">
        <f t="shared" si="638"/>
        <v>17176</v>
      </c>
      <c r="AU98" s="273" t="s">
        <v>632</v>
      </c>
      <c r="AV98" s="249">
        <f t="shared" si="639"/>
        <v>0</v>
      </c>
      <c r="AW98" s="249">
        <f t="shared" si="640"/>
        <v>0</v>
      </c>
      <c r="AX98" s="249">
        <f t="shared" si="641"/>
        <v>0</v>
      </c>
      <c r="AY98" s="249">
        <f t="shared" si="642"/>
        <v>0</v>
      </c>
      <c r="AZ98" s="249">
        <f t="shared" si="643"/>
        <v>0</v>
      </c>
      <c r="BA98" s="249">
        <f t="shared" si="644"/>
        <v>7.3289709155596686E-3</v>
      </c>
      <c r="BB98" s="249">
        <f t="shared" si="645"/>
        <v>0</v>
      </c>
      <c r="BC98" s="249">
        <f t="shared" si="646"/>
        <v>0</v>
      </c>
      <c r="BD98" s="249">
        <f t="shared" si="647"/>
        <v>0</v>
      </c>
      <c r="BE98" s="249">
        <f t="shared" si="648"/>
        <v>0</v>
      </c>
      <c r="BF98" s="249">
        <f t="shared" si="649"/>
        <v>3.6920906617148197E-2</v>
      </c>
      <c r="BG98" s="249">
        <f t="shared" si="650"/>
        <v>0.85175761054640342</v>
      </c>
      <c r="BH98" s="279">
        <f t="shared" si="651"/>
        <v>4.6327803463734659E-3</v>
      </c>
      <c r="BJ98" s="273" t="s">
        <v>632</v>
      </c>
      <c r="BK98" s="249">
        <f t="shared" si="652"/>
        <v>0</v>
      </c>
      <c r="BL98" s="249">
        <f t="shared" si="653"/>
        <v>0</v>
      </c>
      <c r="BM98" s="249">
        <f t="shared" si="654"/>
        <v>0</v>
      </c>
      <c r="BN98" s="249">
        <f t="shared" si="655"/>
        <v>0</v>
      </c>
      <c r="BO98" s="249">
        <f t="shared" si="656"/>
        <v>0</v>
      </c>
      <c r="BP98" s="249">
        <f t="shared" si="657"/>
        <v>7.3644940025055887E-3</v>
      </c>
      <c r="BQ98" s="249">
        <f t="shared" si="658"/>
        <v>0</v>
      </c>
      <c r="BR98" s="249">
        <f t="shared" si="659"/>
        <v>0</v>
      </c>
      <c r="BS98" s="249">
        <f t="shared" si="660"/>
        <v>0</v>
      </c>
      <c r="BT98" s="249">
        <f t="shared" si="661"/>
        <v>0</v>
      </c>
      <c r="BU98" s="249">
        <f t="shared" si="662"/>
        <v>3.2923832923832927E-2</v>
      </c>
      <c r="BV98" s="249">
        <f t="shared" si="663"/>
        <v>0.8470013630168105</v>
      </c>
      <c r="BW98" s="279">
        <f t="shared" si="664"/>
        <v>4.6086980320730608E-3</v>
      </c>
      <c r="BY98" s="273" t="s">
        <v>632</v>
      </c>
      <c r="BZ98" s="249" t="str">
        <f t="shared" si="665"/>
        <v/>
      </c>
      <c r="CA98" s="249" t="str">
        <f t="shared" si="602"/>
        <v/>
      </c>
      <c r="CB98" s="249" t="str">
        <f t="shared" si="603"/>
        <v/>
      </c>
      <c r="CC98" s="249" t="str">
        <f t="shared" si="604"/>
        <v/>
      </c>
      <c r="CD98" s="249" t="str">
        <f t="shared" si="605"/>
        <v/>
      </c>
      <c r="CE98" s="249">
        <f t="shared" si="606"/>
        <v>4.8469406353494008E-3</v>
      </c>
      <c r="CF98" s="249" t="str">
        <f t="shared" si="607"/>
        <v/>
      </c>
      <c r="CG98" s="249" t="str">
        <f t="shared" si="608"/>
        <v/>
      </c>
      <c r="CH98" s="249" t="str">
        <f t="shared" si="609"/>
        <v/>
      </c>
      <c r="CI98" s="249" t="str">
        <f t="shared" si="610"/>
        <v/>
      </c>
      <c r="CJ98" s="249">
        <f t="shared" si="611"/>
        <v>-0.10826044264738609</v>
      </c>
      <c r="CK98" s="249">
        <f t="shared" si="612"/>
        <v>-5.5840387813403608E-3</v>
      </c>
      <c r="CL98" s="279">
        <f t="shared" si="613"/>
        <v>-5.1982422001199931E-3</v>
      </c>
      <c r="CN98" s="273" t="s">
        <v>632</v>
      </c>
      <c r="CO98" s="239" t="str">
        <f t="shared" si="666"/>
        <v/>
      </c>
      <c r="CP98" s="239" t="str">
        <f t="shared" si="614"/>
        <v/>
      </c>
      <c r="CQ98" s="239" t="str">
        <f t="shared" si="615"/>
        <v/>
      </c>
      <c r="CR98" s="239" t="str">
        <f t="shared" si="616"/>
        <v/>
      </c>
      <c r="CS98" s="239" t="str">
        <f t="shared" si="617"/>
        <v/>
      </c>
      <c r="CT98" s="239">
        <f t="shared" si="618"/>
        <v>-4.8352320372657808E-3</v>
      </c>
      <c r="CU98" s="239" t="str">
        <f t="shared" si="619"/>
        <v/>
      </c>
      <c r="CV98" s="239" t="str">
        <f t="shared" si="620"/>
        <v/>
      </c>
      <c r="CW98" s="239" t="str">
        <f t="shared" si="621"/>
        <v/>
      </c>
      <c r="CX98" s="239" t="str">
        <f t="shared" si="622"/>
        <v/>
      </c>
      <c r="CY98" s="239">
        <f t="shared" si="623"/>
        <v>0.11458116509752884</v>
      </c>
      <c r="CZ98" s="239">
        <f t="shared" si="624"/>
        <v>5.59968780960657E-3</v>
      </c>
      <c r="DA98" s="110"/>
      <c r="DC98" s="273" t="str">
        <v>TNC</v>
      </c>
      <c r="DD98" s="239" t="str">
        <v/>
      </c>
      <c r="DE98" s="239">
        <v>-7.0184830103363446E-2</v>
      </c>
      <c r="DF98" s="239">
        <v>-2.4010414791728867E-2</v>
      </c>
      <c r="DG98" s="239">
        <v>-6.0346827043067423E-2</v>
      </c>
      <c r="DH98" s="239" t="str">
        <v/>
      </c>
      <c r="DI98" s="239" t="str">
        <v/>
      </c>
      <c r="DJ98" s="239" t="str">
        <v/>
      </c>
      <c r="DK98" s="239" t="str">
        <v/>
      </c>
      <c r="DL98" s="239" t="str">
        <v/>
      </c>
      <c r="DM98" s="239" t="str">
        <v/>
      </c>
      <c r="DN98" s="239">
        <v>0.10887138581681013</v>
      </c>
      <c r="DO98" s="239">
        <v>5.59968780960657E-3</v>
      </c>
      <c r="DP98" s="110">
        <v>0</v>
      </c>
      <c r="DR98" s="282" t="s">
        <v>699</v>
      </c>
      <c r="DS98" s="286">
        <v>-999</v>
      </c>
      <c r="DT98" s="286">
        <v>-999</v>
      </c>
      <c r="DU98" s="286">
        <v>-5.1981237494429209</v>
      </c>
      <c r="DV98" s="286">
        <v>-5.1981237494429209</v>
      </c>
      <c r="DW98" s="286">
        <v>-5.1981237494429209</v>
      </c>
      <c r="DX98" s="286">
        <v>-5.872555295861714</v>
      </c>
      <c r="DY98" s="286">
        <v>-5.872555295861714</v>
      </c>
      <c r="DZ98" s="286">
        <v>-5.872555295861714</v>
      </c>
      <c r="EA98" s="286">
        <v>-2.0082330859924125</v>
      </c>
      <c r="EB98" s="287">
        <v>-999</v>
      </c>
      <c r="EC98" s="286">
        <v>-999</v>
      </c>
      <c r="ED98" s="286">
        <v>-999</v>
      </c>
      <c r="EE98" s="286">
        <v>-999</v>
      </c>
      <c r="EF98" s="286">
        <v>-999</v>
      </c>
      <c r="EG98" s="286">
        <v>-2.0533088709394143</v>
      </c>
      <c r="EH98" s="290">
        <v>0</v>
      </c>
      <c r="EK98" s="282" t="s">
        <v>699</v>
      </c>
      <c r="EL98" s="286">
        <f>IFERROR(DS98+TripMode!DD98, DS98)</f>
        <v>-999</v>
      </c>
      <c r="EM98" s="286">
        <f>IFERROR(DT98+TripMode!DD98, DT98)</f>
        <v>-999</v>
      </c>
      <c r="EN98" s="286">
        <f>IFERROR(DU98+TripMode!DE98, DU98)</f>
        <v>-5.2683085795462841</v>
      </c>
      <c r="EO98" s="286">
        <f>IFERROR(DV98+TripMode!DE98, DV98)</f>
        <v>-5.2683085795462841</v>
      </c>
      <c r="EP98" s="286">
        <f>IFERROR(DW98+TripMode!DE98, DW98)</f>
        <v>-5.2683085795462841</v>
      </c>
      <c r="EQ98" s="286">
        <f>IFERROR(DX98+TripMode!DF98, DX98)</f>
        <v>-5.8965657106534426</v>
      </c>
      <c r="ER98" s="286">
        <f>IFERROR(DY98+TripMode!DF98, DY98)</f>
        <v>-5.8965657106534426</v>
      </c>
      <c r="ES98" s="286">
        <f>IFERROR(DZ98+TripMode!DF98, DZ98)</f>
        <v>-5.8965657106534426</v>
      </c>
      <c r="ET98" s="286">
        <f>IFERROR(EA98+TripMode!DG98, EA98)</f>
        <v>-2.0685799130354798</v>
      </c>
      <c r="EU98" s="287">
        <f>IFERROR(EB98+TripMode!DH98, EB98)</f>
        <v>-999</v>
      </c>
      <c r="EV98" s="286">
        <f>IFERROR(EC98+TripMode!DI98, EC98)</f>
        <v>-999</v>
      </c>
      <c r="EW98" s="286">
        <f>IFERROR(ED98+TripMode!DJ98, ED98)</f>
        <v>-999</v>
      </c>
      <c r="EX98" s="286">
        <f>IFERROR(EE98+TripMode!DK98, EE98)</f>
        <v>-999</v>
      </c>
      <c r="EY98" s="286">
        <f>IFERROR(EF98+TripMode!DL98, EF98)</f>
        <v>-999</v>
      </c>
      <c r="EZ98" s="286">
        <f>IFERROR(EG98+TripMode!DN98, EG98)</f>
        <v>-1.9444374851226041</v>
      </c>
      <c r="FA98" s="290">
        <v>0</v>
      </c>
    </row>
    <row r="99" spans="1:157" s="251" customFormat="1" ht="15.75" thickBot="1" x14ac:dyDescent="0.3">
      <c r="B99" s="276" t="s">
        <v>26</v>
      </c>
      <c r="C99" s="276">
        <v>1279627.6434027064</v>
      </c>
      <c r="D99" s="276">
        <v>781243.83724118606</v>
      </c>
      <c r="E99" s="276">
        <v>659063.30436242907</v>
      </c>
      <c r="F99" s="276">
        <v>715371.56920999999</v>
      </c>
      <c r="G99" s="276">
        <v>117342.91442631721</v>
      </c>
      <c r="H99" s="276">
        <v>274709.9085728171</v>
      </c>
      <c r="I99" s="276">
        <v>15391.610602661916</v>
      </c>
      <c r="J99" s="276">
        <v>34640.712959409946</v>
      </c>
      <c r="K99" s="276">
        <v>5520.5236406912227</v>
      </c>
      <c r="L99" s="276">
        <v>517.89200242246761</v>
      </c>
      <c r="M99" s="276">
        <v>4769.0617899999979</v>
      </c>
      <c r="N99" s="276">
        <v>20052.153374999947</v>
      </c>
      <c r="O99" s="277">
        <v>3908251.1315856418</v>
      </c>
      <c r="P99" s="234"/>
      <c r="Q99" s="276" t="s">
        <v>26</v>
      </c>
      <c r="R99" s="276">
        <f>SUM(R87:R98)</f>
        <v>1339588.0000000002</v>
      </c>
      <c r="S99" s="276">
        <f t="shared" ref="S99" si="692">SUM(S87:S98)</f>
        <v>647498</v>
      </c>
      <c r="T99" s="276">
        <f t="shared" ref="T99" si="693">SUM(T87:T98)</f>
        <v>515169.99999999994</v>
      </c>
      <c r="U99" s="276">
        <f t="shared" ref="U99" si="694">SUM(U87:U98)</f>
        <v>701340</v>
      </c>
      <c r="V99" s="276">
        <f t="shared" ref="V99" si="695">SUM(V87:V98)</f>
        <v>136812</v>
      </c>
      <c r="W99" s="276">
        <f t="shared" ref="W99" si="696">SUM(W87:W98)</f>
        <v>288954.00000000006</v>
      </c>
      <c r="X99" s="276">
        <f t="shared" ref="X99" si="697">SUM(X87:X98)</f>
        <v>16424</v>
      </c>
      <c r="Y99" s="276">
        <f t="shared" ref="Y99" si="698">SUM(Y87:Y98)</f>
        <v>50504</v>
      </c>
      <c r="Z99" s="276">
        <f t="shared" ref="Z99" si="699">SUM(Z87:Z98)</f>
        <v>8897.9999999999982</v>
      </c>
      <c r="AA99" s="276">
        <f t="shared" ref="AA99" si="700">SUM(AA87:AA98)</f>
        <v>0</v>
      </c>
      <c r="AB99" s="276">
        <f t="shared" ref="AB99" si="701">SUM(AB87:AB98)</f>
        <v>4070</v>
      </c>
      <c r="AC99" s="276">
        <f t="shared" ref="AC99" si="702">SUM(AC87:AC98)</f>
        <v>17608</v>
      </c>
      <c r="AD99" s="277">
        <f t="shared" si="637"/>
        <v>3726866</v>
      </c>
      <c r="AF99" s="276" t="s">
        <v>26</v>
      </c>
      <c r="AG99" s="276">
        <f>SUM(AG87:AG98)</f>
        <v>1339588</v>
      </c>
      <c r="AH99" s="276">
        <f t="shared" ref="AH99" si="703">SUM(AH87:AH98)</f>
        <v>647498</v>
      </c>
      <c r="AI99" s="276">
        <f t="shared" ref="AI99" si="704">SUM(AI87:AI98)</f>
        <v>515170</v>
      </c>
      <c r="AJ99" s="276">
        <f t="shared" ref="AJ99" si="705">SUM(AJ87:AJ98)</f>
        <v>701340</v>
      </c>
      <c r="AK99" s="276">
        <f t="shared" ref="AK99" si="706">SUM(AK87:AK98)</f>
        <v>136812</v>
      </c>
      <c r="AL99" s="276">
        <f t="shared" ref="AL99" si="707">SUM(AL87:AL98)</f>
        <v>288954</v>
      </c>
      <c r="AM99" s="276">
        <f t="shared" ref="AM99" si="708">SUM(AM87:AM98)</f>
        <v>16424</v>
      </c>
      <c r="AN99" s="276">
        <f t="shared" ref="AN99" si="709">SUM(AN87:AN98)</f>
        <v>50504</v>
      </c>
      <c r="AO99" s="276">
        <f t="shared" ref="AO99" si="710">SUM(AO87:AO98)</f>
        <v>8898</v>
      </c>
      <c r="AP99" s="276">
        <f t="shared" ref="AP99" si="711">SUM(AP87:AP98)</f>
        <v>0</v>
      </c>
      <c r="AQ99" s="276">
        <f t="shared" ref="AQ99" si="712">SUM(AQ87:AQ98)</f>
        <v>4070</v>
      </c>
      <c r="AR99" s="276">
        <f t="shared" ref="AR99" si="713">SUM(AR87:AR98)</f>
        <v>17608</v>
      </c>
      <c r="AS99" s="277">
        <f t="shared" si="638"/>
        <v>3726866</v>
      </c>
      <c r="AU99" s="276" t="s">
        <v>26</v>
      </c>
      <c r="AV99" s="281">
        <f t="shared" si="639"/>
        <v>1</v>
      </c>
      <c r="AW99" s="281">
        <f t="shared" si="640"/>
        <v>1</v>
      </c>
      <c r="AX99" s="281">
        <f t="shared" si="641"/>
        <v>1</v>
      </c>
      <c r="AY99" s="281">
        <f t="shared" si="642"/>
        <v>1</v>
      </c>
      <c r="AZ99" s="281">
        <f t="shared" si="643"/>
        <v>1</v>
      </c>
      <c r="BA99" s="281">
        <f t="shared" si="644"/>
        <v>1</v>
      </c>
      <c r="BB99" s="281">
        <f t="shared" si="645"/>
        <v>1</v>
      </c>
      <c r="BC99" s="281">
        <f t="shared" si="646"/>
        <v>1</v>
      </c>
      <c r="BD99" s="281">
        <f t="shared" si="647"/>
        <v>1</v>
      </c>
      <c r="BE99" s="281">
        <f t="shared" si="648"/>
        <v>0</v>
      </c>
      <c r="BF99" s="281">
        <f t="shared" si="649"/>
        <v>1</v>
      </c>
      <c r="BG99" s="258">
        <f t="shared" si="650"/>
        <v>1</v>
      </c>
      <c r="BH99" s="280">
        <f t="shared" si="651"/>
        <v>1</v>
      </c>
      <c r="BJ99" s="276" t="s">
        <v>26</v>
      </c>
      <c r="BK99" s="281">
        <f t="shared" si="652"/>
        <v>1</v>
      </c>
      <c r="BL99" s="281">
        <f t="shared" si="653"/>
        <v>1</v>
      </c>
      <c r="BM99" s="281">
        <f t="shared" si="654"/>
        <v>1</v>
      </c>
      <c r="BN99" s="281">
        <f t="shared" si="655"/>
        <v>1</v>
      </c>
      <c r="BO99" s="281">
        <f t="shared" si="656"/>
        <v>1</v>
      </c>
      <c r="BP99" s="281">
        <f t="shared" si="657"/>
        <v>1</v>
      </c>
      <c r="BQ99" s="281">
        <f t="shared" si="658"/>
        <v>1</v>
      </c>
      <c r="BR99" s="281">
        <f t="shared" si="659"/>
        <v>1</v>
      </c>
      <c r="BS99" s="281">
        <f t="shared" si="660"/>
        <v>1</v>
      </c>
      <c r="BT99" s="281">
        <f t="shared" si="661"/>
        <v>0</v>
      </c>
      <c r="BU99" s="281">
        <f t="shared" si="662"/>
        <v>1</v>
      </c>
      <c r="BV99" s="258">
        <f t="shared" si="663"/>
        <v>1</v>
      </c>
      <c r="BW99" s="280">
        <f t="shared" si="664"/>
        <v>1</v>
      </c>
      <c r="BY99" s="83" t="s">
        <v>26</v>
      </c>
      <c r="BZ99" s="281">
        <f t="shared" si="665"/>
        <v>0</v>
      </c>
      <c r="CA99" s="281">
        <f t="shared" si="602"/>
        <v>0</v>
      </c>
      <c r="CB99" s="281">
        <f t="shared" si="603"/>
        <v>0</v>
      </c>
      <c r="CC99" s="281">
        <f t="shared" si="604"/>
        <v>0</v>
      </c>
      <c r="CD99" s="281">
        <f t="shared" si="605"/>
        <v>0</v>
      </c>
      <c r="CE99" s="281">
        <f t="shared" si="606"/>
        <v>0</v>
      </c>
      <c r="CF99" s="281">
        <f t="shared" si="607"/>
        <v>0</v>
      </c>
      <c r="CG99" s="281">
        <f t="shared" si="608"/>
        <v>0</v>
      </c>
      <c r="CH99" s="281">
        <f t="shared" si="609"/>
        <v>0</v>
      </c>
      <c r="CI99" s="281" t="str">
        <f t="shared" si="610"/>
        <v/>
      </c>
      <c r="CJ99" s="281">
        <f t="shared" si="611"/>
        <v>0</v>
      </c>
      <c r="CK99" s="258">
        <f t="shared" si="612"/>
        <v>0</v>
      </c>
      <c r="CL99" s="86">
        <f t="shared" si="613"/>
        <v>0</v>
      </c>
      <c r="CN99" s="83" t="s">
        <v>26</v>
      </c>
      <c r="CO99" s="85"/>
      <c r="CP99" s="85"/>
      <c r="CQ99" s="85"/>
      <c r="CR99" s="85"/>
      <c r="CS99" s="85"/>
      <c r="CT99" s="85"/>
      <c r="CU99" s="85"/>
      <c r="CV99" s="85"/>
      <c r="CW99" s="85"/>
      <c r="CX99" s="85"/>
      <c r="CY99" s="85"/>
      <c r="CZ99" s="85"/>
      <c r="DA99" s="86"/>
      <c r="DC99" s="83" t="str">
        <v>Total</v>
      </c>
      <c r="DD99" s="85">
        <v>0</v>
      </c>
      <c r="DE99" s="85">
        <v>0</v>
      </c>
      <c r="DF99" s="85">
        <v>0</v>
      </c>
      <c r="DG99" s="85">
        <v>0</v>
      </c>
      <c r="DH99" s="85">
        <v>0</v>
      </c>
      <c r="DI99" s="85">
        <v>0</v>
      </c>
      <c r="DJ99" s="85">
        <v>0</v>
      </c>
      <c r="DK99" s="85">
        <v>0</v>
      </c>
      <c r="DL99" s="85">
        <v>0</v>
      </c>
      <c r="DM99" s="85">
        <v>0</v>
      </c>
      <c r="DN99" s="85">
        <v>0</v>
      </c>
      <c r="DO99" s="85">
        <v>0</v>
      </c>
      <c r="DP99" s="86">
        <v>0</v>
      </c>
    </row>
    <row r="100" spans="1:157" s="251" customFormat="1" x14ac:dyDescent="0.25">
      <c r="B100" s="235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F100" s="235"/>
      <c r="AG100" s="234"/>
      <c r="AH100" s="234"/>
      <c r="AI100" s="234"/>
      <c r="AJ100" s="234"/>
      <c r="AK100" s="234"/>
      <c r="AL100" s="234"/>
      <c r="AM100" s="234"/>
      <c r="AN100" s="234"/>
      <c r="AO100" s="234"/>
      <c r="AP100" s="234"/>
      <c r="AQ100" s="234"/>
      <c r="AR100" s="234"/>
      <c r="AS100" s="234"/>
      <c r="AU100" s="235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49"/>
      <c r="BF100" s="249"/>
      <c r="BG100" s="249"/>
      <c r="BH100" s="249"/>
      <c r="BJ100" s="235"/>
      <c r="BK100" s="249"/>
      <c r="BL100" s="249"/>
      <c r="BM100" s="249"/>
      <c r="BN100" s="249"/>
      <c r="BO100" s="249"/>
      <c r="BP100" s="249"/>
      <c r="BQ100" s="249"/>
      <c r="BR100" s="249"/>
      <c r="BS100" s="249"/>
      <c r="BT100" s="249"/>
      <c r="BU100" s="249"/>
      <c r="BV100" s="249"/>
      <c r="BW100" s="249"/>
      <c r="BY100" s="235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N100" s="235"/>
      <c r="CO100" s="236"/>
      <c r="CP100" s="236"/>
      <c r="CQ100" s="236"/>
      <c r="CR100" s="236"/>
      <c r="CS100" s="236"/>
      <c r="CT100" s="236"/>
      <c r="CU100" s="236"/>
      <c r="CV100" s="236"/>
      <c r="CW100" s="236"/>
      <c r="CX100" s="236"/>
      <c r="CY100" s="236"/>
      <c r="CZ100" s="236"/>
      <c r="DA100" s="236"/>
      <c r="DC100" s="235"/>
      <c r="DD100" s="236"/>
      <c r="DE100" s="236"/>
      <c r="DF100" s="236"/>
      <c r="DG100" s="236"/>
      <c r="DH100" s="236"/>
      <c r="DI100" s="236"/>
      <c r="DJ100" s="236"/>
      <c r="DK100" s="236"/>
      <c r="DL100" s="236"/>
      <c r="DM100" s="236"/>
      <c r="DN100" s="236"/>
      <c r="DO100" s="236"/>
      <c r="DP100" s="236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</row>
    <row r="101" spans="1:157" ht="26.25" x14ac:dyDescent="0.4">
      <c r="A101" s="99" t="s">
        <v>101</v>
      </c>
      <c r="B101" t="s">
        <v>177</v>
      </c>
      <c r="C101" s="323" t="s">
        <v>169</v>
      </c>
      <c r="D101" s="323"/>
      <c r="E101" s="323"/>
      <c r="F101" s="323"/>
      <c r="G101" s="323"/>
      <c r="H101" s="323"/>
      <c r="I101" s="323"/>
      <c r="J101" s="323"/>
      <c r="K101" s="323"/>
      <c r="L101" s="323"/>
      <c r="M101" s="265"/>
      <c r="N101" s="265"/>
      <c r="O101" s="265"/>
      <c r="P101" s="253"/>
      <c r="R101" s="323" t="s">
        <v>169</v>
      </c>
      <c r="S101" s="323"/>
      <c r="T101" s="323"/>
      <c r="U101" s="323"/>
      <c r="V101" s="323"/>
      <c r="W101" s="323"/>
      <c r="X101" s="323"/>
      <c r="Y101" s="323"/>
      <c r="Z101" s="323"/>
      <c r="AA101" s="323"/>
      <c r="AB101" s="265"/>
      <c r="AC101" s="265"/>
      <c r="AD101" s="265"/>
      <c r="AF101" t="s">
        <v>177</v>
      </c>
      <c r="AG101" s="323" t="s">
        <v>169</v>
      </c>
      <c r="AH101" s="323"/>
      <c r="AI101" s="323"/>
      <c r="AJ101" s="323"/>
      <c r="AK101" s="323"/>
      <c r="AL101" s="323"/>
      <c r="AM101" s="323"/>
      <c r="AN101" s="323"/>
      <c r="AO101" s="323"/>
      <c r="AP101" s="323"/>
      <c r="AQ101" s="265"/>
      <c r="AR101" s="265"/>
      <c r="AS101" s="265"/>
      <c r="AU101" t="s">
        <v>177</v>
      </c>
      <c r="AV101" s="323" t="s">
        <v>169</v>
      </c>
      <c r="AW101" s="323"/>
      <c r="AX101" s="323"/>
      <c r="AY101" s="323"/>
      <c r="AZ101" s="323"/>
      <c r="BA101" s="323"/>
      <c r="BB101" s="323"/>
      <c r="BC101" s="323"/>
      <c r="BD101" s="323"/>
      <c r="BE101" s="323"/>
      <c r="BF101" s="265"/>
      <c r="BG101" s="265"/>
      <c r="BH101" s="265"/>
      <c r="BJ101" t="s">
        <v>177</v>
      </c>
      <c r="BK101" s="323" t="s">
        <v>169</v>
      </c>
      <c r="BL101" s="323"/>
      <c r="BM101" s="323"/>
      <c r="BN101" s="323"/>
      <c r="BO101" s="323"/>
      <c r="BP101" s="323"/>
      <c r="BQ101" s="323"/>
      <c r="BR101" s="323"/>
      <c r="BS101" s="323"/>
      <c r="BT101" s="323"/>
      <c r="BU101" s="265"/>
      <c r="BV101" s="265"/>
      <c r="BW101" s="265"/>
      <c r="BY101" t="s">
        <v>177</v>
      </c>
      <c r="BZ101" s="323" t="s">
        <v>169</v>
      </c>
      <c r="CA101" s="323"/>
      <c r="CB101" s="323"/>
      <c r="CC101" s="323"/>
      <c r="CD101" s="323"/>
      <c r="CE101" s="323"/>
      <c r="CF101" s="323"/>
      <c r="CG101" s="323"/>
      <c r="CH101" s="323"/>
      <c r="CI101" s="323"/>
      <c r="CJ101" s="265"/>
      <c r="CK101" s="265"/>
      <c r="CL101" s="265"/>
      <c r="CN101" t="s">
        <v>159</v>
      </c>
      <c r="CO101" s="323" t="s">
        <v>169</v>
      </c>
      <c r="CP101" s="323"/>
      <c r="CQ101" s="323"/>
      <c r="CR101" s="323"/>
      <c r="CS101" s="323"/>
      <c r="CT101" s="323"/>
      <c r="CU101" s="323"/>
      <c r="CV101" s="323"/>
      <c r="CW101" s="323"/>
      <c r="CX101" s="323"/>
      <c r="CY101" s="265"/>
      <c r="CZ101" s="265"/>
      <c r="DA101" s="265"/>
      <c r="DB101" t="e">
        <f>#REF!</f>
        <v>#REF!</v>
      </c>
      <c r="DC101" t="s">
        <v>159</v>
      </c>
      <c r="DD101" s="323" t="s">
        <v>169</v>
      </c>
      <c r="DE101" s="323"/>
      <c r="DF101" s="323"/>
      <c r="DG101" s="323"/>
      <c r="DH101" s="323"/>
      <c r="DI101" s="323"/>
      <c r="DJ101" s="323"/>
      <c r="DK101" s="323"/>
      <c r="DL101" s="323"/>
      <c r="DM101" s="323"/>
      <c r="DN101" s="265"/>
      <c r="DO101" s="265"/>
      <c r="DP101" s="265"/>
      <c r="EB101"/>
      <c r="EC101"/>
      <c r="ED101"/>
      <c r="EF101"/>
    </row>
    <row r="102" spans="1:157" s="251" customFormat="1" ht="35.450000000000003" customHeight="1" x14ac:dyDescent="0.25">
      <c r="B102" s="268" t="s">
        <v>170</v>
      </c>
      <c r="C102" s="269" t="s">
        <v>509</v>
      </c>
      <c r="D102" s="270" t="s">
        <v>633</v>
      </c>
      <c r="E102" s="270" t="s">
        <v>634</v>
      </c>
      <c r="F102" s="270" t="s">
        <v>515</v>
      </c>
      <c r="G102" s="270" t="s">
        <v>517</v>
      </c>
      <c r="H102" s="270" t="s">
        <v>519</v>
      </c>
      <c r="I102" s="270" t="s">
        <v>521</v>
      </c>
      <c r="J102" s="270" t="s">
        <v>523</v>
      </c>
      <c r="K102" s="270" t="s">
        <v>635</v>
      </c>
      <c r="L102" s="270" t="s">
        <v>525</v>
      </c>
      <c r="M102" s="270" t="s">
        <v>636</v>
      </c>
      <c r="N102" s="271" t="s">
        <v>632</v>
      </c>
      <c r="O102" s="272" t="s">
        <v>26</v>
      </c>
      <c r="P102" s="252"/>
      <c r="Q102" s="268" t="s">
        <v>170</v>
      </c>
      <c r="R102" s="269" t="s">
        <v>509</v>
      </c>
      <c r="S102" s="270" t="s">
        <v>633</v>
      </c>
      <c r="T102" s="270" t="s">
        <v>634</v>
      </c>
      <c r="U102" s="270" t="s">
        <v>515</v>
      </c>
      <c r="V102" s="270" t="s">
        <v>666</v>
      </c>
      <c r="W102" s="270" t="s">
        <v>519</v>
      </c>
      <c r="X102" s="270" t="s">
        <v>521</v>
      </c>
      <c r="Y102" s="270" t="s">
        <v>523</v>
      </c>
      <c r="Z102" s="270" t="s">
        <v>635</v>
      </c>
      <c r="AA102" s="270" t="s">
        <v>525</v>
      </c>
      <c r="AB102" s="270" t="s">
        <v>665</v>
      </c>
      <c r="AC102" s="271" t="s">
        <v>632</v>
      </c>
      <c r="AD102" s="272" t="s">
        <v>26</v>
      </c>
      <c r="AF102" s="268" t="s">
        <v>170</v>
      </c>
      <c r="AG102" s="269" t="s">
        <v>509</v>
      </c>
      <c r="AH102" s="270" t="s">
        <v>633</v>
      </c>
      <c r="AI102" s="270" t="s">
        <v>634</v>
      </c>
      <c r="AJ102" s="270" t="s">
        <v>515</v>
      </c>
      <c r="AK102" s="270" t="s">
        <v>517</v>
      </c>
      <c r="AL102" s="270" t="s">
        <v>519</v>
      </c>
      <c r="AM102" s="270" t="s">
        <v>521</v>
      </c>
      <c r="AN102" s="270" t="s">
        <v>523</v>
      </c>
      <c r="AO102" s="270" t="s">
        <v>635</v>
      </c>
      <c r="AP102" s="270" t="s">
        <v>525</v>
      </c>
      <c r="AQ102" s="270" t="s">
        <v>636</v>
      </c>
      <c r="AR102" s="271" t="s">
        <v>632</v>
      </c>
      <c r="AS102" s="272" t="s">
        <v>26</v>
      </c>
      <c r="AU102" s="268" t="s">
        <v>170</v>
      </c>
      <c r="AV102" s="269" t="s">
        <v>509</v>
      </c>
      <c r="AW102" s="270" t="s">
        <v>633</v>
      </c>
      <c r="AX102" s="270" t="s">
        <v>634</v>
      </c>
      <c r="AY102" s="270" t="s">
        <v>515</v>
      </c>
      <c r="AZ102" s="270" t="s">
        <v>666</v>
      </c>
      <c r="BA102" s="270" t="s">
        <v>519</v>
      </c>
      <c r="BB102" s="270" t="s">
        <v>521</v>
      </c>
      <c r="BC102" s="270" t="s">
        <v>523</v>
      </c>
      <c r="BD102" s="270" t="s">
        <v>635</v>
      </c>
      <c r="BE102" s="270" t="s">
        <v>525</v>
      </c>
      <c r="BF102" s="270" t="s">
        <v>665</v>
      </c>
      <c r="BG102" s="271" t="s">
        <v>632</v>
      </c>
      <c r="BH102" s="272" t="s">
        <v>26</v>
      </c>
      <c r="BJ102" s="268" t="s">
        <v>170</v>
      </c>
      <c r="BK102" s="269" t="s">
        <v>509</v>
      </c>
      <c r="BL102" s="270" t="s">
        <v>633</v>
      </c>
      <c r="BM102" s="270" t="s">
        <v>634</v>
      </c>
      <c r="BN102" s="270" t="s">
        <v>515</v>
      </c>
      <c r="BO102" s="270" t="s">
        <v>666</v>
      </c>
      <c r="BP102" s="270" t="s">
        <v>519</v>
      </c>
      <c r="BQ102" s="270" t="s">
        <v>521</v>
      </c>
      <c r="BR102" s="270" t="s">
        <v>523</v>
      </c>
      <c r="BS102" s="270" t="s">
        <v>635</v>
      </c>
      <c r="BT102" s="270" t="s">
        <v>525</v>
      </c>
      <c r="BU102" s="270" t="s">
        <v>665</v>
      </c>
      <c r="BV102" s="271" t="s">
        <v>632</v>
      </c>
      <c r="BW102" s="272" t="s">
        <v>26</v>
      </c>
      <c r="BY102" s="268" t="s">
        <v>170</v>
      </c>
      <c r="BZ102" s="269" t="s">
        <v>509</v>
      </c>
      <c r="CA102" s="270" t="s">
        <v>633</v>
      </c>
      <c r="CB102" s="270" t="s">
        <v>634</v>
      </c>
      <c r="CC102" s="270" t="s">
        <v>515</v>
      </c>
      <c r="CD102" s="270" t="s">
        <v>666</v>
      </c>
      <c r="CE102" s="270" t="s">
        <v>519</v>
      </c>
      <c r="CF102" s="270" t="s">
        <v>521</v>
      </c>
      <c r="CG102" s="270" t="s">
        <v>523</v>
      </c>
      <c r="CH102" s="270" t="s">
        <v>635</v>
      </c>
      <c r="CI102" s="270" t="s">
        <v>525</v>
      </c>
      <c r="CJ102" s="270" t="s">
        <v>665</v>
      </c>
      <c r="CK102" s="271" t="s">
        <v>632</v>
      </c>
      <c r="CL102" s="272" t="s">
        <v>26</v>
      </c>
      <c r="CN102" s="268" t="s">
        <v>170</v>
      </c>
      <c r="CO102" s="269" t="s">
        <v>509</v>
      </c>
      <c r="CP102" s="270" t="s">
        <v>633</v>
      </c>
      <c r="CQ102" s="270" t="s">
        <v>634</v>
      </c>
      <c r="CR102" s="270" t="s">
        <v>515</v>
      </c>
      <c r="CS102" s="270" t="s">
        <v>666</v>
      </c>
      <c r="CT102" s="270" t="s">
        <v>519</v>
      </c>
      <c r="CU102" s="270" t="s">
        <v>521</v>
      </c>
      <c r="CV102" s="270" t="s">
        <v>523</v>
      </c>
      <c r="CW102" s="270" t="s">
        <v>635</v>
      </c>
      <c r="CX102" s="270" t="s">
        <v>525</v>
      </c>
      <c r="CY102" s="270" t="s">
        <v>665</v>
      </c>
      <c r="CZ102" s="271" t="s">
        <v>632</v>
      </c>
      <c r="DA102" s="272" t="s">
        <v>26</v>
      </c>
      <c r="DC102" s="268" t="str">
        <f t="array" ref="DC102:DP115">TRANSPOSE(CN102:DA115)</f>
        <v>Trip Mode</v>
      </c>
      <c r="DD102" s="269" t="str">
        <v>Auto SOV (Free)</v>
      </c>
      <c r="DE102" s="270" t="str">
        <v>Auto 2 Person (Free)</v>
      </c>
      <c r="DF102" s="270" t="str">
        <v>Auto 3+ Person (Free)</v>
      </c>
      <c r="DG102" s="270" t="str">
        <v>Walk</v>
      </c>
      <c r="DH102" s="270" t="str">
        <v>Bike/Moped</v>
      </c>
      <c r="DI102" s="270" t="str">
        <v>Walk-Transit</v>
      </c>
      <c r="DJ102" s="270" t="str">
        <v>PNR-Transit</v>
      </c>
      <c r="DK102" s="270" t="str">
        <v>KNR-Transit</v>
      </c>
      <c r="DL102" s="270" t="str">
        <v>TNC-Transit</v>
      </c>
      <c r="DM102" s="270" t="str">
        <v>School Bus</v>
      </c>
      <c r="DN102" s="270" t="str">
        <v>Taxi</v>
      </c>
      <c r="DO102" s="271" t="str">
        <v>TNC</v>
      </c>
      <c r="DP102" s="272" t="str">
        <v>Total</v>
      </c>
      <c r="DS102" s="283" t="s">
        <v>616</v>
      </c>
      <c r="DT102" s="283" t="s">
        <v>617</v>
      </c>
      <c r="DU102" s="283" t="s">
        <v>691</v>
      </c>
      <c r="DV102" s="283" t="s">
        <v>618</v>
      </c>
      <c r="DW102" s="283" t="s">
        <v>619</v>
      </c>
      <c r="DX102" s="283" t="s">
        <v>692</v>
      </c>
      <c r="DY102" s="283" t="s">
        <v>620</v>
      </c>
      <c r="DZ102" s="283" t="s">
        <v>621</v>
      </c>
      <c r="EA102" s="283" t="s">
        <v>320</v>
      </c>
      <c r="EB102" s="284" t="s">
        <v>321</v>
      </c>
      <c r="EC102" s="283" t="s">
        <v>622</v>
      </c>
      <c r="ED102" s="283" t="s">
        <v>623</v>
      </c>
      <c r="EE102" s="283" t="s">
        <v>624</v>
      </c>
      <c r="EF102" s="285" t="s">
        <v>631</v>
      </c>
      <c r="EG102" s="285" t="s">
        <v>693</v>
      </c>
      <c r="EH102" s="285" t="s">
        <v>632</v>
      </c>
      <c r="EL102" s="283" t="s">
        <v>616</v>
      </c>
      <c r="EM102" s="283" t="s">
        <v>617</v>
      </c>
      <c r="EN102" s="283" t="s">
        <v>691</v>
      </c>
      <c r="EO102" s="283" t="s">
        <v>618</v>
      </c>
      <c r="EP102" s="283" t="s">
        <v>619</v>
      </c>
      <c r="EQ102" s="283" t="s">
        <v>692</v>
      </c>
      <c r="ER102" s="283" t="s">
        <v>620</v>
      </c>
      <c r="ES102" s="283" t="s">
        <v>621</v>
      </c>
      <c r="ET102" s="283" t="s">
        <v>320</v>
      </c>
      <c r="EU102" s="284" t="s">
        <v>321</v>
      </c>
      <c r="EV102" s="283" t="s">
        <v>622</v>
      </c>
      <c r="EW102" s="283" t="s">
        <v>623</v>
      </c>
      <c r="EX102" s="283" t="s">
        <v>624</v>
      </c>
      <c r="EY102" s="285" t="s">
        <v>631</v>
      </c>
      <c r="EZ102" s="285" t="s">
        <v>693</v>
      </c>
      <c r="FA102" s="285" t="s">
        <v>632</v>
      </c>
    </row>
    <row r="103" spans="1:157" s="251" customFormat="1" x14ac:dyDescent="0.25">
      <c r="A103" s="251">
        <v>1</v>
      </c>
      <c r="B103" s="273" t="s">
        <v>637</v>
      </c>
      <c r="C103" s="274">
        <v>0</v>
      </c>
      <c r="D103" s="274">
        <v>0</v>
      </c>
      <c r="E103" s="274">
        <v>0</v>
      </c>
      <c r="F103" s="274">
        <v>0</v>
      </c>
      <c r="G103" s="274">
        <v>0</v>
      </c>
      <c r="H103" s="274">
        <v>0</v>
      </c>
      <c r="I103" s="274">
        <v>0</v>
      </c>
      <c r="J103" s="274">
        <v>0</v>
      </c>
      <c r="K103" s="274">
        <v>0</v>
      </c>
      <c r="L103" s="274">
        <v>0</v>
      </c>
      <c r="M103" s="274">
        <v>0</v>
      </c>
      <c r="N103" s="274">
        <v>0</v>
      </c>
      <c r="O103" s="275">
        <v>0</v>
      </c>
      <c r="P103" s="234"/>
      <c r="Q103" s="273" t="s">
        <v>637</v>
      </c>
      <c r="R103" s="274">
        <f>IFERROR(C103*IF((AG$115-SUM(C$108:C$111))/(C$115-SUM(C$108:C$111))&gt;0,(AG$115-SUM(C$108:C$111))/(C$115-SUM(C$108:C$111)),1),0)</f>
        <v>0</v>
      </c>
      <c r="S103" s="274">
        <f t="shared" ref="S103:AC103" si="714">IFERROR(D103*IF((AH$115-SUM(D$108:D$111))/(D$115-SUM(D$108:D$111))&gt;0,(AH$115-SUM(D$108:D$111))/(D$115-SUM(D$108:D$111)),1),0)</f>
        <v>0</v>
      </c>
      <c r="T103" s="274">
        <f t="shared" si="714"/>
        <v>0</v>
      </c>
      <c r="U103" s="274">
        <f t="shared" si="714"/>
        <v>0</v>
      </c>
      <c r="V103" s="274">
        <f t="shared" si="714"/>
        <v>0</v>
      </c>
      <c r="W103" s="274">
        <f t="shared" si="714"/>
        <v>0</v>
      </c>
      <c r="X103" s="274">
        <f t="shared" si="714"/>
        <v>0</v>
      </c>
      <c r="Y103" s="274">
        <f t="shared" si="714"/>
        <v>0</v>
      </c>
      <c r="Z103" s="274">
        <f t="shared" si="714"/>
        <v>0</v>
      </c>
      <c r="AA103" s="274">
        <f t="shared" si="714"/>
        <v>0</v>
      </c>
      <c r="AB103" s="274">
        <f t="shared" si="714"/>
        <v>0</v>
      </c>
      <c r="AC103" s="274">
        <f t="shared" si="714"/>
        <v>0</v>
      </c>
      <c r="AD103" s="275">
        <f>SUM(R103:AC103)</f>
        <v>0</v>
      </c>
      <c r="AF103" s="273" t="s">
        <v>637</v>
      </c>
      <c r="AG103" s="274">
        <f>Index!$D$3*SUMIFS(TripMode_Input!$E:$E,TripMode_Input!$C:$C,AG$4,TripMode_Input!$D:$D,$A$101,TripMode_Input!$B:$B,$A103)</f>
        <v>0</v>
      </c>
      <c r="AH103" s="274">
        <f>Index!$D$3*SUMIFS(TripMode_Input!$E:$E,TripMode_Input!$C:$C,AH$4,TripMode_Input!$D:$D,$A$101,TripMode_Input!$B:$B,$A103)</f>
        <v>0</v>
      </c>
      <c r="AI103" s="274">
        <f>Index!$D$3*SUMIFS(TripMode_Input!$E:$E,TripMode_Input!$C:$C,AI$4,TripMode_Input!$D:$D,$A$101,TripMode_Input!$B:$B,$A103)</f>
        <v>0</v>
      </c>
      <c r="AJ103" s="274">
        <f>Index!$D$3*SUMIFS(TripMode_Input!$E:$E,TripMode_Input!$C:$C,AJ$4,TripMode_Input!$D:$D,$A$101,TripMode_Input!$B:$B,$A103)</f>
        <v>0</v>
      </c>
      <c r="AK103" s="274">
        <f>Index!$D$3*SUMIFS(TripMode_Input!$E:$E,TripMode_Input!$C:$C,AK$4,TripMode_Input!$D:$D,$A$101,TripMode_Input!$B:$B,$A103)</f>
        <v>0</v>
      </c>
      <c r="AL103" s="274">
        <f>Index!$D$3*SUMIFS(TripMode_Input!$E:$E,TripMode_Input!$C:$C,AL$4,TripMode_Input!$D:$D,$A$101,TripMode_Input!$B:$B,$A103)</f>
        <v>0</v>
      </c>
      <c r="AM103" s="274">
        <f>Index!$D$3*SUMIFS(TripMode_Input!$E:$E,TripMode_Input!$C:$C,AM$4,TripMode_Input!$D:$D,$A$101,TripMode_Input!$B:$B,$A103)</f>
        <v>0</v>
      </c>
      <c r="AN103" s="274">
        <f>Index!$D$3*SUMIFS(TripMode_Input!$E:$E,TripMode_Input!$C:$C,AN$4,TripMode_Input!$D:$D,$A$101,TripMode_Input!$B:$B,$A103)</f>
        <v>0</v>
      </c>
      <c r="AO103" s="274">
        <f>Index!$D$3*SUMIFS(TripMode_Input!$E:$E,TripMode_Input!$C:$C,AO$4,TripMode_Input!$D:$D,$A$101,TripMode_Input!$B:$B,$A103)</f>
        <v>0</v>
      </c>
      <c r="AP103" s="274">
        <f>Index!$D$3*SUMIFS(TripMode_Input!$E:$E,TripMode_Input!$C:$C,AP$4,TripMode_Input!$D:$D,$A$101,TripMode_Input!$B:$B,$A103)</f>
        <v>0</v>
      </c>
      <c r="AQ103" s="274">
        <f>Index!$D$3*SUMIFS(TripMode_Input!$E:$E,TripMode_Input!$C:$C,AQ$4,TripMode_Input!$D:$D,$A$101,TripMode_Input!$B:$B,$A103)</f>
        <v>0</v>
      </c>
      <c r="AR103" s="274">
        <f>Index!$D$3*SUMIFS(TripMode_Input!$E:$E,TripMode_Input!$C:$C,AR$4,TripMode_Input!$D:$D,$A$101,TripMode_Input!$B:$B,$A103)</f>
        <v>0</v>
      </c>
      <c r="AS103" s="275">
        <f>SUM(AG103:AR103)</f>
        <v>0</v>
      </c>
      <c r="AU103" s="273" t="s">
        <v>637</v>
      </c>
      <c r="AV103" s="249">
        <f>IF(R103&gt;0,R103/R$115,0)</f>
        <v>0</v>
      </c>
      <c r="AW103" s="249">
        <f t="shared" ref="AW103:BH103" si="715">IF(S103&gt;0,S103/S$115,0)</f>
        <v>0</v>
      </c>
      <c r="AX103" s="249">
        <f t="shared" si="715"/>
        <v>0</v>
      </c>
      <c r="AY103" s="249">
        <f t="shared" si="715"/>
        <v>0</v>
      </c>
      <c r="AZ103" s="249">
        <f t="shared" si="715"/>
        <v>0</v>
      </c>
      <c r="BA103" s="249">
        <f t="shared" si="715"/>
        <v>0</v>
      </c>
      <c r="BB103" s="249">
        <f t="shared" si="715"/>
        <v>0</v>
      </c>
      <c r="BC103" s="249">
        <f t="shared" si="715"/>
        <v>0</v>
      </c>
      <c r="BD103" s="249">
        <f t="shared" si="715"/>
        <v>0</v>
      </c>
      <c r="BE103" s="249">
        <f t="shared" si="715"/>
        <v>0</v>
      </c>
      <c r="BF103" s="249">
        <f t="shared" si="715"/>
        <v>0</v>
      </c>
      <c r="BG103" s="249">
        <f t="shared" si="715"/>
        <v>0</v>
      </c>
      <c r="BH103" s="278">
        <f t="shared" si="715"/>
        <v>0</v>
      </c>
      <c r="BJ103" s="273" t="s">
        <v>637</v>
      </c>
      <c r="BK103" s="249">
        <f>IF(AG103&gt;0,AG103/AG$115,0)</f>
        <v>0</v>
      </c>
      <c r="BL103" s="249">
        <f t="shared" ref="BL103:BW103" si="716">IF(AH103&gt;0,AH103/AH$115,0)</f>
        <v>0</v>
      </c>
      <c r="BM103" s="249">
        <f t="shared" si="716"/>
        <v>0</v>
      </c>
      <c r="BN103" s="249">
        <f t="shared" si="716"/>
        <v>0</v>
      </c>
      <c r="BO103" s="249">
        <f t="shared" si="716"/>
        <v>0</v>
      </c>
      <c r="BP103" s="249">
        <f t="shared" si="716"/>
        <v>0</v>
      </c>
      <c r="BQ103" s="249">
        <f t="shared" si="716"/>
        <v>0</v>
      </c>
      <c r="BR103" s="249">
        <f t="shared" si="716"/>
        <v>0</v>
      </c>
      <c r="BS103" s="249">
        <f t="shared" si="716"/>
        <v>0</v>
      </c>
      <c r="BT103" s="249">
        <f t="shared" si="716"/>
        <v>0</v>
      </c>
      <c r="BU103" s="249">
        <f t="shared" si="716"/>
        <v>0</v>
      </c>
      <c r="BV103" s="249">
        <f t="shared" si="716"/>
        <v>0</v>
      </c>
      <c r="BW103" s="278">
        <f t="shared" si="716"/>
        <v>0</v>
      </c>
      <c r="BY103" s="273" t="s">
        <v>637</v>
      </c>
      <c r="BZ103" s="249" t="str">
        <f>IF(OR(ISNA(AV103),AV103=0,AV103=""),"",(BK103-AV103)/AV103)</f>
        <v/>
      </c>
      <c r="CA103" s="249" t="str">
        <f t="shared" ref="CA103:CA115" si="717">IF(OR(ISNA(AW103),AW103=0,AW103=""),"",(BL103-AW103)/AW103)</f>
        <v/>
      </c>
      <c r="CB103" s="249" t="str">
        <f t="shared" ref="CB103:CB115" si="718">IF(OR(ISNA(AX103),AX103=0,AX103=""),"",(BM103-AX103)/AX103)</f>
        <v/>
      </c>
      <c r="CC103" s="249" t="str">
        <f t="shared" ref="CC103:CC115" si="719">IF(OR(ISNA(AY103),AY103=0,AY103=""),"",(BN103-AY103)/AY103)</f>
        <v/>
      </c>
      <c r="CD103" s="249" t="str">
        <f t="shared" ref="CD103:CD115" si="720">IF(OR(ISNA(AZ103),AZ103=0,AZ103=""),"",(BO103-AZ103)/AZ103)</f>
        <v/>
      </c>
      <c r="CE103" s="249" t="str">
        <f t="shared" ref="CE103:CE115" si="721">IF(OR(ISNA(BA103),BA103=0,BA103=""),"",(BP103-BA103)/BA103)</f>
        <v/>
      </c>
      <c r="CF103" s="249" t="str">
        <f t="shared" ref="CF103:CF115" si="722">IF(OR(ISNA(BB103),BB103=0,BB103=""),"",(BQ103-BB103)/BB103)</f>
        <v/>
      </c>
      <c r="CG103" s="249" t="str">
        <f t="shared" ref="CG103:CG115" si="723">IF(OR(ISNA(BC103),BC103=0,BC103=""),"",(BR103-BC103)/BC103)</f>
        <v/>
      </c>
      <c r="CH103" s="249" t="str">
        <f t="shared" ref="CH103:CH115" si="724">IF(OR(ISNA(BD103),BD103=0,BD103=""),"",(BS103-BD103)/BD103)</f>
        <v/>
      </c>
      <c r="CI103" s="249" t="str">
        <f t="shared" ref="CI103:CI115" si="725">IF(OR(ISNA(BE103),BE103=0,BE103=""),"",(BT103-BE103)/BE103)</f>
        <v/>
      </c>
      <c r="CJ103" s="249" t="str">
        <f t="shared" ref="CJ103:CJ115" si="726">IF(OR(ISNA(BF103),BF103=0,BF103=""),"",(BU103-BF103)/BF103)</f>
        <v/>
      </c>
      <c r="CK103" s="249" t="str">
        <f t="shared" ref="CK103:CK115" si="727">IF(OR(ISNA(BG103),BG103=0,BG103=""),"",(BV103-BG103)/BG103)</f>
        <v/>
      </c>
      <c r="CL103" s="278" t="str">
        <f t="shared" ref="CL103:CL115" si="728">IF(OR(ISNA(BH103),BH103=0,BH103=""),"",(BW103-BH103)/BH103)</f>
        <v/>
      </c>
      <c r="CN103" s="273" t="s">
        <v>637</v>
      </c>
      <c r="CO103" s="239" t="str">
        <f>IFERROR(IF(BK103&gt;0,LN(AV103/BK103),""),"")</f>
        <v/>
      </c>
      <c r="CP103" s="239" t="str">
        <f t="shared" ref="CP103:CP114" si="729">IFERROR(IF(BL103&gt;0,LN(AW103/BL103),""),"")</f>
        <v/>
      </c>
      <c r="CQ103" s="239" t="str">
        <f t="shared" ref="CQ103:CQ114" si="730">IFERROR(IF(BM103&gt;0,LN(AX103/BM103),""),"")</f>
        <v/>
      </c>
      <c r="CR103" s="239" t="str">
        <f t="shared" ref="CR103:CR114" si="731">IFERROR(IF(BN103&gt;0,LN(AY103/BN103),""),"")</f>
        <v/>
      </c>
      <c r="CS103" s="239" t="str">
        <f t="shared" ref="CS103:CS114" si="732">IFERROR(IF(BO103&gt;0,LN(AZ103/BO103),""),"")</f>
        <v/>
      </c>
      <c r="CT103" s="239" t="str">
        <f t="shared" ref="CT103:CT114" si="733">IFERROR(IF(BP103&gt;0,LN(BA103/BP103),""),"")</f>
        <v/>
      </c>
      <c r="CU103" s="239" t="str">
        <f t="shared" ref="CU103:CU114" si="734">IFERROR(IF(BQ103&gt;0,LN(BB103/BQ103),""),"")</f>
        <v/>
      </c>
      <c r="CV103" s="239" t="str">
        <f t="shared" ref="CV103:CV114" si="735">IFERROR(IF(BR103&gt;0,LN(BC103/BR103),""),"")</f>
        <v/>
      </c>
      <c r="CW103" s="239" t="str">
        <f t="shared" ref="CW103:CW114" si="736">IFERROR(IF(BS103&gt;0,LN(BD103/BS103),""),"")</f>
        <v/>
      </c>
      <c r="CX103" s="239" t="str">
        <f t="shared" ref="CX103:CX114" si="737">IFERROR(IF(BT103&gt;0,LN(BE103/BT103),""),"")</f>
        <v/>
      </c>
      <c r="CY103" s="239" t="str">
        <f t="shared" ref="CY103:CY114" si="738">IFERROR(IF(BU103&gt;0,LN(BF103/BU103),""),"")</f>
        <v/>
      </c>
      <c r="CZ103" s="239" t="str">
        <f t="shared" ref="CZ103:CZ114" si="739">IFERROR(IF(BV103&gt;0,LN(BG103/BV103),""),"")</f>
        <v/>
      </c>
      <c r="DA103" s="110"/>
      <c r="DB103" s="121" t="s">
        <v>338</v>
      </c>
      <c r="DC103" s="273" t="str">
        <v>Auto SOV</v>
      </c>
      <c r="DD103" s="239" t="str">
        <v/>
      </c>
      <c r="DE103" s="239" t="str">
        <v/>
      </c>
      <c r="DF103" s="239" t="str">
        <v/>
      </c>
      <c r="DG103" s="239" t="str">
        <v/>
      </c>
      <c r="DH103" s="239" t="str">
        <v/>
      </c>
      <c r="DI103" s="239" t="str">
        <v/>
      </c>
      <c r="DJ103" s="239" t="str">
        <v/>
      </c>
      <c r="DK103" s="239" t="str">
        <v/>
      </c>
      <c r="DL103" s="239" t="str">
        <v/>
      </c>
      <c r="DM103" s="239" t="str">
        <v/>
      </c>
      <c r="DN103" s="239" t="str">
        <v/>
      </c>
      <c r="DO103" s="239" t="str">
        <v/>
      </c>
      <c r="DP103" s="110">
        <v>0</v>
      </c>
      <c r="DR103" s="282" t="s">
        <v>667</v>
      </c>
      <c r="DS103" s="290">
        <v>0</v>
      </c>
      <c r="DT103" s="290">
        <v>0</v>
      </c>
      <c r="DU103" s="286">
        <v>0</v>
      </c>
      <c r="DV103" s="286">
        <v>0</v>
      </c>
      <c r="DW103" s="286">
        <v>0</v>
      </c>
      <c r="DX103" s="286">
        <v>0</v>
      </c>
      <c r="DY103" s="286">
        <v>0</v>
      </c>
      <c r="DZ103" s="286">
        <v>0</v>
      </c>
      <c r="EA103" s="286">
        <v>0</v>
      </c>
      <c r="EB103" s="287">
        <v>0</v>
      </c>
      <c r="EC103" s="286">
        <v>0</v>
      </c>
      <c r="ED103" s="286">
        <v>0</v>
      </c>
      <c r="EE103" s="286">
        <v>0</v>
      </c>
      <c r="EF103" s="286">
        <v>0</v>
      </c>
      <c r="EG103" s="286">
        <v>-999</v>
      </c>
      <c r="EH103" s="286">
        <v>-999</v>
      </c>
      <c r="EK103" s="282" t="s">
        <v>667</v>
      </c>
      <c r="EL103" s="290">
        <f>IFERROR(DS103+TripMode!DD103, DS103)</f>
        <v>0</v>
      </c>
      <c r="EM103" s="290">
        <f>IFERROR(DT103+TripMode!DD103, DT103)</f>
        <v>0</v>
      </c>
      <c r="EN103" s="286">
        <f>IFERROR(DU103+TripMode!DE103, DU103)</f>
        <v>0</v>
      </c>
      <c r="EO103" s="286">
        <f>IFERROR(DV103+TripMode!DE103, DV103)</f>
        <v>0</v>
      </c>
      <c r="EP103" s="286">
        <f>IFERROR(DW103+TripMode!DE103, DW103)</f>
        <v>0</v>
      </c>
      <c r="EQ103" s="286">
        <f>IFERROR(DX103+TripMode!DF103, DX103)</f>
        <v>0</v>
      </c>
      <c r="ER103" s="286">
        <f>IFERROR(DY103+TripMode!DF103, DY103)</f>
        <v>0</v>
      </c>
      <c r="ES103" s="286">
        <f>IFERROR(DZ103+TripMode!DF103, DZ103)</f>
        <v>0</v>
      </c>
      <c r="ET103" s="286">
        <f>IFERROR(EA103+TripMode!DG103, EA103)</f>
        <v>0</v>
      </c>
      <c r="EU103" s="287">
        <f>IFERROR(EB103+TripMode!DH103, EB103)</f>
        <v>0</v>
      </c>
      <c r="EV103" s="286">
        <f>IFERROR(EC103+TripMode!DI103, EC103)</f>
        <v>0</v>
      </c>
      <c r="EW103" s="286">
        <f>IFERROR(ED103+TripMode!DJ103, ED103)</f>
        <v>0</v>
      </c>
      <c r="EX103" s="286">
        <f>IFERROR(EE103+TripMode!DK103, EE103)</f>
        <v>0</v>
      </c>
      <c r="EY103" s="286">
        <f>IFERROR(EF103+TripMode!DL103, EF103)</f>
        <v>0</v>
      </c>
      <c r="EZ103" s="286">
        <f>IFERROR(EG103+TripMode!DN103, EG103)</f>
        <v>-999</v>
      </c>
      <c r="FA103" s="286">
        <f>IFERROR(EH103+TripMode!DO103, EH103)</f>
        <v>-999</v>
      </c>
    </row>
    <row r="104" spans="1:157" s="251" customFormat="1" x14ac:dyDescent="0.25">
      <c r="A104" s="251">
        <v>2</v>
      </c>
      <c r="B104" s="273" t="s">
        <v>633</v>
      </c>
      <c r="C104" s="274">
        <v>0</v>
      </c>
      <c r="D104" s="274">
        <v>939970.62937999994</v>
      </c>
      <c r="E104" s="274">
        <v>0</v>
      </c>
      <c r="F104" s="274">
        <v>0</v>
      </c>
      <c r="G104" s="274">
        <v>0</v>
      </c>
      <c r="H104" s="274">
        <v>0</v>
      </c>
      <c r="I104" s="274">
        <v>0</v>
      </c>
      <c r="J104" s="274">
        <v>0</v>
      </c>
      <c r="K104" s="274">
        <v>0</v>
      </c>
      <c r="L104" s="274">
        <v>0</v>
      </c>
      <c r="M104" s="274">
        <v>0</v>
      </c>
      <c r="N104" s="274">
        <v>0</v>
      </c>
      <c r="O104" s="275">
        <v>939970.62937999994</v>
      </c>
      <c r="P104" s="234"/>
      <c r="Q104" s="273" t="s">
        <v>633</v>
      </c>
      <c r="R104" s="274">
        <f t="shared" ref="R104:R107" si="740">IFERROR(C104*IF((AG$115-SUM(C$108:C$111))/(C$115-SUM(C$108:C$111))&gt;0,(AG$115-SUM(C$108:C$111))/(C$115-SUM(C$108:C$111)),1),0)</f>
        <v>0</v>
      </c>
      <c r="S104" s="274">
        <f t="shared" ref="S104:S107" si="741">IFERROR(D104*IF((AH$115-SUM(D$108:D$111))/(D$115-SUM(D$108:D$111))&gt;0,(AH$115-SUM(D$108:D$111))/(D$115-SUM(D$108:D$111)),1),0)</f>
        <v>1025612</v>
      </c>
      <c r="T104" s="274">
        <f t="shared" ref="T104:T107" si="742">IFERROR(E104*IF((AI$115-SUM(E$108:E$111))/(E$115-SUM(E$108:E$111))&gt;0,(AI$115-SUM(E$108:E$111))/(E$115-SUM(E$108:E$111)),1),0)</f>
        <v>0</v>
      </c>
      <c r="U104" s="274">
        <f t="shared" ref="U104:U107" si="743">IFERROR(F104*IF((AJ$115-SUM(F$108:F$111))/(F$115-SUM(F$108:F$111))&gt;0,(AJ$115-SUM(F$108:F$111))/(F$115-SUM(F$108:F$111)),1),0)</f>
        <v>0</v>
      </c>
      <c r="V104" s="274">
        <f t="shared" ref="V104:V107" si="744">IFERROR(G104*IF((AK$115-SUM(G$108:G$111))/(G$115-SUM(G$108:G$111))&gt;0,(AK$115-SUM(G$108:G$111))/(G$115-SUM(G$108:G$111)),1),0)</f>
        <v>0</v>
      </c>
      <c r="W104" s="274">
        <f t="shared" ref="W104:W107" si="745">IFERROR(H104*IF((AL$115-SUM(H$108:H$111))/(H$115-SUM(H$108:H$111))&gt;0,(AL$115-SUM(H$108:H$111))/(H$115-SUM(H$108:H$111)),1),0)</f>
        <v>0</v>
      </c>
      <c r="X104" s="274">
        <f t="shared" ref="X104:X107" si="746">IFERROR(I104*IF((AM$115-SUM(I$108:I$111))/(I$115-SUM(I$108:I$111))&gt;0,(AM$115-SUM(I$108:I$111))/(I$115-SUM(I$108:I$111)),1),0)</f>
        <v>0</v>
      </c>
      <c r="Y104" s="274">
        <f t="shared" ref="Y104:Y107" si="747">IFERROR(J104*IF((AN$115-SUM(J$108:J$111))/(J$115-SUM(J$108:J$111))&gt;0,(AN$115-SUM(J$108:J$111))/(J$115-SUM(J$108:J$111)),1),0)</f>
        <v>0</v>
      </c>
      <c r="Z104" s="274">
        <f t="shared" ref="Z104:Z107" si="748">IFERROR(K104*IF((AO$115-SUM(K$108:K$111))/(K$115-SUM(K$108:K$111))&gt;0,(AO$115-SUM(K$108:K$111))/(K$115-SUM(K$108:K$111)),1),0)</f>
        <v>0</v>
      </c>
      <c r="AA104" s="274">
        <f t="shared" ref="AA104:AA107" si="749">IFERROR(L104*IF((AP$115-SUM(L$108:L$111))/(L$115-SUM(L$108:L$111))&gt;0,(AP$115-SUM(L$108:L$111))/(L$115-SUM(L$108:L$111)),1),0)</f>
        <v>0</v>
      </c>
      <c r="AB104" s="274">
        <f t="shared" ref="AB104:AB107" si="750">IFERROR(M104*IF((AQ$115-SUM(M$108:M$111))/(M$115-SUM(M$108:M$111))&gt;0,(AQ$115-SUM(M$108:M$111))/(M$115-SUM(M$108:M$111)),1),0)</f>
        <v>0</v>
      </c>
      <c r="AC104" s="274">
        <f t="shared" ref="AC104:AC107" si="751">IFERROR(N104*IF((AR$115-SUM(N$108:N$111))/(N$115-SUM(N$108:N$111))&gt;0,(AR$115-SUM(N$108:N$111))/(N$115-SUM(N$108:N$111)),1),0)</f>
        <v>0</v>
      </c>
      <c r="AD104" s="275">
        <f t="shared" ref="AD104:AD115" si="752">SUM(R104:AC104)</f>
        <v>1025612</v>
      </c>
      <c r="AF104" s="273" t="s">
        <v>633</v>
      </c>
      <c r="AG104" s="274">
        <f>Index!$D$3*SUMIFS(TripMode_Input!$E:$E,TripMode_Input!$C:$C,AG$4,TripMode_Input!$D:$D,$A$101,TripMode_Input!$B:$B,$A104)</f>
        <v>0</v>
      </c>
      <c r="AH104" s="274">
        <f>Index!$D$3*SUMIFS(TripMode_Input!$E:$E,TripMode_Input!$C:$C,AH$4,TripMode_Input!$D:$D,$A$101,TripMode_Input!$B:$B,$A104)</f>
        <v>950072</v>
      </c>
      <c r="AI104" s="274">
        <f>Index!$D$3*SUMIFS(TripMode_Input!$E:$E,TripMode_Input!$C:$C,AI$4,TripMode_Input!$D:$D,$A$101,TripMode_Input!$B:$B,$A104)</f>
        <v>20</v>
      </c>
      <c r="AJ104" s="274">
        <f>Index!$D$3*SUMIFS(TripMode_Input!$E:$E,TripMode_Input!$C:$C,AJ$4,TripMode_Input!$D:$D,$A$101,TripMode_Input!$B:$B,$A104)</f>
        <v>0</v>
      </c>
      <c r="AK104" s="274">
        <f>Index!$D$3*SUMIFS(TripMode_Input!$E:$E,TripMode_Input!$C:$C,AK$4,TripMode_Input!$D:$D,$A$101,TripMode_Input!$B:$B,$A104)</f>
        <v>0</v>
      </c>
      <c r="AL104" s="274">
        <f>Index!$D$3*SUMIFS(TripMode_Input!$E:$E,TripMode_Input!$C:$C,AL$4,TripMode_Input!$D:$D,$A$101,TripMode_Input!$B:$B,$A104)</f>
        <v>0</v>
      </c>
      <c r="AM104" s="274">
        <f>Index!$D$3*SUMIFS(TripMode_Input!$E:$E,TripMode_Input!$C:$C,AM$4,TripMode_Input!$D:$D,$A$101,TripMode_Input!$B:$B,$A104)</f>
        <v>0</v>
      </c>
      <c r="AN104" s="274">
        <f>Index!$D$3*SUMIFS(TripMode_Input!$E:$E,TripMode_Input!$C:$C,AN$4,TripMode_Input!$D:$D,$A$101,TripMode_Input!$B:$B,$A104)</f>
        <v>0</v>
      </c>
      <c r="AO104" s="274">
        <f>Index!$D$3*SUMIFS(TripMode_Input!$E:$E,TripMode_Input!$C:$C,AO$4,TripMode_Input!$D:$D,$A$101,TripMode_Input!$B:$B,$A104)</f>
        <v>0</v>
      </c>
      <c r="AP104" s="274">
        <f>Index!$D$3*SUMIFS(TripMode_Input!$E:$E,TripMode_Input!$C:$C,AP$4,TripMode_Input!$D:$D,$A$101,TripMode_Input!$B:$B,$A104)</f>
        <v>0</v>
      </c>
      <c r="AQ104" s="274">
        <f>Index!$D$3*SUMIFS(TripMode_Input!$E:$E,TripMode_Input!$C:$C,AQ$4,TripMode_Input!$D:$D,$A$101,TripMode_Input!$B:$B,$A104)</f>
        <v>182</v>
      </c>
      <c r="AR104" s="274">
        <f>Index!$D$3*SUMIFS(TripMode_Input!$E:$E,TripMode_Input!$C:$C,AR$4,TripMode_Input!$D:$D,$A$101,TripMode_Input!$B:$B,$A104)</f>
        <v>270</v>
      </c>
      <c r="AS104" s="275">
        <f t="shared" ref="AS104:AS115" si="753">SUM(AG104:AR104)</f>
        <v>950544</v>
      </c>
      <c r="AU104" s="273" t="s">
        <v>633</v>
      </c>
      <c r="AV104" s="249">
        <f t="shared" ref="AV104:AV115" si="754">IF(R104&gt;0,R104/R$115,0)</f>
        <v>0</v>
      </c>
      <c r="AW104" s="249">
        <f t="shared" ref="AW104:AW115" si="755">IF(S104&gt;0,S104/S$115,0)</f>
        <v>1</v>
      </c>
      <c r="AX104" s="249">
        <f t="shared" ref="AX104:AX115" si="756">IF(T104&gt;0,T104/T$115,0)</f>
        <v>0</v>
      </c>
      <c r="AY104" s="249">
        <f t="shared" ref="AY104:AY115" si="757">IF(U104&gt;0,U104/U$115,0)</f>
        <v>0</v>
      </c>
      <c r="AZ104" s="249">
        <f t="shared" ref="AZ104:AZ115" si="758">IF(V104&gt;0,V104/V$115,0)</f>
        <v>0</v>
      </c>
      <c r="BA104" s="249">
        <f t="shared" ref="BA104:BA115" si="759">IF(W104&gt;0,W104/W$115,0)</f>
        <v>0</v>
      </c>
      <c r="BB104" s="249">
        <f t="shared" ref="BB104:BB115" si="760">IF(X104&gt;0,X104/X$115,0)</f>
        <v>0</v>
      </c>
      <c r="BC104" s="249">
        <f t="shared" ref="BC104:BC115" si="761">IF(Y104&gt;0,Y104/Y$115,0)</f>
        <v>0</v>
      </c>
      <c r="BD104" s="249">
        <f t="shared" ref="BD104:BD115" si="762">IF(Z104&gt;0,Z104/Z$115,0)</f>
        <v>0</v>
      </c>
      <c r="BE104" s="249">
        <f t="shared" ref="BE104:BE115" si="763">IF(AA104&gt;0,AA104/AA$115,0)</f>
        <v>0</v>
      </c>
      <c r="BF104" s="249">
        <f t="shared" ref="BF104:BF115" si="764">IF(AB104&gt;0,AB104/AB$115,0)</f>
        <v>0</v>
      </c>
      <c r="BG104" s="249">
        <f t="shared" ref="BG104:BG115" si="765">IF(AC104&gt;0,AC104/AC$115,0)</f>
        <v>0</v>
      </c>
      <c r="BH104" s="279">
        <f t="shared" ref="BH104:BH115" si="766">IF(AD104&gt;0,AD104/AD$115,0)</f>
        <v>0.6111468642144805</v>
      </c>
      <c r="BJ104" s="273" t="s">
        <v>633</v>
      </c>
      <c r="BK104" s="249">
        <f t="shared" ref="BK104:BK115" si="767">IF(AG104&gt;0,AG104/AG$115,0)</f>
        <v>0</v>
      </c>
      <c r="BL104" s="249">
        <f t="shared" ref="BL104:BL115" si="768">IF(AH104&gt;0,AH104/AH$115,0)</f>
        <v>0.92634641560356157</v>
      </c>
      <c r="BM104" s="249">
        <f t="shared" ref="BM104:BM115" si="769">IF(AI104&gt;0,AI104/AI$115,0)</f>
        <v>3.0648334875966186E-5</v>
      </c>
      <c r="BN104" s="249">
        <f t="shared" ref="BN104:BN115" si="770">IF(AJ104&gt;0,AJ104/AJ$115,0)</f>
        <v>0</v>
      </c>
      <c r="BO104" s="249">
        <f t="shared" ref="BO104:BO115" si="771">IF(AK104&gt;0,AK104/AK$115,0)</f>
        <v>0</v>
      </c>
      <c r="BP104" s="249">
        <f t="shared" ref="BP104:BP115" si="772">IF(AL104&gt;0,AL104/AL$115,0)</f>
        <v>0</v>
      </c>
      <c r="BQ104" s="249">
        <f t="shared" ref="BQ104:BQ115" si="773">IF(AM104&gt;0,AM104/AM$115,0)</f>
        <v>0</v>
      </c>
      <c r="BR104" s="249">
        <f t="shared" ref="BR104:BR115" si="774">IF(AN104&gt;0,AN104/AN$115,0)</f>
        <v>0</v>
      </c>
      <c r="BS104" s="249">
        <f t="shared" ref="BS104:BS115" si="775">IF(AO104&gt;0,AO104/AO$115,0)</f>
        <v>0</v>
      </c>
      <c r="BT104" s="249">
        <f t="shared" ref="BT104:BT115" si="776">IF(AP104&gt;0,AP104/AP$115,0)</f>
        <v>0</v>
      </c>
      <c r="BU104" s="249">
        <f t="shared" ref="BU104:BU115" si="777">IF(AQ104&gt;0,AQ104/AQ$115,0)</f>
        <v>0.25138121546961328</v>
      </c>
      <c r="BV104" s="249">
        <f t="shared" ref="BV104:BV115" si="778">IF(AR104&gt;0,AR104/AR$115,0)</f>
        <v>0.27663934426229508</v>
      </c>
      <c r="BW104" s="279">
        <f t="shared" ref="BW104:BW115" si="779">IF(AS104&gt;0,AS104/AS$115,0)</f>
        <v>0.56584176451119006</v>
      </c>
      <c r="BY104" s="273" t="s">
        <v>633</v>
      </c>
      <c r="BZ104" s="249" t="str">
        <f t="shared" ref="BZ104:BZ115" si="780">IF(OR(ISNA(AV104),AV104=0,AV104=""),"",(BK104-AV104)/AV104)</f>
        <v/>
      </c>
      <c r="CA104" s="249">
        <f t="shared" si="717"/>
        <v>-7.3653584396438432E-2</v>
      </c>
      <c r="CB104" s="249" t="str">
        <f t="shared" si="718"/>
        <v/>
      </c>
      <c r="CC104" s="249" t="str">
        <f t="shared" si="719"/>
        <v/>
      </c>
      <c r="CD104" s="249" t="str">
        <f t="shared" si="720"/>
        <v/>
      </c>
      <c r="CE104" s="249" t="str">
        <f t="shared" si="721"/>
        <v/>
      </c>
      <c r="CF104" s="249" t="str">
        <f t="shared" si="722"/>
        <v/>
      </c>
      <c r="CG104" s="249" t="str">
        <f t="shared" si="723"/>
        <v/>
      </c>
      <c r="CH104" s="249" t="str">
        <f t="shared" si="724"/>
        <v/>
      </c>
      <c r="CI104" s="249" t="str">
        <f t="shared" si="725"/>
        <v/>
      </c>
      <c r="CJ104" s="249" t="str">
        <f t="shared" si="726"/>
        <v/>
      </c>
      <c r="CK104" s="249" t="str">
        <f t="shared" si="727"/>
        <v/>
      </c>
      <c r="CL104" s="279">
        <f t="shared" si="728"/>
        <v>-7.4131280639919514E-2</v>
      </c>
      <c r="CN104" s="273" t="s">
        <v>633</v>
      </c>
      <c r="CO104" s="239" t="str">
        <f t="shared" ref="CO104:CO114" si="781">IFERROR(IF(BK104&gt;0,LN(AV104/BK104),""),"")</f>
        <v/>
      </c>
      <c r="CP104" s="239">
        <f t="shared" si="729"/>
        <v>7.6507015369580628E-2</v>
      </c>
      <c r="CQ104" s="239" t="str">
        <f t="shared" si="730"/>
        <v/>
      </c>
      <c r="CR104" s="239" t="str">
        <f t="shared" si="731"/>
        <v/>
      </c>
      <c r="CS104" s="239" t="str">
        <f t="shared" si="732"/>
        <v/>
      </c>
      <c r="CT104" s="239" t="str">
        <f t="shared" si="733"/>
        <v/>
      </c>
      <c r="CU104" s="239" t="str">
        <f t="shared" si="734"/>
        <v/>
      </c>
      <c r="CV104" s="239" t="str">
        <f t="shared" si="735"/>
        <v/>
      </c>
      <c r="CW104" s="239" t="str">
        <f t="shared" si="736"/>
        <v/>
      </c>
      <c r="CX104" s="239" t="str">
        <f t="shared" si="737"/>
        <v/>
      </c>
      <c r="CY104" s="239" t="str">
        <f t="shared" si="738"/>
        <v/>
      </c>
      <c r="CZ104" s="239" t="str">
        <f t="shared" si="739"/>
        <v/>
      </c>
      <c r="DA104" s="110"/>
      <c r="DB104" s="121" t="s">
        <v>332</v>
      </c>
      <c r="DC104" s="273" t="str">
        <v>Auto 2 Person (Free)</v>
      </c>
      <c r="DD104" s="239" t="str">
        <v/>
      </c>
      <c r="DE104" s="239">
        <v>7.6507015369580628E-2</v>
      </c>
      <c r="DF104" s="239" t="str">
        <v/>
      </c>
      <c r="DG104" s="239" t="str">
        <v/>
      </c>
      <c r="DH104" s="239" t="str">
        <v/>
      </c>
      <c r="DI104" s="239" t="str">
        <v/>
      </c>
      <c r="DJ104" s="239" t="str">
        <v/>
      </c>
      <c r="DK104" s="239" t="str">
        <v/>
      </c>
      <c r="DL104" s="239" t="str">
        <v/>
      </c>
      <c r="DM104" s="239" t="str">
        <v/>
      </c>
      <c r="DN104" s="239" t="str">
        <v/>
      </c>
      <c r="DO104" s="239" t="str">
        <v/>
      </c>
      <c r="DP104" s="110">
        <v>0</v>
      </c>
      <c r="DR104" s="282" t="s">
        <v>668</v>
      </c>
      <c r="DS104" s="288">
        <v>-5</v>
      </c>
      <c r="DT104" s="288">
        <v>-5</v>
      </c>
      <c r="DU104" s="290">
        <v>0</v>
      </c>
      <c r="DV104" s="290">
        <v>0</v>
      </c>
      <c r="DW104" s="290">
        <v>0</v>
      </c>
      <c r="DX104" s="286">
        <v>-999</v>
      </c>
      <c r="DY104" s="286">
        <v>-999</v>
      </c>
      <c r="DZ104" s="286">
        <v>-999</v>
      </c>
      <c r="EA104" s="289">
        <v>-5</v>
      </c>
      <c r="EB104" s="287">
        <v>-999</v>
      </c>
      <c r="EC104" s="286">
        <v>-999</v>
      </c>
      <c r="ED104" s="286">
        <v>-999</v>
      </c>
      <c r="EE104" s="286">
        <v>-999</v>
      </c>
      <c r="EF104" s="286">
        <v>-999</v>
      </c>
      <c r="EG104" s="286">
        <v>-999</v>
      </c>
      <c r="EH104" s="286">
        <v>-999</v>
      </c>
      <c r="EK104" s="282" t="s">
        <v>668</v>
      </c>
      <c r="EL104" s="288">
        <f>IFERROR(DS104+TripMode!DD104, DS104)</f>
        <v>-5</v>
      </c>
      <c r="EM104" s="286">
        <f>IFERROR(DT104+TripMode!DD104, DT104)</f>
        <v>-5</v>
      </c>
      <c r="EN104" s="290">
        <f>0</f>
        <v>0</v>
      </c>
      <c r="EO104" s="290">
        <f>0</f>
        <v>0</v>
      </c>
      <c r="EP104" s="290">
        <f>0</f>
        <v>0</v>
      </c>
      <c r="EQ104" s="286">
        <f>IFERROR(DX104+TripMode!DF104, DX104)</f>
        <v>-999</v>
      </c>
      <c r="ER104" s="286">
        <f>IFERROR(DY104+TripMode!DF104, DY104)</f>
        <v>-999</v>
      </c>
      <c r="ES104" s="286">
        <f>IFERROR(DZ104+TripMode!DF104, DZ104)</f>
        <v>-999</v>
      </c>
      <c r="ET104" s="289">
        <f>IFERROR(EA104+TripMode!DG104, EA104)</f>
        <v>-5</v>
      </c>
      <c r="EU104" s="287">
        <f>IFERROR(EB104+TripMode!DH104, EB104)</f>
        <v>-999</v>
      </c>
      <c r="EV104" s="286">
        <f>IFERROR(EC104+TripMode!DI104, EC104)</f>
        <v>-999</v>
      </c>
      <c r="EW104" s="286">
        <f>IFERROR(ED104+TripMode!DJ104, ED104)</f>
        <v>-999</v>
      </c>
      <c r="EX104" s="286">
        <f>IFERROR(EE104+TripMode!DK104, EE104)</f>
        <v>-999</v>
      </c>
      <c r="EY104" s="286">
        <f>IFERROR(EF104+TripMode!DL104, EF104)</f>
        <v>-999</v>
      </c>
      <c r="EZ104" s="286">
        <f>IFERROR(EG104+TripMode!DN104, EG104)</f>
        <v>-999</v>
      </c>
      <c r="FA104" s="286">
        <f>IFERROR(EH104+TripMode!DO104, EH104)</f>
        <v>-999</v>
      </c>
    </row>
    <row r="105" spans="1:157" s="251" customFormat="1" x14ac:dyDescent="0.25">
      <c r="A105" s="251">
        <v>3</v>
      </c>
      <c r="B105" s="273" t="s">
        <v>634</v>
      </c>
      <c r="C105" s="274">
        <v>0</v>
      </c>
      <c r="D105" s="274">
        <v>0</v>
      </c>
      <c r="E105" s="274">
        <v>334457.89772000001</v>
      </c>
      <c r="F105" s="274">
        <v>0</v>
      </c>
      <c r="G105" s="274">
        <v>0</v>
      </c>
      <c r="H105" s="274">
        <v>0</v>
      </c>
      <c r="I105" s="274">
        <v>0</v>
      </c>
      <c r="J105" s="274">
        <v>0</v>
      </c>
      <c r="K105" s="274">
        <v>0</v>
      </c>
      <c r="L105" s="274">
        <v>0</v>
      </c>
      <c r="M105" s="274">
        <v>0</v>
      </c>
      <c r="N105" s="274">
        <v>0</v>
      </c>
      <c r="O105" s="275">
        <v>334457.89772000001</v>
      </c>
      <c r="P105" s="234"/>
      <c r="Q105" s="273" t="s">
        <v>634</v>
      </c>
      <c r="R105" s="274">
        <f t="shared" si="740"/>
        <v>0</v>
      </c>
      <c r="S105" s="274">
        <f t="shared" si="741"/>
        <v>0</v>
      </c>
      <c r="T105" s="274">
        <f t="shared" si="742"/>
        <v>652564</v>
      </c>
      <c r="U105" s="274">
        <f t="shared" si="743"/>
        <v>0</v>
      </c>
      <c r="V105" s="274">
        <f t="shared" si="744"/>
        <v>0</v>
      </c>
      <c r="W105" s="274">
        <f t="shared" si="745"/>
        <v>0</v>
      </c>
      <c r="X105" s="274">
        <f t="shared" si="746"/>
        <v>0</v>
      </c>
      <c r="Y105" s="274">
        <f t="shared" si="747"/>
        <v>0</v>
      </c>
      <c r="Z105" s="274">
        <f t="shared" si="748"/>
        <v>0</v>
      </c>
      <c r="AA105" s="274">
        <f t="shared" si="749"/>
        <v>0</v>
      </c>
      <c r="AB105" s="274">
        <f t="shared" si="750"/>
        <v>0</v>
      </c>
      <c r="AC105" s="274">
        <f t="shared" si="751"/>
        <v>0</v>
      </c>
      <c r="AD105" s="275">
        <f t="shared" si="752"/>
        <v>652564</v>
      </c>
      <c r="AF105" s="273" t="s">
        <v>634</v>
      </c>
      <c r="AG105" s="274">
        <f>Index!$D$3*SUMIFS(TripMode_Input!$E:$E,TripMode_Input!$C:$C,AG$4,TripMode_Input!$D:$D,$A$101,TripMode_Input!$B:$B,$A105)</f>
        <v>0</v>
      </c>
      <c r="AH105" s="274">
        <f>Index!$D$3*SUMIFS(TripMode_Input!$E:$E,TripMode_Input!$C:$C,AH$4,TripMode_Input!$D:$D,$A$101,TripMode_Input!$B:$B,$A105)</f>
        <v>0</v>
      </c>
      <c r="AI105" s="274">
        <f>Index!$D$3*SUMIFS(TripMode_Input!$E:$E,TripMode_Input!$C:$C,AI$4,TripMode_Input!$D:$D,$A$101,TripMode_Input!$B:$B,$A105)</f>
        <v>611192</v>
      </c>
      <c r="AJ105" s="274">
        <f>Index!$D$3*SUMIFS(TripMode_Input!$E:$E,TripMode_Input!$C:$C,AJ$4,TripMode_Input!$D:$D,$A$101,TripMode_Input!$B:$B,$A105)</f>
        <v>0</v>
      </c>
      <c r="AK105" s="274">
        <f>Index!$D$3*SUMIFS(TripMode_Input!$E:$E,TripMode_Input!$C:$C,AK$4,TripMode_Input!$D:$D,$A$101,TripMode_Input!$B:$B,$A105)</f>
        <v>0</v>
      </c>
      <c r="AL105" s="274">
        <f>Index!$D$3*SUMIFS(TripMode_Input!$E:$E,TripMode_Input!$C:$C,AL$4,TripMode_Input!$D:$D,$A$101,TripMode_Input!$B:$B,$A105)</f>
        <v>0</v>
      </c>
      <c r="AM105" s="274">
        <f>Index!$D$3*SUMIFS(TripMode_Input!$E:$E,TripMode_Input!$C:$C,AM$4,TripMode_Input!$D:$D,$A$101,TripMode_Input!$B:$B,$A105)</f>
        <v>0</v>
      </c>
      <c r="AN105" s="274">
        <f>Index!$D$3*SUMIFS(TripMode_Input!$E:$E,TripMode_Input!$C:$C,AN$4,TripMode_Input!$D:$D,$A$101,TripMode_Input!$B:$B,$A105)</f>
        <v>0</v>
      </c>
      <c r="AO105" s="274">
        <f>Index!$D$3*SUMIFS(TripMode_Input!$E:$E,TripMode_Input!$C:$C,AO$4,TripMode_Input!$D:$D,$A$101,TripMode_Input!$B:$B,$A105)</f>
        <v>0</v>
      </c>
      <c r="AP105" s="274">
        <f>Index!$D$3*SUMIFS(TripMode_Input!$E:$E,TripMode_Input!$C:$C,AP$4,TripMode_Input!$D:$D,$A$101,TripMode_Input!$B:$B,$A105)</f>
        <v>0</v>
      </c>
      <c r="AQ105" s="274">
        <f>Index!$D$3*SUMIFS(TripMode_Input!$E:$E,TripMode_Input!$C:$C,AQ$4,TripMode_Input!$D:$D,$A$101,TripMode_Input!$B:$B,$A105)</f>
        <v>0</v>
      </c>
      <c r="AR105" s="274">
        <f>Index!$D$3*SUMIFS(TripMode_Input!$E:$E,TripMode_Input!$C:$C,AR$4,TripMode_Input!$D:$D,$A$101,TripMode_Input!$B:$B,$A105)</f>
        <v>0</v>
      </c>
      <c r="AS105" s="275">
        <f t="shared" si="753"/>
        <v>611192</v>
      </c>
      <c r="AU105" s="273" t="s">
        <v>634</v>
      </c>
      <c r="AV105" s="249">
        <f t="shared" si="754"/>
        <v>0</v>
      </c>
      <c r="AW105" s="249">
        <f t="shared" si="755"/>
        <v>0</v>
      </c>
      <c r="AX105" s="249">
        <f t="shared" si="756"/>
        <v>1</v>
      </c>
      <c r="AY105" s="249">
        <f t="shared" si="757"/>
        <v>0</v>
      </c>
      <c r="AZ105" s="249">
        <f t="shared" si="758"/>
        <v>0</v>
      </c>
      <c r="BA105" s="249">
        <f t="shared" si="759"/>
        <v>0</v>
      </c>
      <c r="BB105" s="249">
        <f t="shared" si="760"/>
        <v>0</v>
      </c>
      <c r="BC105" s="249">
        <f t="shared" si="761"/>
        <v>0</v>
      </c>
      <c r="BD105" s="249">
        <f t="shared" si="762"/>
        <v>0</v>
      </c>
      <c r="BE105" s="249">
        <f t="shared" si="763"/>
        <v>0</v>
      </c>
      <c r="BF105" s="249">
        <f t="shared" si="764"/>
        <v>0</v>
      </c>
      <c r="BG105" s="249">
        <f t="shared" si="765"/>
        <v>0</v>
      </c>
      <c r="BH105" s="279">
        <f t="shared" si="766"/>
        <v>0.3888531357855195</v>
      </c>
      <c r="BJ105" s="273" t="s">
        <v>634</v>
      </c>
      <c r="BK105" s="249">
        <f t="shared" si="767"/>
        <v>0</v>
      </c>
      <c r="BL105" s="249">
        <f t="shared" si="768"/>
        <v>0</v>
      </c>
      <c r="BM105" s="249">
        <f t="shared" si="769"/>
        <v>0.93660085447557639</v>
      </c>
      <c r="BN105" s="249">
        <f t="shared" si="770"/>
        <v>0</v>
      </c>
      <c r="BO105" s="249">
        <f t="shared" si="771"/>
        <v>0</v>
      </c>
      <c r="BP105" s="249">
        <f t="shared" si="772"/>
        <v>0</v>
      </c>
      <c r="BQ105" s="249">
        <f t="shared" si="773"/>
        <v>0</v>
      </c>
      <c r="BR105" s="249">
        <f t="shared" si="774"/>
        <v>0</v>
      </c>
      <c r="BS105" s="249">
        <f t="shared" si="775"/>
        <v>0</v>
      </c>
      <c r="BT105" s="249">
        <f t="shared" si="776"/>
        <v>0</v>
      </c>
      <c r="BU105" s="249">
        <f t="shared" si="777"/>
        <v>0</v>
      </c>
      <c r="BV105" s="249">
        <f t="shared" si="778"/>
        <v>0</v>
      </c>
      <c r="BW105" s="279">
        <f t="shared" si="779"/>
        <v>0.36383161614309628</v>
      </c>
      <c r="BY105" s="273" t="s">
        <v>634</v>
      </c>
      <c r="BZ105" s="249" t="str">
        <f t="shared" si="780"/>
        <v/>
      </c>
      <c r="CA105" s="249" t="str">
        <f t="shared" si="717"/>
        <v/>
      </c>
      <c r="CB105" s="249">
        <f t="shared" si="718"/>
        <v>-6.3399145524423606E-2</v>
      </c>
      <c r="CC105" s="249" t="str">
        <f t="shared" si="719"/>
        <v/>
      </c>
      <c r="CD105" s="249" t="str">
        <f t="shared" si="720"/>
        <v/>
      </c>
      <c r="CE105" s="249" t="str">
        <f t="shared" si="721"/>
        <v/>
      </c>
      <c r="CF105" s="249" t="str">
        <f t="shared" si="722"/>
        <v/>
      </c>
      <c r="CG105" s="249" t="str">
        <f t="shared" si="723"/>
        <v/>
      </c>
      <c r="CH105" s="249" t="str">
        <f t="shared" si="724"/>
        <v/>
      </c>
      <c r="CI105" s="249" t="str">
        <f t="shared" si="725"/>
        <v/>
      </c>
      <c r="CJ105" s="249" t="str">
        <f t="shared" si="726"/>
        <v/>
      </c>
      <c r="CK105" s="249" t="str">
        <f t="shared" si="727"/>
        <v/>
      </c>
      <c r="CL105" s="279">
        <f t="shared" si="728"/>
        <v>-6.4346966347275103E-2</v>
      </c>
      <c r="CN105" s="273" t="s">
        <v>634</v>
      </c>
      <c r="CO105" s="239" t="str">
        <f t="shared" si="781"/>
        <v/>
      </c>
      <c r="CP105" s="239" t="str">
        <f t="shared" si="729"/>
        <v/>
      </c>
      <c r="CQ105" s="239">
        <f t="shared" si="730"/>
        <v>6.5498069916673327E-2</v>
      </c>
      <c r="CR105" s="239" t="str">
        <f t="shared" si="731"/>
        <v/>
      </c>
      <c r="CS105" s="239" t="str">
        <f t="shared" si="732"/>
        <v/>
      </c>
      <c r="CT105" s="239" t="str">
        <f t="shared" si="733"/>
        <v/>
      </c>
      <c r="CU105" s="239" t="str">
        <f t="shared" si="734"/>
        <v/>
      </c>
      <c r="CV105" s="239" t="str">
        <f t="shared" si="735"/>
        <v/>
      </c>
      <c r="CW105" s="239" t="str">
        <f t="shared" si="736"/>
        <v/>
      </c>
      <c r="CX105" s="239" t="str">
        <f t="shared" si="737"/>
        <v/>
      </c>
      <c r="CY105" s="239" t="str">
        <f t="shared" si="738"/>
        <v/>
      </c>
      <c r="CZ105" s="239" t="str">
        <f t="shared" si="739"/>
        <v/>
      </c>
      <c r="DA105" s="110"/>
      <c r="DB105" s="121" t="s">
        <v>625</v>
      </c>
      <c r="DC105" s="273" t="str">
        <v>Auto 3+ Person (Free)</v>
      </c>
      <c r="DD105" s="239" t="str">
        <v/>
      </c>
      <c r="DE105" s="239" t="str">
        <v/>
      </c>
      <c r="DF105" s="239">
        <v>6.5498069916673327E-2</v>
      </c>
      <c r="DG105" s="239" t="str">
        <v/>
      </c>
      <c r="DH105" s="239" t="str">
        <v/>
      </c>
      <c r="DI105" s="239" t="str">
        <v/>
      </c>
      <c r="DJ105" s="239" t="str">
        <v/>
      </c>
      <c r="DK105" s="239" t="str">
        <v/>
      </c>
      <c r="DL105" s="239" t="str">
        <v/>
      </c>
      <c r="DM105" s="239" t="str">
        <v/>
      </c>
      <c r="DN105" s="239" t="str">
        <v/>
      </c>
      <c r="DO105" s="239" t="str">
        <v/>
      </c>
      <c r="DP105" s="110">
        <v>0</v>
      </c>
      <c r="DR105" s="282" t="s">
        <v>669</v>
      </c>
      <c r="DS105" s="288">
        <v>-5</v>
      </c>
      <c r="DT105" s="288">
        <v>-5</v>
      </c>
      <c r="DU105" s="288">
        <v>-5</v>
      </c>
      <c r="DV105" s="288">
        <v>-5</v>
      </c>
      <c r="DW105" s="288">
        <v>-5</v>
      </c>
      <c r="DX105" s="290">
        <v>0</v>
      </c>
      <c r="DY105" s="290">
        <v>0</v>
      </c>
      <c r="DZ105" s="290">
        <v>0</v>
      </c>
      <c r="EA105" s="288">
        <v>-5</v>
      </c>
      <c r="EB105" s="287">
        <v>-999</v>
      </c>
      <c r="EC105" s="286">
        <v>-999</v>
      </c>
      <c r="ED105" s="286">
        <v>-999</v>
      </c>
      <c r="EE105" s="286">
        <v>-999</v>
      </c>
      <c r="EF105" s="286">
        <v>-999</v>
      </c>
      <c r="EG105" s="286">
        <v>-999</v>
      </c>
      <c r="EH105" s="286">
        <v>-999</v>
      </c>
      <c r="EK105" s="282" t="s">
        <v>669</v>
      </c>
      <c r="EL105" s="288">
        <f>IFERROR(DS105+TripMode!DD105, DS105)</f>
        <v>-5</v>
      </c>
      <c r="EM105" s="288">
        <f>IFERROR(DT105+TripMode!DD105, DT105)</f>
        <v>-5</v>
      </c>
      <c r="EN105" s="288">
        <f>IFERROR(DU105+TripMode!DE105, DU105)</f>
        <v>-5</v>
      </c>
      <c r="EO105" s="288">
        <f>IFERROR(DV105+TripMode!DE105, DV105)</f>
        <v>-5</v>
      </c>
      <c r="EP105" s="288">
        <f>IFERROR(DW105+TripMode!DE105, DW105)</f>
        <v>-5</v>
      </c>
      <c r="EQ105" s="290">
        <f>0</f>
        <v>0</v>
      </c>
      <c r="ER105" s="290">
        <f>0</f>
        <v>0</v>
      </c>
      <c r="ES105" s="290">
        <f>0</f>
        <v>0</v>
      </c>
      <c r="ET105" s="288">
        <f>IFERROR(EA105+TripMode!DG105, EA105)</f>
        <v>-5</v>
      </c>
      <c r="EU105" s="287">
        <f>IFERROR(EB105+TripMode!DH105, EB105)</f>
        <v>-999</v>
      </c>
      <c r="EV105" s="286">
        <f>IFERROR(EC105+TripMode!DI105, EC105)</f>
        <v>-999</v>
      </c>
      <c r="EW105" s="286">
        <f>IFERROR(ED105+TripMode!DJ105, ED105)</f>
        <v>-999</v>
      </c>
      <c r="EX105" s="286">
        <f>IFERROR(EE105+TripMode!DK105, EE105)</f>
        <v>-999</v>
      </c>
      <c r="EY105" s="286">
        <f>IFERROR(EF105+TripMode!DL105, EF105)</f>
        <v>-999</v>
      </c>
      <c r="EZ105" s="286">
        <f>IFERROR(EG105+TripMode!DN105, EG105)</f>
        <v>-999</v>
      </c>
      <c r="FA105" s="286">
        <f>IFERROR(EH105+TripMode!DO105, EH105)</f>
        <v>-999</v>
      </c>
    </row>
    <row r="106" spans="1:157" s="251" customFormat="1" x14ac:dyDescent="0.25">
      <c r="A106" s="251">
        <v>4</v>
      </c>
      <c r="B106" s="273" t="s">
        <v>515</v>
      </c>
      <c r="C106" s="274">
        <v>0</v>
      </c>
      <c r="D106" s="274">
        <v>0</v>
      </c>
      <c r="E106" s="274">
        <v>0</v>
      </c>
      <c r="F106" s="274">
        <v>0</v>
      </c>
      <c r="G106" s="274">
        <v>0</v>
      </c>
      <c r="H106" s="274">
        <v>0</v>
      </c>
      <c r="I106" s="274">
        <v>0</v>
      </c>
      <c r="J106" s="274">
        <v>0</v>
      </c>
      <c r="K106" s="274">
        <v>0</v>
      </c>
      <c r="L106" s="274">
        <v>0</v>
      </c>
      <c r="M106" s="274">
        <v>0</v>
      </c>
      <c r="N106" s="274">
        <v>0</v>
      </c>
      <c r="O106" s="275">
        <v>0</v>
      </c>
      <c r="P106" s="234"/>
      <c r="Q106" s="273" t="s">
        <v>515</v>
      </c>
      <c r="R106" s="274">
        <f t="shared" si="740"/>
        <v>0</v>
      </c>
      <c r="S106" s="274">
        <f t="shared" si="741"/>
        <v>0</v>
      </c>
      <c r="T106" s="274">
        <f t="shared" si="742"/>
        <v>0</v>
      </c>
      <c r="U106" s="274">
        <f t="shared" si="743"/>
        <v>0</v>
      </c>
      <c r="V106" s="274">
        <f t="shared" si="744"/>
        <v>0</v>
      </c>
      <c r="W106" s="274">
        <f t="shared" si="745"/>
        <v>0</v>
      </c>
      <c r="X106" s="274">
        <f t="shared" si="746"/>
        <v>0</v>
      </c>
      <c r="Y106" s="274">
        <f t="shared" si="747"/>
        <v>0</v>
      </c>
      <c r="Z106" s="274">
        <f t="shared" si="748"/>
        <v>0</v>
      </c>
      <c r="AA106" s="274">
        <f t="shared" si="749"/>
        <v>0</v>
      </c>
      <c r="AB106" s="274">
        <f t="shared" si="750"/>
        <v>0</v>
      </c>
      <c r="AC106" s="274">
        <f t="shared" si="751"/>
        <v>0</v>
      </c>
      <c r="AD106" s="275">
        <f t="shared" si="752"/>
        <v>0</v>
      </c>
      <c r="AF106" s="273" t="s">
        <v>515</v>
      </c>
      <c r="AG106" s="274">
        <f>Index!$D$3*SUMIFS(TripMode_Input!$E:$E,TripMode_Input!$C:$C,AG$4,TripMode_Input!$D:$D,$A$101,TripMode_Input!$B:$B,$A106)</f>
        <v>0</v>
      </c>
      <c r="AH106" s="274">
        <f>Index!$D$3*SUMIFS(TripMode_Input!$E:$E,TripMode_Input!$C:$C,AH$4,TripMode_Input!$D:$D,$A$101,TripMode_Input!$B:$B,$A106)</f>
        <v>75540</v>
      </c>
      <c r="AI106" s="274">
        <f>Index!$D$3*SUMIFS(TripMode_Input!$E:$E,TripMode_Input!$C:$C,AI$4,TripMode_Input!$D:$D,$A$101,TripMode_Input!$B:$B,$A106)</f>
        <v>41352</v>
      </c>
      <c r="AJ106" s="274">
        <f>Index!$D$3*SUMIFS(TripMode_Input!$E:$E,TripMode_Input!$C:$C,AJ$4,TripMode_Input!$D:$D,$A$101,TripMode_Input!$B:$B,$A106)</f>
        <v>0</v>
      </c>
      <c r="AK106" s="274">
        <f>Index!$D$3*SUMIFS(TripMode_Input!$E:$E,TripMode_Input!$C:$C,AK$4,TripMode_Input!$D:$D,$A$101,TripMode_Input!$B:$B,$A106)</f>
        <v>0</v>
      </c>
      <c r="AL106" s="274">
        <f>Index!$D$3*SUMIFS(TripMode_Input!$E:$E,TripMode_Input!$C:$C,AL$4,TripMode_Input!$D:$D,$A$101,TripMode_Input!$B:$B,$A106)</f>
        <v>0</v>
      </c>
      <c r="AM106" s="274">
        <f>Index!$D$3*SUMIFS(TripMode_Input!$E:$E,TripMode_Input!$C:$C,AM$4,TripMode_Input!$D:$D,$A$101,TripMode_Input!$B:$B,$A106)</f>
        <v>0</v>
      </c>
      <c r="AN106" s="274">
        <f>Index!$D$3*SUMIFS(TripMode_Input!$E:$E,TripMode_Input!$C:$C,AN$4,TripMode_Input!$D:$D,$A$101,TripMode_Input!$B:$B,$A106)</f>
        <v>0</v>
      </c>
      <c r="AO106" s="274">
        <f>Index!$D$3*SUMIFS(TripMode_Input!$E:$E,TripMode_Input!$C:$C,AO$4,TripMode_Input!$D:$D,$A$101,TripMode_Input!$B:$B,$A106)</f>
        <v>0</v>
      </c>
      <c r="AP106" s="274">
        <f>Index!$D$3*SUMIFS(TripMode_Input!$E:$E,TripMode_Input!$C:$C,AP$4,TripMode_Input!$D:$D,$A$101,TripMode_Input!$B:$B,$A106)</f>
        <v>0</v>
      </c>
      <c r="AQ106" s="274">
        <f>Index!$D$3*SUMIFS(TripMode_Input!$E:$E,TripMode_Input!$C:$C,AQ$4,TripMode_Input!$D:$D,$A$101,TripMode_Input!$B:$B,$A106)</f>
        <v>170</v>
      </c>
      <c r="AR106" s="274">
        <f>Index!$D$3*SUMIFS(TripMode_Input!$E:$E,TripMode_Input!$C:$C,AR$4,TripMode_Input!$D:$D,$A$101,TripMode_Input!$B:$B,$A106)</f>
        <v>222</v>
      </c>
      <c r="AS106" s="275">
        <f t="shared" si="753"/>
        <v>117284</v>
      </c>
      <c r="AU106" s="273" t="s">
        <v>515</v>
      </c>
      <c r="AV106" s="249">
        <f t="shared" si="754"/>
        <v>0</v>
      </c>
      <c r="AW106" s="249">
        <f t="shared" si="755"/>
        <v>0</v>
      </c>
      <c r="AX106" s="249">
        <f t="shared" si="756"/>
        <v>0</v>
      </c>
      <c r="AY106" s="249">
        <f t="shared" si="757"/>
        <v>0</v>
      </c>
      <c r="AZ106" s="249">
        <f t="shared" si="758"/>
        <v>0</v>
      </c>
      <c r="BA106" s="249">
        <f t="shared" si="759"/>
        <v>0</v>
      </c>
      <c r="BB106" s="249">
        <f t="shared" si="760"/>
        <v>0</v>
      </c>
      <c r="BC106" s="249">
        <f t="shared" si="761"/>
        <v>0</v>
      </c>
      <c r="BD106" s="249">
        <f t="shared" si="762"/>
        <v>0</v>
      </c>
      <c r="BE106" s="249">
        <f t="shared" si="763"/>
        <v>0</v>
      </c>
      <c r="BF106" s="249">
        <f t="shared" si="764"/>
        <v>0</v>
      </c>
      <c r="BG106" s="249">
        <f t="shared" si="765"/>
        <v>0</v>
      </c>
      <c r="BH106" s="279">
        <f t="shared" si="766"/>
        <v>0</v>
      </c>
      <c r="BJ106" s="273" t="s">
        <v>515</v>
      </c>
      <c r="BK106" s="249">
        <f t="shared" si="767"/>
        <v>0</v>
      </c>
      <c r="BL106" s="249">
        <f t="shared" si="768"/>
        <v>7.3653584396438418E-2</v>
      </c>
      <c r="BM106" s="249">
        <f t="shared" si="769"/>
        <v>6.3368497189547693E-2</v>
      </c>
      <c r="BN106" s="249">
        <f t="shared" si="770"/>
        <v>0</v>
      </c>
      <c r="BO106" s="249">
        <f t="shared" si="771"/>
        <v>0</v>
      </c>
      <c r="BP106" s="249">
        <f t="shared" si="772"/>
        <v>0</v>
      </c>
      <c r="BQ106" s="249">
        <f t="shared" si="773"/>
        <v>0</v>
      </c>
      <c r="BR106" s="249">
        <f t="shared" si="774"/>
        <v>0</v>
      </c>
      <c r="BS106" s="249">
        <f t="shared" si="775"/>
        <v>0</v>
      </c>
      <c r="BT106" s="249">
        <f t="shared" si="776"/>
        <v>0</v>
      </c>
      <c r="BU106" s="249">
        <f t="shared" si="777"/>
        <v>0.23480662983425415</v>
      </c>
      <c r="BV106" s="249">
        <f t="shared" si="778"/>
        <v>0.22745901639344263</v>
      </c>
      <c r="BW106" s="279">
        <f t="shared" si="779"/>
        <v>6.9817057925704043E-2</v>
      </c>
      <c r="BY106" s="273" t="s">
        <v>515</v>
      </c>
      <c r="BZ106" s="249" t="str">
        <f t="shared" si="780"/>
        <v/>
      </c>
      <c r="CA106" s="249" t="str">
        <f t="shared" si="717"/>
        <v/>
      </c>
      <c r="CB106" s="249" t="str">
        <f t="shared" si="718"/>
        <v/>
      </c>
      <c r="CC106" s="249" t="str">
        <f t="shared" si="719"/>
        <v/>
      </c>
      <c r="CD106" s="249" t="str">
        <f t="shared" si="720"/>
        <v/>
      </c>
      <c r="CE106" s="249" t="str">
        <f t="shared" si="721"/>
        <v/>
      </c>
      <c r="CF106" s="249" t="str">
        <f t="shared" si="722"/>
        <v/>
      </c>
      <c r="CG106" s="249" t="str">
        <f t="shared" si="723"/>
        <v/>
      </c>
      <c r="CH106" s="249" t="str">
        <f t="shared" si="724"/>
        <v/>
      </c>
      <c r="CI106" s="249" t="str">
        <f t="shared" si="725"/>
        <v/>
      </c>
      <c r="CJ106" s="249" t="str">
        <f t="shared" si="726"/>
        <v/>
      </c>
      <c r="CK106" s="249" t="str">
        <f t="shared" si="727"/>
        <v/>
      </c>
      <c r="CL106" s="279" t="str">
        <f t="shared" si="728"/>
        <v/>
      </c>
      <c r="CN106" s="273" t="s">
        <v>515</v>
      </c>
      <c r="CO106" s="239" t="str">
        <f t="shared" si="781"/>
        <v/>
      </c>
      <c r="CP106" s="239" t="str">
        <f t="shared" si="729"/>
        <v/>
      </c>
      <c r="CQ106" s="239" t="str">
        <f t="shared" si="730"/>
        <v/>
      </c>
      <c r="CR106" s="239" t="str">
        <f t="shared" si="731"/>
        <v/>
      </c>
      <c r="CS106" s="239" t="str">
        <f t="shared" si="732"/>
        <v/>
      </c>
      <c r="CT106" s="239" t="str">
        <f t="shared" si="733"/>
        <v/>
      </c>
      <c r="CU106" s="239" t="str">
        <f t="shared" si="734"/>
        <v/>
      </c>
      <c r="CV106" s="239" t="str">
        <f t="shared" si="735"/>
        <v/>
      </c>
      <c r="CW106" s="239" t="str">
        <f t="shared" si="736"/>
        <v/>
      </c>
      <c r="CX106" s="239" t="str">
        <f t="shared" si="737"/>
        <v/>
      </c>
      <c r="CY106" s="239" t="str">
        <f t="shared" si="738"/>
        <v/>
      </c>
      <c r="CZ106" s="239" t="str">
        <f t="shared" si="739"/>
        <v/>
      </c>
      <c r="DA106" s="110"/>
      <c r="DB106" s="121" t="s">
        <v>626</v>
      </c>
      <c r="DC106" s="273" t="str">
        <v>Walk</v>
      </c>
      <c r="DD106" s="239" t="str">
        <v/>
      </c>
      <c r="DE106" s="239" t="str">
        <v/>
      </c>
      <c r="DF106" s="239" t="str">
        <v/>
      </c>
      <c r="DG106" s="239" t="str">
        <v/>
      </c>
      <c r="DH106" s="239" t="str">
        <v/>
      </c>
      <c r="DI106" s="239" t="str">
        <v/>
      </c>
      <c r="DJ106" s="239" t="str">
        <v/>
      </c>
      <c r="DK106" s="239" t="str">
        <v/>
      </c>
      <c r="DL106" s="239" t="str">
        <v/>
      </c>
      <c r="DM106" s="239" t="str">
        <v/>
      </c>
      <c r="DN106" s="239" t="str">
        <v/>
      </c>
      <c r="DO106" s="239" t="str">
        <v/>
      </c>
      <c r="DP106" s="110">
        <v>0</v>
      </c>
      <c r="DR106" s="282" t="s">
        <v>670</v>
      </c>
      <c r="DS106" s="286">
        <v>0</v>
      </c>
      <c r="DT106" s="286">
        <v>0</v>
      </c>
      <c r="DU106" s="286">
        <v>0</v>
      </c>
      <c r="DV106" s="286">
        <v>0</v>
      </c>
      <c r="DW106" s="286">
        <v>0</v>
      </c>
      <c r="DX106" s="286">
        <v>0</v>
      </c>
      <c r="DY106" s="286">
        <v>0</v>
      </c>
      <c r="DZ106" s="286">
        <v>0</v>
      </c>
      <c r="EA106" s="290">
        <v>0</v>
      </c>
      <c r="EB106" s="287">
        <v>0</v>
      </c>
      <c r="EC106" s="286">
        <v>0</v>
      </c>
      <c r="ED106" s="286">
        <v>0</v>
      </c>
      <c r="EE106" s="286">
        <v>0</v>
      </c>
      <c r="EF106" s="286">
        <v>0</v>
      </c>
      <c r="EG106" s="286">
        <v>-999</v>
      </c>
      <c r="EH106" s="286">
        <v>-999</v>
      </c>
      <c r="EK106" s="282" t="s">
        <v>670</v>
      </c>
      <c r="EL106" s="286">
        <f>IFERROR(DS106+TripMode!DD106, DS106)</f>
        <v>0</v>
      </c>
      <c r="EM106" s="286">
        <f>IFERROR(DT106+TripMode!DD106, DT106)</f>
        <v>0</v>
      </c>
      <c r="EN106" s="286">
        <f>IFERROR(DU106+TripMode!DE106, DU106)</f>
        <v>0</v>
      </c>
      <c r="EO106" s="286">
        <f>IFERROR(DV106+TripMode!DE106, DV106)</f>
        <v>0</v>
      </c>
      <c r="EP106" s="286">
        <f>IFERROR(DW106+TripMode!DE106, DW106)</f>
        <v>0</v>
      </c>
      <c r="EQ106" s="286">
        <f>IFERROR(DX106+TripMode!DF106, DX106)</f>
        <v>0</v>
      </c>
      <c r="ER106" s="286">
        <f>IFERROR(DY106+TripMode!DF106, DY106)</f>
        <v>0</v>
      </c>
      <c r="ES106" s="286">
        <f>IFERROR(DZ106+TripMode!DF106, DZ106)</f>
        <v>0</v>
      </c>
      <c r="ET106" s="290">
        <v>0</v>
      </c>
      <c r="EU106" s="287">
        <f>IFERROR(EB106+TripMode!DH106, EB106)</f>
        <v>0</v>
      </c>
      <c r="EV106" s="286">
        <f>IFERROR(EC106+TripMode!DI106, EC106)</f>
        <v>0</v>
      </c>
      <c r="EW106" s="286">
        <f>IFERROR(ED106+TripMode!DJ106, ED106)</f>
        <v>0</v>
      </c>
      <c r="EX106" s="286">
        <f>IFERROR(EE106+TripMode!DK106, EE106)</f>
        <v>0</v>
      </c>
      <c r="EY106" s="286">
        <f>IFERROR(EF106+TripMode!DL106, EF106)</f>
        <v>0</v>
      </c>
      <c r="EZ106" s="286">
        <f>IFERROR(EG106+TripMode!DN106, EG106)</f>
        <v>-999</v>
      </c>
      <c r="FA106" s="286">
        <f>IFERROR(EH106+TripMode!DO106, EH106)</f>
        <v>-999</v>
      </c>
    </row>
    <row r="107" spans="1:157" s="251" customFormat="1" x14ac:dyDescent="0.25">
      <c r="A107" s="251">
        <v>5</v>
      </c>
      <c r="B107" s="273" t="s">
        <v>517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5">
        <v>0</v>
      </c>
      <c r="P107" s="234"/>
      <c r="Q107" s="273" t="s">
        <v>517</v>
      </c>
      <c r="R107" s="274">
        <f t="shared" si="740"/>
        <v>0</v>
      </c>
      <c r="S107" s="274">
        <f t="shared" si="741"/>
        <v>0</v>
      </c>
      <c r="T107" s="274">
        <f t="shared" si="742"/>
        <v>0</v>
      </c>
      <c r="U107" s="274">
        <f t="shared" si="743"/>
        <v>0</v>
      </c>
      <c r="V107" s="274">
        <f t="shared" si="744"/>
        <v>0</v>
      </c>
      <c r="W107" s="274">
        <f t="shared" si="745"/>
        <v>0</v>
      </c>
      <c r="X107" s="274">
        <f t="shared" si="746"/>
        <v>0</v>
      </c>
      <c r="Y107" s="274">
        <f t="shared" si="747"/>
        <v>0</v>
      </c>
      <c r="Z107" s="274">
        <f t="shared" si="748"/>
        <v>0</v>
      </c>
      <c r="AA107" s="274">
        <f t="shared" si="749"/>
        <v>0</v>
      </c>
      <c r="AB107" s="274">
        <f t="shared" si="750"/>
        <v>0</v>
      </c>
      <c r="AC107" s="274">
        <f t="shared" si="751"/>
        <v>0</v>
      </c>
      <c r="AD107" s="275">
        <f t="shared" si="752"/>
        <v>0</v>
      </c>
      <c r="AF107" s="273" t="s">
        <v>517</v>
      </c>
      <c r="AG107" s="274">
        <f>Index!$D$3*SUMIFS(TripMode_Input!$E:$E,TripMode_Input!$C:$C,AG$4,TripMode_Input!$D:$D,$A$101,TripMode_Input!$B:$B,$A107)</f>
        <v>0</v>
      </c>
      <c r="AH107" s="274">
        <f>Index!$D$3*SUMIFS(TripMode_Input!$E:$E,TripMode_Input!$C:$C,AH$4,TripMode_Input!$D:$D,$A$101,TripMode_Input!$B:$B,$A107)</f>
        <v>0</v>
      </c>
      <c r="AI107" s="274">
        <f>Index!$D$3*SUMIFS(TripMode_Input!$E:$E,TripMode_Input!$C:$C,AI$4,TripMode_Input!$D:$D,$A$101,TripMode_Input!$B:$B,$A107)</f>
        <v>0</v>
      </c>
      <c r="AJ107" s="274">
        <f>Index!$D$3*SUMIFS(TripMode_Input!$E:$E,TripMode_Input!$C:$C,AJ$4,TripMode_Input!$D:$D,$A$101,TripMode_Input!$B:$B,$A107)</f>
        <v>0</v>
      </c>
      <c r="AK107" s="274">
        <f>Index!$D$3*SUMIFS(TripMode_Input!$E:$E,TripMode_Input!$C:$C,AK$4,TripMode_Input!$D:$D,$A$101,TripMode_Input!$B:$B,$A107)</f>
        <v>0</v>
      </c>
      <c r="AL107" s="274">
        <f>Index!$D$3*SUMIFS(TripMode_Input!$E:$E,TripMode_Input!$C:$C,AL$4,TripMode_Input!$D:$D,$A$101,TripMode_Input!$B:$B,$A107)</f>
        <v>0</v>
      </c>
      <c r="AM107" s="274">
        <f>Index!$D$3*SUMIFS(TripMode_Input!$E:$E,TripMode_Input!$C:$C,AM$4,TripMode_Input!$D:$D,$A$101,TripMode_Input!$B:$B,$A107)</f>
        <v>0</v>
      </c>
      <c r="AN107" s="274">
        <f>Index!$D$3*SUMIFS(TripMode_Input!$E:$E,TripMode_Input!$C:$C,AN$4,TripMode_Input!$D:$D,$A$101,TripMode_Input!$B:$B,$A107)</f>
        <v>0</v>
      </c>
      <c r="AO107" s="274">
        <f>Index!$D$3*SUMIFS(TripMode_Input!$E:$E,TripMode_Input!$C:$C,AO$4,TripMode_Input!$D:$D,$A$101,TripMode_Input!$B:$B,$A107)</f>
        <v>0</v>
      </c>
      <c r="AP107" s="274">
        <f>Index!$D$3*SUMIFS(TripMode_Input!$E:$E,TripMode_Input!$C:$C,AP$4,TripMode_Input!$D:$D,$A$101,TripMode_Input!$B:$B,$A107)</f>
        <v>0</v>
      </c>
      <c r="AQ107" s="274">
        <f>Index!$D$3*SUMIFS(TripMode_Input!$E:$E,TripMode_Input!$C:$C,AQ$4,TripMode_Input!$D:$D,$A$101,TripMode_Input!$B:$B,$A107)</f>
        <v>0</v>
      </c>
      <c r="AR107" s="274">
        <f>Index!$D$3*SUMIFS(TripMode_Input!$E:$E,TripMode_Input!$C:$C,AR$4,TripMode_Input!$D:$D,$A$101,TripMode_Input!$B:$B,$A107)</f>
        <v>0</v>
      </c>
      <c r="AS107" s="275">
        <f t="shared" si="753"/>
        <v>0</v>
      </c>
      <c r="AU107" s="273" t="s">
        <v>517</v>
      </c>
      <c r="AV107" s="249">
        <f t="shared" si="754"/>
        <v>0</v>
      </c>
      <c r="AW107" s="249">
        <f t="shared" si="755"/>
        <v>0</v>
      </c>
      <c r="AX107" s="249">
        <f t="shared" si="756"/>
        <v>0</v>
      </c>
      <c r="AY107" s="249">
        <f t="shared" si="757"/>
        <v>0</v>
      </c>
      <c r="AZ107" s="249">
        <f t="shared" si="758"/>
        <v>0</v>
      </c>
      <c r="BA107" s="249">
        <f t="shared" si="759"/>
        <v>0</v>
      </c>
      <c r="BB107" s="249">
        <f t="shared" si="760"/>
        <v>0</v>
      </c>
      <c r="BC107" s="249">
        <f t="shared" si="761"/>
        <v>0</v>
      </c>
      <c r="BD107" s="249">
        <f t="shared" si="762"/>
        <v>0</v>
      </c>
      <c r="BE107" s="249">
        <f t="shared" si="763"/>
        <v>0</v>
      </c>
      <c r="BF107" s="249">
        <f t="shared" si="764"/>
        <v>0</v>
      </c>
      <c r="BG107" s="249">
        <f t="shared" si="765"/>
        <v>0</v>
      </c>
      <c r="BH107" s="279">
        <f t="shared" si="766"/>
        <v>0</v>
      </c>
      <c r="BJ107" s="273" t="s">
        <v>517</v>
      </c>
      <c r="BK107" s="249">
        <f t="shared" si="767"/>
        <v>0</v>
      </c>
      <c r="BL107" s="249">
        <f t="shared" si="768"/>
        <v>0</v>
      </c>
      <c r="BM107" s="249">
        <f t="shared" si="769"/>
        <v>0</v>
      </c>
      <c r="BN107" s="249">
        <f t="shared" si="770"/>
        <v>0</v>
      </c>
      <c r="BO107" s="249">
        <f t="shared" si="771"/>
        <v>0</v>
      </c>
      <c r="BP107" s="249">
        <f t="shared" si="772"/>
        <v>0</v>
      </c>
      <c r="BQ107" s="249">
        <f t="shared" si="773"/>
        <v>0</v>
      </c>
      <c r="BR107" s="249">
        <f t="shared" si="774"/>
        <v>0</v>
      </c>
      <c r="BS107" s="249">
        <f t="shared" si="775"/>
        <v>0</v>
      </c>
      <c r="BT107" s="249">
        <f t="shared" si="776"/>
        <v>0</v>
      </c>
      <c r="BU107" s="249">
        <f t="shared" si="777"/>
        <v>0</v>
      </c>
      <c r="BV107" s="249">
        <f t="shared" si="778"/>
        <v>0</v>
      </c>
      <c r="BW107" s="279">
        <f t="shared" si="779"/>
        <v>0</v>
      </c>
      <c r="BY107" s="273" t="s">
        <v>517</v>
      </c>
      <c r="BZ107" s="249" t="str">
        <f t="shared" si="780"/>
        <v/>
      </c>
      <c r="CA107" s="249" t="str">
        <f t="shared" si="717"/>
        <v/>
      </c>
      <c r="CB107" s="249" t="str">
        <f t="shared" si="718"/>
        <v/>
      </c>
      <c r="CC107" s="249" t="str">
        <f t="shared" si="719"/>
        <v/>
      </c>
      <c r="CD107" s="249" t="str">
        <f t="shared" si="720"/>
        <v/>
      </c>
      <c r="CE107" s="249" t="str">
        <f t="shared" si="721"/>
        <v/>
      </c>
      <c r="CF107" s="249" t="str">
        <f t="shared" si="722"/>
        <v/>
      </c>
      <c r="CG107" s="249" t="str">
        <f t="shared" si="723"/>
        <v/>
      </c>
      <c r="CH107" s="249" t="str">
        <f t="shared" si="724"/>
        <v/>
      </c>
      <c r="CI107" s="249" t="str">
        <f t="shared" si="725"/>
        <v/>
      </c>
      <c r="CJ107" s="249" t="str">
        <f t="shared" si="726"/>
        <v/>
      </c>
      <c r="CK107" s="249" t="str">
        <f t="shared" si="727"/>
        <v/>
      </c>
      <c r="CL107" s="279" t="str">
        <f t="shared" si="728"/>
        <v/>
      </c>
      <c r="CN107" s="273" t="s">
        <v>517</v>
      </c>
      <c r="CO107" s="239" t="str">
        <f t="shared" si="781"/>
        <v/>
      </c>
      <c r="CP107" s="239" t="str">
        <f t="shared" si="729"/>
        <v/>
      </c>
      <c r="CQ107" s="239" t="str">
        <f t="shared" si="730"/>
        <v/>
      </c>
      <c r="CR107" s="239" t="str">
        <f t="shared" si="731"/>
        <v/>
      </c>
      <c r="CS107" s="239" t="str">
        <f t="shared" si="732"/>
        <v/>
      </c>
      <c r="CT107" s="239" t="str">
        <f t="shared" si="733"/>
        <v/>
      </c>
      <c r="CU107" s="239" t="str">
        <f t="shared" si="734"/>
        <v/>
      </c>
      <c r="CV107" s="239" t="str">
        <f t="shared" si="735"/>
        <v/>
      </c>
      <c r="CW107" s="239" t="str">
        <f t="shared" si="736"/>
        <v/>
      </c>
      <c r="CX107" s="239" t="str">
        <f t="shared" si="737"/>
        <v/>
      </c>
      <c r="CY107" s="239" t="str">
        <f t="shared" si="738"/>
        <v/>
      </c>
      <c r="CZ107" s="239" t="str">
        <f t="shared" si="739"/>
        <v/>
      </c>
      <c r="DA107" s="110"/>
      <c r="DB107" s="121" t="s">
        <v>627</v>
      </c>
      <c r="DC107" s="273" t="str">
        <v>Bike / Moped</v>
      </c>
      <c r="DD107" s="239" t="str">
        <v/>
      </c>
      <c r="DE107" s="239" t="str">
        <v/>
      </c>
      <c r="DF107" s="239" t="str">
        <v/>
      </c>
      <c r="DG107" s="239" t="str">
        <v/>
      </c>
      <c r="DH107" s="239" t="str">
        <v/>
      </c>
      <c r="DI107" s="239" t="str">
        <v/>
      </c>
      <c r="DJ107" s="239" t="str">
        <v/>
      </c>
      <c r="DK107" s="239" t="str">
        <v/>
      </c>
      <c r="DL107" s="239" t="str">
        <v/>
      </c>
      <c r="DM107" s="239" t="str">
        <v/>
      </c>
      <c r="DN107" s="239" t="str">
        <v/>
      </c>
      <c r="DO107" s="239" t="str">
        <v/>
      </c>
      <c r="DP107" s="110">
        <v>0</v>
      </c>
      <c r="DR107" s="282" t="s">
        <v>671</v>
      </c>
      <c r="DS107" s="286">
        <v>0</v>
      </c>
      <c r="DT107" s="286">
        <v>0</v>
      </c>
      <c r="DU107" s="286">
        <v>0</v>
      </c>
      <c r="DV107" s="286">
        <v>0</v>
      </c>
      <c r="DW107" s="286">
        <v>0</v>
      </c>
      <c r="DX107" s="286">
        <v>0</v>
      </c>
      <c r="DY107" s="286">
        <v>0</v>
      </c>
      <c r="DZ107" s="286">
        <v>0</v>
      </c>
      <c r="EA107" s="286">
        <v>0</v>
      </c>
      <c r="EB107" s="291">
        <v>0</v>
      </c>
      <c r="EC107" s="286">
        <v>0</v>
      </c>
      <c r="ED107" s="286">
        <v>0</v>
      </c>
      <c r="EE107" s="286">
        <v>0</v>
      </c>
      <c r="EF107" s="286">
        <v>0</v>
      </c>
      <c r="EG107" s="286">
        <v>-999</v>
      </c>
      <c r="EH107" s="286">
        <v>-999</v>
      </c>
      <c r="EK107" s="282" t="s">
        <v>671</v>
      </c>
      <c r="EL107" s="286">
        <f>IFERROR(DS107+TripMode!DD107, DS107)</f>
        <v>0</v>
      </c>
      <c r="EM107" s="286">
        <f>IFERROR(DT107+TripMode!DD107, DT107)</f>
        <v>0</v>
      </c>
      <c r="EN107" s="286">
        <f>IFERROR(DU107+TripMode!DE107, DU107)</f>
        <v>0</v>
      </c>
      <c r="EO107" s="286">
        <f>IFERROR(DV107+TripMode!DE107, DV107)</f>
        <v>0</v>
      </c>
      <c r="EP107" s="286">
        <f>IFERROR(DW107+TripMode!DE107, DW107)</f>
        <v>0</v>
      </c>
      <c r="EQ107" s="286">
        <f>IFERROR(DX107+TripMode!DF107, DX107)</f>
        <v>0</v>
      </c>
      <c r="ER107" s="286">
        <f>IFERROR(DY107+TripMode!DF107, DY107)</f>
        <v>0</v>
      </c>
      <c r="ES107" s="286">
        <f>IFERROR(DZ107+TripMode!DF107, DZ107)</f>
        <v>0</v>
      </c>
      <c r="ET107" s="286">
        <f>IFERROR(EA107+TripMode!DG107, EA107)</f>
        <v>0</v>
      </c>
      <c r="EU107" s="291">
        <v>0</v>
      </c>
      <c r="EV107" s="286">
        <f>IFERROR(EC107+TripMode!DI107, EC107)</f>
        <v>0</v>
      </c>
      <c r="EW107" s="286">
        <f>IFERROR(ED107+TripMode!DJ107, ED107)</f>
        <v>0</v>
      </c>
      <c r="EX107" s="286">
        <f>IFERROR(EE107+TripMode!DK107, EE107)</f>
        <v>0</v>
      </c>
      <c r="EY107" s="286">
        <f>IFERROR(EF107+TripMode!DL107, EF107)</f>
        <v>0</v>
      </c>
      <c r="EZ107" s="286">
        <f>IFERROR(EG107+TripMode!DN107, EG107)</f>
        <v>-999</v>
      </c>
      <c r="FA107" s="286">
        <f>IFERROR(EH107+TripMode!DO107, EH107)</f>
        <v>-999</v>
      </c>
    </row>
    <row r="108" spans="1:157" s="251" customFormat="1" x14ac:dyDescent="0.25">
      <c r="A108" s="251">
        <v>6</v>
      </c>
      <c r="B108" s="273" t="s">
        <v>519</v>
      </c>
      <c r="C108" s="274"/>
      <c r="D108" s="274"/>
      <c r="E108" s="274"/>
      <c r="F108" s="274"/>
      <c r="G108" s="274"/>
      <c r="H108" s="274">
        <v>0</v>
      </c>
      <c r="I108" s="274"/>
      <c r="J108" s="274"/>
      <c r="K108" s="274"/>
      <c r="L108" s="274"/>
      <c r="M108" s="274"/>
      <c r="N108" s="274"/>
      <c r="O108" s="275">
        <v>0</v>
      </c>
      <c r="P108" s="234"/>
      <c r="Q108" s="273" t="s">
        <v>519</v>
      </c>
      <c r="R108" s="274">
        <f>C108</f>
        <v>0</v>
      </c>
      <c r="S108" s="274">
        <f t="shared" ref="S108:S111" si="782">D108</f>
        <v>0</v>
      </c>
      <c r="T108" s="274">
        <f t="shared" ref="T108:T111" si="783">E108</f>
        <v>0</v>
      </c>
      <c r="U108" s="274">
        <f t="shared" ref="U108:U111" si="784">F108</f>
        <v>0</v>
      </c>
      <c r="V108" s="274">
        <f t="shared" ref="V108:V111" si="785">G108</f>
        <v>0</v>
      </c>
      <c r="W108" s="274">
        <f t="shared" ref="W108:W111" si="786">H108</f>
        <v>0</v>
      </c>
      <c r="X108" s="274">
        <f t="shared" ref="X108:X111" si="787">I108</f>
        <v>0</v>
      </c>
      <c r="Y108" s="274">
        <f t="shared" ref="Y108:Y111" si="788">J108</f>
        <v>0</v>
      </c>
      <c r="Z108" s="274">
        <f t="shared" ref="Z108:Z111" si="789">K108</f>
        <v>0</v>
      </c>
      <c r="AA108" s="274">
        <f t="shared" ref="AA108:AA111" si="790">L108</f>
        <v>0</v>
      </c>
      <c r="AB108" s="274">
        <f t="shared" ref="AB108:AB111" si="791">M108</f>
        <v>0</v>
      </c>
      <c r="AC108" s="274">
        <f t="shared" ref="AC108:AC111" si="792">N108</f>
        <v>0</v>
      </c>
      <c r="AD108" s="275">
        <f t="shared" si="752"/>
        <v>0</v>
      </c>
      <c r="AF108" s="273" t="s">
        <v>519</v>
      </c>
      <c r="AG108" s="274">
        <f>Index!$D$3*SUMIFS(TripMode_Input!$E:$E,TripMode_Input!$C:$C,AG$4,TripMode_Input!$D:$D,$A$101,TripMode_Input!$B:$B,$A108)</f>
        <v>0</v>
      </c>
      <c r="AH108" s="274">
        <f>Index!$D$3*SUMIFS(TripMode_Input!$E:$E,TripMode_Input!$C:$C,AH$4,TripMode_Input!$D:$D,$A$101,TripMode_Input!$B:$B,$A108)</f>
        <v>0</v>
      </c>
      <c r="AI108" s="274">
        <f>Index!$D$3*SUMIFS(TripMode_Input!$E:$E,TripMode_Input!$C:$C,AI$4,TripMode_Input!$D:$D,$A$101,TripMode_Input!$B:$B,$A108)</f>
        <v>0</v>
      </c>
      <c r="AJ108" s="274">
        <f>Index!$D$3*SUMIFS(TripMode_Input!$E:$E,TripMode_Input!$C:$C,AJ$4,TripMode_Input!$D:$D,$A$101,TripMode_Input!$B:$B,$A108)</f>
        <v>0</v>
      </c>
      <c r="AK108" s="274">
        <f>Index!$D$3*SUMIFS(TripMode_Input!$E:$E,TripMode_Input!$C:$C,AK$4,TripMode_Input!$D:$D,$A$101,TripMode_Input!$B:$B,$A108)</f>
        <v>0</v>
      </c>
      <c r="AL108" s="274">
        <f>Index!$D$3*SUMIFS(TripMode_Input!$E:$E,TripMode_Input!$C:$C,AL$4,TripMode_Input!$D:$D,$A$101,TripMode_Input!$B:$B,$A108)</f>
        <v>0</v>
      </c>
      <c r="AM108" s="274">
        <f>Index!$D$3*SUMIFS(TripMode_Input!$E:$E,TripMode_Input!$C:$C,AM$4,TripMode_Input!$D:$D,$A$101,TripMode_Input!$B:$B,$A108)</f>
        <v>0</v>
      </c>
      <c r="AN108" s="274">
        <f>Index!$D$3*SUMIFS(TripMode_Input!$E:$E,TripMode_Input!$C:$C,AN$4,TripMode_Input!$D:$D,$A$101,TripMode_Input!$B:$B,$A108)</f>
        <v>0</v>
      </c>
      <c r="AO108" s="274">
        <f>Index!$D$3*SUMIFS(TripMode_Input!$E:$E,TripMode_Input!$C:$C,AO$4,TripMode_Input!$D:$D,$A$101,TripMode_Input!$B:$B,$A108)</f>
        <v>0</v>
      </c>
      <c r="AP108" s="274">
        <f>Index!$D$3*SUMIFS(TripMode_Input!$E:$E,TripMode_Input!$C:$C,AP$4,TripMode_Input!$D:$D,$A$101,TripMode_Input!$B:$B,$A108)</f>
        <v>0</v>
      </c>
      <c r="AQ108" s="274">
        <f>Index!$D$3*SUMIFS(TripMode_Input!$E:$E,TripMode_Input!$C:$C,AQ$4,TripMode_Input!$D:$D,$A$101,TripMode_Input!$B:$B,$A108)</f>
        <v>0</v>
      </c>
      <c r="AR108" s="274">
        <f>Index!$D$3*SUMIFS(TripMode_Input!$E:$E,TripMode_Input!$C:$C,AR$4,TripMode_Input!$D:$D,$A$101,TripMode_Input!$B:$B,$A108)</f>
        <v>0</v>
      </c>
      <c r="AS108" s="275">
        <f t="shared" si="753"/>
        <v>0</v>
      </c>
      <c r="AU108" s="273" t="s">
        <v>519</v>
      </c>
      <c r="AV108" s="249">
        <f t="shared" si="754"/>
        <v>0</v>
      </c>
      <c r="AW108" s="249">
        <f t="shared" si="755"/>
        <v>0</v>
      </c>
      <c r="AX108" s="249">
        <f t="shared" si="756"/>
        <v>0</v>
      </c>
      <c r="AY108" s="249">
        <f t="shared" si="757"/>
        <v>0</v>
      </c>
      <c r="AZ108" s="249">
        <f t="shared" si="758"/>
        <v>0</v>
      </c>
      <c r="BA108" s="249">
        <f t="shared" si="759"/>
        <v>0</v>
      </c>
      <c r="BB108" s="249">
        <f t="shared" si="760"/>
        <v>0</v>
      </c>
      <c r="BC108" s="249">
        <f t="shared" si="761"/>
        <v>0</v>
      </c>
      <c r="BD108" s="249">
        <f t="shared" si="762"/>
        <v>0</v>
      </c>
      <c r="BE108" s="249">
        <f t="shared" si="763"/>
        <v>0</v>
      </c>
      <c r="BF108" s="249">
        <f t="shared" si="764"/>
        <v>0</v>
      </c>
      <c r="BG108" s="249">
        <f t="shared" si="765"/>
        <v>0</v>
      </c>
      <c r="BH108" s="279">
        <f t="shared" si="766"/>
        <v>0</v>
      </c>
      <c r="BJ108" s="273" t="s">
        <v>519</v>
      </c>
      <c r="BK108" s="249">
        <f t="shared" si="767"/>
        <v>0</v>
      </c>
      <c r="BL108" s="249">
        <f t="shared" si="768"/>
        <v>0</v>
      </c>
      <c r="BM108" s="249">
        <f t="shared" si="769"/>
        <v>0</v>
      </c>
      <c r="BN108" s="249">
        <f t="shared" si="770"/>
        <v>0</v>
      </c>
      <c r="BO108" s="249">
        <f t="shared" si="771"/>
        <v>0</v>
      </c>
      <c r="BP108" s="249">
        <f t="shared" si="772"/>
        <v>0</v>
      </c>
      <c r="BQ108" s="249">
        <f t="shared" si="773"/>
        <v>0</v>
      </c>
      <c r="BR108" s="249">
        <f t="shared" si="774"/>
        <v>0</v>
      </c>
      <c r="BS108" s="249">
        <f t="shared" si="775"/>
        <v>0</v>
      </c>
      <c r="BT108" s="249">
        <f t="shared" si="776"/>
        <v>0</v>
      </c>
      <c r="BU108" s="249">
        <f t="shared" si="777"/>
        <v>0</v>
      </c>
      <c r="BV108" s="249">
        <f t="shared" si="778"/>
        <v>0</v>
      </c>
      <c r="BW108" s="279">
        <f t="shared" si="779"/>
        <v>0</v>
      </c>
      <c r="BY108" s="273" t="s">
        <v>519</v>
      </c>
      <c r="BZ108" s="249" t="str">
        <f t="shared" si="780"/>
        <v/>
      </c>
      <c r="CA108" s="249" t="str">
        <f t="shared" si="717"/>
        <v/>
      </c>
      <c r="CB108" s="249" t="str">
        <f t="shared" si="718"/>
        <v/>
      </c>
      <c r="CC108" s="249" t="str">
        <f t="shared" si="719"/>
        <v/>
      </c>
      <c r="CD108" s="249" t="str">
        <f t="shared" si="720"/>
        <v/>
      </c>
      <c r="CE108" s="249" t="str">
        <f t="shared" si="721"/>
        <v/>
      </c>
      <c r="CF108" s="249" t="str">
        <f t="shared" si="722"/>
        <v/>
      </c>
      <c r="CG108" s="249" t="str">
        <f t="shared" si="723"/>
        <v/>
      </c>
      <c r="CH108" s="249" t="str">
        <f t="shared" si="724"/>
        <v/>
      </c>
      <c r="CI108" s="249" t="str">
        <f t="shared" si="725"/>
        <v/>
      </c>
      <c r="CJ108" s="249" t="str">
        <f t="shared" si="726"/>
        <v/>
      </c>
      <c r="CK108" s="249" t="str">
        <f t="shared" si="727"/>
        <v/>
      </c>
      <c r="CL108" s="279" t="str">
        <f t="shared" si="728"/>
        <v/>
      </c>
      <c r="CN108" s="273" t="s">
        <v>519</v>
      </c>
      <c r="CO108" s="239" t="str">
        <f t="shared" si="781"/>
        <v/>
      </c>
      <c r="CP108" s="239" t="str">
        <f t="shared" si="729"/>
        <v/>
      </c>
      <c r="CQ108" s="239" t="str">
        <f t="shared" si="730"/>
        <v/>
      </c>
      <c r="CR108" s="239" t="str">
        <f t="shared" si="731"/>
        <v/>
      </c>
      <c r="CS108" s="239" t="str">
        <f t="shared" si="732"/>
        <v/>
      </c>
      <c r="CT108" s="239" t="str">
        <f t="shared" si="733"/>
        <v/>
      </c>
      <c r="CU108" s="239" t="str">
        <f t="shared" si="734"/>
        <v/>
      </c>
      <c r="CV108" s="239" t="str">
        <f t="shared" si="735"/>
        <v/>
      </c>
      <c r="CW108" s="239" t="str">
        <f t="shared" si="736"/>
        <v/>
      </c>
      <c r="CX108" s="239" t="str">
        <f t="shared" si="737"/>
        <v/>
      </c>
      <c r="CY108" s="239" t="str">
        <f t="shared" si="738"/>
        <v/>
      </c>
      <c r="CZ108" s="239" t="str">
        <f t="shared" si="739"/>
        <v/>
      </c>
      <c r="DA108" s="110"/>
      <c r="DB108" s="121" t="s">
        <v>628</v>
      </c>
      <c r="DC108" s="273" t="str">
        <v>Walk-Transit</v>
      </c>
      <c r="DD108" s="239" t="str">
        <v/>
      </c>
      <c r="DE108" s="239" t="str">
        <v/>
      </c>
      <c r="DF108" s="239" t="str">
        <v/>
      </c>
      <c r="DG108" s="239" t="str">
        <v/>
      </c>
      <c r="DH108" s="239" t="str">
        <v/>
      </c>
      <c r="DI108" s="239" t="str">
        <v/>
      </c>
      <c r="DJ108" s="239" t="str">
        <v/>
      </c>
      <c r="DK108" s="239" t="str">
        <v/>
      </c>
      <c r="DL108" s="239" t="str">
        <v/>
      </c>
      <c r="DM108" s="239" t="str">
        <v/>
      </c>
      <c r="DN108" s="239" t="str">
        <v/>
      </c>
      <c r="DO108" s="239" t="str">
        <v/>
      </c>
      <c r="DP108" s="110">
        <v>0</v>
      </c>
      <c r="DR108" s="282" t="s">
        <v>672</v>
      </c>
      <c r="DS108" s="286">
        <v>0</v>
      </c>
      <c r="DT108" s="286">
        <v>0</v>
      </c>
      <c r="DU108" s="288">
        <v>0</v>
      </c>
      <c r="DV108" s="288">
        <v>0</v>
      </c>
      <c r="DW108" s="288">
        <v>0</v>
      </c>
      <c r="DX108" s="288">
        <v>0</v>
      </c>
      <c r="DY108" s="288">
        <v>0</v>
      </c>
      <c r="DZ108" s="288">
        <v>0</v>
      </c>
      <c r="EA108" s="288">
        <v>0</v>
      </c>
      <c r="EB108" s="287">
        <v>0</v>
      </c>
      <c r="EC108" s="290">
        <v>0</v>
      </c>
      <c r="ED108" s="286">
        <v>0</v>
      </c>
      <c r="EE108" s="286">
        <v>0</v>
      </c>
      <c r="EF108" s="286">
        <v>0</v>
      </c>
      <c r="EG108" s="286">
        <v>-999</v>
      </c>
      <c r="EH108" s="286">
        <v>-999</v>
      </c>
      <c r="EK108" s="282" t="s">
        <v>672</v>
      </c>
      <c r="EL108" s="286">
        <f>IFERROR(DS108+TripMode!DD108, DS108)</f>
        <v>0</v>
      </c>
      <c r="EM108" s="286">
        <f>IFERROR(DT108+TripMode!DD108, DT108)</f>
        <v>0</v>
      </c>
      <c r="EN108" s="288">
        <f>IFERROR(DU108+TripMode!DE108, DU108)</f>
        <v>0</v>
      </c>
      <c r="EO108" s="288">
        <f>IFERROR(DV108+TripMode!DE108, DV108)</f>
        <v>0</v>
      </c>
      <c r="EP108" s="288">
        <f>IFERROR(DW108+TripMode!DE108, DW108)</f>
        <v>0</v>
      </c>
      <c r="EQ108" s="288">
        <f>IFERROR(DX108+TripMode!DF108, DX108)</f>
        <v>0</v>
      </c>
      <c r="ER108" s="288">
        <f>IFERROR(DY108+TripMode!DF108, DY108)</f>
        <v>0</v>
      </c>
      <c r="ES108" s="288">
        <f>IFERROR(DZ108+TripMode!DF108, DZ108)</f>
        <v>0</v>
      </c>
      <c r="ET108" s="288">
        <f>IFERROR(EA108+TripMode!DG108, EA108)</f>
        <v>0</v>
      </c>
      <c r="EU108" s="287">
        <f>IFERROR(EB108+TripMode!DH108, EB108)</f>
        <v>0</v>
      </c>
      <c r="EV108" s="290">
        <v>0</v>
      </c>
      <c r="EW108" s="286">
        <f>IFERROR(ED108+TripMode!DJ108, ED108)</f>
        <v>0</v>
      </c>
      <c r="EX108" s="286">
        <f>IFERROR(EE108+TripMode!DK108, EE108)</f>
        <v>0</v>
      </c>
      <c r="EY108" s="286">
        <f>IFERROR(EF108+TripMode!DL108, EF108)</f>
        <v>0</v>
      </c>
      <c r="EZ108" s="286">
        <f>IFERROR(EG108+TripMode!DN108, EG108)</f>
        <v>-999</v>
      </c>
      <c r="FA108" s="286">
        <f>IFERROR(EH108+TripMode!DO108, EH108)</f>
        <v>-999</v>
      </c>
    </row>
    <row r="109" spans="1:157" s="251" customFormat="1" x14ac:dyDescent="0.25">
      <c r="A109" s="251">
        <v>7</v>
      </c>
      <c r="B109" s="273" t="s">
        <v>521</v>
      </c>
      <c r="C109" s="274"/>
      <c r="D109" s="274"/>
      <c r="E109" s="274"/>
      <c r="F109" s="274"/>
      <c r="G109" s="274"/>
      <c r="H109" s="274"/>
      <c r="I109" s="274">
        <v>0</v>
      </c>
      <c r="J109" s="274"/>
      <c r="K109" s="274"/>
      <c r="L109" s="274"/>
      <c r="M109" s="274"/>
      <c r="N109" s="274"/>
      <c r="O109" s="275">
        <v>0</v>
      </c>
      <c r="P109" s="234"/>
      <c r="Q109" s="273" t="s">
        <v>521</v>
      </c>
      <c r="R109" s="274">
        <f t="shared" ref="R109:R111" si="793">C109</f>
        <v>0</v>
      </c>
      <c r="S109" s="274">
        <f t="shared" si="782"/>
        <v>0</v>
      </c>
      <c r="T109" s="274">
        <f t="shared" si="783"/>
        <v>0</v>
      </c>
      <c r="U109" s="274">
        <f t="shared" si="784"/>
        <v>0</v>
      </c>
      <c r="V109" s="274">
        <f t="shared" si="785"/>
        <v>0</v>
      </c>
      <c r="W109" s="274">
        <f t="shared" si="786"/>
        <v>0</v>
      </c>
      <c r="X109" s="274">
        <f t="shared" si="787"/>
        <v>0</v>
      </c>
      <c r="Y109" s="274">
        <f t="shared" si="788"/>
        <v>0</v>
      </c>
      <c r="Z109" s="274">
        <f t="shared" si="789"/>
        <v>0</v>
      </c>
      <c r="AA109" s="274">
        <f t="shared" si="790"/>
        <v>0</v>
      </c>
      <c r="AB109" s="274">
        <f t="shared" si="791"/>
        <v>0</v>
      </c>
      <c r="AC109" s="274">
        <f t="shared" si="792"/>
        <v>0</v>
      </c>
      <c r="AD109" s="275">
        <f t="shared" si="752"/>
        <v>0</v>
      </c>
      <c r="AF109" s="273" t="s">
        <v>521</v>
      </c>
      <c r="AG109" s="274">
        <f>Index!$D$3*SUMIFS(TripMode_Input!$E:$E,TripMode_Input!$C:$C,AG$4,TripMode_Input!$D:$D,$A$101,TripMode_Input!$B:$B,$A109)</f>
        <v>0</v>
      </c>
      <c r="AH109" s="274">
        <f>Index!$D$3*SUMIFS(TripMode_Input!$E:$E,TripMode_Input!$C:$C,AH$4,TripMode_Input!$D:$D,$A$101,TripMode_Input!$B:$B,$A109)</f>
        <v>0</v>
      </c>
      <c r="AI109" s="274">
        <f>Index!$D$3*SUMIFS(TripMode_Input!$E:$E,TripMode_Input!$C:$C,AI$4,TripMode_Input!$D:$D,$A$101,TripMode_Input!$B:$B,$A109)</f>
        <v>0</v>
      </c>
      <c r="AJ109" s="274">
        <f>Index!$D$3*SUMIFS(TripMode_Input!$E:$E,TripMode_Input!$C:$C,AJ$4,TripMode_Input!$D:$D,$A$101,TripMode_Input!$B:$B,$A109)</f>
        <v>0</v>
      </c>
      <c r="AK109" s="274">
        <f>Index!$D$3*SUMIFS(TripMode_Input!$E:$E,TripMode_Input!$C:$C,AK$4,TripMode_Input!$D:$D,$A$101,TripMode_Input!$B:$B,$A109)</f>
        <v>0</v>
      </c>
      <c r="AL109" s="274">
        <f>Index!$D$3*SUMIFS(TripMode_Input!$E:$E,TripMode_Input!$C:$C,AL$4,TripMode_Input!$D:$D,$A$101,TripMode_Input!$B:$B,$A109)</f>
        <v>0</v>
      </c>
      <c r="AM109" s="274">
        <f>Index!$D$3*SUMIFS(TripMode_Input!$E:$E,TripMode_Input!$C:$C,AM$4,TripMode_Input!$D:$D,$A$101,TripMode_Input!$B:$B,$A109)</f>
        <v>0</v>
      </c>
      <c r="AN109" s="274">
        <f>Index!$D$3*SUMIFS(TripMode_Input!$E:$E,TripMode_Input!$C:$C,AN$4,TripMode_Input!$D:$D,$A$101,TripMode_Input!$B:$B,$A109)</f>
        <v>0</v>
      </c>
      <c r="AO109" s="274">
        <f>Index!$D$3*SUMIFS(TripMode_Input!$E:$E,TripMode_Input!$C:$C,AO$4,TripMode_Input!$D:$D,$A$101,TripMode_Input!$B:$B,$A109)</f>
        <v>0</v>
      </c>
      <c r="AP109" s="274">
        <f>Index!$D$3*SUMIFS(TripMode_Input!$E:$E,TripMode_Input!$C:$C,AP$4,TripMode_Input!$D:$D,$A$101,TripMode_Input!$B:$B,$A109)</f>
        <v>0</v>
      </c>
      <c r="AQ109" s="274">
        <f>Index!$D$3*SUMIFS(TripMode_Input!$E:$E,TripMode_Input!$C:$C,AQ$4,TripMode_Input!$D:$D,$A$101,TripMode_Input!$B:$B,$A109)</f>
        <v>0</v>
      </c>
      <c r="AR109" s="274">
        <f>Index!$D$3*SUMIFS(TripMode_Input!$E:$E,TripMode_Input!$C:$C,AR$4,TripMode_Input!$D:$D,$A$101,TripMode_Input!$B:$B,$A109)</f>
        <v>0</v>
      </c>
      <c r="AS109" s="275">
        <f t="shared" si="753"/>
        <v>0</v>
      </c>
      <c r="AU109" s="273" t="s">
        <v>521</v>
      </c>
      <c r="AV109" s="249">
        <f t="shared" si="754"/>
        <v>0</v>
      </c>
      <c r="AW109" s="249">
        <f t="shared" si="755"/>
        <v>0</v>
      </c>
      <c r="AX109" s="249">
        <f t="shared" si="756"/>
        <v>0</v>
      </c>
      <c r="AY109" s="249">
        <f t="shared" si="757"/>
        <v>0</v>
      </c>
      <c r="AZ109" s="249">
        <f t="shared" si="758"/>
        <v>0</v>
      </c>
      <c r="BA109" s="249">
        <f t="shared" si="759"/>
        <v>0</v>
      </c>
      <c r="BB109" s="249">
        <f t="shared" si="760"/>
        <v>0</v>
      </c>
      <c r="BC109" s="249">
        <f t="shared" si="761"/>
        <v>0</v>
      </c>
      <c r="BD109" s="249">
        <f t="shared" si="762"/>
        <v>0</v>
      </c>
      <c r="BE109" s="249">
        <f t="shared" si="763"/>
        <v>0</v>
      </c>
      <c r="BF109" s="249">
        <f t="shared" si="764"/>
        <v>0</v>
      </c>
      <c r="BG109" s="249">
        <f t="shared" si="765"/>
        <v>0</v>
      </c>
      <c r="BH109" s="279">
        <f t="shared" si="766"/>
        <v>0</v>
      </c>
      <c r="BJ109" s="273" t="s">
        <v>521</v>
      </c>
      <c r="BK109" s="249">
        <f t="shared" si="767"/>
        <v>0</v>
      </c>
      <c r="BL109" s="249">
        <f t="shared" si="768"/>
        <v>0</v>
      </c>
      <c r="BM109" s="249">
        <f t="shared" si="769"/>
        <v>0</v>
      </c>
      <c r="BN109" s="249">
        <f t="shared" si="770"/>
        <v>0</v>
      </c>
      <c r="BO109" s="249">
        <f t="shared" si="771"/>
        <v>0</v>
      </c>
      <c r="BP109" s="249">
        <f t="shared" si="772"/>
        <v>0</v>
      </c>
      <c r="BQ109" s="249">
        <f t="shared" si="773"/>
        <v>0</v>
      </c>
      <c r="BR109" s="249">
        <f t="shared" si="774"/>
        <v>0</v>
      </c>
      <c r="BS109" s="249">
        <f t="shared" si="775"/>
        <v>0</v>
      </c>
      <c r="BT109" s="249">
        <f t="shared" si="776"/>
        <v>0</v>
      </c>
      <c r="BU109" s="249">
        <f t="shared" si="777"/>
        <v>0</v>
      </c>
      <c r="BV109" s="249">
        <f t="shared" si="778"/>
        <v>0</v>
      </c>
      <c r="BW109" s="279">
        <f t="shared" si="779"/>
        <v>0</v>
      </c>
      <c r="BY109" s="273" t="s">
        <v>521</v>
      </c>
      <c r="BZ109" s="249" t="str">
        <f t="shared" si="780"/>
        <v/>
      </c>
      <c r="CA109" s="249" t="str">
        <f t="shared" si="717"/>
        <v/>
      </c>
      <c r="CB109" s="249" t="str">
        <f t="shared" si="718"/>
        <v/>
      </c>
      <c r="CC109" s="249" t="str">
        <f t="shared" si="719"/>
        <v/>
      </c>
      <c r="CD109" s="249" t="str">
        <f t="shared" si="720"/>
        <v/>
      </c>
      <c r="CE109" s="249" t="str">
        <f t="shared" si="721"/>
        <v/>
      </c>
      <c r="CF109" s="249" t="str">
        <f t="shared" si="722"/>
        <v/>
      </c>
      <c r="CG109" s="249" t="str">
        <f t="shared" si="723"/>
        <v/>
      </c>
      <c r="CH109" s="249" t="str">
        <f t="shared" si="724"/>
        <v/>
      </c>
      <c r="CI109" s="249" t="str">
        <f t="shared" si="725"/>
        <v/>
      </c>
      <c r="CJ109" s="249" t="str">
        <f t="shared" si="726"/>
        <v/>
      </c>
      <c r="CK109" s="249" t="str">
        <f t="shared" si="727"/>
        <v/>
      </c>
      <c r="CL109" s="279" t="str">
        <f t="shared" si="728"/>
        <v/>
      </c>
      <c r="CN109" s="273" t="s">
        <v>521</v>
      </c>
      <c r="CO109" s="239" t="str">
        <f t="shared" si="781"/>
        <v/>
      </c>
      <c r="CP109" s="239" t="str">
        <f t="shared" si="729"/>
        <v/>
      </c>
      <c r="CQ109" s="239" t="str">
        <f t="shared" si="730"/>
        <v/>
      </c>
      <c r="CR109" s="239" t="str">
        <f t="shared" si="731"/>
        <v/>
      </c>
      <c r="CS109" s="239" t="str">
        <f t="shared" si="732"/>
        <v/>
      </c>
      <c r="CT109" s="239" t="str">
        <f t="shared" si="733"/>
        <v/>
      </c>
      <c r="CU109" s="239" t="str">
        <f t="shared" si="734"/>
        <v/>
      </c>
      <c r="CV109" s="239" t="str">
        <f t="shared" si="735"/>
        <v/>
      </c>
      <c r="CW109" s="239" t="str">
        <f t="shared" si="736"/>
        <v/>
      </c>
      <c r="CX109" s="239" t="str">
        <f t="shared" si="737"/>
        <v/>
      </c>
      <c r="CY109" s="239" t="str">
        <f t="shared" si="738"/>
        <v/>
      </c>
      <c r="CZ109" s="239" t="str">
        <f t="shared" si="739"/>
        <v/>
      </c>
      <c r="DA109" s="110"/>
      <c r="DB109" s="121" t="s">
        <v>335</v>
      </c>
      <c r="DC109" s="273" t="str">
        <v>PNR-Transit</v>
      </c>
      <c r="DD109" s="239" t="str">
        <v/>
      </c>
      <c r="DE109" s="239" t="str">
        <v/>
      </c>
      <c r="DF109" s="239" t="str">
        <v/>
      </c>
      <c r="DG109" s="239" t="str">
        <v/>
      </c>
      <c r="DH109" s="239" t="str">
        <v/>
      </c>
      <c r="DI109" s="239" t="str">
        <v/>
      </c>
      <c r="DJ109" s="239" t="str">
        <v/>
      </c>
      <c r="DK109" s="239" t="str">
        <v/>
      </c>
      <c r="DL109" s="239" t="str">
        <v/>
      </c>
      <c r="DM109" s="239" t="str">
        <v/>
      </c>
      <c r="DN109" s="239" t="str">
        <v/>
      </c>
      <c r="DO109" s="239" t="str">
        <v/>
      </c>
      <c r="DP109" s="110">
        <v>0</v>
      </c>
      <c r="DR109" s="282" t="s">
        <v>673</v>
      </c>
      <c r="DS109" s="288">
        <v>0</v>
      </c>
      <c r="DT109" s="288">
        <v>0</v>
      </c>
      <c r="DU109" s="288">
        <v>0</v>
      </c>
      <c r="DV109" s="288">
        <v>0</v>
      </c>
      <c r="DW109" s="288">
        <v>0</v>
      </c>
      <c r="DX109" s="286">
        <v>0</v>
      </c>
      <c r="DY109" s="286">
        <v>0</v>
      </c>
      <c r="DZ109" s="286">
        <v>0</v>
      </c>
      <c r="EA109" s="288">
        <v>0</v>
      </c>
      <c r="EB109" s="287">
        <v>0</v>
      </c>
      <c r="EC109" s="288">
        <v>0</v>
      </c>
      <c r="ED109" s="290">
        <v>0</v>
      </c>
      <c r="EE109" s="286">
        <v>0</v>
      </c>
      <c r="EF109" s="286">
        <v>-4</v>
      </c>
      <c r="EG109" s="286">
        <v>-999</v>
      </c>
      <c r="EH109" s="286">
        <v>-999</v>
      </c>
      <c r="EK109" s="282" t="s">
        <v>673</v>
      </c>
      <c r="EL109" s="288">
        <f>IFERROR(DS109+TripMode!DD109, DS109)</f>
        <v>0</v>
      </c>
      <c r="EM109" s="288">
        <f>IFERROR(DT109+TripMode!DD109, DT109)</f>
        <v>0</v>
      </c>
      <c r="EN109" s="288">
        <f>IFERROR(DU109+TripMode!DE109, DU109)</f>
        <v>0</v>
      </c>
      <c r="EO109" s="288">
        <f>IFERROR(DV109+TripMode!DE109, DV109)</f>
        <v>0</v>
      </c>
      <c r="EP109" s="288">
        <f>IFERROR(DW109+TripMode!DE109, DW109)</f>
        <v>0</v>
      </c>
      <c r="EQ109" s="286">
        <f>IFERROR(DX109+TripMode!DF109, DX109)</f>
        <v>0</v>
      </c>
      <c r="ER109" s="286">
        <f>IFERROR(DY109+TripMode!DF109, DY109)</f>
        <v>0</v>
      </c>
      <c r="ES109" s="286">
        <f>IFERROR(DZ109+TripMode!DF109, DZ109)</f>
        <v>0</v>
      </c>
      <c r="ET109" s="288">
        <f>IFERROR(EA109+TripMode!DG109, EA109)</f>
        <v>0</v>
      </c>
      <c r="EU109" s="287">
        <f>IFERROR(EB109+TripMode!DH109, EB109)</f>
        <v>0</v>
      </c>
      <c r="EV109" s="288">
        <f>IFERROR(EC109+TripMode!DI109, EC109)</f>
        <v>0</v>
      </c>
      <c r="EW109" s="290">
        <v>0</v>
      </c>
      <c r="EX109" s="286">
        <f>IFERROR(EE109+TripMode!DK109, EE109)</f>
        <v>0</v>
      </c>
      <c r="EY109" s="286">
        <f>IFERROR(EF109+TripMode!DL109, EF109)</f>
        <v>-4</v>
      </c>
      <c r="EZ109" s="286">
        <f>IFERROR(EG109+TripMode!DN109, EG109)</f>
        <v>-999</v>
      </c>
      <c r="FA109" s="286">
        <f>IFERROR(EH109+TripMode!DO109, EH109)</f>
        <v>-999</v>
      </c>
    </row>
    <row r="110" spans="1:157" s="251" customFormat="1" x14ac:dyDescent="0.25">
      <c r="A110" s="251">
        <v>8</v>
      </c>
      <c r="B110" s="273" t="s">
        <v>523</v>
      </c>
      <c r="C110" s="274"/>
      <c r="D110" s="274"/>
      <c r="E110" s="274"/>
      <c r="F110" s="274"/>
      <c r="G110" s="274"/>
      <c r="H110" s="274"/>
      <c r="I110" s="274"/>
      <c r="J110" s="274">
        <v>0</v>
      </c>
      <c r="K110" s="274"/>
      <c r="L110" s="274"/>
      <c r="M110" s="274"/>
      <c r="N110" s="274"/>
      <c r="O110" s="275">
        <v>0</v>
      </c>
      <c r="P110" s="234"/>
      <c r="Q110" s="273" t="s">
        <v>523</v>
      </c>
      <c r="R110" s="274">
        <f t="shared" si="793"/>
        <v>0</v>
      </c>
      <c r="S110" s="274">
        <f t="shared" si="782"/>
        <v>0</v>
      </c>
      <c r="T110" s="274">
        <f t="shared" si="783"/>
        <v>0</v>
      </c>
      <c r="U110" s="274">
        <f t="shared" si="784"/>
        <v>0</v>
      </c>
      <c r="V110" s="274">
        <f t="shared" si="785"/>
        <v>0</v>
      </c>
      <c r="W110" s="274">
        <f t="shared" si="786"/>
        <v>0</v>
      </c>
      <c r="X110" s="274">
        <f t="shared" si="787"/>
        <v>0</v>
      </c>
      <c r="Y110" s="274">
        <f t="shared" si="788"/>
        <v>0</v>
      </c>
      <c r="Z110" s="274">
        <f t="shared" si="789"/>
        <v>0</v>
      </c>
      <c r="AA110" s="274">
        <f t="shared" si="790"/>
        <v>0</v>
      </c>
      <c r="AB110" s="274">
        <f t="shared" si="791"/>
        <v>0</v>
      </c>
      <c r="AC110" s="274">
        <f t="shared" si="792"/>
        <v>0</v>
      </c>
      <c r="AD110" s="275">
        <f t="shared" si="752"/>
        <v>0</v>
      </c>
      <c r="AF110" s="273" t="s">
        <v>523</v>
      </c>
      <c r="AG110" s="274">
        <f>Index!$D$3*SUMIFS(TripMode_Input!$E:$E,TripMode_Input!$C:$C,AG$4,TripMode_Input!$D:$D,$A$101,TripMode_Input!$B:$B,$A110)</f>
        <v>0</v>
      </c>
      <c r="AH110" s="274">
        <f>Index!$D$3*SUMIFS(TripMode_Input!$E:$E,TripMode_Input!$C:$C,AH$4,TripMode_Input!$D:$D,$A$101,TripMode_Input!$B:$B,$A110)</f>
        <v>0</v>
      </c>
      <c r="AI110" s="274">
        <f>Index!$D$3*SUMIFS(TripMode_Input!$E:$E,TripMode_Input!$C:$C,AI$4,TripMode_Input!$D:$D,$A$101,TripMode_Input!$B:$B,$A110)</f>
        <v>0</v>
      </c>
      <c r="AJ110" s="274">
        <f>Index!$D$3*SUMIFS(TripMode_Input!$E:$E,TripMode_Input!$C:$C,AJ$4,TripMode_Input!$D:$D,$A$101,TripMode_Input!$B:$B,$A110)</f>
        <v>0</v>
      </c>
      <c r="AK110" s="274">
        <f>Index!$D$3*SUMIFS(TripMode_Input!$E:$E,TripMode_Input!$C:$C,AK$4,TripMode_Input!$D:$D,$A$101,TripMode_Input!$B:$B,$A110)</f>
        <v>0</v>
      </c>
      <c r="AL110" s="274">
        <f>Index!$D$3*SUMIFS(TripMode_Input!$E:$E,TripMode_Input!$C:$C,AL$4,TripMode_Input!$D:$D,$A$101,TripMode_Input!$B:$B,$A110)</f>
        <v>0</v>
      </c>
      <c r="AM110" s="274">
        <f>Index!$D$3*SUMIFS(TripMode_Input!$E:$E,TripMode_Input!$C:$C,AM$4,TripMode_Input!$D:$D,$A$101,TripMode_Input!$B:$B,$A110)</f>
        <v>0</v>
      </c>
      <c r="AN110" s="274">
        <f>Index!$D$3*SUMIFS(TripMode_Input!$E:$E,TripMode_Input!$C:$C,AN$4,TripMode_Input!$D:$D,$A$101,TripMode_Input!$B:$B,$A110)</f>
        <v>0</v>
      </c>
      <c r="AO110" s="274">
        <f>Index!$D$3*SUMIFS(TripMode_Input!$E:$E,TripMode_Input!$C:$C,AO$4,TripMode_Input!$D:$D,$A$101,TripMode_Input!$B:$B,$A110)</f>
        <v>0</v>
      </c>
      <c r="AP110" s="274">
        <f>Index!$D$3*SUMIFS(TripMode_Input!$E:$E,TripMode_Input!$C:$C,AP$4,TripMode_Input!$D:$D,$A$101,TripMode_Input!$B:$B,$A110)</f>
        <v>0</v>
      </c>
      <c r="AQ110" s="274">
        <f>Index!$D$3*SUMIFS(TripMode_Input!$E:$E,TripMode_Input!$C:$C,AQ$4,TripMode_Input!$D:$D,$A$101,TripMode_Input!$B:$B,$A110)</f>
        <v>0</v>
      </c>
      <c r="AR110" s="274">
        <f>Index!$D$3*SUMIFS(TripMode_Input!$E:$E,TripMode_Input!$C:$C,AR$4,TripMode_Input!$D:$D,$A$101,TripMode_Input!$B:$B,$A110)</f>
        <v>0</v>
      </c>
      <c r="AS110" s="275">
        <f t="shared" si="753"/>
        <v>0</v>
      </c>
      <c r="AU110" s="273" t="s">
        <v>523</v>
      </c>
      <c r="AV110" s="249">
        <f t="shared" si="754"/>
        <v>0</v>
      </c>
      <c r="AW110" s="249">
        <f t="shared" si="755"/>
        <v>0</v>
      </c>
      <c r="AX110" s="249">
        <f t="shared" si="756"/>
        <v>0</v>
      </c>
      <c r="AY110" s="249">
        <f t="shared" si="757"/>
        <v>0</v>
      </c>
      <c r="AZ110" s="249">
        <f t="shared" si="758"/>
        <v>0</v>
      </c>
      <c r="BA110" s="249">
        <f t="shared" si="759"/>
        <v>0</v>
      </c>
      <c r="BB110" s="249">
        <f t="shared" si="760"/>
        <v>0</v>
      </c>
      <c r="BC110" s="249">
        <f t="shared" si="761"/>
        <v>0</v>
      </c>
      <c r="BD110" s="249">
        <f t="shared" si="762"/>
        <v>0</v>
      </c>
      <c r="BE110" s="249">
        <f t="shared" si="763"/>
        <v>0</v>
      </c>
      <c r="BF110" s="249">
        <f t="shared" si="764"/>
        <v>0</v>
      </c>
      <c r="BG110" s="249">
        <f t="shared" si="765"/>
        <v>0</v>
      </c>
      <c r="BH110" s="279">
        <f t="shared" si="766"/>
        <v>0</v>
      </c>
      <c r="BJ110" s="273" t="s">
        <v>523</v>
      </c>
      <c r="BK110" s="249">
        <f t="shared" si="767"/>
        <v>0</v>
      </c>
      <c r="BL110" s="249">
        <f t="shared" si="768"/>
        <v>0</v>
      </c>
      <c r="BM110" s="249">
        <f t="shared" si="769"/>
        <v>0</v>
      </c>
      <c r="BN110" s="249">
        <f t="shared" si="770"/>
        <v>0</v>
      </c>
      <c r="BO110" s="249">
        <f t="shared" si="771"/>
        <v>0</v>
      </c>
      <c r="BP110" s="249">
        <f t="shared" si="772"/>
        <v>0</v>
      </c>
      <c r="BQ110" s="249">
        <f t="shared" si="773"/>
        <v>0</v>
      </c>
      <c r="BR110" s="249">
        <f t="shared" si="774"/>
        <v>0</v>
      </c>
      <c r="BS110" s="249">
        <f t="shared" si="775"/>
        <v>0</v>
      </c>
      <c r="BT110" s="249">
        <f t="shared" si="776"/>
        <v>0</v>
      </c>
      <c r="BU110" s="249">
        <f t="shared" si="777"/>
        <v>0</v>
      </c>
      <c r="BV110" s="249">
        <f t="shared" si="778"/>
        <v>0</v>
      </c>
      <c r="BW110" s="279">
        <f t="shared" si="779"/>
        <v>0</v>
      </c>
      <c r="BY110" s="273" t="s">
        <v>523</v>
      </c>
      <c r="BZ110" s="249" t="str">
        <f t="shared" si="780"/>
        <v/>
      </c>
      <c r="CA110" s="249" t="str">
        <f t="shared" si="717"/>
        <v/>
      </c>
      <c r="CB110" s="249" t="str">
        <f t="shared" si="718"/>
        <v/>
      </c>
      <c r="CC110" s="249" t="str">
        <f t="shared" si="719"/>
        <v/>
      </c>
      <c r="CD110" s="249" t="str">
        <f t="shared" si="720"/>
        <v/>
      </c>
      <c r="CE110" s="249" t="str">
        <f t="shared" si="721"/>
        <v/>
      </c>
      <c r="CF110" s="249" t="str">
        <f t="shared" si="722"/>
        <v/>
      </c>
      <c r="CG110" s="249" t="str">
        <f t="shared" si="723"/>
        <v/>
      </c>
      <c r="CH110" s="249" t="str">
        <f t="shared" si="724"/>
        <v/>
      </c>
      <c r="CI110" s="249" t="str">
        <f t="shared" si="725"/>
        <v/>
      </c>
      <c r="CJ110" s="249" t="str">
        <f t="shared" si="726"/>
        <v/>
      </c>
      <c r="CK110" s="249" t="str">
        <f t="shared" si="727"/>
        <v/>
      </c>
      <c r="CL110" s="279" t="str">
        <f t="shared" si="728"/>
        <v/>
      </c>
      <c r="CN110" s="273" t="s">
        <v>523</v>
      </c>
      <c r="CO110" s="239" t="str">
        <f t="shared" si="781"/>
        <v/>
      </c>
      <c r="CP110" s="239" t="str">
        <f t="shared" si="729"/>
        <v/>
      </c>
      <c r="CQ110" s="239" t="str">
        <f t="shared" si="730"/>
        <v/>
      </c>
      <c r="CR110" s="239" t="str">
        <f t="shared" si="731"/>
        <v/>
      </c>
      <c r="CS110" s="239" t="str">
        <f t="shared" si="732"/>
        <v/>
      </c>
      <c r="CT110" s="239" t="str">
        <f t="shared" si="733"/>
        <v/>
      </c>
      <c r="CU110" s="239" t="str">
        <f t="shared" si="734"/>
        <v/>
      </c>
      <c r="CV110" s="239" t="str">
        <f t="shared" si="735"/>
        <v/>
      </c>
      <c r="CW110" s="239" t="str">
        <f t="shared" si="736"/>
        <v/>
      </c>
      <c r="CX110" s="239" t="str">
        <f t="shared" si="737"/>
        <v/>
      </c>
      <c r="CY110" s="239" t="str">
        <f t="shared" si="738"/>
        <v/>
      </c>
      <c r="CZ110" s="239" t="str">
        <f t="shared" si="739"/>
        <v/>
      </c>
      <c r="DA110" s="110"/>
      <c r="DB110" s="121" t="s">
        <v>25</v>
      </c>
      <c r="DC110" s="273" t="str">
        <v>KNR-Transit</v>
      </c>
      <c r="DD110" s="239" t="str">
        <v/>
      </c>
      <c r="DE110" s="239" t="str">
        <v/>
      </c>
      <c r="DF110" s="239" t="str">
        <v/>
      </c>
      <c r="DG110" s="239" t="str">
        <v/>
      </c>
      <c r="DH110" s="239" t="str">
        <v/>
      </c>
      <c r="DI110" s="239" t="str">
        <v/>
      </c>
      <c r="DJ110" s="239" t="str">
        <v/>
      </c>
      <c r="DK110" s="239" t="str">
        <v/>
      </c>
      <c r="DL110" s="239" t="str">
        <v/>
      </c>
      <c r="DM110" s="239" t="str">
        <v/>
      </c>
      <c r="DN110" s="239" t="str">
        <v/>
      </c>
      <c r="DO110" s="239" t="str">
        <v/>
      </c>
      <c r="DP110" s="110">
        <v>0</v>
      </c>
      <c r="DR110" s="282" t="s">
        <v>674</v>
      </c>
      <c r="DS110" s="286">
        <v>0</v>
      </c>
      <c r="DT110" s="286">
        <v>0</v>
      </c>
      <c r="DU110" s="286">
        <v>0</v>
      </c>
      <c r="DV110" s="286">
        <v>0</v>
      </c>
      <c r="DW110" s="286">
        <v>0</v>
      </c>
      <c r="DX110" s="286">
        <v>0</v>
      </c>
      <c r="DY110" s="286">
        <v>0</v>
      </c>
      <c r="DZ110" s="286">
        <v>0</v>
      </c>
      <c r="EA110" s="286">
        <v>0</v>
      </c>
      <c r="EB110" s="287">
        <v>0</v>
      </c>
      <c r="EC110" s="286">
        <v>0</v>
      </c>
      <c r="ED110" s="286">
        <v>0</v>
      </c>
      <c r="EE110" s="290">
        <v>0</v>
      </c>
      <c r="EF110" s="286">
        <v>0</v>
      </c>
      <c r="EG110" s="286">
        <v>-999</v>
      </c>
      <c r="EH110" s="286">
        <v>-999</v>
      </c>
      <c r="EK110" s="282" t="s">
        <v>674</v>
      </c>
      <c r="EL110" s="286">
        <f>IFERROR(DS110+TripMode!DD110, DS110)</f>
        <v>0</v>
      </c>
      <c r="EM110" s="286">
        <f>IFERROR(DT110+TripMode!DD110, DT110)</f>
        <v>0</v>
      </c>
      <c r="EN110" s="286">
        <f>IFERROR(DU110+TripMode!DE110, DU110)</f>
        <v>0</v>
      </c>
      <c r="EO110" s="286">
        <f>IFERROR(DV110+TripMode!DE110, DV110)</f>
        <v>0</v>
      </c>
      <c r="EP110" s="286">
        <f>IFERROR(DW110+TripMode!DE110, DW110)</f>
        <v>0</v>
      </c>
      <c r="EQ110" s="286">
        <f>IFERROR(DX110+TripMode!DF110, DX110)</f>
        <v>0</v>
      </c>
      <c r="ER110" s="286">
        <f>IFERROR(DY110+TripMode!DF110, DY110)</f>
        <v>0</v>
      </c>
      <c r="ES110" s="286">
        <f>IFERROR(DZ110+TripMode!DF110, DZ110)</f>
        <v>0</v>
      </c>
      <c r="ET110" s="286">
        <f>IFERROR(EA110+TripMode!DG110, EA110)</f>
        <v>0</v>
      </c>
      <c r="EU110" s="287">
        <f>IFERROR(EB110+TripMode!DH110, EB110)</f>
        <v>0</v>
      </c>
      <c r="EV110" s="286">
        <f>IFERROR(EC110+TripMode!DI110, EC110)</f>
        <v>0</v>
      </c>
      <c r="EW110" s="286">
        <f>IFERROR(ED110+TripMode!DJ110, ED110)</f>
        <v>0</v>
      </c>
      <c r="EX110" s="290">
        <v>0</v>
      </c>
      <c r="EY110" s="286">
        <f>IFERROR(EF110+TripMode!DL110, EF110)</f>
        <v>0</v>
      </c>
      <c r="EZ110" s="286">
        <f>IFERROR(EG110+TripMode!DN110, EG110)</f>
        <v>-999</v>
      </c>
      <c r="FA110" s="286">
        <f>IFERROR(EH110+TripMode!DO110, EH110)</f>
        <v>-999</v>
      </c>
    </row>
    <row r="111" spans="1:157" s="251" customFormat="1" x14ac:dyDescent="0.25">
      <c r="A111" s="251">
        <v>9</v>
      </c>
      <c r="B111" s="273" t="s">
        <v>635</v>
      </c>
      <c r="C111" s="274"/>
      <c r="D111" s="274"/>
      <c r="E111" s="274"/>
      <c r="F111" s="274"/>
      <c r="G111" s="274"/>
      <c r="H111" s="274"/>
      <c r="I111" s="274"/>
      <c r="J111" s="274"/>
      <c r="K111" s="274">
        <v>0</v>
      </c>
      <c r="L111" s="274"/>
      <c r="M111" s="274"/>
      <c r="N111" s="274"/>
      <c r="O111" s="275">
        <v>0</v>
      </c>
      <c r="P111" s="234"/>
      <c r="Q111" s="273" t="s">
        <v>635</v>
      </c>
      <c r="R111" s="274">
        <f t="shared" si="793"/>
        <v>0</v>
      </c>
      <c r="S111" s="274">
        <f t="shared" si="782"/>
        <v>0</v>
      </c>
      <c r="T111" s="274">
        <f t="shared" si="783"/>
        <v>0</v>
      </c>
      <c r="U111" s="274">
        <f t="shared" si="784"/>
        <v>0</v>
      </c>
      <c r="V111" s="274">
        <f t="shared" si="785"/>
        <v>0</v>
      </c>
      <c r="W111" s="274">
        <f t="shared" si="786"/>
        <v>0</v>
      </c>
      <c r="X111" s="274">
        <f t="shared" si="787"/>
        <v>0</v>
      </c>
      <c r="Y111" s="274">
        <f t="shared" si="788"/>
        <v>0</v>
      </c>
      <c r="Z111" s="274">
        <f t="shared" si="789"/>
        <v>0</v>
      </c>
      <c r="AA111" s="274">
        <f t="shared" si="790"/>
        <v>0</v>
      </c>
      <c r="AB111" s="274">
        <f t="shared" si="791"/>
        <v>0</v>
      </c>
      <c r="AC111" s="274">
        <f t="shared" si="792"/>
        <v>0</v>
      </c>
      <c r="AD111" s="275">
        <f t="shared" si="752"/>
        <v>0</v>
      </c>
      <c r="AF111" s="273" t="s">
        <v>635</v>
      </c>
      <c r="AG111" s="274">
        <f>Index!$D$3*SUMIFS(TripMode_Input!$E:$E,TripMode_Input!$C:$C,AG$4,TripMode_Input!$D:$D,$A$101,TripMode_Input!$B:$B,$A111)</f>
        <v>0</v>
      </c>
      <c r="AH111" s="274">
        <f>Index!$D$3*SUMIFS(TripMode_Input!$E:$E,TripMode_Input!$C:$C,AH$4,TripMode_Input!$D:$D,$A$101,TripMode_Input!$B:$B,$A111)</f>
        <v>0</v>
      </c>
      <c r="AI111" s="274">
        <f>Index!$D$3*SUMIFS(TripMode_Input!$E:$E,TripMode_Input!$C:$C,AI$4,TripMode_Input!$D:$D,$A$101,TripMode_Input!$B:$B,$A111)</f>
        <v>0</v>
      </c>
      <c r="AJ111" s="274">
        <f>Index!$D$3*SUMIFS(TripMode_Input!$E:$E,TripMode_Input!$C:$C,AJ$4,TripMode_Input!$D:$D,$A$101,TripMode_Input!$B:$B,$A111)</f>
        <v>0</v>
      </c>
      <c r="AK111" s="274">
        <f>Index!$D$3*SUMIFS(TripMode_Input!$E:$E,TripMode_Input!$C:$C,AK$4,TripMode_Input!$D:$D,$A$101,TripMode_Input!$B:$B,$A111)</f>
        <v>0</v>
      </c>
      <c r="AL111" s="274">
        <f>Index!$D$3*SUMIFS(TripMode_Input!$E:$E,TripMode_Input!$C:$C,AL$4,TripMode_Input!$D:$D,$A$101,TripMode_Input!$B:$B,$A111)</f>
        <v>0</v>
      </c>
      <c r="AM111" s="274">
        <f>Index!$D$3*SUMIFS(TripMode_Input!$E:$E,TripMode_Input!$C:$C,AM$4,TripMode_Input!$D:$D,$A$101,TripMode_Input!$B:$B,$A111)</f>
        <v>0</v>
      </c>
      <c r="AN111" s="274">
        <f>Index!$D$3*SUMIFS(TripMode_Input!$E:$E,TripMode_Input!$C:$C,AN$4,TripMode_Input!$D:$D,$A$101,TripMode_Input!$B:$B,$A111)</f>
        <v>0</v>
      </c>
      <c r="AO111" s="274">
        <f>Index!$D$3*SUMIFS(TripMode_Input!$E:$E,TripMode_Input!$C:$C,AO$4,TripMode_Input!$D:$D,$A$101,TripMode_Input!$B:$B,$A111)</f>
        <v>0</v>
      </c>
      <c r="AP111" s="274">
        <f>Index!$D$3*SUMIFS(TripMode_Input!$E:$E,TripMode_Input!$C:$C,AP$4,TripMode_Input!$D:$D,$A$101,TripMode_Input!$B:$B,$A111)</f>
        <v>0</v>
      </c>
      <c r="AQ111" s="274">
        <f>Index!$D$3*SUMIFS(TripMode_Input!$E:$E,TripMode_Input!$C:$C,AQ$4,TripMode_Input!$D:$D,$A$101,TripMode_Input!$B:$B,$A111)</f>
        <v>0</v>
      </c>
      <c r="AR111" s="274">
        <f>Index!$D$3*SUMIFS(TripMode_Input!$E:$E,TripMode_Input!$C:$C,AR$4,TripMode_Input!$D:$D,$A$101,TripMode_Input!$B:$B,$A111)</f>
        <v>0</v>
      </c>
      <c r="AS111" s="275">
        <f t="shared" si="753"/>
        <v>0</v>
      </c>
      <c r="AU111" s="273" t="s">
        <v>635</v>
      </c>
      <c r="AV111" s="249">
        <f t="shared" si="754"/>
        <v>0</v>
      </c>
      <c r="AW111" s="249">
        <f t="shared" si="755"/>
        <v>0</v>
      </c>
      <c r="AX111" s="249">
        <f t="shared" si="756"/>
        <v>0</v>
      </c>
      <c r="AY111" s="249">
        <f t="shared" si="757"/>
        <v>0</v>
      </c>
      <c r="AZ111" s="249">
        <f t="shared" si="758"/>
        <v>0</v>
      </c>
      <c r="BA111" s="249">
        <f t="shared" si="759"/>
        <v>0</v>
      </c>
      <c r="BB111" s="249">
        <f t="shared" si="760"/>
        <v>0</v>
      </c>
      <c r="BC111" s="249">
        <f t="shared" si="761"/>
        <v>0</v>
      </c>
      <c r="BD111" s="249">
        <f t="shared" si="762"/>
        <v>0</v>
      </c>
      <c r="BE111" s="249">
        <f t="shared" si="763"/>
        <v>0</v>
      </c>
      <c r="BF111" s="249">
        <f t="shared" si="764"/>
        <v>0</v>
      </c>
      <c r="BG111" s="249">
        <f t="shared" si="765"/>
        <v>0</v>
      </c>
      <c r="BH111" s="279">
        <f t="shared" si="766"/>
        <v>0</v>
      </c>
      <c r="BJ111" s="273" t="s">
        <v>635</v>
      </c>
      <c r="BK111" s="249">
        <f t="shared" si="767"/>
        <v>0</v>
      </c>
      <c r="BL111" s="249">
        <f t="shared" si="768"/>
        <v>0</v>
      </c>
      <c r="BM111" s="249">
        <f t="shared" si="769"/>
        <v>0</v>
      </c>
      <c r="BN111" s="249">
        <f t="shared" si="770"/>
        <v>0</v>
      </c>
      <c r="BO111" s="249">
        <f t="shared" si="771"/>
        <v>0</v>
      </c>
      <c r="BP111" s="249">
        <f t="shared" si="772"/>
        <v>0</v>
      </c>
      <c r="BQ111" s="249">
        <f t="shared" si="773"/>
        <v>0</v>
      </c>
      <c r="BR111" s="249">
        <f t="shared" si="774"/>
        <v>0</v>
      </c>
      <c r="BS111" s="249">
        <f t="shared" si="775"/>
        <v>0</v>
      </c>
      <c r="BT111" s="249">
        <f t="shared" si="776"/>
        <v>0</v>
      </c>
      <c r="BU111" s="249">
        <f t="shared" si="777"/>
        <v>0</v>
      </c>
      <c r="BV111" s="249">
        <f t="shared" si="778"/>
        <v>0</v>
      </c>
      <c r="BW111" s="279">
        <f t="shared" si="779"/>
        <v>0</v>
      </c>
      <c r="BY111" s="273" t="s">
        <v>635</v>
      </c>
      <c r="BZ111" s="249" t="str">
        <f t="shared" si="780"/>
        <v/>
      </c>
      <c r="CA111" s="249" t="str">
        <f t="shared" si="717"/>
        <v/>
      </c>
      <c r="CB111" s="249" t="str">
        <f t="shared" si="718"/>
        <v/>
      </c>
      <c r="CC111" s="249" t="str">
        <f t="shared" si="719"/>
        <v/>
      </c>
      <c r="CD111" s="249" t="str">
        <f t="shared" si="720"/>
        <v/>
      </c>
      <c r="CE111" s="249" t="str">
        <f t="shared" si="721"/>
        <v/>
      </c>
      <c r="CF111" s="249" t="str">
        <f t="shared" si="722"/>
        <v/>
      </c>
      <c r="CG111" s="249" t="str">
        <f t="shared" si="723"/>
        <v/>
      </c>
      <c r="CH111" s="249" t="str">
        <f t="shared" si="724"/>
        <v/>
      </c>
      <c r="CI111" s="249" t="str">
        <f t="shared" si="725"/>
        <v/>
      </c>
      <c r="CJ111" s="249" t="str">
        <f t="shared" si="726"/>
        <v/>
      </c>
      <c r="CK111" s="249" t="str">
        <f t="shared" si="727"/>
        <v/>
      </c>
      <c r="CL111" s="279" t="str">
        <f t="shared" si="728"/>
        <v/>
      </c>
      <c r="CN111" s="273" t="s">
        <v>635</v>
      </c>
      <c r="CO111" s="239" t="str">
        <f t="shared" si="781"/>
        <v/>
      </c>
      <c r="CP111" s="239" t="str">
        <f t="shared" si="729"/>
        <v/>
      </c>
      <c r="CQ111" s="239" t="str">
        <f t="shared" si="730"/>
        <v/>
      </c>
      <c r="CR111" s="239" t="str">
        <f t="shared" si="731"/>
        <v/>
      </c>
      <c r="CS111" s="239" t="str">
        <f t="shared" si="732"/>
        <v/>
      </c>
      <c r="CT111" s="239" t="str">
        <f t="shared" si="733"/>
        <v/>
      </c>
      <c r="CU111" s="239" t="str">
        <f t="shared" si="734"/>
        <v/>
      </c>
      <c r="CV111" s="239" t="str">
        <f t="shared" si="735"/>
        <v/>
      </c>
      <c r="CW111" s="239" t="str">
        <f t="shared" si="736"/>
        <v/>
      </c>
      <c r="CX111" s="239" t="str">
        <f t="shared" si="737"/>
        <v/>
      </c>
      <c r="CY111" s="239" t="str">
        <f t="shared" si="738"/>
        <v/>
      </c>
      <c r="CZ111" s="239" t="str">
        <f t="shared" si="739"/>
        <v/>
      </c>
      <c r="DA111" s="110"/>
      <c r="DB111" s="121" t="s">
        <v>629</v>
      </c>
      <c r="DC111" s="273" t="str">
        <v>TNC-Transit</v>
      </c>
      <c r="DD111" s="239" t="str">
        <v/>
      </c>
      <c r="DE111" s="239" t="str">
        <v/>
      </c>
      <c r="DF111" s="239" t="str">
        <v/>
      </c>
      <c r="DG111" s="239" t="str">
        <v/>
      </c>
      <c r="DH111" s="239" t="str">
        <v/>
      </c>
      <c r="DI111" s="239" t="str">
        <v/>
      </c>
      <c r="DJ111" s="239" t="str">
        <v/>
      </c>
      <c r="DK111" s="239" t="str">
        <v/>
      </c>
      <c r="DL111" s="239" t="str">
        <v/>
      </c>
      <c r="DM111" s="239" t="str">
        <v/>
      </c>
      <c r="DN111" s="239" t="str">
        <v/>
      </c>
      <c r="DO111" s="239" t="str">
        <v/>
      </c>
      <c r="DP111" s="110">
        <v>0</v>
      </c>
      <c r="DR111" s="282" t="s">
        <v>695</v>
      </c>
      <c r="DS111" s="288">
        <v>0</v>
      </c>
      <c r="DT111" s="288">
        <v>0</v>
      </c>
      <c r="DU111" s="288">
        <v>0</v>
      </c>
      <c r="DV111" s="288">
        <v>0</v>
      </c>
      <c r="DW111" s="288">
        <v>0</v>
      </c>
      <c r="DX111" s="288">
        <v>0</v>
      </c>
      <c r="DY111" s="288">
        <v>0</v>
      </c>
      <c r="DZ111" s="288">
        <v>0</v>
      </c>
      <c r="EA111" s="288">
        <v>0</v>
      </c>
      <c r="EB111" s="288">
        <v>0</v>
      </c>
      <c r="EC111" s="288">
        <v>0</v>
      </c>
      <c r="ED111" s="288">
        <v>0</v>
      </c>
      <c r="EE111" s="288">
        <v>0</v>
      </c>
      <c r="EF111" s="290">
        <v>0</v>
      </c>
      <c r="EG111" s="288">
        <v>0</v>
      </c>
      <c r="EH111" s="288">
        <v>0</v>
      </c>
      <c r="EK111" s="282" t="s">
        <v>695</v>
      </c>
      <c r="EL111" s="286">
        <f>IFERROR(DS111+TripMode!DD111, DS111)</f>
        <v>0</v>
      </c>
      <c r="EM111" s="286">
        <f>IFERROR(DT111+TripMode!DD111, DT111)</f>
        <v>0</v>
      </c>
      <c r="EN111" s="286">
        <f>IFERROR(DU111+TripMode!DE111, DU111)</f>
        <v>0</v>
      </c>
      <c r="EO111" s="286">
        <f>IFERROR(DV111+TripMode!DE111, DV111)</f>
        <v>0</v>
      </c>
      <c r="EP111" s="286">
        <f>IFERROR(DW111+TripMode!DE111, DW111)</f>
        <v>0</v>
      </c>
      <c r="EQ111" s="286">
        <f>IFERROR(DX111+TripMode!DF111, DX111)</f>
        <v>0</v>
      </c>
      <c r="ER111" s="286">
        <f>IFERROR(DY111+TripMode!DF111, DY111)</f>
        <v>0</v>
      </c>
      <c r="ES111" s="286">
        <f>IFERROR(DZ111+TripMode!DF111, DZ111)</f>
        <v>0</v>
      </c>
      <c r="ET111" s="286">
        <f>IFERROR(EA111+TripMode!DG111, EA111)</f>
        <v>0</v>
      </c>
      <c r="EU111" s="287">
        <f>IFERROR(EB111+TripMode!DH111, EB111)</f>
        <v>0</v>
      </c>
      <c r="EV111" s="286">
        <f>IFERROR(EC111+TripMode!DI111, EC111)</f>
        <v>0</v>
      </c>
      <c r="EW111" s="286">
        <f>IFERROR(ED111+TripMode!DJ111, ED111)</f>
        <v>0</v>
      </c>
      <c r="EX111" s="286">
        <f>IFERROR(EE111+TripMode!DK111, EE111)</f>
        <v>0</v>
      </c>
      <c r="EY111" s="290">
        <v>0</v>
      </c>
      <c r="EZ111" s="286">
        <f>IFERROR(EG111+TripMode!DN111, EG111)</f>
        <v>0</v>
      </c>
      <c r="FA111" s="286">
        <f>IFERROR(EH111+TripMode!DO111, EH111)</f>
        <v>0</v>
      </c>
    </row>
    <row r="112" spans="1:157" s="251" customFormat="1" x14ac:dyDescent="0.25">
      <c r="A112" s="251">
        <v>10</v>
      </c>
      <c r="B112" s="273" t="s">
        <v>525</v>
      </c>
      <c r="C112" s="274"/>
      <c r="D112" s="274"/>
      <c r="E112" s="274"/>
      <c r="F112" s="274"/>
      <c r="G112" s="274"/>
      <c r="H112" s="274"/>
      <c r="I112" s="274"/>
      <c r="J112" s="274"/>
      <c r="K112" s="274"/>
      <c r="L112" s="274">
        <v>0</v>
      </c>
      <c r="M112" s="274"/>
      <c r="N112" s="274"/>
      <c r="O112" s="275">
        <v>0</v>
      </c>
      <c r="P112" s="234"/>
      <c r="Q112" s="273" t="s">
        <v>525</v>
      </c>
      <c r="R112" s="274">
        <f>IFERROR(C112*IF((AG$115-SUM(C$108:C$111))/(C$115-SUM(C$108:C$111))&gt;0,(AG$115-SUM(C$108:C$111))/(C$115-SUM(C$108:C$111)),1),0)</f>
        <v>0</v>
      </c>
      <c r="S112" s="274">
        <f t="shared" ref="S112:AC112" si="794">IFERROR(D112*IF((AH$115-SUM(D$108:D$111))/(D$115-SUM(D$108:D$111))&gt;0,(AH$115-SUM(D$108:D$111))/(D$115-SUM(D$108:D$111)),1),0)</f>
        <v>0</v>
      </c>
      <c r="T112" s="274">
        <f t="shared" si="794"/>
        <v>0</v>
      </c>
      <c r="U112" s="274">
        <f t="shared" si="794"/>
        <v>0</v>
      </c>
      <c r="V112" s="274">
        <f t="shared" si="794"/>
        <v>0</v>
      </c>
      <c r="W112" s="274">
        <f t="shared" si="794"/>
        <v>0</v>
      </c>
      <c r="X112" s="274">
        <f t="shared" si="794"/>
        <v>0</v>
      </c>
      <c r="Y112" s="274">
        <f t="shared" si="794"/>
        <v>0</v>
      </c>
      <c r="Z112" s="274">
        <f t="shared" si="794"/>
        <v>0</v>
      </c>
      <c r="AA112" s="274">
        <f t="shared" si="794"/>
        <v>0</v>
      </c>
      <c r="AB112" s="274">
        <f t="shared" si="794"/>
        <v>0</v>
      </c>
      <c r="AC112" s="274">
        <f t="shared" si="794"/>
        <v>0</v>
      </c>
      <c r="AD112" s="275">
        <f t="shared" si="752"/>
        <v>0</v>
      </c>
      <c r="AF112" s="273" t="s">
        <v>525</v>
      </c>
      <c r="AG112" s="274">
        <f>Index!$D$3*SUMIFS(TripMode_Input!$E:$E,TripMode_Input!$C:$C,AG$4,TripMode_Input!$D:$D,$A$101,TripMode_Input!$B:$B,$A112)</f>
        <v>0</v>
      </c>
      <c r="AH112" s="274">
        <f>Index!$D$3*SUMIFS(TripMode_Input!$E:$E,TripMode_Input!$C:$C,AH$4,TripMode_Input!$D:$D,$A$101,TripMode_Input!$B:$B,$A112)</f>
        <v>0</v>
      </c>
      <c r="AI112" s="274">
        <f>Index!$D$3*SUMIFS(TripMode_Input!$E:$E,TripMode_Input!$C:$C,AI$4,TripMode_Input!$D:$D,$A$101,TripMode_Input!$B:$B,$A112)</f>
        <v>0</v>
      </c>
      <c r="AJ112" s="274">
        <f>Index!$D$3*SUMIFS(TripMode_Input!$E:$E,TripMode_Input!$C:$C,AJ$4,TripMode_Input!$D:$D,$A$101,TripMode_Input!$B:$B,$A112)</f>
        <v>0</v>
      </c>
      <c r="AK112" s="274">
        <f>Index!$D$3*SUMIFS(TripMode_Input!$E:$E,TripMode_Input!$C:$C,AK$4,TripMode_Input!$D:$D,$A$101,TripMode_Input!$B:$B,$A112)</f>
        <v>0</v>
      </c>
      <c r="AL112" s="274">
        <f>Index!$D$3*SUMIFS(TripMode_Input!$E:$E,TripMode_Input!$C:$C,AL$4,TripMode_Input!$D:$D,$A$101,TripMode_Input!$B:$B,$A112)</f>
        <v>0</v>
      </c>
      <c r="AM112" s="274">
        <f>Index!$D$3*SUMIFS(TripMode_Input!$E:$E,TripMode_Input!$C:$C,AM$4,TripMode_Input!$D:$D,$A$101,TripMode_Input!$B:$B,$A112)</f>
        <v>0</v>
      </c>
      <c r="AN112" s="274">
        <f>Index!$D$3*SUMIFS(TripMode_Input!$E:$E,TripMode_Input!$C:$C,AN$4,TripMode_Input!$D:$D,$A$101,TripMode_Input!$B:$B,$A112)</f>
        <v>0</v>
      </c>
      <c r="AO112" s="274">
        <f>Index!$D$3*SUMIFS(TripMode_Input!$E:$E,TripMode_Input!$C:$C,AO$4,TripMode_Input!$D:$D,$A$101,TripMode_Input!$B:$B,$A112)</f>
        <v>0</v>
      </c>
      <c r="AP112" s="274">
        <f>Index!$D$3*SUMIFS(TripMode_Input!$E:$E,TripMode_Input!$C:$C,AP$4,TripMode_Input!$D:$D,$A$101,TripMode_Input!$B:$B,$A112)</f>
        <v>0</v>
      </c>
      <c r="AQ112" s="274">
        <f>Index!$D$3*SUMIFS(TripMode_Input!$E:$E,TripMode_Input!$C:$C,AQ$4,TripMode_Input!$D:$D,$A$101,TripMode_Input!$B:$B,$A112)</f>
        <v>0</v>
      </c>
      <c r="AR112" s="274">
        <f>Index!$D$3*SUMIFS(TripMode_Input!$E:$E,TripMode_Input!$C:$C,AR$4,TripMode_Input!$D:$D,$A$101,TripMode_Input!$B:$B,$A112)</f>
        <v>0</v>
      </c>
      <c r="AS112" s="275">
        <f t="shared" si="753"/>
        <v>0</v>
      </c>
      <c r="AU112" s="273" t="s">
        <v>525</v>
      </c>
      <c r="AV112" s="249">
        <f t="shared" si="754"/>
        <v>0</v>
      </c>
      <c r="AW112" s="249">
        <f t="shared" si="755"/>
        <v>0</v>
      </c>
      <c r="AX112" s="249">
        <f t="shared" si="756"/>
        <v>0</v>
      </c>
      <c r="AY112" s="249">
        <f t="shared" si="757"/>
        <v>0</v>
      </c>
      <c r="AZ112" s="249">
        <f t="shared" si="758"/>
        <v>0</v>
      </c>
      <c r="BA112" s="249">
        <f t="shared" si="759"/>
        <v>0</v>
      </c>
      <c r="BB112" s="249">
        <f t="shared" si="760"/>
        <v>0</v>
      </c>
      <c r="BC112" s="249">
        <f t="shared" si="761"/>
        <v>0</v>
      </c>
      <c r="BD112" s="249">
        <f t="shared" si="762"/>
        <v>0</v>
      </c>
      <c r="BE112" s="249">
        <f t="shared" si="763"/>
        <v>0</v>
      </c>
      <c r="BF112" s="249">
        <f t="shared" si="764"/>
        <v>0</v>
      </c>
      <c r="BG112" s="249">
        <f t="shared" si="765"/>
        <v>0</v>
      </c>
      <c r="BH112" s="279">
        <f t="shared" si="766"/>
        <v>0</v>
      </c>
      <c r="BJ112" s="273" t="s">
        <v>525</v>
      </c>
      <c r="BK112" s="249">
        <f t="shared" si="767"/>
        <v>0</v>
      </c>
      <c r="BL112" s="249">
        <f t="shared" si="768"/>
        <v>0</v>
      </c>
      <c r="BM112" s="249">
        <f t="shared" si="769"/>
        <v>0</v>
      </c>
      <c r="BN112" s="249">
        <f t="shared" si="770"/>
        <v>0</v>
      </c>
      <c r="BO112" s="249">
        <f t="shared" si="771"/>
        <v>0</v>
      </c>
      <c r="BP112" s="249">
        <f t="shared" si="772"/>
        <v>0</v>
      </c>
      <c r="BQ112" s="249">
        <f t="shared" si="773"/>
        <v>0</v>
      </c>
      <c r="BR112" s="249">
        <f t="shared" si="774"/>
        <v>0</v>
      </c>
      <c r="BS112" s="249">
        <f t="shared" si="775"/>
        <v>0</v>
      </c>
      <c r="BT112" s="249">
        <f t="shared" si="776"/>
        <v>0</v>
      </c>
      <c r="BU112" s="249">
        <f t="shared" si="777"/>
        <v>0</v>
      </c>
      <c r="BV112" s="249">
        <f t="shared" si="778"/>
        <v>0</v>
      </c>
      <c r="BW112" s="279">
        <f t="shared" si="779"/>
        <v>0</v>
      </c>
      <c r="BY112" s="273" t="s">
        <v>525</v>
      </c>
      <c r="BZ112" s="249" t="str">
        <f t="shared" si="780"/>
        <v/>
      </c>
      <c r="CA112" s="249" t="str">
        <f t="shared" si="717"/>
        <v/>
      </c>
      <c r="CB112" s="249" t="str">
        <f t="shared" si="718"/>
        <v/>
      </c>
      <c r="CC112" s="249" t="str">
        <f t="shared" si="719"/>
        <v/>
      </c>
      <c r="CD112" s="249" t="str">
        <f t="shared" si="720"/>
        <v/>
      </c>
      <c r="CE112" s="249" t="str">
        <f t="shared" si="721"/>
        <v/>
      </c>
      <c r="CF112" s="249" t="str">
        <f t="shared" si="722"/>
        <v/>
      </c>
      <c r="CG112" s="249" t="str">
        <f t="shared" si="723"/>
        <v/>
      </c>
      <c r="CH112" s="249" t="str">
        <f t="shared" si="724"/>
        <v/>
      </c>
      <c r="CI112" s="249" t="str">
        <f t="shared" si="725"/>
        <v/>
      </c>
      <c r="CJ112" s="249" t="str">
        <f t="shared" si="726"/>
        <v/>
      </c>
      <c r="CK112" s="249" t="str">
        <f t="shared" si="727"/>
        <v/>
      </c>
      <c r="CL112" s="279" t="str">
        <f t="shared" si="728"/>
        <v/>
      </c>
      <c r="CN112" s="273" t="s">
        <v>525</v>
      </c>
      <c r="CO112" s="239" t="str">
        <f t="shared" si="781"/>
        <v/>
      </c>
      <c r="CP112" s="239" t="str">
        <f t="shared" si="729"/>
        <v/>
      </c>
      <c r="CQ112" s="239" t="str">
        <f t="shared" si="730"/>
        <v/>
      </c>
      <c r="CR112" s="239" t="str">
        <f t="shared" si="731"/>
        <v/>
      </c>
      <c r="CS112" s="239" t="str">
        <f t="shared" si="732"/>
        <v/>
      </c>
      <c r="CT112" s="239" t="str">
        <f t="shared" si="733"/>
        <v/>
      </c>
      <c r="CU112" s="239" t="str">
        <f t="shared" si="734"/>
        <v/>
      </c>
      <c r="CV112" s="239" t="str">
        <f t="shared" si="735"/>
        <v/>
      </c>
      <c r="CW112" s="239" t="str">
        <f t="shared" si="736"/>
        <v/>
      </c>
      <c r="CX112" s="239" t="str">
        <f t="shared" si="737"/>
        <v/>
      </c>
      <c r="CY112" s="239" t="str">
        <f t="shared" si="738"/>
        <v/>
      </c>
      <c r="CZ112" s="239" t="str">
        <f t="shared" si="739"/>
        <v/>
      </c>
      <c r="DA112" s="110"/>
      <c r="DC112" s="273" t="str">
        <v>School Bus</v>
      </c>
      <c r="DD112" s="239" t="str">
        <v/>
      </c>
      <c r="DE112" s="239" t="str">
        <v/>
      </c>
      <c r="DF112" s="239" t="str">
        <v/>
      </c>
      <c r="DG112" s="239" t="str">
        <v/>
      </c>
      <c r="DH112" s="239" t="str">
        <v/>
      </c>
      <c r="DI112" s="239" t="str">
        <v/>
      </c>
      <c r="DJ112" s="239" t="str">
        <v/>
      </c>
      <c r="DK112" s="239" t="str">
        <v/>
      </c>
      <c r="DL112" s="239" t="str">
        <v/>
      </c>
      <c r="DM112" s="239" t="str">
        <v/>
      </c>
      <c r="DN112" s="239" t="str">
        <v/>
      </c>
      <c r="DO112" s="239" t="str">
        <v/>
      </c>
      <c r="DP112" s="110">
        <v>0</v>
      </c>
      <c r="DR112" s="282" t="s">
        <v>697</v>
      </c>
      <c r="DS112" s="286">
        <v>-999</v>
      </c>
      <c r="DT112" s="286">
        <v>-999</v>
      </c>
      <c r="DU112" s="286">
        <v>-999</v>
      </c>
      <c r="DV112" s="286">
        <v>-999</v>
      </c>
      <c r="DW112" s="286">
        <v>-999</v>
      </c>
      <c r="DX112" s="286">
        <v>-999</v>
      </c>
      <c r="DY112" s="286">
        <v>-999</v>
      </c>
      <c r="DZ112" s="286">
        <v>-999</v>
      </c>
      <c r="EA112" s="286">
        <v>-999</v>
      </c>
      <c r="EB112" s="286">
        <v>-999</v>
      </c>
      <c r="EC112" s="286">
        <v>-999</v>
      </c>
      <c r="ED112" s="286">
        <v>-999</v>
      </c>
      <c r="EE112" s="286">
        <v>-999</v>
      </c>
      <c r="EF112" s="286">
        <v>-999</v>
      </c>
      <c r="EG112" s="286">
        <v>-999</v>
      </c>
      <c r="EH112" s="286">
        <v>-999</v>
      </c>
      <c r="EK112" s="282" t="s">
        <v>697</v>
      </c>
      <c r="EL112" s="286">
        <f>IFERROR(DS112+TripMode!DD112, DS112)</f>
        <v>-999</v>
      </c>
      <c r="EM112" s="286">
        <f>IFERROR(DT112+TripMode!DD112, DT112)</f>
        <v>-999</v>
      </c>
      <c r="EN112" s="286">
        <f>IFERROR(DU112+TripMode!DE112, DU112)</f>
        <v>-999</v>
      </c>
      <c r="EO112" s="286">
        <f>IFERROR(DV112+TripMode!DE112, DV112)</f>
        <v>-999</v>
      </c>
      <c r="EP112" s="286">
        <f>IFERROR(DW112+TripMode!DE112, DW112)</f>
        <v>-999</v>
      </c>
      <c r="EQ112" s="286">
        <f>IFERROR(DX112+TripMode!DF112, DX112)</f>
        <v>-999</v>
      </c>
      <c r="ER112" s="286">
        <f>IFERROR(DY112+TripMode!DF112, DY112)</f>
        <v>-999</v>
      </c>
      <c r="ES112" s="286">
        <f>IFERROR(DZ112+TripMode!DF112, DZ112)</f>
        <v>-999</v>
      </c>
      <c r="ET112" s="286">
        <f>IFERROR(EA112+TripMode!DG112, EA112)</f>
        <v>-999</v>
      </c>
      <c r="EU112" s="287">
        <f>IFERROR(EB112+TripMode!DH112, EB112)</f>
        <v>-999</v>
      </c>
      <c r="EV112" s="286">
        <f>IFERROR(EC112+TripMode!DI112, EC112)</f>
        <v>-999</v>
      </c>
      <c r="EW112" s="286">
        <f>IFERROR(ED112+TripMode!DJ112, ED112)</f>
        <v>-999</v>
      </c>
      <c r="EX112" s="286">
        <f>IFERROR(EE112+TripMode!DK112, EE112)</f>
        <v>-999</v>
      </c>
      <c r="EY112" s="286">
        <f>IFERROR(EF112+TripMode!DL112, EF112)</f>
        <v>-999</v>
      </c>
      <c r="EZ112" s="286">
        <f>IFERROR(EG112+TripMode!DN112, EG112)</f>
        <v>-999</v>
      </c>
      <c r="FA112" s="286">
        <f>IFERROR(EH112+TripMode!DO112, EH112)</f>
        <v>-999</v>
      </c>
    </row>
    <row r="113" spans="1:157" s="251" customFormat="1" x14ac:dyDescent="0.25">
      <c r="A113" s="251">
        <v>11</v>
      </c>
      <c r="B113" s="273" t="s">
        <v>468</v>
      </c>
      <c r="C113" s="274"/>
      <c r="D113" s="274"/>
      <c r="E113" s="274"/>
      <c r="F113" s="274"/>
      <c r="G113" s="274"/>
      <c r="H113" s="274">
        <v>0</v>
      </c>
      <c r="I113" s="274"/>
      <c r="J113" s="274"/>
      <c r="K113" s="274"/>
      <c r="L113" s="274"/>
      <c r="M113" s="274">
        <v>0</v>
      </c>
      <c r="N113" s="274">
        <v>0</v>
      </c>
      <c r="O113" s="275">
        <v>0</v>
      </c>
      <c r="P113" s="234"/>
      <c r="Q113" s="273" t="s">
        <v>468</v>
      </c>
      <c r="R113" s="274">
        <f t="shared" ref="R113:R114" si="795">IFERROR(C113*IF((AG$115-SUM(C$108:C$111))/(C$115-SUM(C$108:C$111))&gt;0,(AG$115-SUM(C$108:C$111))/(C$115-SUM(C$108:C$111)),1),0)</f>
        <v>0</v>
      </c>
      <c r="S113" s="274">
        <f t="shared" ref="S113:S114" si="796">IFERROR(D113*IF((AH$115-SUM(D$108:D$111))/(D$115-SUM(D$108:D$111))&gt;0,(AH$115-SUM(D$108:D$111))/(D$115-SUM(D$108:D$111)),1),0)</f>
        <v>0</v>
      </c>
      <c r="T113" s="274">
        <f t="shared" ref="T113:T114" si="797">IFERROR(E113*IF((AI$115-SUM(E$108:E$111))/(E$115-SUM(E$108:E$111))&gt;0,(AI$115-SUM(E$108:E$111))/(E$115-SUM(E$108:E$111)),1),0)</f>
        <v>0</v>
      </c>
      <c r="U113" s="274">
        <f t="shared" ref="U113:U114" si="798">IFERROR(F113*IF((AJ$115-SUM(F$108:F$111))/(F$115-SUM(F$108:F$111))&gt;0,(AJ$115-SUM(F$108:F$111))/(F$115-SUM(F$108:F$111)),1),0)</f>
        <v>0</v>
      </c>
      <c r="V113" s="274">
        <f t="shared" ref="V113:V114" si="799">IFERROR(G113*IF((AK$115-SUM(G$108:G$111))/(G$115-SUM(G$108:G$111))&gt;0,(AK$115-SUM(G$108:G$111))/(G$115-SUM(G$108:G$111)),1),0)</f>
        <v>0</v>
      </c>
      <c r="W113" s="274">
        <f t="shared" ref="W113:W114" si="800">IFERROR(H113*IF((AL$115-SUM(H$108:H$111))/(H$115-SUM(H$108:H$111))&gt;0,(AL$115-SUM(H$108:H$111))/(H$115-SUM(H$108:H$111)),1),0)</f>
        <v>0</v>
      </c>
      <c r="X113" s="274">
        <f t="shared" ref="X113:X114" si="801">IFERROR(I113*IF((AM$115-SUM(I$108:I$111))/(I$115-SUM(I$108:I$111))&gt;0,(AM$115-SUM(I$108:I$111))/(I$115-SUM(I$108:I$111)),1),0)</f>
        <v>0</v>
      </c>
      <c r="Y113" s="274">
        <f t="shared" ref="Y113:Y114" si="802">IFERROR(J113*IF((AN$115-SUM(J$108:J$111))/(J$115-SUM(J$108:J$111))&gt;0,(AN$115-SUM(J$108:J$111))/(J$115-SUM(J$108:J$111)),1),0)</f>
        <v>0</v>
      </c>
      <c r="Z113" s="274">
        <f t="shared" ref="Z113:Z114" si="803">IFERROR(K113*IF((AO$115-SUM(K$108:K$111))/(K$115-SUM(K$108:K$111))&gt;0,(AO$115-SUM(K$108:K$111))/(K$115-SUM(K$108:K$111)),1),0)</f>
        <v>0</v>
      </c>
      <c r="AA113" s="274">
        <f t="shared" ref="AA113:AA114" si="804">IFERROR(L113*IF((AP$115-SUM(L$108:L$111))/(L$115-SUM(L$108:L$111))&gt;0,(AP$115-SUM(L$108:L$111))/(L$115-SUM(L$108:L$111)),1),0)</f>
        <v>0</v>
      </c>
      <c r="AB113" s="274">
        <f t="shared" ref="AB113:AB114" si="805">IFERROR(M113*IF((AQ$115-SUM(M$108:M$111))/(M$115-SUM(M$108:M$111))&gt;0,(AQ$115-SUM(M$108:M$111))/(M$115-SUM(M$108:M$111)),1),0)</f>
        <v>0</v>
      </c>
      <c r="AC113" s="274">
        <f t="shared" ref="AC113:AC114" si="806">IFERROR(N113*IF((AR$115-SUM(N$108:N$111))/(N$115-SUM(N$108:N$111))&gt;0,(AR$115-SUM(N$108:N$111))/(N$115-SUM(N$108:N$111)),1),0)</f>
        <v>0</v>
      </c>
      <c r="AD113" s="275">
        <f t="shared" si="752"/>
        <v>0</v>
      </c>
      <c r="AF113" s="273" t="s">
        <v>468</v>
      </c>
      <c r="AG113" s="274">
        <f>Index!$D$3*SUMIFS(TripMode_Input!$E:$E,TripMode_Input!$C:$C,AG$4,TripMode_Input!$D:$D,$A$101,TripMode_Input!$B:$B,$A113)</f>
        <v>0</v>
      </c>
      <c r="AH113" s="274">
        <f>Index!$D$3*SUMIFS(TripMode_Input!$E:$E,TripMode_Input!$C:$C,AH$4,TripMode_Input!$D:$D,$A$101,TripMode_Input!$B:$B,$A113)</f>
        <v>0</v>
      </c>
      <c r="AI113" s="274">
        <f>Index!$D$3*SUMIFS(TripMode_Input!$E:$E,TripMode_Input!$C:$C,AI$4,TripMode_Input!$D:$D,$A$101,TripMode_Input!$B:$B,$A113)</f>
        <v>0</v>
      </c>
      <c r="AJ113" s="274">
        <f>Index!$D$3*SUMIFS(TripMode_Input!$E:$E,TripMode_Input!$C:$C,AJ$4,TripMode_Input!$D:$D,$A$101,TripMode_Input!$B:$B,$A113)</f>
        <v>0</v>
      </c>
      <c r="AK113" s="274">
        <f>Index!$D$3*SUMIFS(TripMode_Input!$E:$E,TripMode_Input!$C:$C,AK$4,TripMode_Input!$D:$D,$A$101,TripMode_Input!$B:$B,$A113)</f>
        <v>0</v>
      </c>
      <c r="AL113" s="274">
        <f>Index!$D$3*SUMIFS(TripMode_Input!$E:$E,TripMode_Input!$C:$C,AL$4,TripMode_Input!$D:$D,$A$101,TripMode_Input!$B:$B,$A113)</f>
        <v>0</v>
      </c>
      <c r="AM113" s="274">
        <f>Index!$D$3*SUMIFS(TripMode_Input!$E:$E,TripMode_Input!$C:$C,AM$4,TripMode_Input!$D:$D,$A$101,TripMode_Input!$B:$B,$A113)</f>
        <v>0</v>
      </c>
      <c r="AN113" s="274">
        <f>Index!$D$3*SUMIFS(TripMode_Input!$E:$E,TripMode_Input!$C:$C,AN$4,TripMode_Input!$D:$D,$A$101,TripMode_Input!$B:$B,$A113)</f>
        <v>0</v>
      </c>
      <c r="AO113" s="274">
        <f>Index!$D$3*SUMIFS(TripMode_Input!$E:$E,TripMode_Input!$C:$C,AO$4,TripMode_Input!$D:$D,$A$101,TripMode_Input!$B:$B,$A113)</f>
        <v>0</v>
      </c>
      <c r="AP113" s="274">
        <f>Index!$D$3*SUMIFS(TripMode_Input!$E:$E,TripMode_Input!$C:$C,AP$4,TripMode_Input!$D:$D,$A$101,TripMode_Input!$B:$B,$A113)</f>
        <v>0</v>
      </c>
      <c r="AQ113" s="274">
        <f>Index!$D$3*SUMIFS(TripMode_Input!$E:$E,TripMode_Input!$C:$C,AQ$4,TripMode_Input!$D:$D,$A$101,TripMode_Input!$B:$B,$A113)</f>
        <v>372</v>
      </c>
      <c r="AR113" s="274">
        <f>Index!$D$3*SUMIFS(TripMode_Input!$E:$E,TripMode_Input!$C:$C,AR$4,TripMode_Input!$D:$D,$A$101,TripMode_Input!$B:$B,$A113)</f>
        <v>0</v>
      </c>
      <c r="AS113" s="275">
        <f t="shared" si="753"/>
        <v>372</v>
      </c>
      <c r="AU113" s="273" t="s">
        <v>468</v>
      </c>
      <c r="AV113" s="249">
        <f t="shared" si="754"/>
        <v>0</v>
      </c>
      <c r="AW113" s="249">
        <f t="shared" si="755"/>
        <v>0</v>
      </c>
      <c r="AX113" s="249">
        <f t="shared" si="756"/>
        <v>0</v>
      </c>
      <c r="AY113" s="249">
        <f t="shared" si="757"/>
        <v>0</v>
      </c>
      <c r="AZ113" s="249">
        <f t="shared" si="758"/>
        <v>0</v>
      </c>
      <c r="BA113" s="249">
        <f t="shared" si="759"/>
        <v>0</v>
      </c>
      <c r="BB113" s="249">
        <f t="shared" si="760"/>
        <v>0</v>
      </c>
      <c r="BC113" s="249">
        <f t="shared" si="761"/>
        <v>0</v>
      </c>
      <c r="BD113" s="249">
        <f t="shared" si="762"/>
        <v>0</v>
      </c>
      <c r="BE113" s="249">
        <f t="shared" si="763"/>
        <v>0</v>
      </c>
      <c r="BF113" s="249">
        <f t="shared" si="764"/>
        <v>0</v>
      </c>
      <c r="BG113" s="249">
        <f t="shared" si="765"/>
        <v>0</v>
      </c>
      <c r="BH113" s="279">
        <f t="shared" si="766"/>
        <v>0</v>
      </c>
      <c r="BJ113" s="273" t="s">
        <v>468</v>
      </c>
      <c r="BK113" s="249">
        <f t="shared" si="767"/>
        <v>0</v>
      </c>
      <c r="BL113" s="249">
        <f t="shared" si="768"/>
        <v>0</v>
      </c>
      <c r="BM113" s="249">
        <f t="shared" si="769"/>
        <v>0</v>
      </c>
      <c r="BN113" s="249">
        <f t="shared" si="770"/>
        <v>0</v>
      </c>
      <c r="BO113" s="249">
        <f t="shared" si="771"/>
        <v>0</v>
      </c>
      <c r="BP113" s="249">
        <f t="shared" si="772"/>
        <v>0</v>
      </c>
      <c r="BQ113" s="249">
        <f t="shared" si="773"/>
        <v>0</v>
      </c>
      <c r="BR113" s="249">
        <f t="shared" si="774"/>
        <v>0</v>
      </c>
      <c r="BS113" s="249">
        <f t="shared" si="775"/>
        <v>0</v>
      </c>
      <c r="BT113" s="249">
        <f t="shared" si="776"/>
        <v>0</v>
      </c>
      <c r="BU113" s="249">
        <f t="shared" si="777"/>
        <v>0.51381215469613262</v>
      </c>
      <c r="BV113" s="249">
        <f t="shared" si="778"/>
        <v>0</v>
      </c>
      <c r="BW113" s="279">
        <f t="shared" si="779"/>
        <v>2.2144491617238416E-4</v>
      </c>
      <c r="BY113" s="273" t="s">
        <v>468</v>
      </c>
      <c r="BZ113" s="249" t="str">
        <f t="shared" si="780"/>
        <v/>
      </c>
      <c r="CA113" s="249" t="str">
        <f t="shared" si="717"/>
        <v/>
      </c>
      <c r="CB113" s="249" t="str">
        <f t="shared" si="718"/>
        <v/>
      </c>
      <c r="CC113" s="249" t="str">
        <f t="shared" si="719"/>
        <v/>
      </c>
      <c r="CD113" s="249" t="str">
        <f t="shared" si="720"/>
        <v/>
      </c>
      <c r="CE113" s="249" t="str">
        <f t="shared" si="721"/>
        <v/>
      </c>
      <c r="CF113" s="249" t="str">
        <f t="shared" si="722"/>
        <v/>
      </c>
      <c r="CG113" s="249" t="str">
        <f t="shared" si="723"/>
        <v/>
      </c>
      <c r="CH113" s="249" t="str">
        <f t="shared" si="724"/>
        <v/>
      </c>
      <c r="CI113" s="249" t="str">
        <f t="shared" si="725"/>
        <v/>
      </c>
      <c r="CJ113" s="249" t="str">
        <f t="shared" si="726"/>
        <v/>
      </c>
      <c r="CK113" s="249" t="str">
        <f t="shared" si="727"/>
        <v/>
      </c>
      <c r="CL113" s="279" t="str">
        <f t="shared" si="728"/>
        <v/>
      </c>
      <c r="CN113" s="273" t="s">
        <v>468</v>
      </c>
      <c r="CO113" s="239" t="str">
        <f t="shared" si="781"/>
        <v/>
      </c>
      <c r="CP113" s="239" t="str">
        <f t="shared" si="729"/>
        <v/>
      </c>
      <c r="CQ113" s="239" t="str">
        <f t="shared" si="730"/>
        <v/>
      </c>
      <c r="CR113" s="239" t="str">
        <f t="shared" si="731"/>
        <v/>
      </c>
      <c r="CS113" s="239" t="str">
        <f t="shared" si="732"/>
        <v/>
      </c>
      <c r="CT113" s="239" t="str">
        <f t="shared" si="733"/>
        <v/>
      </c>
      <c r="CU113" s="239" t="str">
        <f t="shared" si="734"/>
        <v/>
      </c>
      <c r="CV113" s="239" t="str">
        <f t="shared" si="735"/>
        <v/>
      </c>
      <c r="CW113" s="239" t="str">
        <f t="shared" si="736"/>
        <v/>
      </c>
      <c r="CX113" s="239" t="str">
        <f t="shared" si="737"/>
        <v/>
      </c>
      <c r="CY113" s="239" t="str">
        <f t="shared" si="738"/>
        <v/>
      </c>
      <c r="CZ113" s="239" t="str">
        <f t="shared" si="739"/>
        <v/>
      </c>
      <c r="DA113" s="110"/>
      <c r="DC113" s="273" t="str">
        <v>Taxi \ Shuttle</v>
      </c>
      <c r="DD113" s="239" t="str">
        <v/>
      </c>
      <c r="DE113" s="239" t="str">
        <v/>
      </c>
      <c r="DF113" s="239" t="str">
        <v/>
      </c>
      <c r="DG113" s="239" t="str">
        <v/>
      </c>
      <c r="DH113" s="239" t="str">
        <v/>
      </c>
      <c r="DI113" s="239" t="str">
        <v/>
      </c>
      <c r="DJ113" s="239" t="str">
        <v/>
      </c>
      <c r="DK113" s="239" t="str">
        <v/>
      </c>
      <c r="DL113" s="239" t="str">
        <v/>
      </c>
      <c r="DM113" s="239" t="str">
        <v/>
      </c>
      <c r="DN113" s="239" t="str">
        <v/>
      </c>
      <c r="DO113" s="239" t="str">
        <v/>
      </c>
      <c r="DP113" s="110">
        <v>0</v>
      </c>
      <c r="DR113" s="282" t="s">
        <v>698</v>
      </c>
      <c r="DS113" s="286">
        <v>-999</v>
      </c>
      <c r="DT113" s="286">
        <v>-999</v>
      </c>
      <c r="DU113" s="286">
        <v>-1</v>
      </c>
      <c r="DV113" s="286">
        <v>-1</v>
      </c>
      <c r="DW113" s="286">
        <v>-1</v>
      </c>
      <c r="DX113" s="286">
        <v>-10</v>
      </c>
      <c r="DY113" s="286">
        <v>-10</v>
      </c>
      <c r="DZ113" s="286">
        <v>-10</v>
      </c>
      <c r="EA113" s="286">
        <v>-10</v>
      </c>
      <c r="EB113" s="287">
        <v>-999</v>
      </c>
      <c r="EC113" s="286">
        <v>-999</v>
      </c>
      <c r="ED113" s="286">
        <v>-999</v>
      </c>
      <c r="EE113" s="286">
        <v>-999</v>
      </c>
      <c r="EF113" s="286">
        <v>-999</v>
      </c>
      <c r="EG113" s="290">
        <v>0</v>
      </c>
      <c r="EH113" s="286">
        <v>-5</v>
      </c>
      <c r="EK113" s="282" t="s">
        <v>698</v>
      </c>
      <c r="EL113" s="286">
        <f>IFERROR(DS113+TripMode!DD113, DS113)</f>
        <v>-999</v>
      </c>
      <c r="EM113" s="286">
        <f>IFERROR(DT113+TripMode!DD113, DT113)</f>
        <v>-999</v>
      </c>
      <c r="EN113" s="286">
        <f>IFERROR(DU113+TripMode!DE113, DU113)</f>
        <v>-1</v>
      </c>
      <c r="EO113" s="286">
        <f>IFERROR(DV113+TripMode!DE113, DV113)</f>
        <v>-1</v>
      </c>
      <c r="EP113" s="286">
        <f>IFERROR(DW113+TripMode!DE113, DW113)</f>
        <v>-1</v>
      </c>
      <c r="EQ113" s="286">
        <f>IFERROR(DX113+TripMode!DF113, DX113)</f>
        <v>-10</v>
      </c>
      <c r="ER113" s="286">
        <f>IFERROR(DY113+TripMode!DF113, DY113)</f>
        <v>-10</v>
      </c>
      <c r="ES113" s="286">
        <f>IFERROR(DZ113+TripMode!DF113, DZ113)</f>
        <v>-10</v>
      </c>
      <c r="ET113" s="286">
        <f>IFERROR(EA113+TripMode!DG113, EA113)</f>
        <v>-10</v>
      </c>
      <c r="EU113" s="287">
        <f>IFERROR(EB113+TripMode!DH113, EB113)</f>
        <v>-999</v>
      </c>
      <c r="EV113" s="286">
        <f>IFERROR(EC113+TripMode!DI113, EC113)</f>
        <v>-999</v>
      </c>
      <c r="EW113" s="286">
        <f>IFERROR(ED113+TripMode!DJ113, ED113)</f>
        <v>-999</v>
      </c>
      <c r="EX113" s="286">
        <f>IFERROR(EE113+TripMode!DK113, EE113)</f>
        <v>-999</v>
      </c>
      <c r="EY113" s="286">
        <f>IFERROR(EF113+TripMode!DL113, EF113)</f>
        <v>-999</v>
      </c>
      <c r="EZ113" s="290">
        <v>0</v>
      </c>
      <c r="FA113" s="286">
        <f>IFERROR(EH113+TripMode!DO113, EH113)</f>
        <v>-5</v>
      </c>
    </row>
    <row r="114" spans="1:157" s="251" customFormat="1" x14ac:dyDescent="0.25">
      <c r="A114" s="251">
        <v>12</v>
      </c>
      <c r="B114" s="273" t="s">
        <v>632</v>
      </c>
      <c r="C114" s="274"/>
      <c r="D114" s="274"/>
      <c r="E114" s="274"/>
      <c r="F114" s="274"/>
      <c r="G114" s="274"/>
      <c r="H114" s="274">
        <v>0</v>
      </c>
      <c r="I114" s="274"/>
      <c r="J114" s="274"/>
      <c r="K114" s="274"/>
      <c r="L114" s="274"/>
      <c r="M114" s="274">
        <v>0</v>
      </c>
      <c r="N114" s="274">
        <v>0</v>
      </c>
      <c r="O114" s="275">
        <v>0</v>
      </c>
      <c r="P114" s="234"/>
      <c r="Q114" s="273" t="s">
        <v>632</v>
      </c>
      <c r="R114" s="274">
        <f t="shared" si="795"/>
        <v>0</v>
      </c>
      <c r="S114" s="274">
        <f t="shared" si="796"/>
        <v>0</v>
      </c>
      <c r="T114" s="274">
        <f t="shared" si="797"/>
        <v>0</v>
      </c>
      <c r="U114" s="274">
        <f t="shared" si="798"/>
        <v>0</v>
      </c>
      <c r="V114" s="274">
        <f t="shared" si="799"/>
        <v>0</v>
      </c>
      <c r="W114" s="274">
        <f t="shared" si="800"/>
        <v>0</v>
      </c>
      <c r="X114" s="274">
        <f t="shared" si="801"/>
        <v>0</v>
      </c>
      <c r="Y114" s="274">
        <f t="shared" si="802"/>
        <v>0</v>
      </c>
      <c r="Z114" s="274">
        <f t="shared" si="803"/>
        <v>0</v>
      </c>
      <c r="AA114" s="274">
        <f t="shared" si="804"/>
        <v>0</v>
      </c>
      <c r="AB114" s="274">
        <f t="shared" si="805"/>
        <v>0</v>
      </c>
      <c r="AC114" s="274">
        <f t="shared" si="806"/>
        <v>0</v>
      </c>
      <c r="AD114" s="275">
        <f t="shared" si="752"/>
        <v>0</v>
      </c>
      <c r="AF114" s="273" t="s">
        <v>632</v>
      </c>
      <c r="AG114" s="274">
        <f>Index!$D$3*SUMIFS(TripMode_Input!$E:$E,TripMode_Input!$C:$C,AG$4,TripMode_Input!$D:$D,$A$101,TripMode_Input!$B:$B,$A114)</f>
        <v>0</v>
      </c>
      <c r="AH114" s="274">
        <f>Index!$D$3*SUMIFS(TripMode_Input!$E:$E,TripMode_Input!$C:$C,AH$4,TripMode_Input!$D:$D,$A$101,TripMode_Input!$B:$B,$A114)</f>
        <v>0</v>
      </c>
      <c r="AI114" s="274">
        <f>Index!$D$3*SUMIFS(TripMode_Input!$E:$E,TripMode_Input!$C:$C,AI$4,TripMode_Input!$D:$D,$A$101,TripMode_Input!$B:$B,$A114)</f>
        <v>0</v>
      </c>
      <c r="AJ114" s="274">
        <f>Index!$D$3*SUMIFS(TripMode_Input!$E:$E,TripMode_Input!$C:$C,AJ$4,TripMode_Input!$D:$D,$A$101,TripMode_Input!$B:$B,$A114)</f>
        <v>0</v>
      </c>
      <c r="AK114" s="274">
        <f>Index!$D$3*SUMIFS(TripMode_Input!$E:$E,TripMode_Input!$C:$C,AK$4,TripMode_Input!$D:$D,$A$101,TripMode_Input!$B:$B,$A114)</f>
        <v>0</v>
      </c>
      <c r="AL114" s="274">
        <f>Index!$D$3*SUMIFS(TripMode_Input!$E:$E,TripMode_Input!$C:$C,AL$4,TripMode_Input!$D:$D,$A$101,TripMode_Input!$B:$B,$A114)</f>
        <v>0</v>
      </c>
      <c r="AM114" s="274">
        <f>Index!$D$3*SUMIFS(TripMode_Input!$E:$E,TripMode_Input!$C:$C,AM$4,TripMode_Input!$D:$D,$A$101,TripMode_Input!$B:$B,$A114)</f>
        <v>0</v>
      </c>
      <c r="AN114" s="274">
        <f>Index!$D$3*SUMIFS(TripMode_Input!$E:$E,TripMode_Input!$C:$C,AN$4,TripMode_Input!$D:$D,$A$101,TripMode_Input!$B:$B,$A114)</f>
        <v>0</v>
      </c>
      <c r="AO114" s="274">
        <f>Index!$D$3*SUMIFS(TripMode_Input!$E:$E,TripMode_Input!$C:$C,AO$4,TripMode_Input!$D:$D,$A$101,TripMode_Input!$B:$B,$A114)</f>
        <v>0</v>
      </c>
      <c r="AP114" s="274">
        <f>Index!$D$3*SUMIFS(TripMode_Input!$E:$E,TripMode_Input!$C:$C,AP$4,TripMode_Input!$D:$D,$A$101,TripMode_Input!$B:$B,$A114)</f>
        <v>0</v>
      </c>
      <c r="AQ114" s="274">
        <f>Index!$D$3*SUMIFS(TripMode_Input!$E:$E,TripMode_Input!$C:$C,AQ$4,TripMode_Input!$D:$D,$A$101,TripMode_Input!$B:$B,$A114)</f>
        <v>0</v>
      </c>
      <c r="AR114" s="274">
        <f>Index!$D$3*SUMIFS(TripMode_Input!$E:$E,TripMode_Input!$C:$C,AR$4,TripMode_Input!$D:$D,$A$101,TripMode_Input!$B:$B,$A114)</f>
        <v>484</v>
      </c>
      <c r="AS114" s="275">
        <f t="shared" si="753"/>
        <v>484</v>
      </c>
      <c r="AU114" s="273" t="s">
        <v>632</v>
      </c>
      <c r="AV114" s="249">
        <f t="shared" si="754"/>
        <v>0</v>
      </c>
      <c r="AW114" s="249">
        <f t="shared" si="755"/>
        <v>0</v>
      </c>
      <c r="AX114" s="249">
        <f t="shared" si="756"/>
        <v>0</v>
      </c>
      <c r="AY114" s="249">
        <f t="shared" si="757"/>
        <v>0</v>
      </c>
      <c r="AZ114" s="249">
        <f t="shared" si="758"/>
        <v>0</v>
      </c>
      <c r="BA114" s="249">
        <f t="shared" si="759"/>
        <v>0</v>
      </c>
      <c r="BB114" s="249">
        <f t="shared" si="760"/>
        <v>0</v>
      </c>
      <c r="BC114" s="249">
        <f t="shared" si="761"/>
        <v>0</v>
      </c>
      <c r="BD114" s="249">
        <f t="shared" si="762"/>
        <v>0</v>
      </c>
      <c r="BE114" s="249">
        <f t="shared" si="763"/>
        <v>0</v>
      </c>
      <c r="BF114" s="249">
        <f t="shared" si="764"/>
        <v>0</v>
      </c>
      <c r="BG114" s="249">
        <f t="shared" si="765"/>
        <v>0</v>
      </c>
      <c r="BH114" s="279">
        <f t="shared" si="766"/>
        <v>0</v>
      </c>
      <c r="BJ114" s="273" t="s">
        <v>632</v>
      </c>
      <c r="BK114" s="249">
        <f t="shared" si="767"/>
        <v>0</v>
      </c>
      <c r="BL114" s="249">
        <f t="shared" si="768"/>
        <v>0</v>
      </c>
      <c r="BM114" s="249">
        <f t="shared" si="769"/>
        <v>0</v>
      </c>
      <c r="BN114" s="249">
        <f t="shared" si="770"/>
        <v>0</v>
      </c>
      <c r="BO114" s="249">
        <f t="shared" si="771"/>
        <v>0</v>
      </c>
      <c r="BP114" s="249">
        <f t="shared" si="772"/>
        <v>0</v>
      </c>
      <c r="BQ114" s="249">
        <f t="shared" si="773"/>
        <v>0</v>
      </c>
      <c r="BR114" s="249">
        <f t="shared" si="774"/>
        <v>0</v>
      </c>
      <c r="BS114" s="249">
        <f t="shared" si="775"/>
        <v>0</v>
      </c>
      <c r="BT114" s="249">
        <f t="shared" si="776"/>
        <v>0</v>
      </c>
      <c r="BU114" s="249">
        <f t="shared" si="777"/>
        <v>0</v>
      </c>
      <c r="BV114" s="249">
        <f t="shared" si="778"/>
        <v>0.49590163934426229</v>
      </c>
      <c r="BW114" s="279">
        <f t="shared" si="779"/>
        <v>2.88116503837188E-4</v>
      </c>
      <c r="BY114" s="273" t="s">
        <v>632</v>
      </c>
      <c r="BZ114" s="249" t="str">
        <f t="shared" si="780"/>
        <v/>
      </c>
      <c r="CA114" s="249" t="str">
        <f t="shared" si="717"/>
        <v/>
      </c>
      <c r="CB114" s="249" t="str">
        <f t="shared" si="718"/>
        <v/>
      </c>
      <c r="CC114" s="249" t="str">
        <f t="shared" si="719"/>
        <v/>
      </c>
      <c r="CD114" s="249" t="str">
        <f t="shared" si="720"/>
        <v/>
      </c>
      <c r="CE114" s="249" t="str">
        <f t="shared" si="721"/>
        <v/>
      </c>
      <c r="CF114" s="249" t="str">
        <f t="shared" si="722"/>
        <v/>
      </c>
      <c r="CG114" s="249" t="str">
        <f t="shared" si="723"/>
        <v/>
      </c>
      <c r="CH114" s="249" t="str">
        <f t="shared" si="724"/>
        <v/>
      </c>
      <c r="CI114" s="249" t="str">
        <f t="shared" si="725"/>
        <v/>
      </c>
      <c r="CJ114" s="249" t="str">
        <f t="shared" si="726"/>
        <v/>
      </c>
      <c r="CK114" s="249" t="str">
        <f t="shared" si="727"/>
        <v/>
      </c>
      <c r="CL114" s="279" t="str">
        <f t="shared" si="728"/>
        <v/>
      </c>
      <c r="CN114" s="273" t="s">
        <v>632</v>
      </c>
      <c r="CO114" s="239" t="str">
        <f t="shared" si="781"/>
        <v/>
      </c>
      <c r="CP114" s="239" t="str">
        <f t="shared" si="729"/>
        <v/>
      </c>
      <c r="CQ114" s="239" t="str">
        <f t="shared" si="730"/>
        <v/>
      </c>
      <c r="CR114" s="239" t="str">
        <f t="shared" si="731"/>
        <v/>
      </c>
      <c r="CS114" s="239" t="str">
        <f t="shared" si="732"/>
        <v/>
      </c>
      <c r="CT114" s="239" t="str">
        <f t="shared" si="733"/>
        <v/>
      </c>
      <c r="CU114" s="239" t="str">
        <f t="shared" si="734"/>
        <v/>
      </c>
      <c r="CV114" s="239" t="str">
        <f t="shared" si="735"/>
        <v/>
      </c>
      <c r="CW114" s="239" t="str">
        <f t="shared" si="736"/>
        <v/>
      </c>
      <c r="CX114" s="239" t="str">
        <f t="shared" si="737"/>
        <v/>
      </c>
      <c r="CY114" s="239" t="str">
        <f t="shared" si="738"/>
        <v/>
      </c>
      <c r="CZ114" s="239" t="str">
        <f t="shared" si="739"/>
        <v/>
      </c>
      <c r="DA114" s="110"/>
      <c r="DC114" s="273" t="str">
        <v>TNC</v>
      </c>
      <c r="DD114" s="239" t="str">
        <v/>
      </c>
      <c r="DE114" s="239" t="str">
        <v/>
      </c>
      <c r="DF114" s="239" t="str">
        <v/>
      </c>
      <c r="DG114" s="239" t="str">
        <v/>
      </c>
      <c r="DH114" s="239" t="str">
        <v/>
      </c>
      <c r="DI114" s="239" t="str">
        <v/>
      </c>
      <c r="DJ114" s="239" t="str">
        <v/>
      </c>
      <c r="DK114" s="239" t="str">
        <v/>
      </c>
      <c r="DL114" s="239" t="str">
        <v/>
      </c>
      <c r="DM114" s="239" t="str">
        <v/>
      </c>
      <c r="DN114" s="239" t="str">
        <v/>
      </c>
      <c r="DO114" s="239" t="str">
        <v/>
      </c>
      <c r="DP114" s="110">
        <v>0</v>
      </c>
      <c r="DR114" s="282" t="s">
        <v>699</v>
      </c>
      <c r="DS114" s="286">
        <v>-999</v>
      </c>
      <c r="DT114" s="286">
        <v>-999</v>
      </c>
      <c r="DU114" s="286">
        <v>-1</v>
      </c>
      <c r="DV114" s="286">
        <v>-1</v>
      </c>
      <c r="DW114" s="286">
        <v>-1</v>
      </c>
      <c r="DX114" s="286">
        <v>-10</v>
      </c>
      <c r="DY114" s="286">
        <v>-10</v>
      </c>
      <c r="DZ114" s="286">
        <v>-10</v>
      </c>
      <c r="EA114" s="286">
        <v>-10</v>
      </c>
      <c r="EB114" s="287">
        <v>-999</v>
      </c>
      <c r="EC114" s="286">
        <v>-999</v>
      </c>
      <c r="ED114" s="286">
        <v>-999</v>
      </c>
      <c r="EE114" s="286">
        <v>-999</v>
      </c>
      <c r="EF114" s="286">
        <v>-999</v>
      </c>
      <c r="EG114" s="286">
        <v>-5</v>
      </c>
      <c r="EH114" s="290">
        <v>0</v>
      </c>
      <c r="EK114" s="282" t="s">
        <v>699</v>
      </c>
      <c r="EL114" s="286">
        <f>IFERROR(DS114+TripMode!DD114, DS114)</f>
        <v>-999</v>
      </c>
      <c r="EM114" s="286">
        <f>IFERROR(DT114+TripMode!DD114, DT114)</f>
        <v>-999</v>
      </c>
      <c r="EN114" s="286">
        <f>IFERROR(DU114+TripMode!DE114, DU114)</f>
        <v>-1</v>
      </c>
      <c r="EO114" s="286">
        <f>IFERROR(DV114+TripMode!DE114, DV114)</f>
        <v>-1</v>
      </c>
      <c r="EP114" s="286">
        <f>IFERROR(DW114+TripMode!DE114, DW114)</f>
        <v>-1</v>
      </c>
      <c r="EQ114" s="286">
        <f>IFERROR(DX114+TripMode!DF114, DX114)</f>
        <v>-10</v>
      </c>
      <c r="ER114" s="286">
        <f>IFERROR(DY114+TripMode!DF114, DY114)</f>
        <v>-10</v>
      </c>
      <c r="ES114" s="286">
        <f>IFERROR(DZ114+TripMode!DF114, DZ114)</f>
        <v>-10</v>
      </c>
      <c r="ET114" s="286">
        <f>IFERROR(EA114+TripMode!DG114, EA114)</f>
        <v>-10</v>
      </c>
      <c r="EU114" s="287">
        <f>IFERROR(EB114+TripMode!DH114, EB114)</f>
        <v>-999</v>
      </c>
      <c r="EV114" s="286">
        <f>IFERROR(EC114+TripMode!DI114, EC114)</f>
        <v>-999</v>
      </c>
      <c r="EW114" s="286">
        <f>IFERROR(ED114+TripMode!DJ114, ED114)</f>
        <v>-999</v>
      </c>
      <c r="EX114" s="286">
        <f>IFERROR(EE114+TripMode!DK114, EE114)</f>
        <v>-999</v>
      </c>
      <c r="EY114" s="286">
        <f>IFERROR(EF114+TripMode!DL114, EF114)</f>
        <v>-999</v>
      </c>
      <c r="EZ114" s="286">
        <f>IFERROR(EG114+TripMode!DN114, EG114)</f>
        <v>-5</v>
      </c>
      <c r="FA114" s="290">
        <v>0</v>
      </c>
    </row>
    <row r="115" spans="1:157" s="251" customFormat="1" ht="15.75" thickBot="1" x14ac:dyDescent="0.3">
      <c r="B115" s="276" t="s">
        <v>26</v>
      </c>
      <c r="C115" s="276">
        <v>0</v>
      </c>
      <c r="D115" s="276">
        <v>939970.62937999994</v>
      </c>
      <c r="E115" s="276">
        <v>334457.89772000001</v>
      </c>
      <c r="F115" s="276">
        <v>0</v>
      </c>
      <c r="G115" s="276">
        <v>0</v>
      </c>
      <c r="H115" s="276">
        <v>0</v>
      </c>
      <c r="I115" s="276">
        <v>0</v>
      </c>
      <c r="J115" s="276">
        <v>0</v>
      </c>
      <c r="K115" s="276">
        <v>0</v>
      </c>
      <c r="L115" s="276">
        <v>0</v>
      </c>
      <c r="M115" s="276">
        <v>0</v>
      </c>
      <c r="N115" s="276">
        <v>0</v>
      </c>
      <c r="O115" s="277">
        <v>1274428.5271000001</v>
      </c>
      <c r="P115" s="234"/>
      <c r="Q115" s="276" t="s">
        <v>26</v>
      </c>
      <c r="R115" s="276">
        <f>SUM(R103:R114)</f>
        <v>0</v>
      </c>
      <c r="S115" s="276">
        <f t="shared" ref="S115" si="807">SUM(S103:S114)</f>
        <v>1025612</v>
      </c>
      <c r="T115" s="276">
        <f t="shared" ref="T115" si="808">SUM(T103:T114)</f>
        <v>652564</v>
      </c>
      <c r="U115" s="276">
        <f t="shared" ref="U115" si="809">SUM(U103:U114)</f>
        <v>0</v>
      </c>
      <c r="V115" s="276">
        <f t="shared" ref="V115" si="810">SUM(V103:V114)</f>
        <v>0</v>
      </c>
      <c r="W115" s="276">
        <f t="shared" ref="W115" si="811">SUM(W103:W114)</f>
        <v>0</v>
      </c>
      <c r="X115" s="276">
        <f t="shared" ref="X115" si="812">SUM(X103:X114)</f>
        <v>0</v>
      </c>
      <c r="Y115" s="276">
        <f t="shared" ref="Y115" si="813">SUM(Y103:Y114)</f>
        <v>0</v>
      </c>
      <c r="Z115" s="276">
        <f t="shared" ref="Z115" si="814">SUM(Z103:Z114)</f>
        <v>0</v>
      </c>
      <c r="AA115" s="276">
        <f t="shared" ref="AA115" si="815">SUM(AA103:AA114)</f>
        <v>0</v>
      </c>
      <c r="AB115" s="276">
        <f t="shared" ref="AB115" si="816">SUM(AB103:AB114)</f>
        <v>0</v>
      </c>
      <c r="AC115" s="276">
        <f t="shared" ref="AC115" si="817">SUM(AC103:AC114)</f>
        <v>0</v>
      </c>
      <c r="AD115" s="277">
        <f t="shared" si="752"/>
        <v>1678176</v>
      </c>
      <c r="AF115" s="276" t="s">
        <v>26</v>
      </c>
      <c r="AG115" s="276">
        <f>SUM(AG103:AG114)</f>
        <v>0</v>
      </c>
      <c r="AH115" s="276">
        <f t="shared" ref="AH115" si="818">SUM(AH103:AH114)</f>
        <v>1025612</v>
      </c>
      <c r="AI115" s="276">
        <f t="shared" ref="AI115" si="819">SUM(AI103:AI114)</f>
        <v>652564</v>
      </c>
      <c r="AJ115" s="276">
        <f t="shared" ref="AJ115" si="820">SUM(AJ103:AJ114)</f>
        <v>0</v>
      </c>
      <c r="AK115" s="276">
        <f t="shared" ref="AK115" si="821">SUM(AK103:AK114)</f>
        <v>0</v>
      </c>
      <c r="AL115" s="276">
        <f t="shared" ref="AL115" si="822">SUM(AL103:AL114)</f>
        <v>0</v>
      </c>
      <c r="AM115" s="276">
        <f t="shared" ref="AM115" si="823">SUM(AM103:AM114)</f>
        <v>0</v>
      </c>
      <c r="AN115" s="276">
        <f t="shared" ref="AN115" si="824">SUM(AN103:AN114)</f>
        <v>0</v>
      </c>
      <c r="AO115" s="276">
        <f t="shared" ref="AO115" si="825">SUM(AO103:AO114)</f>
        <v>0</v>
      </c>
      <c r="AP115" s="276">
        <f t="shared" ref="AP115" si="826">SUM(AP103:AP114)</f>
        <v>0</v>
      </c>
      <c r="AQ115" s="276">
        <f t="shared" ref="AQ115" si="827">SUM(AQ103:AQ114)</f>
        <v>724</v>
      </c>
      <c r="AR115" s="276">
        <f t="shared" ref="AR115" si="828">SUM(AR103:AR114)</f>
        <v>976</v>
      </c>
      <c r="AS115" s="277">
        <f t="shared" si="753"/>
        <v>1679876</v>
      </c>
      <c r="AU115" s="276" t="s">
        <v>26</v>
      </c>
      <c r="AV115" s="281">
        <f t="shared" si="754"/>
        <v>0</v>
      </c>
      <c r="AW115" s="281">
        <f t="shared" si="755"/>
        <v>1</v>
      </c>
      <c r="AX115" s="281">
        <f t="shared" si="756"/>
        <v>1</v>
      </c>
      <c r="AY115" s="281">
        <f t="shared" si="757"/>
        <v>0</v>
      </c>
      <c r="AZ115" s="281">
        <f t="shared" si="758"/>
        <v>0</v>
      </c>
      <c r="BA115" s="281">
        <f t="shared" si="759"/>
        <v>0</v>
      </c>
      <c r="BB115" s="281">
        <f t="shared" si="760"/>
        <v>0</v>
      </c>
      <c r="BC115" s="281">
        <f t="shared" si="761"/>
        <v>0</v>
      </c>
      <c r="BD115" s="281">
        <f t="shared" si="762"/>
        <v>0</v>
      </c>
      <c r="BE115" s="281">
        <f t="shared" si="763"/>
        <v>0</v>
      </c>
      <c r="BF115" s="281">
        <f t="shared" si="764"/>
        <v>0</v>
      </c>
      <c r="BG115" s="258">
        <f t="shared" si="765"/>
        <v>0</v>
      </c>
      <c r="BH115" s="280">
        <f t="shared" si="766"/>
        <v>1</v>
      </c>
      <c r="BJ115" s="276" t="s">
        <v>26</v>
      </c>
      <c r="BK115" s="281">
        <f t="shared" si="767"/>
        <v>0</v>
      </c>
      <c r="BL115" s="281">
        <f t="shared" si="768"/>
        <v>1</v>
      </c>
      <c r="BM115" s="281">
        <f t="shared" si="769"/>
        <v>1</v>
      </c>
      <c r="BN115" s="281">
        <f t="shared" si="770"/>
        <v>0</v>
      </c>
      <c r="BO115" s="281">
        <f t="shared" si="771"/>
        <v>0</v>
      </c>
      <c r="BP115" s="281">
        <f t="shared" si="772"/>
        <v>0</v>
      </c>
      <c r="BQ115" s="281">
        <f t="shared" si="773"/>
        <v>0</v>
      </c>
      <c r="BR115" s="281">
        <f t="shared" si="774"/>
        <v>0</v>
      </c>
      <c r="BS115" s="281">
        <f t="shared" si="775"/>
        <v>0</v>
      </c>
      <c r="BT115" s="281">
        <f t="shared" si="776"/>
        <v>0</v>
      </c>
      <c r="BU115" s="281">
        <f t="shared" si="777"/>
        <v>1</v>
      </c>
      <c r="BV115" s="258">
        <f t="shared" si="778"/>
        <v>1</v>
      </c>
      <c r="BW115" s="280">
        <f t="shared" si="779"/>
        <v>1</v>
      </c>
      <c r="BY115" s="83" t="s">
        <v>26</v>
      </c>
      <c r="BZ115" s="281" t="str">
        <f t="shared" si="780"/>
        <v/>
      </c>
      <c r="CA115" s="281">
        <f t="shared" si="717"/>
        <v>0</v>
      </c>
      <c r="CB115" s="281">
        <f t="shared" si="718"/>
        <v>0</v>
      </c>
      <c r="CC115" s="281" t="str">
        <f t="shared" si="719"/>
        <v/>
      </c>
      <c r="CD115" s="281" t="str">
        <f t="shared" si="720"/>
        <v/>
      </c>
      <c r="CE115" s="281" t="str">
        <f t="shared" si="721"/>
        <v/>
      </c>
      <c r="CF115" s="281" t="str">
        <f t="shared" si="722"/>
        <v/>
      </c>
      <c r="CG115" s="281" t="str">
        <f t="shared" si="723"/>
        <v/>
      </c>
      <c r="CH115" s="281" t="str">
        <f t="shared" si="724"/>
        <v/>
      </c>
      <c r="CI115" s="281" t="str">
        <f t="shared" si="725"/>
        <v/>
      </c>
      <c r="CJ115" s="281" t="str">
        <f t="shared" si="726"/>
        <v/>
      </c>
      <c r="CK115" s="258" t="str">
        <f t="shared" si="727"/>
        <v/>
      </c>
      <c r="CL115" s="86">
        <f t="shared" si="728"/>
        <v>0</v>
      </c>
      <c r="CN115" s="83" t="s">
        <v>26</v>
      </c>
      <c r="CO115" s="85"/>
      <c r="CP115" s="85"/>
      <c r="CQ115" s="85"/>
      <c r="CR115" s="85"/>
      <c r="CS115" s="85"/>
      <c r="CT115" s="85"/>
      <c r="CU115" s="85"/>
      <c r="CV115" s="85"/>
      <c r="CW115" s="85"/>
      <c r="CX115" s="85"/>
      <c r="CY115" s="85"/>
      <c r="CZ115" s="85"/>
      <c r="DA115" s="86"/>
      <c r="DC115" s="83" t="str">
        <v>Total</v>
      </c>
      <c r="DD115" s="85">
        <v>0</v>
      </c>
      <c r="DE115" s="85">
        <v>0</v>
      </c>
      <c r="DF115" s="85">
        <v>0</v>
      </c>
      <c r="DG115" s="85">
        <v>0</v>
      </c>
      <c r="DH115" s="85">
        <v>0</v>
      </c>
      <c r="DI115" s="85">
        <v>0</v>
      </c>
      <c r="DJ115" s="85">
        <v>0</v>
      </c>
      <c r="DK115" s="85">
        <v>0</v>
      </c>
      <c r="DL115" s="85">
        <v>0</v>
      </c>
      <c r="DM115" s="85">
        <v>0</v>
      </c>
      <c r="DN115" s="85">
        <v>0</v>
      </c>
      <c r="DO115" s="85">
        <v>0</v>
      </c>
      <c r="DP115" s="86">
        <v>0</v>
      </c>
    </row>
    <row r="116" spans="1:157" s="251" customFormat="1" x14ac:dyDescent="0.25">
      <c r="B116" s="235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F116" s="235"/>
      <c r="AG116" s="234"/>
      <c r="AH116" s="234"/>
      <c r="AI116" s="234"/>
      <c r="AJ116" s="234"/>
      <c r="AK116" s="234"/>
      <c r="AL116" s="234"/>
      <c r="AM116" s="234"/>
      <c r="AN116" s="234"/>
      <c r="AO116" s="234"/>
      <c r="AP116" s="234"/>
      <c r="AQ116" s="234"/>
      <c r="AR116" s="234"/>
      <c r="AS116" s="234"/>
      <c r="AU116" s="235"/>
      <c r="AV116" s="249"/>
      <c r="AW116" s="249"/>
      <c r="AX116" s="249"/>
      <c r="AY116" s="249"/>
      <c r="AZ116" s="249"/>
      <c r="BA116" s="249"/>
      <c r="BB116" s="249"/>
      <c r="BC116" s="249"/>
      <c r="BD116" s="249"/>
      <c r="BE116" s="249"/>
      <c r="BF116" s="249"/>
      <c r="BG116" s="249"/>
      <c r="BH116" s="249"/>
      <c r="BJ116" s="235"/>
      <c r="BK116" s="249"/>
      <c r="BL116" s="249"/>
      <c r="BM116" s="249"/>
      <c r="BN116" s="249"/>
      <c r="BO116" s="249"/>
      <c r="BP116" s="249"/>
      <c r="BQ116" s="249"/>
      <c r="BR116" s="249"/>
      <c r="BS116" s="249"/>
      <c r="BT116" s="249"/>
      <c r="BU116" s="249"/>
      <c r="BV116" s="249"/>
      <c r="BW116" s="249"/>
      <c r="BY116" s="235"/>
      <c r="BZ116" s="249"/>
      <c r="CA116" s="249"/>
      <c r="CB116" s="249"/>
      <c r="CC116" s="249"/>
      <c r="CD116" s="249"/>
      <c r="CE116" s="249"/>
      <c r="CF116" s="249"/>
      <c r="CG116" s="249"/>
      <c r="CH116" s="249"/>
      <c r="CI116" s="249"/>
      <c r="CJ116" s="249"/>
      <c r="CK116" s="249"/>
      <c r="CL116" s="249"/>
      <c r="CN116" s="235"/>
      <c r="CO116" s="236"/>
      <c r="CP116" s="236"/>
      <c r="CQ116" s="236"/>
      <c r="CR116" s="236"/>
      <c r="CS116" s="236"/>
      <c r="CT116" s="236"/>
      <c r="CU116" s="236"/>
      <c r="CV116" s="236"/>
      <c r="CW116" s="236"/>
      <c r="CX116" s="236"/>
      <c r="CY116" s="236"/>
      <c r="CZ116" s="236"/>
      <c r="DA116" s="236"/>
      <c r="DC116" s="235"/>
      <c r="DD116" s="236"/>
      <c r="DE116" s="236"/>
      <c r="DF116" s="236"/>
      <c r="DG116" s="236"/>
      <c r="DH116" s="236"/>
      <c r="DI116" s="236"/>
      <c r="DJ116" s="236"/>
      <c r="DK116" s="236"/>
      <c r="DL116" s="236"/>
      <c r="DM116" s="236"/>
      <c r="DN116" s="236"/>
      <c r="DO116" s="236"/>
      <c r="DP116" s="23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</row>
    <row r="117" spans="1:157" ht="26.25" x14ac:dyDescent="0.4">
      <c r="A117" s="99" t="s">
        <v>102</v>
      </c>
      <c r="B117" t="s">
        <v>178</v>
      </c>
      <c r="C117" s="323" t="s">
        <v>169</v>
      </c>
      <c r="D117" s="323"/>
      <c r="E117" s="323"/>
      <c r="F117" s="323"/>
      <c r="G117" s="323"/>
      <c r="H117" s="323"/>
      <c r="I117" s="323"/>
      <c r="J117" s="323"/>
      <c r="K117" s="323"/>
      <c r="L117" s="323"/>
      <c r="M117" s="265"/>
      <c r="N117" s="265"/>
      <c r="O117" s="265"/>
      <c r="P117" s="253"/>
      <c r="R117" s="323" t="s">
        <v>169</v>
      </c>
      <c r="S117" s="323"/>
      <c r="T117" s="323"/>
      <c r="U117" s="323"/>
      <c r="V117" s="323"/>
      <c r="W117" s="323"/>
      <c r="X117" s="323"/>
      <c r="Y117" s="323"/>
      <c r="Z117" s="323"/>
      <c r="AA117" s="323"/>
      <c r="AB117" s="265"/>
      <c r="AC117" s="265"/>
      <c r="AD117" s="265"/>
      <c r="AF117" t="s">
        <v>178</v>
      </c>
      <c r="AG117" s="323" t="s">
        <v>169</v>
      </c>
      <c r="AH117" s="323"/>
      <c r="AI117" s="323"/>
      <c r="AJ117" s="323"/>
      <c r="AK117" s="323"/>
      <c r="AL117" s="323"/>
      <c r="AM117" s="323"/>
      <c r="AN117" s="323"/>
      <c r="AO117" s="323"/>
      <c r="AP117" s="323"/>
      <c r="AQ117" s="265"/>
      <c r="AR117" s="265"/>
      <c r="AS117" s="265"/>
      <c r="AU117" t="s">
        <v>178</v>
      </c>
      <c r="AV117" s="323" t="s">
        <v>169</v>
      </c>
      <c r="AW117" s="323"/>
      <c r="AX117" s="323"/>
      <c r="AY117" s="323"/>
      <c r="AZ117" s="323"/>
      <c r="BA117" s="323"/>
      <c r="BB117" s="323"/>
      <c r="BC117" s="323"/>
      <c r="BD117" s="323"/>
      <c r="BE117" s="323"/>
      <c r="BF117" s="265"/>
      <c r="BG117" s="265"/>
      <c r="BH117" s="265"/>
      <c r="BJ117" t="s">
        <v>178</v>
      </c>
      <c r="BK117" s="323" t="s">
        <v>169</v>
      </c>
      <c r="BL117" s="323"/>
      <c r="BM117" s="323"/>
      <c r="BN117" s="323"/>
      <c r="BO117" s="323"/>
      <c r="BP117" s="323"/>
      <c r="BQ117" s="323"/>
      <c r="BR117" s="323"/>
      <c r="BS117" s="323"/>
      <c r="BT117" s="323"/>
      <c r="BU117" s="265"/>
      <c r="BV117" s="265"/>
      <c r="BW117" s="265"/>
      <c r="BY117" t="s">
        <v>178</v>
      </c>
      <c r="BZ117" s="323" t="s">
        <v>169</v>
      </c>
      <c r="CA117" s="323"/>
      <c r="CB117" s="323"/>
      <c r="CC117" s="323"/>
      <c r="CD117" s="323"/>
      <c r="CE117" s="323"/>
      <c r="CF117" s="323"/>
      <c r="CG117" s="323"/>
      <c r="CH117" s="323"/>
      <c r="CI117" s="323"/>
      <c r="CJ117" s="265"/>
      <c r="CK117" s="265"/>
      <c r="CL117" s="265"/>
      <c r="CN117" t="s">
        <v>160</v>
      </c>
      <c r="CO117" s="323" t="s">
        <v>169</v>
      </c>
      <c r="CP117" s="323"/>
      <c r="CQ117" s="323"/>
      <c r="CR117" s="323"/>
      <c r="CS117" s="323"/>
      <c r="CT117" s="323"/>
      <c r="CU117" s="323"/>
      <c r="CV117" s="323"/>
      <c r="CW117" s="323"/>
      <c r="CX117" s="323"/>
      <c r="CY117" s="265"/>
      <c r="CZ117" s="265"/>
      <c r="DA117" s="265"/>
      <c r="DB117" t="e">
        <f>#REF!</f>
        <v>#REF!</v>
      </c>
      <c r="DC117" t="s">
        <v>160</v>
      </c>
      <c r="DD117" s="323" t="s">
        <v>169</v>
      </c>
      <c r="DE117" s="323"/>
      <c r="DF117" s="323"/>
      <c r="DG117" s="323"/>
      <c r="DH117" s="323"/>
      <c r="DI117" s="323"/>
      <c r="DJ117" s="323"/>
      <c r="DK117" s="323"/>
      <c r="DL117" s="323"/>
      <c r="DM117" s="323"/>
      <c r="DN117" s="265"/>
      <c r="DO117" s="265"/>
      <c r="DP117" s="265"/>
      <c r="EB117"/>
      <c r="EC117"/>
      <c r="ED117"/>
      <c r="EF117"/>
    </row>
    <row r="118" spans="1:157" s="251" customFormat="1" ht="35.450000000000003" customHeight="1" x14ac:dyDescent="0.25">
      <c r="B118" s="268" t="s">
        <v>170</v>
      </c>
      <c r="C118" s="269" t="s">
        <v>509</v>
      </c>
      <c r="D118" s="270" t="s">
        <v>633</v>
      </c>
      <c r="E118" s="270" t="s">
        <v>634</v>
      </c>
      <c r="F118" s="270" t="s">
        <v>515</v>
      </c>
      <c r="G118" s="270" t="s">
        <v>517</v>
      </c>
      <c r="H118" s="270" t="s">
        <v>519</v>
      </c>
      <c r="I118" s="270" t="s">
        <v>521</v>
      </c>
      <c r="J118" s="270" t="s">
        <v>523</v>
      </c>
      <c r="K118" s="270" t="s">
        <v>635</v>
      </c>
      <c r="L118" s="270" t="s">
        <v>525</v>
      </c>
      <c r="M118" s="270" t="s">
        <v>636</v>
      </c>
      <c r="N118" s="271" t="s">
        <v>632</v>
      </c>
      <c r="O118" s="272" t="s">
        <v>26</v>
      </c>
      <c r="P118" s="252"/>
      <c r="Q118" s="268" t="s">
        <v>170</v>
      </c>
      <c r="R118" s="269" t="s">
        <v>509</v>
      </c>
      <c r="S118" s="270" t="s">
        <v>633</v>
      </c>
      <c r="T118" s="270" t="s">
        <v>634</v>
      </c>
      <c r="U118" s="270" t="s">
        <v>515</v>
      </c>
      <c r="V118" s="270" t="s">
        <v>666</v>
      </c>
      <c r="W118" s="270" t="s">
        <v>519</v>
      </c>
      <c r="X118" s="270" t="s">
        <v>521</v>
      </c>
      <c r="Y118" s="270" t="s">
        <v>523</v>
      </c>
      <c r="Z118" s="270" t="s">
        <v>635</v>
      </c>
      <c r="AA118" s="270" t="s">
        <v>525</v>
      </c>
      <c r="AB118" s="270" t="s">
        <v>665</v>
      </c>
      <c r="AC118" s="271" t="s">
        <v>632</v>
      </c>
      <c r="AD118" s="272" t="s">
        <v>26</v>
      </c>
      <c r="AF118" s="268" t="s">
        <v>170</v>
      </c>
      <c r="AG118" s="269" t="s">
        <v>509</v>
      </c>
      <c r="AH118" s="270" t="s">
        <v>633</v>
      </c>
      <c r="AI118" s="270" t="s">
        <v>634</v>
      </c>
      <c r="AJ118" s="270" t="s">
        <v>515</v>
      </c>
      <c r="AK118" s="270" t="s">
        <v>517</v>
      </c>
      <c r="AL118" s="270" t="s">
        <v>519</v>
      </c>
      <c r="AM118" s="270" t="s">
        <v>521</v>
      </c>
      <c r="AN118" s="270" t="s">
        <v>523</v>
      </c>
      <c r="AO118" s="270" t="s">
        <v>635</v>
      </c>
      <c r="AP118" s="270" t="s">
        <v>525</v>
      </c>
      <c r="AQ118" s="270" t="s">
        <v>636</v>
      </c>
      <c r="AR118" s="271" t="s">
        <v>632</v>
      </c>
      <c r="AS118" s="272" t="s">
        <v>26</v>
      </c>
      <c r="AU118" s="268" t="s">
        <v>170</v>
      </c>
      <c r="AV118" s="269" t="s">
        <v>509</v>
      </c>
      <c r="AW118" s="270" t="s">
        <v>633</v>
      </c>
      <c r="AX118" s="270" t="s">
        <v>634</v>
      </c>
      <c r="AY118" s="270" t="s">
        <v>515</v>
      </c>
      <c r="AZ118" s="270" t="s">
        <v>666</v>
      </c>
      <c r="BA118" s="270" t="s">
        <v>519</v>
      </c>
      <c r="BB118" s="270" t="s">
        <v>521</v>
      </c>
      <c r="BC118" s="270" t="s">
        <v>523</v>
      </c>
      <c r="BD118" s="270" t="s">
        <v>635</v>
      </c>
      <c r="BE118" s="270" t="s">
        <v>525</v>
      </c>
      <c r="BF118" s="270" t="s">
        <v>665</v>
      </c>
      <c r="BG118" s="271" t="s">
        <v>632</v>
      </c>
      <c r="BH118" s="272" t="s">
        <v>26</v>
      </c>
      <c r="BJ118" s="268" t="s">
        <v>170</v>
      </c>
      <c r="BK118" s="269" t="s">
        <v>509</v>
      </c>
      <c r="BL118" s="270" t="s">
        <v>633</v>
      </c>
      <c r="BM118" s="270" t="s">
        <v>634</v>
      </c>
      <c r="BN118" s="270" t="s">
        <v>515</v>
      </c>
      <c r="BO118" s="270" t="s">
        <v>666</v>
      </c>
      <c r="BP118" s="270" t="s">
        <v>519</v>
      </c>
      <c r="BQ118" s="270" t="s">
        <v>521</v>
      </c>
      <c r="BR118" s="270" t="s">
        <v>523</v>
      </c>
      <c r="BS118" s="270" t="s">
        <v>635</v>
      </c>
      <c r="BT118" s="270" t="s">
        <v>525</v>
      </c>
      <c r="BU118" s="270" t="s">
        <v>665</v>
      </c>
      <c r="BV118" s="271" t="s">
        <v>632</v>
      </c>
      <c r="BW118" s="272" t="s">
        <v>26</v>
      </c>
      <c r="BY118" s="268" t="s">
        <v>170</v>
      </c>
      <c r="BZ118" s="269" t="s">
        <v>509</v>
      </c>
      <c r="CA118" s="270" t="s">
        <v>633</v>
      </c>
      <c r="CB118" s="270" t="s">
        <v>634</v>
      </c>
      <c r="CC118" s="270" t="s">
        <v>515</v>
      </c>
      <c r="CD118" s="270" t="s">
        <v>666</v>
      </c>
      <c r="CE118" s="270" t="s">
        <v>519</v>
      </c>
      <c r="CF118" s="270" t="s">
        <v>521</v>
      </c>
      <c r="CG118" s="270" t="s">
        <v>523</v>
      </c>
      <c r="CH118" s="270" t="s">
        <v>635</v>
      </c>
      <c r="CI118" s="270" t="s">
        <v>525</v>
      </c>
      <c r="CJ118" s="270" t="s">
        <v>665</v>
      </c>
      <c r="CK118" s="271" t="s">
        <v>632</v>
      </c>
      <c r="CL118" s="272" t="s">
        <v>26</v>
      </c>
      <c r="CN118" s="268" t="s">
        <v>170</v>
      </c>
      <c r="CO118" s="269" t="s">
        <v>509</v>
      </c>
      <c r="CP118" s="270" t="s">
        <v>633</v>
      </c>
      <c r="CQ118" s="270" t="s">
        <v>634</v>
      </c>
      <c r="CR118" s="270" t="s">
        <v>515</v>
      </c>
      <c r="CS118" s="270" t="s">
        <v>666</v>
      </c>
      <c r="CT118" s="270" t="s">
        <v>519</v>
      </c>
      <c r="CU118" s="270" t="s">
        <v>521</v>
      </c>
      <c r="CV118" s="270" t="s">
        <v>523</v>
      </c>
      <c r="CW118" s="270" t="s">
        <v>635</v>
      </c>
      <c r="CX118" s="270" t="s">
        <v>525</v>
      </c>
      <c r="CY118" s="270" t="s">
        <v>665</v>
      </c>
      <c r="CZ118" s="271" t="s">
        <v>632</v>
      </c>
      <c r="DA118" s="272" t="s">
        <v>26</v>
      </c>
      <c r="DC118" s="268" t="str">
        <f t="array" ref="DC118:DP131">TRANSPOSE(CN118:DA131)</f>
        <v>Trip Mode</v>
      </c>
      <c r="DD118" s="269" t="str">
        <v>Auto SOV (Free)</v>
      </c>
      <c r="DE118" s="270" t="str">
        <v>Auto 2 Person (Free)</v>
      </c>
      <c r="DF118" s="270" t="str">
        <v>Auto 3+ Person (Free)</v>
      </c>
      <c r="DG118" s="270" t="str">
        <v>Walk</v>
      </c>
      <c r="DH118" s="270" t="str">
        <v>Bike/Moped</v>
      </c>
      <c r="DI118" s="270" t="str">
        <v>Walk-Transit</v>
      </c>
      <c r="DJ118" s="270" t="str">
        <v>PNR-Transit</v>
      </c>
      <c r="DK118" s="270" t="str">
        <v>KNR-Transit</v>
      </c>
      <c r="DL118" s="270" t="str">
        <v>TNC-Transit</v>
      </c>
      <c r="DM118" s="270" t="str">
        <v>School Bus</v>
      </c>
      <c r="DN118" s="270" t="str">
        <v>Taxi</v>
      </c>
      <c r="DO118" s="271" t="str">
        <v>TNC</v>
      </c>
      <c r="DP118" s="272" t="str">
        <v>Total</v>
      </c>
      <c r="DS118" s="283" t="s">
        <v>616</v>
      </c>
      <c r="DT118" s="283" t="s">
        <v>617</v>
      </c>
      <c r="DU118" s="283" t="s">
        <v>691</v>
      </c>
      <c r="DV118" s="283" t="s">
        <v>618</v>
      </c>
      <c r="DW118" s="283" t="s">
        <v>619</v>
      </c>
      <c r="DX118" s="283" t="s">
        <v>692</v>
      </c>
      <c r="DY118" s="283" t="s">
        <v>620</v>
      </c>
      <c r="DZ118" s="283" t="s">
        <v>621</v>
      </c>
      <c r="EA118" s="283" t="s">
        <v>320</v>
      </c>
      <c r="EB118" s="284" t="s">
        <v>321</v>
      </c>
      <c r="EC118" s="283" t="s">
        <v>622</v>
      </c>
      <c r="ED118" s="283" t="s">
        <v>623</v>
      </c>
      <c r="EE118" s="283" t="s">
        <v>624</v>
      </c>
      <c r="EF118" s="285" t="s">
        <v>631</v>
      </c>
      <c r="EG118" s="285" t="s">
        <v>693</v>
      </c>
      <c r="EH118" s="285" t="s">
        <v>632</v>
      </c>
      <c r="EL118" s="283" t="s">
        <v>616</v>
      </c>
      <c r="EM118" s="283" t="s">
        <v>617</v>
      </c>
      <c r="EN118" s="283" t="s">
        <v>691</v>
      </c>
      <c r="EO118" s="283" t="s">
        <v>618</v>
      </c>
      <c r="EP118" s="283" t="s">
        <v>619</v>
      </c>
      <c r="EQ118" s="283" t="s">
        <v>692</v>
      </c>
      <c r="ER118" s="283" t="s">
        <v>620</v>
      </c>
      <c r="ES118" s="283" t="s">
        <v>621</v>
      </c>
      <c r="ET118" s="283" t="s">
        <v>320</v>
      </c>
      <c r="EU118" s="284" t="s">
        <v>321</v>
      </c>
      <c r="EV118" s="283" t="s">
        <v>622</v>
      </c>
      <c r="EW118" s="283" t="s">
        <v>623</v>
      </c>
      <c r="EX118" s="283" t="s">
        <v>624</v>
      </c>
      <c r="EY118" s="285" t="s">
        <v>631</v>
      </c>
      <c r="EZ118" s="285" t="s">
        <v>693</v>
      </c>
      <c r="FA118" s="285" t="s">
        <v>632</v>
      </c>
    </row>
    <row r="119" spans="1:157" s="251" customFormat="1" x14ac:dyDescent="0.25">
      <c r="A119" s="251">
        <v>1</v>
      </c>
      <c r="B119" s="273" t="s">
        <v>637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5">
        <v>0</v>
      </c>
      <c r="P119" s="234"/>
      <c r="Q119" s="273" t="s">
        <v>637</v>
      </c>
      <c r="R119" s="274">
        <f>IFERROR(C119*IF((AG$131-SUM(C$124:C$127))/(C$131-SUM(C$124:C$127))&gt;0,(AG$131-SUM(C$124:C$127))/(C$131-SUM(C$124:C$127)),1),0)</f>
        <v>0</v>
      </c>
      <c r="S119" s="274">
        <f t="shared" ref="S119:AC119" si="829">IFERROR(D119*IF((AH$131-SUM(D$124:D$127))/(D$131-SUM(D$124:D$127))&gt;0,(AH$131-SUM(D$124:D$127))/(D$131-SUM(D$124:D$127)),1),0)</f>
        <v>0</v>
      </c>
      <c r="T119" s="274">
        <f t="shared" si="829"/>
        <v>0</v>
      </c>
      <c r="U119" s="274">
        <f t="shared" si="829"/>
        <v>0</v>
      </c>
      <c r="V119" s="274">
        <f t="shared" si="829"/>
        <v>0</v>
      </c>
      <c r="W119" s="274">
        <f t="shared" si="829"/>
        <v>0</v>
      </c>
      <c r="X119" s="274">
        <f t="shared" si="829"/>
        <v>0</v>
      </c>
      <c r="Y119" s="274">
        <f t="shared" si="829"/>
        <v>0</v>
      </c>
      <c r="Z119" s="274">
        <f t="shared" si="829"/>
        <v>0</v>
      </c>
      <c r="AA119" s="274">
        <f t="shared" si="829"/>
        <v>0</v>
      </c>
      <c r="AB119" s="274">
        <f t="shared" si="829"/>
        <v>0</v>
      </c>
      <c r="AC119" s="274">
        <f t="shared" si="829"/>
        <v>0</v>
      </c>
      <c r="AD119" s="275">
        <f>SUM(R119:AC119)</f>
        <v>0</v>
      </c>
      <c r="AF119" s="273" t="s">
        <v>637</v>
      </c>
      <c r="AG119" s="274">
        <f>Index!$D$3*SUMIFS(TripMode_Input!$E:$E,TripMode_Input!$C:$C,AG$4,TripMode_Input!$D:$D,$A$117,TripMode_Input!$B:$B,$A119)</f>
        <v>0</v>
      </c>
      <c r="AH119" s="274">
        <f>Index!$D$3*SUMIFS(TripMode_Input!$E:$E,TripMode_Input!$C:$C,AH$4,TripMode_Input!$D:$D,$A$117,TripMode_Input!$B:$B,$A119)</f>
        <v>0</v>
      </c>
      <c r="AI119" s="274">
        <f>Index!$D$3*SUMIFS(TripMode_Input!$E:$E,TripMode_Input!$C:$C,AI$4,TripMode_Input!$D:$D,$A$117,TripMode_Input!$B:$B,$A119)</f>
        <v>0</v>
      </c>
      <c r="AJ119" s="274">
        <f>Index!$D$3*SUMIFS(TripMode_Input!$E:$E,TripMode_Input!$C:$C,AJ$4,TripMode_Input!$D:$D,$A$117,TripMode_Input!$B:$B,$A119)</f>
        <v>0</v>
      </c>
      <c r="AK119" s="274">
        <f>Index!$D$3*SUMIFS(TripMode_Input!$E:$E,TripMode_Input!$C:$C,AK$4,TripMode_Input!$D:$D,$A$117,TripMode_Input!$B:$B,$A119)</f>
        <v>0</v>
      </c>
      <c r="AL119" s="274">
        <f>Index!$D$3*SUMIFS(TripMode_Input!$E:$E,TripMode_Input!$C:$C,AL$4,TripMode_Input!$D:$D,$A$117,TripMode_Input!$B:$B,$A119)</f>
        <v>0</v>
      </c>
      <c r="AM119" s="274">
        <f>Index!$D$3*SUMIFS(TripMode_Input!$E:$E,TripMode_Input!$C:$C,AM$4,TripMode_Input!$D:$D,$A$117,TripMode_Input!$B:$B,$A119)</f>
        <v>0</v>
      </c>
      <c r="AN119" s="274">
        <f>Index!$D$3*SUMIFS(TripMode_Input!$E:$E,TripMode_Input!$C:$C,AN$4,TripMode_Input!$D:$D,$A$117,TripMode_Input!$B:$B,$A119)</f>
        <v>0</v>
      </c>
      <c r="AO119" s="274">
        <f>Index!$D$3*SUMIFS(TripMode_Input!$E:$E,TripMode_Input!$C:$C,AO$4,TripMode_Input!$D:$D,$A$117,TripMode_Input!$B:$B,$A119)</f>
        <v>0</v>
      </c>
      <c r="AP119" s="274">
        <f>Index!$D$3*SUMIFS(TripMode_Input!$E:$E,TripMode_Input!$C:$C,AP$4,TripMode_Input!$D:$D,$A$117,TripMode_Input!$B:$B,$A119)</f>
        <v>0</v>
      </c>
      <c r="AQ119" s="274">
        <f>Index!$D$3*SUMIFS(TripMode_Input!$E:$E,TripMode_Input!$C:$C,AQ$4,TripMode_Input!$D:$D,$A$117,TripMode_Input!$B:$B,$A119)</f>
        <v>0</v>
      </c>
      <c r="AR119" s="274">
        <f>Index!$D$3*SUMIFS(TripMode_Input!$E:$E,TripMode_Input!$C:$C,AR$4,TripMode_Input!$D:$D,$A$117,TripMode_Input!$B:$B,$A119)</f>
        <v>0</v>
      </c>
      <c r="AS119" s="275">
        <f>SUM(AG119:AR119)</f>
        <v>0</v>
      </c>
      <c r="AU119" s="273" t="s">
        <v>637</v>
      </c>
      <c r="AV119" s="249">
        <f>IF(R119&gt;0,R119/R$131,0)</f>
        <v>0</v>
      </c>
      <c r="AW119" s="249">
        <f t="shared" ref="AW119:BH119" si="830">IF(S119&gt;0,S119/S$131,0)</f>
        <v>0</v>
      </c>
      <c r="AX119" s="249">
        <f t="shared" si="830"/>
        <v>0</v>
      </c>
      <c r="AY119" s="249">
        <f t="shared" si="830"/>
        <v>0</v>
      </c>
      <c r="AZ119" s="249">
        <f t="shared" si="830"/>
        <v>0</v>
      </c>
      <c r="BA119" s="249">
        <f t="shared" si="830"/>
        <v>0</v>
      </c>
      <c r="BB119" s="249">
        <f t="shared" si="830"/>
        <v>0</v>
      </c>
      <c r="BC119" s="249">
        <f t="shared" si="830"/>
        <v>0</v>
      </c>
      <c r="BD119" s="249">
        <f t="shared" si="830"/>
        <v>0</v>
      </c>
      <c r="BE119" s="249">
        <f t="shared" si="830"/>
        <v>0</v>
      </c>
      <c r="BF119" s="249">
        <f t="shared" si="830"/>
        <v>0</v>
      </c>
      <c r="BG119" s="249">
        <f t="shared" si="830"/>
        <v>0</v>
      </c>
      <c r="BH119" s="278">
        <f t="shared" si="830"/>
        <v>0</v>
      </c>
      <c r="BJ119" s="273" t="s">
        <v>637</v>
      </c>
      <c r="BK119" s="249">
        <f>IF(AG119&gt;0,AG119/AG$131,0)</f>
        <v>0</v>
      </c>
      <c r="BL119" s="249">
        <f t="shared" ref="BL119:BW119" si="831">IF(AH119&gt;0,AH119/AH$131,0)</f>
        <v>0</v>
      </c>
      <c r="BM119" s="249">
        <f t="shared" si="831"/>
        <v>0</v>
      </c>
      <c r="BN119" s="249">
        <f t="shared" si="831"/>
        <v>0</v>
      </c>
      <c r="BO119" s="249">
        <f t="shared" si="831"/>
        <v>0</v>
      </c>
      <c r="BP119" s="249">
        <f t="shared" si="831"/>
        <v>0</v>
      </c>
      <c r="BQ119" s="249">
        <f t="shared" si="831"/>
        <v>0</v>
      </c>
      <c r="BR119" s="249">
        <f t="shared" si="831"/>
        <v>0</v>
      </c>
      <c r="BS119" s="249">
        <f t="shared" si="831"/>
        <v>0</v>
      </c>
      <c r="BT119" s="249">
        <f t="shared" si="831"/>
        <v>0</v>
      </c>
      <c r="BU119" s="249">
        <f t="shared" si="831"/>
        <v>0</v>
      </c>
      <c r="BV119" s="249">
        <f t="shared" si="831"/>
        <v>0</v>
      </c>
      <c r="BW119" s="278">
        <f t="shared" si="831"/>
        <v>0</v>
      </c>
      <c r="BY119" s="273" t="s">
        <v>637</v>
      </c>
      <c r="BZ119" s="249" t="str">
        <f>IF(OR(ISNA(AV119),AV119=0,AV119=""),"",(BK119-AV119)/AV119)</f>
        <v/>
      </c>
      <c r="CA119" s="249" t="str">
        <f t="shared" ref="CA119:CA131" si="832">IF(OR(ISNA(AW119),AW119=0,AW119=""),"",(BL119-AW119)/AW119)</f>
        <v/>
      </c>
      <c r="CB119" s="249" t="str">
        <f t="shared" ref="CB119:CB131" si="833">IF(OR(ISNA(AX119),AX119=0,AX119=""),"",(BM119-AX119)/AX119)</f>
        <v/>
      </c>
      <c r="CC119" s="249" t="str">
        <f t="shared" ref="CC119:CC131" si="834">IF(OR(ISNA(AY119),AY119=0,AY119=""),"",(BN119-AY119)/AY119)</f>
        <v/>
      </c>
      <c r="CD119" s="249" t="str">
        <f t="shared" ref="CD119:CD131" si="835">IF(OR(ISNA(AZ119),AZ119=0,AZ119=""),"",(BO119-AZ119)/AZ119)</f>
        <v/>
      </c>
      <c r="CE119" s="249" t="str">
        <f t="shared" ref="CE119:CE131" si="836">IF(OR(ISNA(BA119),BA119=0,BA119=""),"",(BP119-BA119)/BA119)</f>
        <v/>
      </c>
      <c r="CF119" s="249" t="str">
        <f t="shared" ref="CF119:CF131" si="837">IF(OR(ISNA(BB119),BB119=0,BB119=""),"",(BQ119-BB119)/BB119)</f>
        <v/>
      </c>
      <c r="CG119" s="249" t="str">
        <f t="shared" ref="CG119:CG131" si="838">IF(OR(ISNA(BC119),BC119=0,BC119=""),"",(BR119-BC119)/BC119)</f>
        <v/>
      </c>
      <c r="CH119" s="249" t="str">
        <f t="shared" ref="CH119:CH131" si="839">IF(OR(ISNA(BD119),BD119=0,BD119=""),"",(BS119-BD119)/BD119)</f>
        <v/>
      </c>
      <c r="CI119" s="249" t="str">
        <f t="shared" ref="CI119:CI131" si="840">IF(OR(ISNA(BE119),BE119=0,BE119=""),"",(BT119-BE119)/BE119)</f>
        <v/>
      </c>
      <c r="CJ119" s="249" t="str">
        <f t="shared" ref="CJ119:CJ131" si="841">IF(OR(ISNA(BF119),BF119=0,BF119=""),"",(BU119-BF119)/BF119)</f>
        <v/>
      </c>
      <c r="CK119" s="249" t="str">
        <f t="shared" ref="CK119:CK131" si="842">IF(OR(ISNA(BG119),BG119=0,BG119=""),"",(BV119-BG119)/BG119)</f>
        <v/>
      </c>
      <c r="CL119" s="278" t="str">
        <f t="shared" ref="CL119:CL131" si="843">IF(OR(ISNA(BH119),BH119=0,BH119=""),"",(BW119-BH119)/BH119)</f>
        <v/>
      </c>
      <c r="CN119" s="273" t="s">
        <v>637</v>
      </c>
      <c r="CO119" s="239" t="str">
        <f>IFERROR(IF(BK119&gt;0,LN(AV119/BK119),""),"")</f>
        <v/>
      </c>
      <c r="CP119" s="239" t="str">
        <f t="shared" ref="CP119:CP130" si="844">IFERROR(IF(BL119&gt;0,LN(AW119/BL119),""),"")</f>
        <v/>
      </c>
      <c r="CQ119" s="239" t="str">
        <f t="shared" ref="CQ119:CQ130" si="845">IFERROR(IF(BM119&gt;0,LN(AX119/BM119),""),"")</f>
        <v/>
      </c>
      <c r="CR119" s="239" t="str">
        <f t="shared" ref="CR119:CR130" si="846">IFERROR(IF(BN119&gt;0,LN(AY119/BN119),""),"")</f>
        <v/>
      </c>
      <c r="CS119" s="239" t="str">
        <f t="shared" ref="CS119:CS130" si="847">IFERROR(IF(BO119&gt;0,LN(AZ119/BO119),""),"")</f>
        <v/>
      </c>
      <c r="CT119" s="239" t="str">
        <f t="shared" ref="CT119:CT130" si="848">IFERROR(IF(BP119&gt;0,LN(BA119/BP119),""),"")</f>
        <v/>
      </c>
      <c r="CU119" s="239" t="str">
        <f t="shared" ref="CU119:CU130" si="849">IFERROR(IF(BQ119&gt;0,LN(BB119/BQ119),""),"")</f>
        <v/>
      </c>
      <c r="CV119" s="239" t="str">
        <f t="shared" ref="CV119:CV130" si="850">IFERROR(IF(BR119&gt;0,LN(BC119/BR119),""),"")</f>
        <v/>
      </c>
      <c r="CW119" s="239" t="str">
        <f t="shared" ref="CW119:CW130" si="851">IFERROR(IF(BS119&gt;0,LN(BD119/BS119),""),"")</f>
        <v/>
      </c>
      <c r="CX119" s="239" t="str">
        <f t="shared" ref="CX119:CX130" si="852">IFERROR(IF(BT119&gt;0,LN(BE119/BT119),""),"")</f>
        <v/>
      </c>
      <c r="CY119" s="239" t="str">
        <f t="shared" ref="CY119:CY130" si="853">IFERROR(IF(BU119&gt;0,LN(BF119/BU119),""),"")</f>
        <v/>
      </c>
      <c r="CZ119" s="239" t="str">
        <f t="shared" ref="CZ119:CZ130" si="854">IFERROR(IF(BV119&gt;0,LN(BG119/BV119),""),"")</f>
        <v/>
      </c>
      <c r="DA119" s="110"/>
      <c r="DB119" s="121" t="s">
        <v>338</v>
      </c>
      <c r="DC119" s="273" t="str">
        <v>Auto SOV</v>
      </c>
      <c r="DD119" s="239" t="str">
        <v/>
      </c>
      <c r="DE119" s="239" t="str">
        <v/>
      </c>
      <c r="DF119" s="239" t="str">
        <v/>
      </c>
      <c r="DG119" s="239" t="str">
        <v/>
      </c>
      <c r="DH119" s="239" t="str">
        <v/>
      </c>
      <c r="DI119" s="239" t="str">
        <v/>
      </c>
      <c r="DJ119" s="239" t="str">
        <v/>
      </c>
      <c r="DK119" s="239" t="str">
        <v/>
      </c>
      <c r="DL119" s="239" t="str">
        <v/>
      </c>
      <c r="DM119" s="239" t="str">
        <v/>
      </c>
      <c r="DN119" s="239" t="str">
        <v/>
      </c>
      <c r="DO119" s="239" t="str">
        <v/>
      </c>
      <c r="DP119" s="110">
        <v>0</v>
      </c>
      <c r="DR119" s="282" t="s">
        <v>667</v>
      </c>
      <c r="DS119" s="290">
        <v>0</v>
      </c>
      <c r="DT119" s="290">
        <v>0</v>
      </c>
      <c r="DU119" s="286">
        <v>0</v>
      </c>
      <c r="DV119" s="286">
        <v>0</v>
      </c>
      <c r="DW119" s="286">
        <v>0</v>
      </c>
      <c r="DX119" s="286">
        <v>0</v>
      </c>
      <c r="DY119" s="286">
        <v>0</v>
      </c>
      <c r="DZ119" s="286">
        <v>0</v>
      </c>
      <c r="EA119" s="286">
        <v>0</v>
      </c>
      <c r="EB119" s="287">
        <v>0</v>
      </c>
      <c r="EC119" s="286">
        <v>0</v>
      </c>
      <c r="ED119" s="286">
        <v>0</v>
      </c>
      <c r="EE119" s="286">
        <v>0</v>
      </c>
      <c r="EF119" s="286">
        <v>-999</v>
      </c>
      <c r="EG119" s="286">
        <v>-999</v>
      </c>
      <c r="EH119" s="286">
        <v>-999</v>
      </c>
      <c r="EK119" s="282" t="s">
        <v>667</v>
      </c>
      <c r="EL119" s="290">
        <f>IFERROR(DS119+TripMode!DD119, DS119)</f>
        <v>0</v>
      </c>
      <c r="EM119" s="290">
        <f>IFERROR(DT119+TripMode!DD119, DT119)</f>
        <v>0</v>
      </c>
      <c r="EN119" s="286">
        <f>IFERROR(DU119+TripMode!DE119, DU119)</f>
        <v>0</v>
      </c>
      <c r="EO119" s="286">
        <f>IFERROR(DV119+TripMode!DE119, DV119)</f>
        <v>0</v>
      </c>
      <c r="EP119" s="286">
        <f>IFERROR(DW119+TripMode!DE119, DW119)</f>
        <v>0</v>
      </c>
      <c r="EQ119" s="286">
        <f>IFERROR(DX119+TripMode!DF119, DX119)</f>
        <v>0</v>
      </c>
      <c r="ER119" s="286">
        <f>IFERROR(DY119+TripMode!DF119, DY119)</f>
        <v>0</v>
      </c>
      <c r="ES119" s="286">
        <f>IFERROR(DZ119+TripMode!DF119, DZ119)</f>
        <v>0</v>
      </c>
      <c r="ET119" s="286">
        <f>IFERROR(EA119+TripMode!DG119, EA119)</f>
        <v>0</v>
      </c>
      <c r="EU119" s="287">
        <f>IFERROR(EB119+TripMode!DH119, EB119)</f>
        <v>0</v>
      </c>
      <c r="EV119" s="286">
        <f>IFERROR(EC119+TripMode!DI119, EC119)</f>
        <v>0</v>
      </c>
      <c r="EW119" s="286">
        <f>IFERROR(ED119+TripMode!DJ119, ED119)</f>
        <v>0</v>
      </c>
      <c r="EX119" s="286">
        <f>IFERROR(EE119+TripMode!DK119, EE119)</f>
        <v>0</v>
      </c>
      <c r="EY119" s="286">
        <f>IFERROR(EF119+TripMode!DL119, EF119)</f>
        <v>-999</v>
      </c>
      <c r="EZ119" s="286">
        <f>IFERROR(EG119+TripMode!DN119, EG119)</f>
        <v>-999</v>
      </c>
      <c r="FA119" s="286">
        <f>IFERROR(EH119+TripMode!DO119, EH119)</f>
        <v>-999</v>
      </c>
    </row>
    <row r="120" spans="1:157" s="251" customFormat="1" x14ac:dyDescent="0.25">
      <c r="A120" s="251">
        <v>2</v>
      </c>
      <c r="B120" s="273" t="s">
        <v>633</v>
      </c>
      <c r="C120" s="274">
        <v>0</v>
      </c>
      <c r="D120" s="274">
        <v>506000.64107999997</v>
      </c>
      <c r="E120" s="274">
        <v>0</v>
      </c>
      <c r="F120" s="274">
        <v>0</v>
      </c>
      <c r="G120" s="274">
        <v>0</v>
      </c>
      <c r="H120" s="274">
        <v>0</v>
      </c>
      <c r="I120" s="274">
        <v>0</v>
      </c>
      <c r="J120" s="274">
        <v>0</v>
      </c>
      <c r="K120" s="274">
        <v>0</v>
      </c>
      <c r="L120" s="274">
        <v>0</v>
      </c>
      <c r="M120" s="274">
        <v>0</v>
      </c>
      <c r="N120" s="274">
        <v>0</v>
      </c>
      <c r="O120" s="275">
        <v>506000.64107999997</v>
      </c>
      <c r="P120" s="234"/>
      <c r="Q120" s="273" t="s">
        <v>633</v>
      </c>
      <c r="R120" s="274">
        <f t="shared" ref="R120:R123" si="855">IFERROR(C120*IF((AG$131-SUM(C$124:C$127))/(C$131-SUM(C$124:C$127))&gt;0,(AG$131-SUM(C$124:C$127))/(C$131-SUM(C$124:C$127)),1),0)</f>
        <v>0</v>
      </c>
      <c r="S120" s="274">
        <f t="shared" ref="S120:S123" si="856">IFERROR(D120*IF((AH$131-SUM(D$124:D$127))/(D$131-SUM(D$124:D$127))&gt;0,(AH$131-SUM(D$124:D$127))/(D$131-SUM(D$124:D$127)),1),0)</f>
        <v>569224</v>
      </c>
      <c r="T120" s="274">
        <f t="shared" ref="T120:T123" si="857">IFERROR(E120*IF((AI$131-SUM(E$124:E$127))/(E$131-SUM(E$124:E$127))&gt;0,(AI$131-SUM(E$124:E$127))/(E$131-SUM(E$124:E$127)),1),0)</f>
        <v>0</v>
      </c>
      <c r="U120" s="274">
        <f t="shared" ref="U120:U123" si="858">IFERROR(F120*IF((AJ$131-SUM(F$124:F$127))/(F$131-SUM(F$124:F$127))&gt;0,(AJ$131-SUM(F$124:F$127))/(F$131-SUM(F$124:F$127)),1),0)</f>
        <v>0</v>
      </c>
      <c r="V120" s="274">
        <f t="shared" ref="V120:V123" si="859">IFERROR(G120*IF((AK$131-SUM(G$124:G$127))/(G$131-SUM(G$124:G$127))&gt;0,(AK$131-SUM(G$124:G$127))/(G$131-SUM(G$124:G$127)),1),0)</f>
        <v>0</v>
      </c>
      <c r="W120" s="274">
        <f t="shared" ref="W120:W123" si="860">IFERROR(H120*IF((AL$131-SUM(H$124:H$127))/(H$131-SUM(H$124:H$127))&gt;0,(AL$131-SUM(H$124:H$127))/(H$131-SUM(H$124:H$127)),1),0)</f>
        <v>0</v>
      </c>
      <c r="X120" s="274">
        <f t="shared" ref="X120:X123" si="861">IFERROR(I120*IF((AM$131-SUM(I$124:I$127))/(I$131-SUM(I$124:I$127))&gt;0,(AM$131-SUM(I$124:I$127))/(I$131-SUM(I$124:I$127)),1),0)</f>
        <v>0</v>
      </c>
      <c r="Y120" s="274">
        <f t="shared" ref="Y120:Y123" si="862">IFERROR(J120*IF((AN$131-SUM(J$124:J$127))/(J$131-SUM(J$124:J$127))&gt;0,(AN$131-SUM(J$124:J$127))/(J$131-SUM(J$124:J$127)),1),0)</f>
        <v>0</v>
      </c>
      <c r="Z120" s="274">
        <f t="shared" ref="Z120:Z123" si="863">IFERROR(K120*IF((AO$131-SUM(K$124:K$127))/(K$131-SUM(K$124:K$127))&gt;0,(AO$131-SUM(K$124:K$127))/(K$131-SUM(K$124:K$127)),1),0)</f>
        <v>0</v>
      </c>
      <c r="AA120" s="274">
        <f t="shared" ref="AA120:AA123" si="864">IFERROR(L120*IF((AP$131-SUM(L$124:L$127))/(L$131-SUM(L$124:L$127))&gt;0,(AP$131-SUM(L$124:L$127))/(L$131-SUM(L$124:L$127)),1),0)</f>
        <v>0</v>
      </c>
      <c r="AB120" s="274">
        <f t="shared" ref="AB120:AB123" si="865">IFERROR(M120*IF((AQ$131-SUM(M$124:M$127))/(M$131-SUM(M$124:M$127))&gt;0,(AQ$131-SUM(M$124:M$127))/(M$131-SUM(M$124:M$127)),1),0)</f>
        <v>0</v>
      </c>
      <c r="AC120" s="274">
        <f t="shared" ref="AC120:AC123" si="866">IFERROR(N120*IF((AR$131-SUM(N$124:N$127))/(N$131-SUM(N$124:N$127))&gt;0,(AR$131-SUM(N$124:N$127))/(N$131-SUM(N$124:N$127)),1),0)</f>
        <v>0</v>
      </c>
      <c r="AD120" s="275">
        <f t="shared" ref="AD120:AD131" si="867">SUM(R120:AC120)</f>
        <v>569224</v>
      </c>
      <c r="AF120" s="273" t="s">
        <v>633</v>
      </c>
      <c r="AG120" s="274">
        <f>Index!$D$3*SUMIFS(TripMode_Input!$E:$E,TripMode_Input!$C:$C,AG$4,TripMode_Input!$D:$D,$A$117,TripMode_Input!$B:$B,$A120)</f>
        <v>0</v>
      </c>
      <c r="AH120" s="274">
        <f>Index!$D$3*SUMIFS(TripMode_Input!$E:$E,TripMode_Input!$C:$C,AH$4,TripMode_Input!$D:$D,$A$117,TripMode_Input!$B:$B,$A120)</f>
        <v>532596</v>
      </c>
      <c r="AI120" s="274">
        <f>Index!$D$3*SUMIFS(TripMode_Input!$E:$E,TripMode_Input!$C:$C,AI$4,TripMode_Input!$D:$D,$A$117,TripMode_Input!$B:$B,$A120)</f>
        <v>6</v>
      </c>
      <c r="AJ120" s="274">
        <f>Index!$D$3*SUMIFS(TripMode_Input!$E:$E,TripMode_Input!$C:$C,AJ$4,TripMode_Input!$D:$D,$A$117,TripMode_Input!$B:$B,$A120)</f>
        <v>0</v>
      </c>
      <c r="AK120" s="274">
        <f>Index!$D$3*SUMIFS(TripMode_Input!$E:$E,TripMode_Input!$C:$C,AK$4,TripMode_Input!$D:$D,$A$117,TripMode_Input!$B:$B,$A120)</f>
        <v>0</v>
      </c>
      <c r="AL120" s="274">
        <f>Index!$D$3*SUMIFS(TripMode_Input!$E:$E,TripMode_Input!$C:$C,AL$4,TripMode_Input!$D:$D,$A$117,TripMode_Input!$B:$B,$A120)</f>
        <v>0</v>
      </c>
      <c r="AM120" s="274">
        <f>Index!$D$3*SUMIFS(TripMode_Input!$E:$E,TripMode_Input!$C:$C,AM$4,TripMode_Input!$D:$D,$A$117,TripMode_Input!$B:$B,$A120)</f>
        <v>0</v>
      </c>
      <c r="AN120" s="274">
        <f>Index!$D$3*SUMIFS(TripMode_Input!$E:$E,TripMode_Input!$C:$C,AN$4,TripMode_Input!$D:$D,$A$117,TripMode_Input!$B:$B,$A120)</f>
        <v>0</v>
      </c>
      <c r="AO120" s="274">
        <f>Index!$D$3*SUMIFS(TripMode_Input!$E:$E,TripMode_Input!$C:$C,AO$4,TripMode_Input!$D:$D,$A$117,TripMode_Input!$B:$B,$A120)</f>
        <v>0</v>
      </c>
      <c r="AP120" s="274">
        <f>Index!$D$3*SUMIFS(TripMode_Input!$E:$E,TripMode_Input!$C:$C,AP$4,TripMode_Input!$D:$D,$A$117,TripMode_Input!$B:$B,$A120)</f>
        <v>0</v>
      </c>
      <c r="AQ120" s="274">
        <f>Index!$D$3*SUMIFS(TripMode_Input!$E:$E,TripMode_Input!$C:$C,AQ$4,TripMode_Input!$D:$D,$A$117,TripMode_Input!$B:$B,$A120)</f>
        <v>0</v>
      </c>
      <c r="AR120" s="274">
        <f>Index!$D$3*SUMIFS(TripMode_Input!$E:$E,TripMode_Input!$C:$C,AR$4,TripMode_Input!$D:$D,$A$117,TripMode_Input!$B:$B,$A120)</f>
        <v>0</v>
      </c>
      <c r="AS120" s="275">
        <f t="shared" ref="AS120:AS131" si="868">SUM(AG120:AR120)</f>
        <v>532602</v>
      </c>
      <c r="AU120" s="273" t="s">
        <v>633</v>
      </c>
      <c r="AV120" s="249">
        <f t="shared" ref="AV120:AV131" si="869">IF(R120&gt;0,R120/R$131,0)</f>
        <v>0</v>
      </c>
      <c r="AW120" s="249">
        <f t="shared" ref="AW120:AW131" si="870">IF(S120&gt;0,S120/S$131,0)</f>
        <v>1</v>
      </c>
      <c r="AX120" s="249">
        <f t="shared" ref="AX120:AX131" si="871">IF(T120&gt;0,T120/T$131,0)</f>
        <v>0</v>
      </c>
      <c r="AY120" s="249">
        <f t="shared" ref="AY120:AY131" si="872">IF(U120&gt;0,U120/U$131,0)</f>
        <v>0</v>
      </c>
      <c r="AZ120" s="249">
        <f t="shared" ref="AZ120:AZ131" si="873">IF(V120&gt;0,V120/V$131,0)</f>
        <v>0</v>
      </c>
      <c r="BA120" s="249">
        <f t="shared" ref="BA120:BA131" si="874">IF(W120&gt;0,W120/W$131,0)</f>
        <v>0</v>
      </c>
      <c r="BB120" s="249">
        <f t="shared" ref="BB120:BB131" si="875">IF(X120&gt;0,X120/X$131,0)</f>
        <v>0</v>
      </c>
      <c r="BC120" s="249">
        <f t="shared" ref="BC120:BC131" si="876">IF(Y120&gt;0,Y120/Y$131,0)</f>
        <v>0</v>
      </c>
      <c r="BD120" s="249">
        <f t="shared" ref="BD120:BD131" si="877">IF(Z120&gt;0,Z120/Z$131,0)</f>
        <v>0</v>
      </c>
      <c r="BE120" s="249">
        <f t="shared" ref="BE120:BE131" si="878">IF(AA120&gt;0,AA120/AA$131,0)</f>
        <v>0</v>
      </c>
      <c r="BF120" s="249">
        <f t="shared" ref="BF120:BF131" si="879">IF(AB120&gt;0,AB120/AB$131,0)</f>
        <v>0</v>
      </c>
      <c r="BG120" s="249">
        <f t="shared" ref="BG120:BG131" si="880">IF(AC120&gt;0,AC120/AC$131,0)</f>
        <v>0</v>
      </c>
      <c r="BH120" s="279">
        <f t="shared" ref="BH120:BH131" si="881">IF(AD120&gt;0,AD120/AD$131,0)</f>
        <v>0.49170052795975344</v>
      </c>
      <c r="BJ120" s="273" t="s">
        <v>633</v>
      </c>
      <c r="BK120" s="249">
        <f t="shared" ref="BK120:BK131" si="882">IF(AG120&gt;0,AG120/AG$131,0)</f>
        <v>0</v>
      </c>
      <c r="BL120" s="249">
        <f t="shared" ref="BL120:BL131" si="883">IF(AH120&gt;0,AH120/AH$131,0)</f>
        <v>0.93565274830295275</v>
      </c>
      <c r="BM120" s="249">
        <f t="shared" ref="BM120:BM131" si="884">IF(AI120&gt;0,AI120/AI$131,0)</f>
        <v>1.0196451634831079E-5</v>
      </c>
      <c r="BN120" s="249">
        <f t="shared" ref="BN120:BN131" si="885">IF(AJ120&gt;0,AJ120/AJ$131,0)</f>
        <v>0</v>
      </c>
      <c r="BO120" s="249">
        <f t="shared" ref="BO120:BO131" si="886">IF(AK120&gt;0,AK120/AK$131,0)</f>
        <v>0</v>
      </c>
      <c r="BP120" s="249">
        <f t="shared" ref="BP120:BP131" si="887">IF(AL120&gt;0,AL120/AL$131,0)</f>
        <v>0</v>
      </c>
      <c r="BQ120" s="249">
        <f t="shared" ref="BQ120:BQ131" si="888">IF(AM120&gt;0,AM120/AM$131,0)</f>
        <v>0</v>
      </c>
      <c r="BR120" s="249">
        <f t="shared" ref="BR120:BR131" si="889">IF(AN120&gt;0,AN120/AN$131,0)</f>
        <v>0</v>
      </c>
      <c r="BS120" s="249">
        <f t="shared" ref="BS120:BS131" si="890">IF(AO120&gt;0,AO120/AO$131,0)</f>
        <v>0</v>
      </c>
      <c r="BT120" s="249">
        <f t="shared" ref="BT120:BT131" si="891">IF(AP120&gt;0,AP120/AP$131,0)</f>
        <v>0</v>
      </c>
      <c r="BU120" s="249">
        <f t="shared" ref="BU120:BU131" si="892">IF(AQ120&gt;0,AQ120/AQ$131,0)</f>
        <v>0</v>
      </c>
      <c r="BV120" s="249">
        <f t="shared" ref="BV120:BV131" si="893">IF(AR120&gt;0,AR120/AR$131,0)</f>
        <v>0</v>
      </c>
      <c r="BW120" s="279">
        <f t="shared" ref="BW120:BW131" si="894">IF(AS120&gt;0,AS120/AS$131,0)</f>
        <v>0.46006613317853884</v>
      </c>
      <c r="BY120" s="273" t="s">
        <v>633</v>
      </c>
      <c r="BZ120" s="249" t="str">
        <f t="shared" ref="BZ120:BZ131" si="895">IF(OR(ISNA(AV120),AV120=0,AV120=""),"",(BK120-AV120)/AV120)</f>
        <v/>
      </c>
      <c r="CA120" s="249">
        <f t="shared" si="832"/>
        <v>-6.4347251697047247E-2</v>
      </c>
      <c r="CB120" s="249" t="str">
        <f t="shared" si="833"/>
        <v/>
      </c>
      <c r="CC120" s="249" t="str">
        <f t="shared" si="834"/>
        <v/>
      </c>
      <c r="CD120" s="249" t="str">
        <f t="shared" si="835"/>
        <v/>
      </c>
      <c r="CE120" s="249" t="str">
        <f t="shared" si="836"/>
        <v/>
      </c>
      <c r="CF120" s="249" t="str">
        <f t="shared" si="837"/>
        <v/>
      </c>
      <c r="CG120" s="249" t="str">
        <f t="shared" si="838"/>
        <v/>
      </c>
      <c r="CH120" s="249" t="str">
        <f t="shared" si="839"/>
        <v/>
      </c>
      <c r="CI120" s="249" t="str">
        <f t="shared" si="840"/>
        <v/>
      </c>
      <c r="CJ120" s="249" t="str">
        <f t="shared" si="841"/>
        <v/>
      </c>
      <c r="CK120" s="249" t="str">
        <f t="shared" si="842"/>
        <v/>
      </c>
      <c r="CL120" s="279">
        <f t="shared" si="843"/>
        <v>-6.4336711031158247E-2</v>
      </c>
      <c r="CN120" s="273" t="s">
        <v>633</v>
      </c>
      <c r="CO120" s="239" t="str">
        <f t="shared" ref="CO120:CO130" si="896">IFERROR(IF(BK120&gt;0,LN(AV120/BK120),""),"")</f>
        <v/>
      </c>
      <c r="CP120" s="239">
        <f t="shared" si="844"/>
        <v>6.6510866743193398E-2</v>
      </c>
      <c r="CQ120" s="239" t="str">
        <f t="shared" si="845"/>
        <v/>
      </c>
      <c r="CR120" s="239" t="str">
        <f t="shared" si="846"/>
        <v/>
      </c>
      <c r="CS120" s="239" t="str">
        <f t="shared" si="847"/>
        <v/>
      </c>
      <c r="CT120" s="239" t="str">
        <f t="shared" si="848"/>
        <v/>
      </c>
      <c r="CU120" s="239" t="str">
        <f t="shared" si="849"/>
        <v/>
      </c>
      <c r="CV120" s="239" t="str">
        <f t="shared" si="850"/>
        <v/>
      </c>
      <c r="CW120" s="239" t="str">
        <f t="shared" si="851"/>
        <v/>
      </c>
      <c r="CX120" s="239" t="str">
        <f t="shared" si="852"/>
        <v/>
      </c>
      <c r="CY120" s="239" t="str">
        <f t="shared" si="853"/>
        <v/>
      </c>
      <c r="CZ120" s="239" t="str">
        <f t="shared" si="854"/>
        <v/>
      </c>
      <c r="DA120" s="110"/>
      <c r="DB120" s="121" t="s">
        <v>332</v>
      </c>
      <c r="DC120" s="273" t="str">
        <v>Auto 2 Person (Free)</v>
      </c>
      <c r="DD120" s="239" t="str">
        <v/>
      </c>
      <c r="DE120" s="239">
        <v>6.6510866743193398E-2</v>
      </c>
      <c r="DF120" s="239" t="str">
        <v/>
      </c>
      <c r="DG120" s="239" t="str">
        <v/>
      </c>
      <c r="DH120" s="239" t="str">
        <v/>
      </c>
      <c r="DI120" s="239" t="str">
        <v/>
      </c>
      <c r="DJ120" s="239" t="str">
        <v/>
      </c>
      <c r="DK120" s="239" t="str">
        <v/>
      </c>
      <c r="DL120" s="239" t="str">
        <v/>
      </c>
      <c r="DM120" s="239" t="str">
        <v/>
      </c>
      <c r="DN120" s="239" t="str">
        <v/>
      </c>
      <c r="DO120" s="239" t="str">
        <v/>
      </c>
      <c r="DP120" s="110">
        <v>0</v>
      </c>
      <c r="DR120" s="282" t="s">
        <v>668</v>
      </c>
      <c r="DS120" s="288">
        <v>-5</v>
      </c>
      <c r="DT120" s="288">
        <v>-5</v>
      </c>
      <c r="DU120" s="290">
        <v>0</v>
      </c>
      <c r="DV120" s="290">
        <v>0</v>
      </c>
      <c r="DW120" s="290">
        <v>0</v>
      </c>
      <c r="DX120" s="286">
        <v>-999</v>
      </c>
      <c r="DY120" s="286">
        <v>-999</v>
      </c>
      <c r="DZ120" s="286">
        <v>-999</v>
      </c>
      <c r="EA120" s="289">
        <v>-5</v>
      </c>
      <c r="EB120" s="287">
        <v>-999</v>
      </c>
      <c r="EC120" s="286">
        <v>-999</v>
      </c>
      <c r="ED120" s="286">
        <v>-999</v>
      </c>
      <c r="EE120" s="286">
        <v>-999</v>
      </c>
      <c r="EF120" s="286">
        <v>-999</v>
      </c>
      <c r="EG120" s="286">
        <v>-999</v>
      </c>
      <c r="EH120" s="286">
        <v>-999</v>
      </c>
      <c r="EK120" s="282" t="s">
        <v>668</v>
      </c>
      <c r="EL120" s="288">
        <f>IFERROR(DS120+TripMode!DD120, DS120)</f>
        <v>-5</v>
      </c>
      <c r="EM120" s="286">
        <f>IFERROR(DT120+TripMode!DD120, DT120)</f>
        <v>-5</v>
      </c>
      <c r="EN120" s="290">
        <f>0</f>
        <v>0</v>
      </c>
      <c r="EO120" s="290">
        <f>0</f>
        <v>0</v>
      </c>
      <c r="EP120" s="290">
        <f>0</f>
        <v>0</v>
      </c>
      <c r="EQ120" s="286">
        <f>IFERROR(DX120+TripMode!DF120, DX120)</f>
        <v>-999</v>
      </c>
      <c r="ER120" s="286">
        <f>IFERROR(DY120+TripMode!DF120, DY120)</f>
        <v>-999</v>
      </c>
      <c r="ES120" s="286">
        <f>IFERROR(DZ120+TripMode!DF120, DZ120)</f>
        <v>-999</v>
      </c>
      <c r="ET120" s="289">
        <f>IFERROR(EA120+TripMode!DG120, EA120)</f>
        <v>-5</v>
      </c>
      <c r="EU120" s="287">
        <f>IFERROR(EB120+TripMode!DH120, EB120)</f>
        <v>-999</v>
      </c>
      <c r="EV120" s="286">
        <f>IFERROR(EC120+TripMode!DI120, EC120)</f>
        <v>-999</v>
      </c>
      <c r="EW120" s="286">
        <f>IFERROR(ED120+TripMode!DJ120, ED120)</f>
        <v>-999</v>
      </c>
      <c r="EX120" s="286">
        <f>IFERROR(EE120+TripMode!DK120, EE120)</f>
        <v>-999</v>
      </c>
      <c r="EY120" s="286">
        <f>IFERROR(EF120+TripMode!DL120, EF120)</f>
        <v>-999</v>
      </c>
      <c r="EZ120" s="286">
        <f>IFERROR(EG120+TripMode!DN120, EG120)</f>
        <v>-999</v>
      </c>
      <c r="FA120" s="286">
        <f>IFERROR(EH120+TripMode!DO120, EH120)</f>
        <v>-999</v>
      </c>
    </row>
    <row r="121" spans="1:157" s="251" customFormat="1" x14ac:dyDescent="0.25">
      <c r="A121" s="251">
        <v>3</v>
      </c>
      <c r="B121" s="273" t="s">
        <v>634</v>
      </c>
      <c r="C121" s="274">
        <v>0</v>
      </c>
      <c r="D121" s="274">
        <v>0</v>
      </c>
      <c r="E121" s="274">
        <v>456948.98951000004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5">
        <v>456948.98951000004</v>
      </c>
      <c r="P121" s="234"/>
      <c r="Q121" s="273" t="s">
        <v>634</v>
      </c>
      <c r="R121" s="274">
        <f t="shared" si="855"/>
        <v>0</v>
      </c>
      <c r="S121" s="274">
        <f t="shared" si="856"/>
        <v>0</v>
      </c>
      <c r="T121" s="274">
        <f t="shared" si="857"/>
        <v>588440</v>
      </c>
      <c r="U121" s="274">
        <f t="shared" si="858"/>
        <v>0</v>
      </c>
      <c r="V121" s="274">
        <f t="shared" si="859"/>
        <v>0</v>
      </c>
      <c r="W121" s="274">
        <f t="shared" si="860"/>
        <v>0</v>
      </c>
      <c r="X121" s="274">
        <f t="shared" si="861"/>
        <v>0</v>
      </c>
      <c r="Y121" s="274">
        <f t="shared" si="862"/>
        <v>0</v>
      </c>
      <c r="Z121" s="274">
        <f t="shared" si="863"/>
        <v>0</v>
      </c>
      <c r="AA121" s="274">
        <f t="shared" si="864"/>
        <v>0</v>
      </c>
      <c r="AB121" s="274">
        <f t="shared" si="865"/>
        <v>0</v>
      </c>
      <c r="AC121" s="274">
        <f t="shared" si="866"/>
        <v>0</v>
      </c>
      <c r="AD121" s="275">
        <f t="shared" si="867"/>
        <v>588440</v>
      </c>
      <c r="AF121" s="273" t="s">
        <v>634</v>
      </c>
      <c r="AG121" s="274">
        <f>Index!$D$3*SUMIFS(TripMode_Input!$E:$E,TripMode_Input!$C:$C,AG$4,TripMode_Input!$D:$D,$A$117,TripMode_Input!$B:$B,$A121)</f>
        <v>0</v>
      </c>
      <c r="AH121" s="274">
        <f>Index!$D$3*SUMIFS(TripMode_Input!$E:$E,TripMode_Input!$C:$C,AH$4,TripMode_Input!$D:$D,$A$117,TripMode_Input!$B:$B,$A121)</f>
        <v>0</v>
      </c>
      <c r="AI121" s="274">
        <f>Index!$D$3*SUMIFS(TripMode_Input!$E:$E,TripMode_Input!$C:$C,AI$4,TripMode_Input!$D:$D,$A$117,TripMode_Input!$B:$B,$A121)</f>
        <v>578602</v>
      </c>
      <c r="AJ121" s="274">
        <f>Index!$D$3*SUMIFS(TripMode_Input!$E:$E,TripMode_Input!$C:$C,AJ$4,TripMode_Input!$D:$D,$A$117,TripMode_Input!$B:$B,$A121)</f>
        <v>0</v>
      </c>
      <c r="AK121" s="274">
        <f>Index!$D$3*SUMIFS(TripMode_Input!$E:$E,TripMode_Input!$C:$C,AK$4,TripMode_Input!$D:$D,$A$117,TripMode_Input!$B:$B,$A121)</f>
        <v>0</v>
      </c>
      <c r="AL121" s="274">
        <f>Index!$D$3*SUMIFS(TripMode_Input!$E:$E,TripMode_Input!$C:$C,AL$4,TripMode_Input!$D:$D,$A$117,TripMode_Input!$B:$B,$A121)</f>
        <v>0</v>
      </c>
      <c r="AM121" s="274">
        <f>Index!$D$3*SUMIFS(TripMode_Input!$E:$E,TripMode_Input!$C:$C,AM$4,TripMode_Input!$D:$D,$A$117,TripMode_Input!$B:$B,$A121)</f>
        <v>0</v>
      </c>
      <c r="AN121" s="274">
        <f>Index!$D$3*SUMIFS(TripMode_Input!$E:$E,TripMode_Input!$C:$C,AN$4,TripMode_Input!$D:$D,$A$117,TripMode_Input!$B:$B,$A121)</f>
        <v>0</v>
      </c>
      <c r="AO121" s="274">
        <f>Index!$D$3*SUMIFS(TripMode_Input!$E:$E,TripMode_Input!$C:$C,AO$4,TripMode_Input!$D:$D,$A$117,TripMode_Input!$B:$B,$A121)</f>
        <v>0</v>
      </c>
      <c r="AP121" s="274">
        <f>Index!$D$3*SUMIFS(TripMode_Input!$E:$E,TripMode_Input!$C:$C,AP$4,TripMode_Input!$D:$D,$A$117,TripMode_Input!$B:$B,$A121)</f>
        <v>0</v>
      </c>
      <c r="AQ121" s="274">
        <f>Index!$D$3*SUMIFS(TripMode_Input!$E:$E,TripMode_Input!$C:$C,AQ$4,TripMode_Input!$D:$D,$A$117,TripMode_Input!$B:$B,$A121)</f>
        <v>0</v>
      </c>
      <c r="AR121" s="274">
        <f>Index!$D$3*SUMIFS(TripMode_Input!$E:$E,TripMode_Input!$C:$C,AR$4,TripMode_Input!$D:$D,$A$117,TripMode_Input!$B:$B,$A121)</f>
        <v>0</v>
      </c>
      <c r="AS121" s="275">
        <f t="shared" si="868"/>
        <v>578602</v>
      </c>
      <c r="AU121" s="273" t="s">
        <v>634</v>
      </c>
      <c r="AV121" s="249">
        <f t="shared" si="869"/>
        <v>0</v>
      </c>
      <c r="AW121" s="249">
        <f t="shared" si="870"/>
        <v>0</v>
      </c>
      <c r="AX121" s="249">
        <f t="shared" si="871"/>
        <v>1</v>
      </c>
      <c r="AY121" s="249">
        <f t="shared" si="872"/>
        <v>0</v>
      </c>
      <c r="AZ121" s="249">
        <f t="shared" si="873"/>
        <v>0</v>
      </c>
      <c r="BA121" s="249">
        <f t="shared" si="874"/>
        <v>0</v>
      </c>
      <c r="BB121" s="249">
        <f t="shared" si="875"/>
        <v>0</v>
      </c>
      <c r="BC121" s="249">
        <f t="shared" si="876"/>
        <v>0</v>
      </c>
      <c r="BD121" s="249">
        <f t="shared" si="877"/>
        <v>0</v>
      </c>
      <c r="BE121" s="249">
        <f t="shared" si="878"/>
        <v>0</v>
      </c>
      <c r="BF121" s="249">
        <f t="shared" si="879"/>
        <v>0</v>
      </c>
      <c r="BG121" s="249">
        <f t="shared" si="880"/>
        <v>0</v>
      </c>
      <c r="BH121" s="279">
        <f t="shared" si="881"/>
        <v>0.50829947204024661</v>
      </c>
      <c r="BJ121" s="273" t="s">
        <v>634</v>
      </c>
      <c r="BK121" s="249">
        <f t="shared" si="882"/>
        <v>0</v>
      </c>
      <c r="BL121" s="249">
        <f t="shared" si="883"/>
        <v>0</v>
      </c>
      <c r="BM121" s="249">
        <f t="shared" si="884"/>
        <v>0.9832812181360886</v>
      </c>
      <c r="BN121" s="249">
        <f t="shared" si="885"/>
        <v>0</v>
      </c>
      <c r="BO121" s="249">
        <f t="shared" si="886"/>
        <v>0</v>
      </c>
      <c r="BP121" s="249">
        <f t="shared" si="887"/>
        <v>0</v>
      </c>
      <c r="BQ121" s="249">
        <f t="shared" si="888"/>
        <v>0</v>
      </c>
      <c r="BR121" s="249">
        <f t="shared" si="889"/>
        <v>0</v>
      </c>
      <c r="BS121" s="249">
        <f t="shared" si="890"/>
        <v>0</v>
      </c>
      <c r="BT121" s="249">
        <f t="shared" si="891"/>
        <v>0</v>
      </c>
      <c r="BU121" s="249">
        <f t="shared" si="892"/>
        <v>0</v>
      </c>
      <c r="BV121" s="249">
        <f t="shared" si="893"/>
        <v>0</v>
      </c>
      <c r="BW121" s="279">
        <f t="shared" si="894"/>
        <v>0.49980132404566435</v>
      </c>
      <c r="BY121" s="273" t="s">
        <v>634</v>
      </c>
      <c r="BZ121" s="249" t="str">
        <f t="shared" si="895"/>
        <v/>
      </c>
      <c r="CA121" s="249" t="str">
        <f t="shared" si="832"/>
        <v/>
      </c>
      <c r="CB121" s="249">
        <f t="shared" si="833"/>
        <v>-1.6718781863911403E-2</v>
      </c>
      <c r="CC121" s="249" t="str">
        <f t="shared" si="834"/>
        <v/>
      </c>
      <c r="CD121" s="249" t="str">
        <f t="shared" si="835"/>
        <v/>
      </c>
      <c r="CE121" s="249" t="str">
        <f t="shared" si="836"/>
        <v/>
      </c>
      <c r="CF121" s="249" t="str">
        <f t="shared" si="837"/>
        <v/>
      </c>
      <c r="CG121" s="249" t="str">
        <f t="shared" si="838"/>
        <v/>
      </c>
      <c r="CH121" s="249" t="str">
        <f t="shared" si="839"/>
        <v/>
      </c>
      <c r="CI121" s="249" t="str">
        <f t="shared" si="840"/>
        <v/>
      </c>
      <c r="CJ121" s="249" t="str">
        <f t="shared" si="841"/>
        <v/>
      </c>
      <c r="CK121" s="249" t="str">
        <f t="shared" si="842"/>
        <v/>
      </c>
      <c r="CL121" s="279">
        <f t="shared" si="843"/>
        <v>-1.6718781863911493E-2</v>
      </c>
      <c r="CN121" s="273" t="s">
        <v>634</v>
      </c>
      <c r="CO121" s="239" t="str">
        <f t="shared" si="896"/>
        <v/>
      </c>
      <c r="CP121" s="239" t="str">
        <f t="shared" si="844"/>
        <v/>
      </c>
      <c r="CQ121" s="239">
        <f t="shared" si="845"/>
        <v>1.6860118226524255E-2</v>
      </c>
      <c r="CR121" s="239" t="str">
        <f t="shared" si="846"/>
        <v/>
      </c>
      <c r="CS121" s="239" t="str">
        <f t="shared" si="847"/>
        <v/>
      </c>
      <c r="CT121" s="239" t="str">
        <f t="shared" si="848"/>
        <v/>
      </c>
      <c r="CU121" s="239" t="str">
        <f t="shared" si="849"/>
        <v/>
      </c>
      <c r="CV121" s="239" t="str">
        <f t="shared" si="850"/>
        <v/>
      </c>
      <c r="CW121" s="239" t="str">
        <f t="shared" si="851"/>
        <v/>
      </c>
      <c r="CX121" s="239" t="str">
        <f t="shared" si="852"/>
        <v/>
      </c>
      <c r="CY121" s="239" t="str">
        <f t="shared" si="853"/>
        <v/>
      </c>
      <c r="CZ121" s="239" t="str">
        <f t="shared" si="854"/>
        <v/>
      </c>
      <c r="DA121" s="110"/>
      <c r="DB121" s="121" t="s">
        <v>625</v>
      </c>
      <c r="DC121" s="273" t="str">
        <v>Auto 3+ Person (Free)</v>
      </c>
      <c r="DD121" s="239" t="str">
        <v/>
      </c>
      <c r="DE121" s="239" t="str">
        <v/>
      </c>
      <c r="DF121" s="239">
        <v>1.6860118226524255E-2</v>
      </c>
      <c r="DG121" s="239" t="str">
        <v/>
      </c>
      <c r="DH121" s="239" t="str">
        <v/>
      </c>
      <c r="DI121" s="239" t="str">
        <v/>
      </c>
      <c r="DJ121" s="239" t="str">
        <v/>
      </c>
      <c r="DK121" s="239" t="str">
        <v/>
      </c>
      <c r="DL121" s="239" t="str">
        <v/>
      </c>
      <c r="DM121" s="239" t="str">
        <v/>
      </c>
      <c r="DN121" s="239" t="str">
        <v/>
      </c>
      <c r="DO121" s="239" t="str">
        <v/>
      </c>
      <c r="DP121" s="110">
        <v>0</v>
      </c>
      <c r="DR121" s="282" t="s">
        <v>669</v>
      </c>
      <c r="DS121" s="288">
        <v>-5</v>
      </c>
      <c r="DT121" s="288">
        <v>-5</v>
      </c>
      <c r="DU121" s="288">
        <v>-5</v>
      </c>
      <c r="DV121" s="288">
        <v>-5</v>
      </c>
      <c r="DW121" s="288">
        <v>-5</v>
      </c>
      <c r="DX121" s="290">
        <v>0</v>
      </c>
      <c r="DY121" s="290">
        <v>0</v>
      </c>
      <c r="DZ121" s="290">
        <v>0</v>
      </c>
      <c r="EA121" s="288">
        <v>-5</v>
      </c>
      <c r="EB121" s="287">
        <v>-999</v>
      </c>
      <c r="EC121" s="286">
        <v>-999</v>
      </c>
      <c r="ED121" s="286">
        <v>-999</v>
      </c>
      <c r="EE121" s="286">
        <v>-999</v>
      </c>
      <c r="EF121" s="286">
        <v>-999</v>
      </c>
      <c r="EG121" s="286">
        <v>-999</v>
      </c>
      <c r="EH121" s="286">
        <v>-999</v>
      </c>
      <c r="EK121" s="282" t="s">
        <v>669</v>
      </c>
      <c r="EL121" s="288">
        <f>IFERROR(DS121+TripMode!DD121, DS121)</f>
        <v>-5</v>
      </c>
      <c r="EM121" s="288">
        <f>IFERROR(DT121+TripMode!DD121, DT121)</f>
        <v>-5</v>
      </c>
      <c r="EN121" s="288">
        <f>IFERROR(DU121+TripMode!DE121, DU121)</f>
        <v>-5</v>
      </c>
      <c r="EO121" s="288">
        <f>IFERROR(DV121+TripMode!DE121, DV121)</f>
        <v>-5</v>
      </c>
      <c r="EP121" s="288">
        <f>IFERROR(DW121+TripMode!DE121, DW121)</f>
        <v>-5</v>
      </c>
      <c r="EQ121" s="290">
        <f>0</f>
        <v>0</v>
      </c>
      <c r="ER121" s="290">
        <f>0</f>
        <v>0</v>
      </c>
      <c r="ES121" s="290">
        <f>0</f>
        <v>0</v>
      </c>
      <c r="ET121" s="288">
        <f>IFERROR(EA121+TripMode!DG121, EA121)</f>
        <v>-5</v>
      </c>
      <c r="EU121" s="287">
        <f>IFERROR(EB121+TripMode!DH121, EB121)</f>
        <v>-999</v>
      </c>
      <c r="EV121" s="286">
        <f>IFERROR(EC121+TripMode!DI121, EC121)</f>
        <v>-999</v>
      </c>
      <c r="EW121" s="286">
        <f>IFERROR(ED121+TripMode!DJ121, ED121)</f>
        <v>-999</v>
      </c>
      <c r="EX121" s="286">
        <f>IFERROR(EE121+TripMode!DK121, EE121)</f>
        <v>-999</v>
      </c>
      <c r="EY121" s="286">
        <f>IFERROR(EF121+TripMode!DL121, EF121)</f>
        <v>-999</v>
      </c>
      <c r="EZ121" s="286">
        <f>IFERROR(EG121+TripMode!DN121, EG121)</f>
        <v>-999</v>
      </c>
      <c r="FA121" s="286">
        <f>IFERROR(EH121+TripMode!DO121, EH121)</f>
        <v>-999</v>
      </c>
    </row>
    <row r="122" spans="1:157" s="251" customFormat="1" x14ac:dyDescent="0.25">
      <c r="A122" s="251">
        <v>4</v>
      </c>
      <c r="B122" s="273" t="s">
        <v>515</v>
      </c>
      <c r="C122" s="274">
        <v>0</v>
      </c>
      <c r="D122" s="274">
        <v>0</v>
      </c>
      <c r="E122" s="274">
        <v>0</v>
      </c>
      <c r="F122" s="274">
        <v>0</v>
      </c>
      <c r="G122" s="274">
        <v>0</v>
      </c>
      <c r="H122" s="274">
        <v>0</v>
      </c>
      <c r="I122" s="274">
        <v>0</v>
      </c>
      <c r="J122" s="274">
        <v>0</v>
      </c>
      <c r="K122" s="274">
        <v>0</v>
      </c>
      <c r="L122" s="274">
        <v>0</v>
      </c>
      <c r="M122" s="274">
        <v>0</v>
      </c>
      <c r="N122" s="274">
        <v>0</v>
      </c>
      <c r="O122" s="275">
        <v>0</v>
      </c>
      <c r="P122" s="234"/>
      <c r="Q122" s="273" t="s">
        <v>515</v>
      </c>
      <c r="R122" s="274">
        <f t="shared" si="855"/>
        <v>0</v>
      </c>
      <c r="S122" s="274">
        <f t="shared" si="856"/>
        <v>0</v>
      </c>
      <c r="T122" s="274">
        <f t="shared" si="857"/>
        <v>0</v>
      </c>
      <c r="U122" s="274">
        <f t="shared" si="858"/>
        <v>0</v>
      </c>
      <c r="V122" s="274">
        <f t="shared" si="859"/>
        <v>0</v>
      </c>
      <c r="W122" s="274">
        <f t="shared" si="860"/>
        <v>0</v>
      </c>
      <c r="X122" s="274">
        <f t="shared" si="861"/>
        <v>0</v>
      </c>
      <c r="Y122" s="274">
        <f t="shared" si="862"/>
        <v>0</v>
      </c>
      <c r="Z122" s="274">
        <f t="shared" si="863"/>
        <v>0</v>
      </c>
      <c r="AA122" s="274">
        <f t="shared" si="864"/>
        <v>0</v>
      </c>
      <c r="AB122" s="274">
        <f t="shared" si="865"/>
        <v>0</v>
      </c>
      <c r="AC122" s="274">
        <f t="shared" si="866"/>
        <v>0</v>
      </c>
      <c r="AD122" s="275">
        <f t="shared" si="867"/>
        <v>0</v>
      </c>
      <c r="AF122" s="273" t="s">
        <v>515</v>
      </c>
      <c r="AG122" s="274">
        <f>Index!$D$3*SUMIFS(TripMode_Input!$E:$E,TripMode_Input!$C:$C,AG$4,TripMode_Input!$D:$D,$A$117,TripMode_Input!$B:$B,$A122)</f>
        <v>0</v>
      </c>
      <c r="AH122" s="274">
        <f>Index!$D$3*SUMIFS(TripMode_Input!$E:$E,TripMode_Input!$C:$C,AH$4,TripMode_Input!$D:$D,$A$117,TripMode_Input!$B:$B,$A122)</f>
        <v>36628</v>
      </c>
      <c r="AI122" s="274">
        <f>Index!$D$3*SUMIFS(TripMode_Input!$E:$E,TripMode_Input!$C:$C,AI$4,TripMode_Input!$D:$D,$A$117,TripMode_Input!$B:$B,$A122)</f>
        <v>9832</v>
      </c>
      <c r="AJ122" s="274">
        <f>Index!$D$3*SUMIFS(TripMode_Input!$E:$E,TripMode_Input!$C:$C,AJ$4,TripMode_Input!$D:$D,$A$117,TripMode_Input!$B:$B,$A122)</f>
        <v>0</v>
      </c>
      <c r="AK122" s="274">
        <f>Index!$D$3*SUMIFS(TripMode_Input!$E:$E,TripMode_Input!$C:$C,AK$4,TripMode_Input!$D:$D,$A$117,TripMode_Input!$B:$B,$A122)</f>
        <v>0</v>
      </c>
      <c r="AL122" s="274">
        <f>Index!$D$3*SUMIFS(TripMode_Input!$E:$E,TripMode_Input!$C:$C,AL$4,TripMode_Input!$D:$D,$A$117,TripMode_Input!$B:$B,$A122)</f>
        <v>0</v>
      </c>
      <c r="AM122" s="274">
        <f>Index!$D$3*SUMIFS(TripMode_Input!$E:$E,TripMode_Input!$C:$C,AM$4,TripMode_Input!$D:$D,$A$117,TripMode_Input!$B:$B,$A122)</f>
        <v>0</v>
      </c>
      <c r="AN122" s="274">
        <f>Index!$D$3*SUMIFS(TripMode_Input!$E:$E,TripMode_Input!$C:$C,AN$4,TripMode_Input!$D:$D,$A$117,TripMode_Input!$B:$B,$A122)</f>
        <v>0</v>
      </c>
      <c r="AO122" s="274">
        <f>Index!$D$3*SUMIFS(TripMode_Input!$E:$E,TripMode_Input!$C:$C,AO$4,TripMode_Input!$D:$D,$A$117,TripMode_Input!$B:$B,$A122)</f>
        <v>0</v>
      </c>
      <c r="AP122" s="274">
        <f>Index!$D$3*SUMIFS(TripMode_Input!$E:$E,TripMode_Input!$C:$C,AP$4,TripMode_Input!$D:$D,$A$117,TripMode_Input!$B:$B,$A122)</f>
        <v>0</v>
      </c>
      <c r="AQ122" s="274">
        <f>Index!$D$3*SUMIFS(TripMode_Input!$E:$E,TripMode_Input!$C:$C,AQ$4,TripMode_Input!$D:$D,$A$117,TripMode_Input!$B:$B,$A122)</f>
        <v>0</v>
      </c>
      <c r="AR122" s="274">
        <f>Index!$D$3*SUMIFS(TripMode_Input!$E:$E,TripMode_Input!$C:$C,AR$4,TripMode_Input!$D:$D,$A$117,TripMode_Input!$B:$B,$A122)</f>
        <v>0</v>
      </c>
      <c r="AS122" s="275">
        <f t="shared" si="868"/>
        <v>46460</v>
      </c>
      <c r="AU122" s="273" t="s">
        <v>515</v>
      </c>
      <c r="AV122" s="249">
        <f t="shared" si="869"/>
        <v>0</v>
      </c>
      <c r="AW122" s="249">
        <f t="shared" si="870"/>
        <v>0</v>
      </c>
      <c r="AX122" s="249">
        <f t="shared" si="871"/>
        <v>0</v>
      </c>
      <c r="AY122" s="249">
        <f t="shared" si="872"/>
        <v>0</v>
      </c>
      <c r="AZ122" s="249">
        <f t="shared" si="873"/>
        <v>0</v>
      </c>
      <c r="BA122" s="249">
        <f t="shared" si="874"/>
        <v>0</v>
      </c>
      <c r="BB122" s="249">
        <f t="shared" si="875"/>
        <v>0</v>
      </c>
      <c r="BC122" s="249">
        <f t="shared" si="876"/>
        <v>0</v>
      </c>
      <c r="BD122" s="249">
        <f t="shared" si="877"/>
        <v>0</v>
      </c>
      <c r="BE122" s="249">
        <f t="shared" si="878"/>
        <v>0</v>
      </c>
      <c r="BF122" s="249">
        <f t="shared" si="879"/>
        <v>0</v>
      </c>
      <c r="BG122" s="249">
        <f t="shared" si="880"/>
        <v>0</v>
      </c>
      <c r="BH122" s="279">
        <f t="shared" si="881"/>
        <v>0</v>
      </c>
      <c r="BJ122" s="273" t="s">
        <v>515</v>
      </c>
      <c r="BK122" s="249">
        <f t="shared" si="882"/>
        <v>0</v>
      </c>
      <c r="BL122" s="249">
        <f t="shared" si="883"/>
        <v>6.4347251697047206E-2</v>
      </c>
      <c r="BM122" s="249">
        <f t="shared" si="884"/>
        <v>1.6708585412276527E-2</v>
      </c>
      <c r="BN122" s="249">
        <f t="shared" si="885"/>
        <v>0</v>
      </c>
      <c r="BO122" s="249">
        <f t="shared" si="886"/>
        <v>0</v>
      </c>
      <c r="BP122" s="249">
        <f t="shared" si="887"/>
        <v>0</v>
      </c>
      <c r="BQ122" s="249">
        <f t="shared" si="888"/>
        <v>0</v>
      </c>
      <c r="BR122" s="249">
        <f t="shared" si="889"/>
        <v>0</v>
      </c>
      <c r="BS122" s="249">
        <f t="shared" si="890"/>
        <v>0</v>
      </c>
      <c r="BT122" s="249">
        <f t="shared" si="891"/>
        <v>0</v>
      </c>
      <c r="BU122" s="249">
        <f t="shared" si="892"/>
        <v>0</v>
      </c>
      <c r="BV122" s="249">
        <f t="shared" si="893"/>
        <v>0</v>
      </c>
      <c r="BW122" s="279">
        <f t="shared" si="894"/>
        <v>4.0132542775796774E-2</v>
      </c>
      <c r="BY122" s="273" t="s">
        <v>515</v>
      </c>
      <c r="BZ122" s="249" t="str">
        <f t="shared" si="895"/>
        <v/>
      </c>
      <c r="CA122" s="249" t="str">
        <f t="shared" si="832"/>
        <v/>
      </c>
      <c r="CB122" s="249" t="str">
        <f t="shared" si="833"/>
        <v/>
      </c>
      <c r="CC122" s="249" t="str">
        <f t="shared" si="834"/>
        <v/>
      </c>
      <c r="CD122" s="249" t="str">
        <f t="shared" si="835"/>
        <v/>
      </c>
      <c r="CE122" s="249" t="str">
        <f t="shared" si="836"/>
        <v/>
      </c>
      <c r="CF122" s="249" t="str">
        <f t="shared" si="837"/>
        <v/>
      </c>
      <c r="CG122" s="249" t="str">
        <f t="shared" si="838"/>
        <v/>
      </c>
      <c r="CH122" s="249" t="str">
        <f t="shared" si="839"/>
        <v/>
      </c>
      <c r="CI122" s="249" t="str">
        <f t="shared" si="840"/>
        <v/>
      </c>
      <c r="CJ122" s="249" t="str">
        <f t="shared" si="841"/>
        <v/>
      </c>
      <c r="CK122" s="249" t="str">
        <f t="shared" si="842"/>
        <v/>
      </c>
      <c r="CL122" s="279" t="str">
        <f t="shared" si="843"/>
        <v/>
      </c>
      <c r="CN122" s="273" t="s">
        <v>515</v>
      </c>
      <c r="CO122" s="239" t="str">
        <f t="shared" si="896"/>
        <v/>
      </c>
      <c r="CP122" s="239" t="str">
        <f t="shared" si="844"/>
        <v/>
      </c>
      <c r="CQ122" s="239" t="str">
        <f t="shared" si="845"/>
        <v/>
      </c>
      <c r="CR122" s="239" t="str">
        <f t="shared" si="846"/>
        <v/>
      </c>
      <c r="CS122" s="239" t="str">
        <f t="shared" si="847"/>
        <v/>
      </c>
      <c r="CT122" s="239" t="str">
        <f t="shared" si="848"/>
        <v/>
      </c>
      <c r="CU122" s="239" t="str">
        <f t="shared" si="849"/>
        <v/>
      </c>
      <c r="CV122" s="239" t="str">
        <f t="shared" si="850"/>
        <v/>
      </c>
      <c r="CW122" s="239" t="str">
        <f t="shared" si="851"/>
        <v/>
      </c>
      <c r="CX122" s="239" t="str">
        <f t="shared" si="852"/>
        <v/>
      </c>
      <c r="CY122" s="239" t="str">
        <f t="shared" si="853"/>
        <v/>
      </c>
      <c r="CZ122" s="239" t="str">
        <f t="shared" si="854"/>
        <v/>
      </c>
      <c r="DA122" s="110"/>
      <c r="DB122" s="121" t="s">
        <v>626</v>
      </c>
      <c r="DC122" s="273" t="str">
        <v>Walk</v>
      </c>
      <c r="DD122" s="239" t="str">
        <v/>
      </c>
      <c r="DE122" s="239" t="str">
        <v/>
      </c>
      <c r="DF122" s="239" t="str">
        <v/>
      </c>
      <c r="DG122" s="239" t="str">
        <v/>
      </c>
      <c r="DH122" s="239" t="str">
        <v/>
      </c>
      <c r="DI122" s="239" t="str">
        <v/>
      </c>
      <c r="DJ122" s="239" t="str">
        <v/>
      </c>
      <c r="DK122" s="239" t="str">
        <v/>
      </c>
      <c r="DL122" s="239" t="str">
        <v/>
      </c>
      <c r="DM122" s="239" t="str">
        <v/>
      </c>
      <c r="DN122" s="239" t="str">
        <v/>
      </c>
      <c r="DO122" s="239" t="str">
        <v/>
      </c>
      <c r="DP122" s="110">
        <v>0</v>
      </c>
      <c r="DR122" s="282" t="s">
        <v>670</v>
      </c>
      <c r="DS122" s="286">
        <v>0</v>
      </c>
      <c r="DT122" s="286">
        <v>0</v>
      </c>
      <c r="DU122" s="286">
        <v>0</v>
      </c>
      <c r="DV122" s="286">
        <v>0</v>
      </c>
      <c r="DW122" s="286">
        <v>0</v>
      </c>
      <c r="DX122" s="286">
        <v>0</v>
      </c>
      <c r="DY122" s="286">
        <v>0</v>
      </c>
      <c r="DZ122" s="286">
        <v>0</v>
      </c>
      <c r="EA122" s="290">
        <v>0</v>
      </c>
      <c r="EB122" s="287">
        <v>0</v>
      </c>
      <c r="EC122" s="286">
        <v>0</v>
      </c>
      <c r="ED122" s="286">
        <v>0</v>
      </c>
      <c r="EE122" s="286">
        <v>0</v>
      </c>
      <c r="EF122" s="286">
        <v>-999</v>
      </c>
      <c r="EG122" s="286">
        <v>-999</v>
      </c>
      <c r="EH122" s="286">
        <v>-999</v>
      </c>
      <c r="EK122" s="282" t="s">
        <v>670</v>
      </c>
      <c r="EL122" s="286">
        <f>IFERROR(DS122+TripMode!DD122, DS122)</f>
        <v>0</v>
      </c>
      <c r="EM122" s="286">
        <f>IFERROR(DT122+TripMode!DD122, DT122)</f>
        <v>0</v>
      </c>
      <c r="EN122" s="286">
        <f>IFERROR(DU122+TripMode!DE122, DU122)</f>
        <v>0</v>
      </c>
      <c r="EO122" s="286">
        <f>IFERROR(DV122+TripMode!DE122, DV122)</f>
        <v>0</v>
      </c>
      <c r="EP122" s="286">
        <f>IFERROR(DW122+TripMode!DE122, DW122)</f>
        <v>0</v>
      </c>
      <c r="EQ122" s="286">
        <f>IFERROR(DX122+TripMode!DF122, DX122)</f>
        <v>0</v>
      </c>
      <c r="ER122" s="286">
        <f>IFERROR(DY122+TripMode!DF122, DY122)</f>
        <v>0</v>
      </c>
      <c r="ES122" s="286">
        <f>IFERROR(DZ122+TripMode!DF122, DZ122)</f>
        <v>0</v>
      </c>
      <c r="ET122" s="290">
        <v>0</v>
      </c>
      <c r="EU122" s="287">
        <f>IFERROR(EB122+TripMode!DH122, EB122)</f>
        <v>0</v>
      </c>
      <c r="EV122" s="286">
        <f>IFERROR(EC122+TripMode!DI122, EC122)</f>
        <v>0</v>
      </c>
      <c r="EW122" s="286">
        <f>IFERROR(ED122+TripMode!DJ122, ED122)</f>
        <v>0</v>
      </c>
      <c r="EX122" s="286">
        <f>IFERROR(EE122+TripMode!DK122, EE122)</f>
        <v>0</v>
      </c>
      <c r="EY122" s="286">
        <f>IFERROR(EF122+TripMode!DL122, EF122)</f>
        <v>-999</v>
      </c>
      <c r="EZ122" s="286">
        <f>IFERROR(EG122+TripMode!DN122, EG122)</f>
        <v>-999</v>
      </c>
      <c r="FA122" s="286">
        <f>IFERROR(EH122+TripMode!DO122, EH122)</f>
        <v>-999</v>
      </c>
    </row>
    <row r="123" spans="1:157" s="251" customFormat="1" x14ac:dyDescent="0.25">
      <c r="A123" s="251">
        <v>5</v>
      </c>
      <c r="B123" s="273" t="s">
        <v>517</v>
      </c>
      <c r="C123" s="274">
        <v>0</v>
      </c>
      <c r="D123" s="274">
        <v>0</v>
      </c>
      <c r="E123" s="274">
        <v>0</v>
      </c>
      <c r="F123" s="274">
        <v>0</v>
      </c>
      <c r="G123" s="274">
        <v>0</v>
      </c>
      <c r="H123" s="274">
        <v>0</v>
      </c>
      <c r="I123" s="274">
        <v>0</v>
      </c>
      <c r="J123" s="274">
        <v>0</v>
      </c>
      <c r="K123" s="274">
        <v>0</v>
      </c>
      <c r="L123" s="274">
        <v>0</v>
      </c>
      <c r="M123" s="274">
        <v>0</v>
      </c>
      <c r="N123" s="274">
        <v>0</v>
      </c>
      <c r="O123" s="275">
        <v>0</v>
      </c>
      <c r="P123" s="234"/>
      <c r="Q123" s="273" t="s">
        <v>517</v>
      </c>
      <c r="R123" s="274">
        <f t="shared" si="855"/>
        <v>0</v>
      </c>
      <c r="S123" s="274">
        <f t="shared" si="856"/>
        <v>0</v>
      </c>
      <c r="T123" s="274">
        <f t="shared" si="857"/>
        <v>0</v>
      </c>
      <c r="U123" s="274">
        <f t="shared" si="858"/>
        <v>0</v>
      </c>
      <c r="V123" s="274">
        <f t="shared" si="859"/>
        <v>0</v>
      </c>
      <c r="W123" s="274">
        <f t="shared" si="860"/>
        <v>0</v>
      </c>
      <c r="X123" s="274">
        <f t="shared" si="861"/>
        <v>0</v>
      </c>
      <c r="Y123" s="274">
        <f t="shared" si="862"/>
        <v>0</v>
      </c>
      <c r="Z123" s="274">
        <f t="shared" si="863"/>
        <v>0</v>
      </c>
      <c r="AA123" s="274">
        <f t="shared" si="864"/>
        <v>0</v>
      </c>
      <c r="AB123" s="274">
        <f t="shared" si="865"/>
        <v>0</v>
      </c>
      <c r="AC123" s="274">
        <f t="shared" si="866"/>
        <v>0</v>
      </c>
      <c r="AD123" s="275">
        <f t="shared" si="867"/>
        <v>0</v>
      </c>
      <c r="AF123" s="273" t="s">
        <v>517</v>
      </c>
      <c r="AG123" s="274">
        <f>Index!$D$3*SUMIFS(TripMode_Input!$E:$E,TripMode_Input!$C:$C,AG$4,TripMode_Input!$D:$D,$A$117,TripMode_Input!$B:$B,$A123)</f>
        <v>0</v>
      </c>
      <c r="AH123" s="274">
        <f>Index!$D$3*SUMIFS(TripMode_Input!$E:$E,TripMode_Input!$C:$C,AH$4,TripMode_Input!$D:$D,$A$117,TripMode_Input!$B:$B,$A123)</f>
        <v>0</v>
      </c>
      <c r="AI123" s="274">
        <f>Index!$D$3*SUMIFS(TripMode_Input!$E:$E,TripMode_Input!$C:$C,AI$4,TripMode_Input!$D:$D,$A$117,TripMode_Input!$B:$B,$A123)</f>
        <v>0</v>
      </c>
      <c r="AJ123" s="274">
        <f>Index!$D$3*SUMIFS(TripMode_Input!$E:$E,TripMode_Input!$C:$C,AJ$4,TripMode_Input!$D:$D,$A$117,TripMode_Input!$B:$B,$A123)</f>
        <v>0</v>
      </c>
      <c r="AK123" s="274">
        <f>Index!$D$3*SUMIFS(TripMode_Input!$E:$E,TripMode_Input!$C:$C,AK$4,TripMode_Input!$D:$D,$A$117,TripMode_Input!$B:$B,$A123)</f>
        <v>0</v>
      </c>
      <c r="AL123" s="274">
        <f>Index!$D$3*SUMIFS(TripMode_Input!$E:$E,TripMode_Input!$C:$C,AL$4,TripMode_Input!$D:$D,$A$117,TripMode_Input!$B:$B,$A123)</f>
        <v>0</v>
      </c>
      <c r="AM123" s="274">
        <f>Index!$D$3*SUMIFS(TripMode_Input!$E:$E,TripMode_Input!$C:$C,AM$4,TripMode_Input!$D:$D,$A$117,TripMode_Input!$B:$B,$A123)</f>
        <v>0</v>
      </c>
      <c r="AN123" s="274">
        <f>Index!$D$3*SUMIFS(TripMode_Input!$E:$E,TripMode_Input!$C:$C,AN$4,TripMode_Input!$D:$D,$A$117,TripMode_Input!$B:$B,$A123)</f>
        <v>0</v>
      </c>
      <c r="AO123" s="274">
        <f>Index!$D$3*SUMIFS(TripMode_Input!$E:$E,TripMode_Input!$C:$C,AO$4,TripMode_Input!$D:$D,$A$117,TripMode_Input!$B:$B,$A123)</f>
        <v>0</v>
      </c>
      <c r="AP123" s="274">
        <f>Index!$D$3*SUMIFS(TripMode_Input!$E:$E,TripMode_Input!$C:$C,AP$4,TripMode_Input!$D:$D,$A$117,TripMode_Input!$B:$B,$A123)</f>
        <v>0</v>
      </c>
      <c r="AQ123" s="274">
        <f>Index!$D$3*SUMIFS(TripMode_Input!$E:$E,TripMode_Input!$C:$C,AQ$4,TripMode_Input!$D:$D,$A$117,TripMode_Input!$B:$B,$A123)</f>
        <v>0</v>
      </c>
      <c r="AR123" s="274">
        <f>Index!$D$3*SUMIFS(TripMode_Input!$E:$E,TripMode_Input!$C:$C,AR$4,TripMode_Input!$D:$D,$A$117,TripMode_Input!$B:$B,$A123)</f>
        <v>0</v>
      </c>
      <c r="AS123" s="275">
        <f t="shared" si="868"/>
        <v>0</v>
      </c>
      <c r="AU123" s="273" t="s">
        <v>517</v>
      </c>
      <c r="AV123" s="249">
        <f t="shared" si="869"/>
        <v>0</v>
      </c>
      <c r="AW123" s="249">
        <f t="shared" si="870"/>
        <v>0</v>
      </c>
      <c r="AX123" s="249">
        <f t="shared" si="871"/>
        <v>0</v>
      </c>
      <c r="AY123" s="249">
        <f t="shared" si="872"/>
        <v>0</v>
      </c>
      <c r="AZ123" s="249">
        <f t="shared" si="873"/>
        <v>0</v>
      </c>
      <c r="BA123" s="249">
        <f t="shared" si="874"/>
        <v>0</v>
      </c>
      <c r="BB123" s="249">
        <f t="shared" si="875"/>
        <v>0</v>
      </c>
      <c r="BC123" s="249">
        <f t="shared" si="876"/>
        <v>0</v>
      </c>
      <c r="BD123" s="249">
        <f t="shared" si="877"/>
        <v>0</v>
      </c>
      <c r="BE123" s="249">
        <f t="shared" si="878"/>
        <v>0</v>
      </c>
      <c r="BF123" s="249">
        <f t="shared" si="879"/>
        <v>0</v>
      </c>
      <c r="BG123" s="249">
        <f t="shared" si="880"/>
        <v>0</v>
      </c>
      <c r="BH123" s="279">
        <f t="shared" si="881"/>
        <v>0</v>
      </c>
      <c r="BJ123" s="273" t="s">
        <v>517</v>
      </c>
      <c r="BK123" s="249">
        <f t="shared" si="882"/>
        <v>0</v>
      </c>
      <c r="BL123" s="249">
        <f t="shared" si="883"/>
        <v>0</v>
      </c>
      <c r="BM123" s="249">
        <f t="shared" si="884"/>
        <v>0</v>
      </c>
      <c r="BN123" s="249">
        <f t="shared" si="885"/>
        <v>0</v>
      </c>
      <c r="BO123" s="249">
        <f t="shared" si="886"/>
        <v>0</v>
      </c>
      <c r="BP123" s="249">
        <f t="shared" si="887"/>
        <v>0</v>
      </c>
      <c r="BQ123" s="249">
        <f t="shared" si="888"/>
        <v>0</v>
      </c>
      <c r="BR123" s="249">
        <f t="shared" si="889"/>
        <v>0</v>
      </c>
      <c r="BS123" s="249">
        <f t="shared" si="890"/>
        <v>0</v>
      </c>
      <c r="BT123" s="249">
        <f t="shared" si="891"/>
        <v>0</v>
      </c>
      <c r="BU123" s="249">
        <f t="shared" si="892"/>
        <v>0</v>
      </c>
      <c r="BV123" s="249">
        <f t="shared" si="893"/>
        <v>0</v>
      </c>
      <c r="BW123" s="279">
        <f t="shared" si="894"/>
        <v>0</v>
      </c>
      <c r="BY123" s="273" t="s">
        <v>517</v>
      </c>
      <c r="BZ123" s="249" t="str">
        <f t="shared" si="895"/>
        <v/>
      </c>
      <c r="CA123" s="249" t="str">
        <f t="shared" si="832"/>
        <v/>
      </c>
      <c r="CB123" s="249" t="str">
        <f t="shared" si="833"/>
        <v/>
      </c>
      <c r="CC123" s="249" t="str">
        <f t="shared" si="834"/>
        <v/>
      </c>
      <c r="CD123" s="249" t="str">
        <f t="shared" si="835"/>
        <v/>
      </c>
      <c r="CE123" s="249" t="str">
        <f t="shared" si="836"/>
        <v/>
      </c>
      <c r="CF123" s="249" t="str">
        <f t="shared" si="837"/>
        <v/>
      </c>
      <c r="CG123" s="249" t="str">
        <f t="shared" si="838"/>
        <v/>
      </c>
      <c r="CH123" s="249" t="str">
        <f t="shared" si="839"/>
        <v/>
      </c>
      <c r="CI123" s="249" t="str">
        <f t="shared" si="840"/>
        <v/>
      </c>
      <c r="CJ123" s="249" t="str">
        <f t="shared" si="841"/>
        <v/>
      </c>
      <c r="CK123" s="249" t="str">
        <f t="shared" si="842"/>
        <v/>
      </c>
      <c r="CL123" s="279" t="str">
        <f t="shared" si="843"/>
        <v/>
      </c>
      <c r="CN123" s="273" t="s">
        <v>517</v>
      </c>
      <c r="CO123" s="239" t="str">
        <f t="shared" si="896"/>
        <v/>
      </c>
      <c r="CP123" s="239" t="str">
        <f t="shared" si="844"/>
        <v/>
      </c>
      <c r="CQ123" s="239" t="str">
        <f t="shared" si="845"/>
        <v/>
      </c>
      <c r="CR123" s="239" t="str">
        <f t="shared" si="846"/>
        <v/>
      </c>
      <c r="CS123" s="239" t="str">
        <f t="shared" si="847"/>
        <v/>
      </c>
      <c r="CT123" s="239" t="str">
        <f t="shared" si="848"/>
        <v/>
      </c>
      <c r="CU123" s="239" t="str">
        <f t="shared" si="849"/>
        <v/>
      </c>
      <c r="CV123" s="239" t="str">
        <f t="shared" si="850"/>
        <v/>
      </c>
      <c r="CW123" s="239" t="str">
        <f t="shared" si="851"/>
        <v/>
      </c>
      <c r="CX123" s="239" t="str">
        <f t="shared" si="852"/>
        <v/>
      </c>
      <c r="CY123" s="239" t="str">
        <f t="shared" si="853"/>
        <v/>
      </c>
      <c r="CZ123" s="239" t="str">
        <f t="shared" si="854"/>
        <v/>
      </c>
      <c r="DA123" s="110"/>
      <c r="DB123" s="121" t="s">
        <v>627</v>
      </c>
      <c r="DC123" s="273" t="str">
        <v>Bike / Moped</v>
      </c>
      <c r="DD123" s="239" t="str">
        <v/>
      </c>
      <c r="DE123" s="239" t="str">
        <v/>
      </c>
      <c r="DF123" s="239" t="str">
        <v/>
      </c>
      <c r="DG123" s="239" t="str">
        <v/>
      </c>
      <c r="DH123" s="239" t="str">
        <v/>
      </c>
      <c r="DI123" s="239" t="str">
        <v/>
      </c>
      <c r="DJ123" s="239" t="str">
        <v/>
      </c>
      <c r="DK123" s="239" t="str">
        <v/>
      </c>
      <c r="DL123" s="239" t="str">
        <v/>
      </c>
      <c r="DM123" s="239" t="str">
        <v/>
      </c>
      <c r="DN123" s="239" t="str">
        <v/>
      </c>
      <c r="DO123" s="239" t="str">
        <v/>
      </c>
      <c r="DP123" s="110">
        <v>0</v>
      </c>
      <c r="DR123" s="282" t="s">
        <v>671</v>
      </c>
      <c r="DS123" s="286">
        <v>0</v>
      </c>
      <c r="DT123" s="286">
        <v>0</v>
      </c>
      <c r="DU123" s="286">
        <v>0</v>
      </c>
      <c r="DV123" s="286">
        <v>0</v>
      </c>
      <c r="DW123" s="286">
        <v>0</v>
      </c>
      <c r="DX123" s="286">
        <v>0</v>
      </c>
      <c r="DY123" s="286">
        <v>0</v>
      </c>
      <c r="DZ123" s="286">
        <v>0</v>
      </c>
      <c r="EA123" s="286">
        <v>0</v>
      </c>
      <c r="EB123" s="291">
        <v>0</v>
      </c>
      <c r="EC123" s="286">
        <v>0</v>
      </c>
      <c r="ED123" s="286">
        <v>0</v>
      </c>
      <c r="EE123" s="286">
        <v>0</v>
      </c>
      <c r="EF123" s="286">
        <v>-999</v>
      </c>
      <c r="EG123" s="286">
        <v>-999</v>
      </c>
      <c r="EH123" s="286">
        <v>-999</v>
      </c>
      <c r="EK123" s="282" t="s">
        <v>671</v>
      </c>
      <c r="EL123" s="286">
        <f>IFERROR(DS123+TripMode!DD123, DS123)</f>
        <v>0</v>
      </c>
      <c r="EM123" s="286">
        <f>IFERROR(DT123+TripMode!DD123, DT123)</f>
        <v>0</v>
      </c>
      <c r="EN123" s="286">
        <f>IFERROR(DU123+TripMode!DE123, DU123)</f>
        <v>0</v>
      </c>
      <c r="EO123" s="286">
        <f>IFERROR(DV123+TripMode!DE123, DV123)</f>
        <v>0</v>
      </c>
      <c r="EP123" s="286">
        <f>IFERROR(DW123+TripMode!DE123, DW123)</f>
        <v>0</v>
      </c>
      <c r="EQ123" s="286">
        <f>IFERROR(DX123+TripMode!DF123, DX123)</f>
        <v>0</v>
      </c>
      <c r="ER123" s="286">
        <f>IFERROR(DY123+TripMode!DF123, DY123)</f>
        <v>0</v>
      </c>
      <c r="ES123" s="286">
        <f>IFERROR(DZ123+TripMode!DF123, DZ123)</f>
        <v>0</v>
      </c>
      <c r="ET123" s="286">
        <f>IFERROR(EA123+TripMode!DG123, EA123)</f>
        <v>0</v>
      </c>
      <c r="EU123" s="291">
        <v>0</v>
      </c>
      <c r="EV123" s="286">
        <f>IFERROR(EC123+TripMode!DI123, EC123)</f>
        <v>0</v>
      </c>
      <c r="EW123" s="286">
        <f>IFERROR(ED123+TripMode!DJ123, ED123)</f>
        <v>0</v>
      </c>
      <c r="EX123" s="286">
        <f>IFERROR(EE123+TripMode!DK123, EE123)</f>
        <v>0</v>
      </c>
      <c r="EY123" s="286">
        <f>IFERROR(EF123+TripMode!DL123, EF123)</f>
        <v>-999</v>
      </c>
      <c r="EZ123" s="286">
        <f>IFERROR(EG123+TripMode!DN123, EG123)</f>
        <v>-999</v>
      </c>
      <c r="FA123" s="286">
        <f>IFERROR(EH123+TripMode!DO123, EH123)</f>
        <v>-999</v>
      </c>
    </row>
    <row r="124" spans="1:157" s="251" customFormat="1" x14ac:dyDescent="0.25">
      <c r="A124" s="251">
        <v>6</v>
      </c>
      <c r="B124" s="273" t="s">
        <v>519</v>
      </c>
      <c r="C124" s="274"/>
      <c r="D124" s="274"/>
      <c r="E124" s="274"/>
      <c r="F124" s="274"/>
      <c r="G124" s="274"/>
      <c r="H124" s="274">
        <v>0</v>
      </c>
      <c r="I124" s="274"/>
      <c r="J124" s="274"/>
      <c r="K124" s="274"/>
      <c r="L124" s="274"/>
      <c r="M124" s="274"/>
      <c r="N124" s="274"/>
      <c r="O124" s="275">
        <v>0</v>
      </c>
      <c r="P124" s="234"/>
      <c r="Q124" s="273" t="s">
        <v>519</v>
      </c>
      <c r="R124" s="274">
        <f>C124</f>
        <v>0</v>
      </c>
      <c r="S124" s="274">
        <f t="shared" ref="S124:S127" si="897">D124</f>
        <v>0</v>
      </c>
      <c r="T124" s="274">
        <f t="shared" ref="T124:T127" si="898">E124</f>
        <v>0</v>
      </c>
      <c r="U124" s="274">
        <f t="shared" ref="U124:U127" si="899">F124</f>
        <v>0</v>
      </c>
      <c r="V124" s="274">
        <f t="shared" ref="V124:V127" si="900">G124</f>
        <v>0</v>
      </c>
      <c r="W124" s="274">
        <f t="shared" ref="W124:W127" si="901">H124</f>
        <v>0</v>
      </c>
      <c r="X124" s="274">
        <f t="shared" ref="X124:X127" si="902">I124</f>
        <v>0</v>
      </c>
      <c r="Y124" s="274">
        <f t="shared" ref="Y124:Y127" si="903">J124</f>
        <v>0</v>
      </c>
      <c r="Z124" s="274">
        <f t="shared" ref="Z124:Z127" si="904">K124</f>
        <v>0</v>
      </c>
      <c r="AA124" s="274">
        <f t="shared" ref="AA124:AA127" si="905">L124</f>
        <v>0</v>
      </c>
      <c r="AB124" s="274">
        <f t="shared" ref="AB124:AB127" si="906">M124</f>
        <v>0</v>
      </c>
      <c r="AC124" s="274">
        <f t="shared" ref="AC124:AC127" si="907">N124</f>
        <v>0</v>
      </c>
      <c r="AD124" s="275">
        <f t="shared" si="867"/>
        <v>0</v>
      </c>
      <c r="AF124" s="273" t="s">
        <v>519</v>
      </c>
      <c r="AG124" s="274">
        <f>Index!$D$3*SUMIFS(TripMode_Input!$E:$E,TripMode_Input!$C:$C,AG$4,TripMode_Input!$D:$D,$A$117,TripMode_Input!$B:$B,$A124)</f>
        <v>0</v>
      </c>
      <c r="AH124" s="274">
        <f>Index!$D$3*SUMIFS(TripMode_Input!$E:$E,TripMode_Input!$C:$C,AH$4,TripMode_Input!$D:$D,$A$117,TripMode_Input!$B:$B,$A124)</f>
        <v>0</v>
      </c>
      <c r="AI124" s="274">
        <f>Index!$D$3*SUMIFS(TripMode_Input!$E:$E,TripMode_Input!$C:$C,AI$4,TripMode_Input!$D:$D,$A$117,TripMode_Input!$B:$B,$A124)</f>
        <v>0</v>
      </c>
      <c r="AJ124" s="274">
        <f>Index!$D$3*SUMIFS(TripMode_Input!$E:$E,TripMode_Input!$C:$C,AJ$4,TripMode_Input!$D:$D,$A$117,TripMode_Input!$B:$B,$A124)</f>
        <v>0</v>
      </c>
      <c r="AK124" s="274">
        <f>Index!$D$3*SUMIFS(TripMode_Input!$E:$E,TripMode_Input!$C:$C,AK$4,TripMode_Input!$D:$D,$A$117,TripMode_Input!$B:$B,$A124)</f>
        <v>0</v>
      </c>
      <c r="AL124" s="274">
        <f>Index!$D$3*SUMIFS(TripMode_Input!$E:$E,TripMode_Input!$C:$C,AL$4,TripMode_Input!$D:$D,$A$117,TripMode_Input!$B:$B,$A124)</f>
        <v>0</v>
      </c>
      <c r="AM124" s="274">
        <f>Index!$D$3*SUMIFS(TripMode_Input!$E:$E,TripMode_Input!$C:$C,AM$4,TripMode_Input!$D:$D,$A$117,TripMode_Input!$B:$B,$A124)</f>
        <v>0</v>
      </c>
      <c r="AN124" s="274">
        <f>Index!$D$3*SUMIFS(TripMode_Input!$E:$E,TripMode_Input!$C:$C,AN$4,TripMode_Input!$D:$D,$A$117,TripMode_Input!$B:$B,$A124)</f>
        <v>0</v>
      </c>
      <c r="AO124" s="274">
        <f>Index!$D$3*SUMIFS(TripMode_Input!$E:$E,TripMode_Input!$C:$C,AO$4,TripMode_Input!$D:$D,$A$117,TripMode_Input!$B:$B,$A124)</f>
        <v>0</v>
      </c>
      <c r="AP124" s="274">
        <f>Index!$D$3*SUMIFS(TripMode_Input!$E:$E,TripMode_Input!$C:$C,AP$4,TripMode_Input!$D:$D,$A$117,TripMode_Input!$B:$B,$A124)</f>
        <v>0</v>
      </c>
      <c r="AQ124" s="274">
        <f>Index!$D$3*SUMIFS(TripMode_Input!$E:$E,TripMode_Input!$C:$C,AQ$4,TripMode_Input!$D:$D,$A$117,TripMode_Input!$B:$B,$A124)</f>
        <v>0</v>
      </c>
      <c r="AR124" s="274">
        <f>Index!$D$3*SUMIFS(TripMode_Input!$E:$E,TripMode_Input!$C:$C,AR$4,TripMode_Input!$D:$D,$A$117,TripMode_Input!$B:$B,$A124)</f>
        <v>0</v>
      </c>
      <c r="AS124" s="275">
        <f t="shared" si="868"/>
        <v>0</v>
      </c>
      <c r="AU124" s="273" t="s">
        <v>519</v>
      </c>
      <c r="AV124" s="249">
        <f t="shared" si="869"/>
        <v>0</v>
      </c>
      <c r="AW124" s="249">
        <f t="shared" si="870"/>
        <v>0</v>
      </c>
      <c r="AX124" s="249">
        <f t="shared" si="871"/>
        <v>0</v>
      </c>
      <c r="AY124" s="249">
        <f t="shared" si="872"/>
        <v>0</v>
      </c>
      <c r="AZ124" s="249">
        <f t="shared" si="873"/>
        <v>0</v>
      </c>
      <c r="BA124" s="249">
        <f t="shared" si="874"/>
        <v>0</v>
      </c>
      <c r="BB124" s="249">
        <f t="shared" si="875"/>
        <v>0</v>
      </c>
      <c r="BC124" s="249">
        <f t="shared" si="876"/>
        <v>0</v>
      </c>
      <c r="BD124" s="249">
        <f t="shared" si="877"/>
        <v>0</v>
      </c>
      <c r="BE124" s="249">
        <f t="shared" si="878"/>
        <v>0</v>
      </c>
      <c r="BF124" s="249">
        <f t="shared" si="879"/>
        <v>0</v>
      </c>
      <c r="BG124" s="249">
        <f t="shared" si="880"/>
        <v>0</v>
      </c>
      <c r="BH124" s="279">
        <f t="shared" si="881"/>
        <v>0</v>
      </c>
      <c r="BJ124" s="273" t="s">
        <v>519</v>
      </c>
      <c r="BK124" s="249">
        <f t="shared" si="882"/>
        <v>0</v>
      </c>
      <c r="BL124" s="249">
        <f t="shared" si="883"/>
        <v>0</v>
      </c>
      <c r="BM124" s="249">
        <f t="shared" si="884"/>
        <v>0</v>
      </c>
      <c r="BN124" s="249">
        <f t="shared" si="885"/>
        <v>0</v>
      </c>
      <c r="BO124" s="249">
        <f t="shared" si="886"/>
        <v>0</v>
      </c>
      <c r="BP124" s="249">
        <f t="shared" si="887"/>
        <v>0</v>
      </c>
      <c r="BQ124" s="249">
        <f t="shared" si="888"/>
        <v>0</v>
      </c>
      <c r="BR124" s="249">
        <f t="shared" si="889"/>
        <v>0</v>
      </c>
      <c r="BS124" s="249">
        <f t="shared" si="890"/>
        <v>0</v>
      </c>
      <c r="BT124" s="249">
        <f t="shared" si="891"/>
        <v>0</v>
      </c>
      <c r="BU124" s="249">
        <f t="shared" si="892"/>
        <v>0</v>
      </c>
      <c r="BV124" s="249">
        <f t="shared" si="893"/>
        <v>0</v>
      </c>
      <c r="BW124" s="279">
        <f t="shared" si="894"/>
        <v>0</v>
      </c>
      <c r="BY124" s="273" t="s">
        <v>519</v>
      </c>
      <c r="BZ124" s="249" t="str">
        <f t="shared" si="895"/>
        <v/>
      </c>
      <c r="CA124" s="249" t="str">
        <f t="shared" si="832"/>
        <v/>
      </c>
      <c r="CB124" s="249" t="str">
        <f t="shared" si="833"/>
        <v/>
      </c>
      <c r="CC124" s="249" t="str">
        <f t="shared" si="834"/>
        <v/>
      </c>
      <c r="CD124" s="249" t="str">
        <f t="shared" si="835"/>
        <v/>
      </c>
      <c r="CE124" s="249" t="str">
        <f t="shared" si="836"/>
        <v/>
      </c>
      <c r="CF124" s="249" t="str">
        <f t="shared" si="837"/>
        <v/>
      </c>
      <c r="CG124" s="249" t="str">
        <f t="shared" si="838"/>
        <v/>
      </c>
      <c r="CH124" s="249" t="str">
        <f t="shared" si="839"/>
        <v/>
      </c>
      <c r="CI124" s="249" t="str">
        <f t="shared" si="840"/>
        <v/>
      </c>
      <c r="CJ124" s="249" t="str">
        <f t="shared" si="841"/>
        <v/>
      </c>
      <c r="CK124" s="249" t="str">
        <f t="shared" si="842"/>
        <v/>
      </c>
      <c r="CL124" s="279" t="str">
        <f t="shared" si="843"/>
        <v/>
      </c>
      <c r="CN124" s="273" t="s">
        <v>519</v>
      </c>
      <c r="CO124" s="239" t="str">
        <f t="shared" si="896"/>
        <v/>
      </c>
      <c r="CP124" s="239" t="str">
        <f t="shared" si="844"/>
        <v/>
      </c>
      <c r="CQ124" s="239" t="str">
        <f t="shared" si="845"/>
        <v/>
      </c>
      <c r="CR124" s="239" t="str">
        <f t="shared" si="846"/>
        <v/>
      </c>
      <c r="CS124" s="239" t="str">
        <f t="shared" si="847"/>
        <v/>
      </c>
      <c r="CT124" s="239" t="str">
        <f t="shared" si="848"/>
        <v/>
      </c>
      <c r="CU124" s="239" t="str">
        <f t="shared" si="849"/>
        <v/>
      </c>
      <c r="CV124" s="239" t="str">
        <f t="shared" si="850"/>
        <v/>
      </c>
      <c r="CW124" s="239" t="str">
        <f t="shared" si="851"/>
        <v/>
      </c>
      <c r="CX124" s="239" t="str">
        <f t="shared" si="852"/>
        <v/>
      </c>
      <c r="CY124" s="239" t="str">
        <f t="shared" si="853"/>
        <v/>
      </c>
      <c r="CZ124" s="239" t="str">
        <f t="shared" si="854"/>
        <v/>
      </c>
      <c r="DA124" s="110"/>
      <c r="DB124" s="121" t="s">
        <v>628</v>
      </c>
      <c r="DC124" s="273" t="str">
        <v>Walk-Transit</v>
      </c>
      <c r="DD124" s="239" t="str">
        <v/>
      </c>
      <c r="DE124" s="239" t="str">
        <v/>
      </c>
      <c r="DF124" s="239" t="str">
        <v/>
      </c>
      <c r="DG124" s="239" t="str">
        <v/>
      </c>
      <c r="DH124" s="239" t="str">
        <v/>
      </c>
      <c r="DI124" s="239" t="str">
        <v/>
      </c>
      <c r="DJ124" s="239" t="str">
        <v/>
      </c>
      <c r="DK124" s="239" t="str">
        <v/>
      </c>
      <c r="DL124" s="239" t="str">
        <v/>
      </c>
      <c r="DM124" s="239" t="str">
        <v/>
      </c>
      <c r="DN124" s="239" t="str">
        <v/>
      </c>
      <c r="DO124" s="239" t="str">
        <v/>
      </c>
      <c r="DP124" s="110">
        <v>0</v>
      </c>
      <c r="DR124" s="282" t="s">
        <v>672</v>
      </c>
      <c r="DS124" s="286">
        <v>0</v>
      </c>
      <c r="DT124" s="286">
        <v>0</v>
      </c>
      <c r="DU124" s="288">
        <v>0</v>
      </c>
      <c r="DV124" s="288">
        <v>0</v>
      </c>
      <c r="DW124" s="288">
        <v>0</v>
      </c>
      <c r="DX124" s="288">
        <v>0</v>
      </c>
      <c r="DY124" s="288">
        <v>0</v>
      </c>
      <c r="DZ124" s="288">
        <v>0</v>
      </c>
      <c r="EA124" s="288">
        <v>0</v>
      </c>
      <c r="EB124" s="287">
        <v>0</v>
      </c>
      <c r="EC124" s="290">
        <v>0</v>
      </c>
      <c r="ED124" s="286">
        <v>0</v>
      </c>
      <c r="EE124" s="286">
        <v>0</v>
      </c>
      <c r="EF124" s="286">
        <v>-999</v>
      </c>
      <c r="EG124" s="286">
        <v>-999</v>
      </c>
      <c r="EH124" s="286">
        <v>-999</v>
      </c>
      <c r="EK124" s="282" t="s">
        <v>672</v>
      </c>
      <c r="EL124" s="286">
        <f>IFERROR(DS124+TripMode!DD124, DS124)</f>
        <v>0</v>
      </c>
      <c r="EM124" s="286">
        <f>IFERROR(DT124+TripMode!DD124, DT124)</f>
        <v>0</v>
      </c>
      <c r="EN124" s="288">
        <f>IFERROR(DU124+TripMode!DE124, DU124)</f>
        <v>0</v>
      </c>
      <c r="EO124" s="288">
        <f>IFERROR(DV124+TripMode!DE124, DV124)</f>
        <v>0</v>
      </c>
      <c r="EP124" s="288">
        <f>IFERROR(DW124+TripMode!DE124, DW124)</f>
        <v>0</v>
      </c>
      <c r="EQ124" s="288">
        <f>IFERROR(DX124+TripMode!DF124, DX124)</f>
        <v>0</v>
      </c>
      <c r="ER124" s="288">
        <f>IFERROR(DY124+TripMode!DF124, DY124)</f>
        <v>0</v>
      </c>
      <c r="ES124" s="288">
        <f>IFERROR(DZ124+TripMode!DF124, DZ124)</f>
        <v>0</v>
      </c>
      <c r="ET124" s="288">
        <f>IFERROR(EA124+TripMode!DG124, EA124)</f>
        <v>0</v>
      </c>
      <c r="EU124" s="287">
        <f>IFERROR(EB124+TripMode!DH124, EB124)</f>
        <v>0</v>
      </c>
      <c r="EV124" s="290">
        <v>0</v>
      </c>
      <c r="EW124" s="286">
        <f>IFERROR(ED124+TripMode!DJ124, ED124)</f>
        <v>0</v>
      </c>
      <c r="EX124" s="286">
        <f>IFERROR(EE124+TripMode!DK124, EE124)</f>
        <v>0</v>
      </c>
      <c r="EY124" s="286">
        <f>IFERROR(EF124+TripMode!DL124, EF124)</f>
        <v>-999</v>
      </c>
      <c r="EZ124" s="286">
        <f>IFERROR(EG124+TripMode!DN124, EG124)</f>
        <v>-999</v>
      </c>
      <c r="FA124" s="286">
        <f>IFERROR(EH124+TripMode!DO124, EH124)</f>
        <v>-999</v>
      </c>
    </row>
    <row r="125" spans="1:157" s="251" customFormat="1" x14ac:dyDescent="0.25">
      <c r="A125" s="251">
        <v>7</v>
      </c>
      <c r="B125" s="273" t="s">
        <v>521</v>
      </c>
      <c r="C125" s="274"/>
      <c r="D125" s="274"/>
      <c r="E125" s="274"/>
      <c r="F125" s="274"/>
      <c r="G125" s="274"/>
      <c r="H125" s="274"/>
      <c r="I125" s="274">
        <v>0</v>
      </c>
      <c r="J125" s="274"/>
      <c r="K125" s="274"/>
      <c r="L125" s="274"/>
      <c r="M125" s="274"/>
      <c r="N125" s="274"/>
      <c r="O125" s="275">
        <v>0</v>
      </c>
      <c r="P125" s="234"/>
      <c r="Q125" s="273" t="s">
        <v>521</v>
      </c>
      <c r="R125" s="274">
        <f t="shared" ref="R125:R127" si="908">C125</f>
        <v>0</v>
      </c>
      <c r="S125" s="274">
        <f t="shared" si="897"/>
        <v>0</v>
      </c>
      <c r="T125" s="274">
        <f t="shared" si="898"/>
        <v>0</v>
      </c>
      <c r="U125" s="274">
        <f t="shared" si="899"/>
        <v>0</v>
      </c>
      <c r="V125" s="274">
        <f t="shared" si="900"/>
        <v>0</v>
      </c>
      <c r="W125" s="274">
        <f t="shared" si="901"/>
        <v>0</v>
      </c>
      <c r="X125" s="274">
        <f t="shared" si="902"/>
        <v>0</v>
      </c>
      <c r="Y125" s="274">
        <f t="shared" si="903"/>
        <v>0</v>
      </c>
      <c r="Z125" s="274">
        <f t="shared" si="904"/>
        <v>0</v>
      </c>
      <c r="AA125" s="274">
        <f t="shared" si="905"/>
        <v>0</v>
      </c>
      <c r="AB125" s="274">
        <f t="shared" si="906"/>
        <v>0</v>
      </c>
      <c r="AC125" s="274">
        <f t="shared" si="907"/>
        <v>0</v>
      </c>
      <c r="AD125" s="275">
        <f t="shared" si="867"/>
        <v>0</v>
      </c>
      <c r="AF125" s="273" t="s">
        <v>521</v>
      </c>
      <c r="AG125" s="274">
        <f>Index!$D$3*SUMIFS(TripMode_Input!$E:$E,TripMode_Input!$C:$C,AG$4,TripMode_Input!$D:$D,$A$117,TripMode_Input!$B:$B,$A125)</f>
        <v>0</v>
      </c>
      <c r="AH125" s="274">
        <f>Index!$D$3*SUMIFS(TripMode_Input!$E:$E,TripMode_Input!$C:$C,AH$4,TripMode_Input!$D:$D,$A$117,TripMode_Input!$B:$B,$A125)</f>
        <v>0</v>
      </c>
      <c r="AI125" s="274">
        <f>Index!$D$3*SUMIFS(TripMode_Input!$E:$E,TripMode_Input!$C:$C,AI$4,TripMode_Input!$D:$D,$A$117,TripMode_Input!$B:$B,$A125)</f>
        <v>0</v>
      </c>
      <c r="AJ125" s="274">
        <f>Index!$D$3*SUMIFS(TripMode_Input!$E:$E,TripMode_Input!$C:$C,AJ$4,TripMode_Input!$D:$D,$A$117,TripMode_Input!$B:$B,$A125)</f>
        <v>0</v>
      </c>
      <c r="AK125" s="274">
        <f>Index!$D$3*SUMIFS(TripMode_Input!$E:$E,TripMode_Input!$C:$C,AK$4,TripMode_Input!$D:$D,$A$117,TripMode_Input!$B:$B,$A125)</f>
        <v>0</v>
      </c>
      <c r="AL125" s="274">
        <f>Index!$D$3*SUMIFS(TripMode_Input!$E:$E,TripMode_Input!$C:$C,AL$4,TripMode_Input!$D:$D,$A$117,TripMode_Input!$B:$B,$A125)</f>
        <v>0</v>
      </c>
      <c r="AM125" s="274">
        <f>Index!$D$3*SUMIFS(TripMode_Input!$E:$E,TripMode_Input!$C:$C,AM$4,TripMode_Input!$D:$D,$A$117,TripMode_Input!$B:$B,$A125)</f>
        <v>0</v>
      </c>
      <c r="AN125" s="274">
        <f>Index!$D$3*SUMIFS(TripMode_Input!$E:$E,TripMode_Input!$C:$C,AN$4,TripMode_Input!$D:$D,$A$117,TripMode_Input!$B:$B,$A125)</f>
        <v>0</v>
      </c>
      <c r="AO125" s="274">
        <f>Index!$D$3*SUMIFS(TripMode_Input!$E:$E,TripMode_Input!$C:$C,AO$4,TripMode_Input!$D:$D,$A$117,TripMode_Input!$B:$B,$A125)</f>
        <v>0</v>
      </c>
      <c r="AP125" s="274">
        <f>Index!$D$3*SUMIFS(TripMode_Input!$E:$E,TripMode_Input!$C:$C,AP$4,TripMode_Input!$D:$D,$A$117,TripMode_Input!$B:$B,$A125)</f>
        <v>0</v>
      </c>
      <c r="AQ125" s="274">
        <f>Index!$D$3*SUMIFS(TripMode_Input!$E:$E,TripMode_Input!$C:$C,AQ$4,TripMode_Input!$D:$D,$A$117,TripMode_Input!$B:$B,$A125)</f>
        <v>0</v>
      </c>
      <c r="AR125" s="274">
        <f>Index!$D$3*SUMIFS(TripMode_Input!$E:$E,TripMode_Input!$C:$C,AR$4,TripMode_Input!$D:$D,$A$117,TripMode_Input!$B:$B,$A125)</f>
        <v>0</v>
      </c>
      <c r="AS125" s="275">
        <f t="shared" si="868"/>
        <v>0</v>
      </c>
      <c r="AU125" s="273" t="s">
        <v>521</v>
      </c>
      <c r="AV125" s="249">
        <f t="shared" si="869"/>
        <v>0</v>
      </c>
      <c r="AW125" s="249">
        <f t="shared" si="870"/>
        <v>0</v>
      </c>
      <c r="AX125" s="249">
        <f t="shared" si="871"/>
        <v>0</v>
      </c>
      <c r="AY125" s="249">
        <f t="shared" si="872"/>
        <v>0</v>
      </c>
      <c r="AZ125" s="249">
        <f t="shared" si="873"/>
        <v>0</v>
      </c>
      <c r="BA125" s="249">
        <f t="shared" si="874"/>
        <v>0</v>
      </c>
      <c r="BB125" s="249">
        <f t="shared" si="875"/>
        <v>0</v>
      </c>
      <c r="BC125" s="249">
        <f t="shared" si="876"/>
        <v>0</v>
      </c>
      <c r="BD125" s="249">
        <f t="shared" si="877"/>
        <v>0</v>
      </c>
      <c r="BE125" s="249">
        <f t="shared" si="878"/>
        <v>0</v>
      </c>
      <c r="BF125" s="249">
        <f t="shared" si="879"/>
        <v>0</v>
      </c>
      <c r="BG125" s="249">
        <f t="shared" si="880"/>
        <v>0</v>
      </c>
      <c r="BH125" s="279">
        <f t="shared" si="881"/>
        <v>0</v>
      </c>
      <c r="BJ125" s="273" t="s">
        <v>521</v>
      </c>
      <c r="BK125" s="249">
        <f t="shared" si="882"/>
        <v>0</v>
      </c>
      <c r="BL125" s="249">
        <f t="shared" si="883"/>
        <v>0</v>
      </c>
      <c r="BM125" s="249">
        <f t="shared" si="884"/>
        <v>0</v>
      </c>
      <c r="BN125" s="249">
        <f t="shared" si="885"/>
        <v>0</v>
      </c>
      <c r="BO125" s="249">
        <f t="shared" si="886"/>
        <v>0</v>
      </c>
      <c r="BP125" s="249">
        <f t="shared" si="887"/>
        <v>0</v>
      </c>
      <c r="BQ125" s="249">
        <f t="shared" si="888"/>
        <v>0</v>
      </c>
      <c r="BR125" s="249">
        <f t="shared" si="889"/>
        <v>0</v>
      </c>
      <c r="BS125" s="249">
        <f t="shared" si="890"/>
        <v>0</v>
      </c>
      <c r="BT125" s="249">
        <f t="shared" si="891"/>
        <v>0</v>
      </c>
      <c r="BU125" s="249">
        <f t="shared" si="892"/>
        <v>0</v>
      </c>
      <c r="BV125" s="249">
        <f t="shared" si="893"/>
        <v>0</v>
      </c>
      <c r="BW125" s="279">
        <f t="shared" si="894"/>
        <v>0</v>
      </c>
      <c r="BY125" s="273" t="s">
        <v>521</v>
      </c>
      <c r="BZ125" s="249" t="str">
        <f t="shared" si="895"/>
        <v/>
      </c>
      <c r="CA125" s="249" t="str">
        <f t="shared" si="832"/>
        <v/>
      </c>
      <c r="CB125" s="249" t="str">
        <f t="shared" si="833"/>
        <v/>
      </c>
      <c r="CC125" s="249" t="str">
        <f t="shared" si="834"/>
        <v/>
      </c>
      <c r="CD125" s="249" t="str">
        <f t="shared" si="835"/>
        <v/>
      </c>
      <c r="CE125" s="249" t="str">
        <f t="shared" si="836"/>
        <v/>
      </c>
      <c r="CF125" s="249" t="str">
        <f t="shared" si="837"/>
        <v/>
      </c>
      <c r="CG125" s="249" t="str">
        <f t="shared" si="838"/>
        <v/>
      </c>
      <c r="CH125" s="249" t="str">
        <f t="shared" si="839"/>
        <v/>
      </c>
      <c r="CI125" s="249" t="str">
        <f t="shared" si="840"/>
        <v/>
      </c>
      <c r="CJ125" s="249" t="str">
        <f t="shared" si="841"/>
        <v/>
      </c>
      <c r="CK125" s="249" t="str">
        <f t="shared" si="842"/>
        <v/>
      </c>
      <c r="CL125" s="279" t="str">
        <f t="shared" si="843"/>
        <v/>
      </c>
      <c r="CN125" s="273" t="s">
        <v>521</v>
      </c>
      <c r="CO125" s="239" t="str">
        <f t="shared" si="896"/>
        <v/>
      </c>
      <c r="CP125" s="239" t="str">
        <f t="shared" si="844"/>
        <v/>
      </c>
      <c r="CQ125" s="239" t="str">
        <f t="shared" si="845"/>
        <v/>
      </c>
      <c r="CR125" s="239" t="str">
        <f t="shared" si="846"/>
        <v/>
      </c>
      <c r="CS125" s="239" t="str">
        <f t="shared" si="847"/>
        <v/>
      </c>
      <c r="CT125" s="239" t="str">
        <f t="shared" si="848"/>
        <v/>
      </c>
      <c r="CU125" s="239" t="str">
        <f t="shared" si="849"/>
        <v/>
      </c>
      <c r="CV125" s="239" t="str">
        <f t="shared" si="850"/>
        <v/>
      </c>
      <c r="CW125" s="239" t="str">
        <f t="shared" si="851"/>
        <v/>
      </c>
      <c r="CX125" s="239" t="str">
        <f t="shared" si="852"/>
        <v/>
      </c>
      <c r="CY125" s="239" t="str">
        <f t="shared" si="853"/>
        <v/>
      </c>
      <c r="CZ125" s="239" t="str">
        <f t="shared" si="854"/>
        <v/>
      </c>
      <c r="DA125" s="110"/>
      <c r="DB125" s="121" t="s">
        <v>335</v>
      </c>
      <c r="DC125" s="273" t="str">
        <v>PNR-Transit</v>
      </c>
      <c r="DD125" s="239" t="str">
        <v/>
      </c>
      <c r="DE125" s="239" t="str">
        <v/>
      </c>
      <c r="DF125" s="239" t="str">
        <v/>
      </c>
      <c r="DG125" s="239" t="str">
        <v/>
      </c>
      <c r="DH125" s="239" t="str">
        <v/>
      </c>
      <c r="DI125" s="239" t="str">
        <v/>
      </c>
      <c r="DJ125" s="239" t="str">
        <v/>
      </c>
      <c r="DK125" s="239" t="str">
        <v/>
      </c>
      <c r="DL125" s="239" t="str">
        <v/>
      </c>
      <c r="DM125" s="239" t="str">
        <v/>
      </c>
      <c r="DN125" s="239" t="str">
        <v/>
      </c>
      <c r="DO125" s="239" t="str">
        <v/>
      </c>
      <c r="DP125" s="110">
        <v>0</v>
      </c>
      <c r="DR125" s="282" t="s">
        <v>673</v>
      </c>
      <c r="DS125" s="288">
        <v>0</v>
      </c>
      <c r="DT125" s="288">
        <v>0</v>
      </c>
      <c r="DU125" s="288">
        <v>0</v>
      </c>
      <c r="DV125" s="288">
        <v>0</v>
      </c>
      <c r="DW125" s="288">
        <v>0</v>
      </c>
      <c r="DX125" s="286">
        <v>0</v>
      </c>
      <c r="DY125" s="286">
        <v>0</v>
      </c>
      <c r="DZ125" s="286">
        <v>0</v>
      </c>
      <c r="EA125" s="288">
        <v>0</v>
      </c>
      <c r="EB125" s="287">
        <v>0</v>
      </c>
      <c r="EC125" s="288">
        <v>0</v>
      </c>
      <c r="ED125" s="290">
        <v>0</v>
      </c>
      <c r="EE125" s="286">
        <v>0</v>
      </c>
      <c r="EF125" s="286">
        <v>-999</v>
      </c>
      <c r="EG125" s="286">
        <v>-999</v>
      </c>
      <c r="EH125" s="286">
        <v>-999</v>
      </c>
      <c r="EK125" s="282" t="s">
        <v>673</v>
      </c>
      <c r="EL125" s="288">
        <f>IFERROR(DS125+TripMode!DD125, DS125)</f>
        <v>0</v>
      </c>
      <c r="EM125" s="288">
        <f>IFERROR(DT125+TripMode!DD125, DT125)</f>
        <v>0</v>
      </c>
      <c r="EN125" s="288">
        <f>IFERROR(DU125+TripMode!DE125, DU125)</f>
        <v>0</v>
      </c>
      <c r="EO125" s="288">
        <f>IFERROR(DV125+TripMode!DE125, DV125)</f>
        <v>0</v>
      </c>
      <c r="EP125" s="288">
        <f>IFERROR(DW125+TripMode!DE125, DW125)</f>
        <v>0</v>
      </c>
      <c r="EQ125" s="286">
        <f>IFERROR(DX125+TripMode!DF125, DX125)</f>
        <v>0</v>
      </c>
      <c r="ER125" s="286">
        <f>IFERROR(DY125+TripMode!DF125, DY125)</f>
        <v>0</v>
      </c>
      <c r="ES125" s="286">
        <f>IFERROR(DZ125+TripMode!DF125, DZ125)</f>
        <v>0</v>
      </c>
      <c r="ET125" s="288">
        <f>IFERROR(EA125+TripMode!DG125, EA125)</f>
        <v>0</v>
      </c>
      <c r="EU125" s="287">
        <f>IFERROR(EB125+TripMode!DH125, EB125)</f>
        <v>0</v>
      </c>
      <c r="EV125" s="288">
        <f>IFERROR(EC125+TripMode!DI125, EC125)</f>
        <v>0</v>
      </c>
      <c r="EW125" s="290">
        <v>0</v>
      </c>
      <c r="EX125" s="286">
        <f>IFERROR(EE125+TripMode!DK125, EE125)</f>
        <v>0</v>
      </c>
      <c r="EY125" s="286">
        <f>IFERROR(EF125+TripMode!DL125, EF125)</f>
        <v>-999</v>
      </c>
      <c r="EZ125" s="286">
        <f>IFERROR(EG125+TripMode!DN125, EG125)</f>
        <v>-999</v>
      </c>
      <c r="FA125" s="286">
        <f>IFERROR(EH125+TripMode!DO125, EH125)</f>
        <v>-999</v>
      </c>
    </row>
    <row r="126" spans="1:157" s="251" customFormat="1" x14ac:dyDescent="0.25">
      <c r="A126" s="251">
        <v>8</v>
      </c>
      <c r="B126" s="273" t="s">
        <v>523</v>
      </c>
      <c r="C126" s="274"/>
      <c r="D126" s="274"/>
      <c r="E126" s="274"/>
      <c r="F126" s="274"/>
      <c r="G126" s="274"/>
      <c r="H126" s="274"/>
      <c r="I126" s="274"/>
      <c r="J126" s="274">
        <v>0</v>
      </c>
      <c r="K126" s="274"/>
      <c r="L126" s="274"/>
      <c r="M126" s="274"/>
      <c r="N126" s="274"/>
      <c r="O126" s="275">
        <v>0</v>
      </c>
      <c r="P126" s="234"/>
      <c r="Q126" s="273" t="s">
        <v>523</v>
      </c>
      <c r="R126" s="274">
        <f t="shared" si="908"/>
        <v>0</v>
      </c>
      <c r="S126" s="274">
        <f t="shared" si="897"/>
        <v>0</v>
      </c>
      <c r="T126" s="274">
        <f t="shared" si="898"/>
        <v>0</v>
      </c>
      <c r="U126" s="274">
        <f t="shared" si="899"/>
        <v>0</v>
      </c>
      <c r="V126" s="274">
        <f t="shared" si="900"/>
        <v>0</v>
      </c>
      <c r="W126" s="274">
        <f t="shared" si="901"/>
        <v>0</v>
      </c>
      <c r="X126" s="274">
        <f t="shared" si="902"/>
        <v>0</v>
      </c>
      <c r="Y126" s="274">
        <f t="shared" si="903"/>
        <v>0</v>
      </c>
      <c r="Z126" s="274">
        <f t="shared" si="904"/>
        <v>0</v>
      </c>
      <c r="AA126" s="274">
        <f t="shared" si="905"/>
        <v>0</v>
      </c>
      <c r="AB126" s="274">
        <f t="shared" si="906"/>
        <v>0</v>
      </c>
      <c r="AC126" s="274">
        <f t="shared" si="907"/>
        <v>0</v>
      </c>
      <c r="AD126" s="275">
        <f t="shared" si="867"/>
        <v>0</v>
      </c>
      <c r="AF126" s="273" t="s">
        <v>523</v>
      </c>
      <c r="AG126" s="274">
        <f>Index!$D$3*SUMIFS(TripMode_Input!$E:$E,TripMode_Input!$C:$C,AG$4,TripMode_Input!$D:$D,$A$117,TripMode_Input!$B:$B,$A126)</f>
        <v>0</v>
      </c>
      <c r="AH126" s="274">
        <f>Index!$D$3*SUMIFS(TripMode_Input!$E:$E,TripMode_Input!$C:$C,AH$4,TripMode_Input!$D:$D,$A$117,TripMode_Input!$B:$B,$A126)</f>
        <v>0</v>
      </c>
      <c r="AI126" s="274">
        <f>Index!$D$3*SUMIFS(TripMode_Input!$E:$E,TripMode_Input!$C:$C,AI$4,TripMode_Input!$D:$D,$A$117,TripMode_Input!$B:$B,$A126)</f>
        <v>0</v>
      </c>
      <c r="AJ126" s="274">
        <f>Index!$D$3*SUMIFS(TripMode_Input!$E:$E,TripMode_Input!$C:$C,AJ$4,TripMode_Input!$D:$D,$A$117,TripMode_Input!$B:$B,$A126)</f>
        <v>0</v>
      </c>
      <c r="AK126" s="274">
        <f>Index!$D$3*SUMIFS(TripMode_Input!$E:$E,TripMode_Input!$C:$C,AK$4,TripMode_Input!$D:$D,$A$117,TripMode_Input!$B:$B,$A126)</f>
        <v>0</v>
      </c>
      <c r="AL126" s="274">
        <f>Index!$D$3*SUMIFS(TripMode_Input!$E:$E,TripMode_Input!$C:$C,AL$4,TripMode_Input!$D:$D,$A$117,TripMode_Input!$B:$B,$A126)</f>
        <v>0</v>
      </c>
      <c r="AM126" s="274">
        <f>Index!$D$3*SUMIFS(TripMode_Input!$E:$E,TripMode_Input!$C:$C,AM$4,TripMode_Input!$D:$D,$A$117,TripMode_Input!$B:$B,$A126)</f>
        <v>0</v>
      </c>
      <c r="AN126" s="274">
        <f>Index!$D$3*SUMIFS(TripMode_Input!$E:$E,TripMode_Input!$C:$C,AN$4,TripMode_Input!$D:$D,$A$117,TripMode_Input!$B:$B,$A126)</f>
        <v>0</v>
      </c>
      <c r="AO126" s="274">
        <f>Index!$D$3*SUMIFS(TripMode_Input!$E:$E,TripMode_Input!$C:$C,AO$4,TripMode_Input!$D:$D,$A$117,TripMode_Input!$B:$B,$A126)</f>
        <v>0</v>
      </c>
      <c r="AP126" s="274">
        <f>Index!$D$3*SUMIFS(TripMode_Input!$E:$E,TripMode_Input!$C:$C,AP$4,TripMode_Input!$D:$D,$A$117,TripMode_Input!$B:$B,$A126)</f>
        <v>0</v>
      </c>
      <c r="AQ126" s="274">
        <f>Index!$D$3*SUMIFS(TripMode_Input!$E:$E,TripMode_Input!$C:$C,AQ$4,TripMode_Input!$D:$D,$A$117,TripMode_Input!$B:$B,$A126)</f>
        <v>0</v>
      </c>
      <c r="AR126" s="274">
        <f>Index!$D$3*SUMIFS(TripMode_Input!$E:$E,TripMode_Input!$C:$C,AR$4,TripMode_Input!$D:$D,$A$117,TripMode_Input!$B:$B,$A126)</f>
        <v>0</v>
      </c>
      <c r="AS126" s="275">
        <f t="shared" si="868"/>
        <v>0</v>
      </c>
      <c r="AU126" s="273" t="s">
        <v>523</v>
      </c>
      <c r="AV126" s="249">
        <f t="shared" si="869"/>
        <v>0</v>
      </c>
      <c r="AW126" s="249">
        <f t="shared" si="870"/>
        <v>0</v>
      </c>
      <c r="AX126" s="249">
        <f t="shared" si="871"/>
        <v>0</v>
      </c>
      <c r="AY126" s="249">
        <f t="shared" si="872"/>
        <v>0</v>
      </c>
      <c r="AZ126" s="249">
        <f t="shared" si="873"/>
        <v>0</v>
      </c>
      <c r="BA126" s="249">
        <f t="shared" si="874"/>
        <v>0</v>
      </c>
      <c r="BB126" s="249">
        <f t="shared" si="875"/>
        <v>0</v>
      </c>
      <c r="BC126" s="249">
        <f t="shared" si="876"/>
        <v>0</v>
      </c>
      <c r="BD126" s="249">
        <f t="shared" si="877"/>
        <v>0</v>
      </c>
      <c r="BE126" s="249">
        <f t="shared" si="878"/>
        <v>0</v>
      </c>
      <c r="BF126" s="249">
        <f t="shared" si="879"/>
        <v>0</v>
      </c>
      <c r="BG126" s="249">
        <f t="shared" si="880"/>
        <v>0</v>
      </c>
      <c r="BH126" s="279">
        <f t="shared" si="881"/>
        <v>0</v>
      </c>
      <c r="BJ126" s="273" t="s">
        <v>523</v>
      </c>
      <c r="BK126" s="249">
        <f t="shared" si="882"/>
        <v>0</v>
      </c>
      <c r="BL126" s="249">
        <f t="shared" si="883"/>
        <v>0</v>
      </c>
      <c r="BM126" s="249">
        <f t="shared" si="884"/>
        <v>0</v>
      </c>
      <c r="BN126" s="249">
        <f t="shared" si="885"/>
        <v>0</v>
      </c>
      <c r="BO126" s="249">
        <f t="shared" si="886"/>
        <v>0</v>
      </c>
      <c r="BP126" s="249">
        <f t="shared" si="887"/>
        <v>0</v>
      </c>
      <c r="BQ126" s="249">
        <f t="shared" si="888"/>
        <v>0</v>
      </c>
      <c r="BR126" s="249">
        <f t="shared" si="889"/>
        <v>0</v>
      </c>
      <c r="BS126" s="249">
        <f t="shared" si="890"/>
        <v>0</v>
      </c>
      <c r="BT126" s="249">
        <f t="shared" si="891"/>
        <v>0</v>
      </c>
      <c r="BU126" s="249">
        <f t="shared" si="892"/>
        <v>0</v>
      </c>
      <c r="BV126" s="249">
        <f t="shared" si="893"/>
        <v>0</v>
      </c>
      <c r="BW126" s="279">
        <f t="shared" si="894"/>
        <v>0</v>
      </c>
      <c r="BY126" s="273" t="s">
        <v>523</v>
      </c>
      <c r="BZ126" s="249" t="str">
        <f t="shared" si="895"/>
        <v/>
      </c>
      <c r="CA126" s="249" t="str">
        <f t="shared" si="832"/>
        <v/>
      </c>
      <c r="CB126" s="249" t="str">
        <f t="shared" si="833"/>
        <v/>
      </c>
      <c r="CC126" s="249" t="str">
        <f t="shared" si="834"/>
        <v/>
      </c>
      <c r="CD126" s="249" t="str">
        <f t="shared" si="835"/>
        <v/>
      </c>
      <c r="CE126" s="249" t="str">
        <f t="shared" si="836"/>
        <v/>
      </c>
      <c r="CF126" s="249" t="str">
        <f t="shared" si="837"/>
        <v/>
      </c>
      <c r="CG126" s="249" t="str">
        <f t="shared" si="838"/>
        <v/>
      </c>
      <c r="CH126" s="249" t="str">
        <f t="shared" si="839"/>
        <v/>
      </c>
      <c r="CI126" s="249" t="str">
        <f t="shared" si="840"/>
        <v/>
      </c>
      <c r="CJ126" s="249" t="str">
        <f t="shared" si="841"/>
        <v/>
      </c>
      <c r="CK126" s="249" t="str">
        <f t="shared" si="842"/>
        <v/>
      </c>
      <c r="CL126" s="279" t="str">
        <f t="shared" si="843"/>
        <v/>
      </c>
      <c r="CN126" s="273" t="s">
        <v>523</v>
      </c>
      <c r="CO126" s="239" t="str">
        <f t="shared" si="896"/>
        <v/>
      </c>
      <c r="CP126" s="239" t="str">
        <f t="shared" si="844"/>
        <v/>
      </c>
      <c r="CQ126" s="239" t="str">
        <f t="shared" si="845"/>
        <v/>
      </c>
      <c r="CR126" s="239" t="str">
        <f t="shared" si="846"/>
        <v/>
      </c>
      <c r="CS126" s="239" t="str">
        <f t="shared" si="847"/>
        <v/>
      </c>
      <c r="CT126" s="239" t="str">
        <f t="shared" si="848"/>
        <v/>
      </c>
      <c r="CU126" s="239" t="str">
        <f t="shared" si="849"/>
        <v/>
      </c>
      <c r="CV126" s="239" t="str">
        <f t="shared" si="850"/>
        <v/>
      </c>
      <c r="CW126" s="239" t="str">
        <f t="shared" si="851"/>
        <v/>
      </c>
      <c r="CX126" s="239" t="str">
        <f t="shared" si="852"/>
        <v/>
      </c>
      <c r="CY126" s="239" t="str">
        <f t="shared" si="853"/>
        <v/>
      </c>
      <c r="CZ126" s="239" t="str">
        <f t="shared" si="854"/>
        <v/>
      </c>
      <c r="DA126" s="110"/>
      <c r="DB126" s="121" t="s">
        <v>25</v>
      </c>
      <c r="DC126" s="273" t="str">
        <v>KNR-Transit</v>
      </c>
      <c r="DD126" s="239" t="str">
        <v/>
      </c>
      <c r="DE126" s="239" t="str">
        <v/>
      </c>
      <c r="DF126" s="239" t="str">
        <v/>
      </c>
      <c r="DG126" s="239" t="str">
        <v/>
      </c>
      <c r="DH126" s="239" t="str">
        <v/>
      </c>
      <c r="DI126" s="239" t="str">
        <v/>
      </c>
      <c r="DJ126" s="239" t="str">
        <v/>
      </c>
      <c r="DK126" s="239" t="str">
        <v/>
      </c>
      <c r="DL126" s="239" t="str">
        <v/>
      </c>
      <c r="DM126" s="239" t="str">
        <v/>
      </c>
      <c r="DN126" s="239" t="str">
        <v/>
      </c>
      <c r="DO126" s="239" t="str">
        <v/>
      </c>
      <c r="DP126" s="110">
        <v>0</v>
      </c>
      <c r="DR126" s="282" t="s">
        <v>674</v>
      </c>
      <c r="DS126" s="286">
        <v>0</v>
      </c>
      <c r="DT126" s="286">
        <v>0</v>
      </c>
      <c r="DU126" s="286">
        <v>0</v>
      </c>
      <c r="DV126" s="286">
        <v>0</v>
      </c>
      <c r="DW126" s="286">
        <v>0</v>
      </c>
      <c r="DX126" s="286">
        <v>0</v>
      </c>
      <c r="DY126" s="286">
        <v>0</v>
      </c>
      <c r="DZ126" s="286">
        <v>0</v>
      </c>
      <c r="EA126" s="286">
        <v>0</v>
      </c>
      <c r="EB126" s="287">
        <v>0</v>
      </c>
      <c r="EC126" s="286">
        <v>0</v>
      </c>
      <c r="ED126" s="286">
        <v>0</v>
      </c>
      <c r="EE126" s="290">
        <v>0</v>
      </c>
      <c r="EF126" s="286">
        <v>-999</v>
      </c>
      <c r="EG126" s="286">
        <v>-999</v>
      </c>
      <c r="EH126" s="286">
        <v>-999</v>
      </c>
      <c r="EK126" s="282" t="s">
        <v>674</v>
      </c>
      <c r="EL126" s="286">
        <f>IFERROR(DS126+TripMode!DD126, DS126)</f>
        <v>0</v>
      </c>
      <c r="EM126" s="286">
        <f>IFERROR(DT126+TripMode!DD126, DT126)</f>
        <v>0</v>
      </c>
      <c r="EN126" s="286">
        <f>IFERROR(DU126+TripMode!DE126, DU126)</f>
        <v>0</v>
      </c>
      <c r="EO126" s="286">
        <f>IFERROR(DV126+TripMode!DE126, DV126)</f>
        <v>0</v>
      </c>
      <c r="EP126" s="286">
        <f>IFERROR(DW126+TripMode!DE126, DW126)</f>
        <v>0</v>
      </c>
      <c r="EQ126" s="286">
        <f>IFERROR(DX126+TripMode!DF126, DX126)</f>
        <v>0</v>
      </c>
      <c r="ER126" s="286">
        <f>IFERROR(DY126+TripMode!DF126, DY126)</f>
        <v>0</v>
      </c>
      <c r="ES126" s="286">
        <f>IFERROR(DZ126+TripMode!DF126, DZ126)</f>
        <v>0</v>
      </c>
      <c r="ET126" s="286">
        <f>IFERROR(EA126+TripMode!DG126, EA126)</f>
        <v>0</v>
      </c>
      <c r="EU126" s="287">
        <f>IFERROR(EB126+TripMode!DH126, EB126)</f>
        <v>0</v>
      </c>
      <c r="EV126" s="286">
        <f>IFERROR(EC126+TripMode!DI126, EC126)</f>
        <v>0</v>
      </c>
      <c r="EW126" s="286">
        <f>IFERROR(ED126+TripMode!DJ126, ED126)</f>
        <v>0</v>
      </c>
      <c r="EX126" s="290">
        <v>0</v>
      </c>
      <c r="EY126" s="286">
        <f>IFERROR(EF126+TripMode!DL126, EF126)</f>
        <v>-999</v>
      </c>
      <c r="EZ126" s="286">
        <f>IFERROR(EG126+TripMode!DN126, EG126)</f>
        <v>-999</v>
      </c>
      <c r="FA126" s="286">
        <f>IFERROR(EH126+TripMode!DO126, EH126)</f>
        <v>-999</v>
      </c>
    </row>
    <row r="127" spans="1:157" s="251" customFormat="1" x14ac:dyDescent="0.25">
      <c r="A127" s="251">
        <v>9</v>
      </c>
      <c r="B127" s="273" t="s">
        <v>635</v>
      </c>
      <c r="C127" s="274"/>
      <c r="D127" s="274"/>
      <c r="E127" s="274"/>
      <c r="F127" s="274"/>
      <c r="G127" s="274"/>
      <c r="H127" s="274"/>
      <c r="I127" s="274"/>
      <c r="J127" s="274"/>
      <c r="K127" s="274">
        <v>0</v>
      </c>
      <c r="L127" s="274"/>
      <c r="M127" s="274"/>
      <c r="N127" s="274"/>
      <c r="O127" s="275">
        <v>0</v>
      </c>
      <c r="P127" s="234"/>
      <c r="Q127" s="273" t="s">
        <v>635</v>
      </c>
      <c r="R127" s="274">
        <f t="shared" si="908"/>
        <v>0</v>
      </c>
      <c r="S127" s="274">
        <f t="shared" si="897"/>
        <v>0</v>
      </c>
      <c r="T127" s="274">
        <f t="shared" si="898"/>
        <v>0</v>
      </c>
      <c r="U127" s="274">
        <f t="shared" si="899"/>
        <v>0</v>
      </c>
      <c r="V127" s="274">
        <f t="shared" si="900"/>
        <v>0</v>
      </c>
      <c r="W127" s="274">
        <f t="shared" si="901"/>
        <v>0</v>
      </c>
      <c r="X127" s="274">
        <f t="shared" si="902"/>
        <v>0</v>
      </c>
      <c r="Y127" s="274">
        <f t="shared" si="903"/>
        <v>0</v>
      </c>
      <c r="Z127" s="274">
        <f t="shared" si="904"/>
        <v>0</v>
      </c>
      <c r="AA127" s="274">
        <f t="shared" si="905"/>
        <v>0</v>
      </c>
      <c r="AB127" s="274">
        <f t="shared" si="906"/>
        <v>0</v>
      </c>
      <c r="AC127" s="274">
        <f t="shared" si="907"/>
        <v>0</v>
      </c>
      <c r="AD127" s="275">
        <f t="shared" si="867"/>
        <v>0</v>
      </c>
      <c r="AF127" s="273" t="s">
        <v>635</v>
      </c>
      <c r="AG127" s="274">
        <f>Index!$D$3*SUMIFS(TripMode_Input!$E:$E,TripMode_Input!$C:$C,AG$4,TripMode_Input!$D:$D,$A$117,TripMode_Input!$B:$B,$A127)</f>
        <v>0</v>
      </c>
      <c r="AH127" s="274">
        <f>Index!$D$3*SUMIFS(TripMode_Input!$E:$E,TripMode_Input!$C:$C,AH$4,TripMode_Input!$D:$D,$A$117,TripMode_Input!$B:$B,$A127)</f>
        <v>0</v>
      </c>
      <c r="AI127" s="274">
        <f>Index!$D$3*SUMIFS(TripMode_Input!$E:$E,TripMode_Input!$C:$C,AI$4,TripMode_Input!$D:$D,$A$117,TripMode_Input!$B:$B,$A127)</f>
        <v>0</v>
      </c>
      <c r="AJ127" s="274">
        <f>Index!$D$3*SUMIFS(TripMode_Input!$E:$E,TripMode_Input!$C:$C,AJ$4,TripMode_Input!$D:$D,$A$117,TripMode_Input!$B:$B,$A127)</f>
        <v>0</v>
      </c>
      <c r="AK127" s="274">
        <f>Index!$D$3*SUMIFS(TripMode_Input!$E:$E,TripMode_Input!$C:$C,AK$4,TripMode_Input!$D:$D,$A$117,TripMode_Input!$B:$B,$A127)</f>
        <v>0</v>
      </c>
      <c r="AL127" s="274">
        <f>Index!$D$3*SUMIFS(TripMode_Input!$E:$E,TripMode_Input!$C:$C,AL$4,TripMode_Input!$D:$D,$A$117,TripMode_Input!$B:$B,$A127)</f>
        <v>0</v>
      </c>
      <c r="AM127" s="274">
        <f>Index!$D$3*SUMIFS(TripMode_Input!$E:$E,TripMode_Input!$C:$C,AM$4,TripMode_Input!$D:$D,$A$117,TripMode_Input!$B:$B,$A127)</f>
        <v>0</v>
      </c>
      <c r="AN127" s="274">
        <f>Index!$D$3*SUMIFS(TripMode_Input!$E:$E,TripMode_Input!$C:$C,AN$4,TripMode_Input!$D:$D,$A$117,TripMode_Input!$B:$B,$A127)</f>
        <v>0</v>
      </c>
      <c r="AO127" s="274">
        <f>Index!$D$3*SUMIFS(TripMode_Input!$E:$E,TripMode_Input!$C:$C,AO$4,TripMode_Input!$D:$D,$A$117,TripMode_Input!$B:$B,$A127)</f>
        <v>0</v>
      </c>
      <c r="AP127" s="274">
        <f>Index!$D$3*SUMIFS(TripMode_Input!$E:$E,TripMode_Input!$C:$C,AP$4,TripMode_Input!$D:$D,$A$117,TripMode_Input!$B:$B,$A127)</f>
        <v>0</v>
      </c>
      <c r="AQ127" s="274">
        <f>Index!$D$3*SUMIFS(TripMode_Input!$E:$E,TripMode_Input!$C:$C,AQ$4,TripMode_Input!$D:$D,$A$117,TripMode_Input!$B:$B,$A127)</f>
        <v>0</v>
      </c>
      <c r="AR127" s="274">
        <f>Index!$D$3*SUMIFS(TripMode_Input!$E:$E,TripMode_Input!$C:$C,AR$4,TripMode_Input!$D:$D,$A$117,TripMode_Input!$B:$B,$A127)</f>
        <v>0</v>
      </c>
      <c r="AS127" s="275">
        <f t="shared" si="868"/>
        <v>0</v>
      </c>
      <c r="AU127" s="273" t="s">
        <v>635</v>
      </c>
      <c r="AV127" s="249">
        <f t="shared" si="869"/>
        <v>0</v>
      </c>
      <c r="AW127" s="249">
        <f t="shared" si="870"/>
        <v>0</v>
      </c>
      <c r="AX127" s="249">
        <f t="shared" si="871"/>
        <v>0</v>
      </c>
      <c r="AY127" s="249">
        <f t="shared" si="872"/>
        <v>0</v>
      </c>
      <c r="AZ127" s="249">
        <f t="shared" si="873"/>
        <v>0</v>
      </c>
      <c r="BA127" s="249">
        <f t="shared" si="874"/>
        <v>0</v>
      </c>
      <c r="BB127" s="249">
        <f t="shared" si="875"/>
        <v>0</v>
      </c>
      <c r="BC127" s="249">
        <f t="shared" si="876"/>
        <v>0</v>
      </c>
      <c r="BD127" s="249">
        <f t="shared" si="877"/>
        <v>0</v>
      </c>
      <c r="BE127" s="249">
        <f t="shared" si="878"/>
        <v>0</v>
      </c>
      <c r="BF127" s="249">
        <f t="shared" si="879"/>
        <v>0</v>
      </c>
      <c r="BG127" s="249">
        <f t="shared" si="880"/>
        <v>0</v>
      </c>
      <c r="BH127" s="279">
        <f t="shared" si="881"/>
        <v>0</v>
      </c>
      <c r="BJ127" s="273" t="s">
        <v>635</v>
      </c>
      <c r="BK127" s="249">
        <f t="shared" si="882"/>
        <v>0</v>
      </c>
      <c r="BL127" s="249">
        <f t="shared" si="883"/>
        <v>0</v>
      </c>
      <c r="BM127" s="249">
        <f t="shared" si="884"/>
        <v>0</v>
      </c>
      <c r="BN127" s="249">
        <f t="shared" si="885"/>
        <v>0</v>
      </c>
      <c r="BO127" s="249">
        <f t="shared" si="886"/>
        <v>0</v>
      </c>
      <c r="BP127" s="249">
        <f t="shared" si="887"/>
        <v>0</v>
      </c>
      <c r="BQ127" s="249">
        <f t="shared" si="888"/>
        <v>0</v>
      </c>
      <c r="BR127" s="249">
        <f t="shared" si="889"/>
        <v>0</v>
      </c>
      <c r="BS127" s="249">
        <f t="shared" si="890"/>
        <v>0</v>
      </c>
      <c r="BT127" s="249">
        <f t="shared" si="891"/>
        <v>0</v>
      </c>
      <c r="BU127" s="249">
        <f t="shared" si="892"/>
        <v>0</v>
      </c>
      <c r="BV127" s="249">
        <f t="shared" si="893"/>
        <v>0</v>
      </c>
      <c r="BW127" s="279">
        <f t="shared" si="894"/>
        <v>0</v>
      </c>
      <c r="BY127" s="273" t="s">
        <v>635</v>
      </c>
      <c r="BZ127" s="249" t="str">
        <f t="shared" si="895"/>
        <v/>
      </c>
      <c r="CA127" s="249" t="str">
        <f t="shared" si="832"/>
        <v/>
      </c>
      <c r="CB127" s="249" t="str">
        <f t="shared" si="833"/>
        <v/>
      </c>
      <c r="CC127" s="249" t="str">
        <f t="shared" si="834"/>
        <v/>
      </c>
      <c r="CD127" s="249" t="str">
        <f t="shared" si="835"/>
        <v/>
      </c>
      <c r="CE127" s="249" t="str">
        <f t="shared" si="836"/>
        <v/>
      </c>
      <c r="CF127" s="249" t="str">
        <f t="shared" si="837"/>
        <v/>
      </c>
      <c r="CG127" s="249" t="str">
        <f t="shared" si="838"/>
        <v/>
      </c>
      <c r="CH127" s="249" t="str">
        <f t="shared" si="839"/>
        <v/>
      </c>
      <c r="CI127" s="249" t="str">
        <f t="shared" si="840"/>
        <v/>
      </c>
      <c r="CJ127" s="249" t="str">
        <f t="shared" si="841"/>
        <v/>
      </c>
      <c r="CK127" s="249" t="str">
        <f t="shared" si="842"/>
        <v/>
      </c>
      <c r="CL127" s="279" t="str">
        <f t="shared" si="843"/>
        <v/>
      </c>
      <c r="CN127" s="273" t="s">
        <v>635</v>
      </c>
      <c r="CO127" s="239" t="str">
        <f t="shared" si="896"/>
        <v/>
      </c>
      <c r="CP127" s="239" t="str">
        <f t="shared" si="844"/>
        <v/>
      </c>
      <c r="CQ127" s="239" t="str">
        <f t="shared" si="845"/>
        <v/>
      </c>
      <c r="CR127" s="239" t="str">
        <f t="shared" si="846"/>
        <v/>
      </c>
      <c r="CS127" s="239" t="str">
        <f t="shared" si="847"/>
        <v/>
      </c>
      <c r="CT127" s="239" t="str">
        <f t="shared" si="848"/>
        <v/>
      </c>
      <c r="CU127" s="239" t="str">
        <f t="shared" si="849"/>
        <v/>
      </c>
      <c r="CV127" s="239" t="str">
        <f t="shared" si="850"/>
        <v/>
      </c>
      <c r="CW127" s="239" t="str">
        <f t="shared" si="851"/>
        <v/>
      </c>
      <c r="CX127" s="239" t="str">
        <f t="shared" si="852"/>
        <v/>
      </c>
      <c r="CY127" s="239" t="str">
        <f t="shared" si="853"/>
        <v/>
      </c>
      <c r="CZ127" s="239" t="str">
        <f t="shared" si="854"/>
        <v/>
      </c>
      <c r="DA127" s="110"/>
      <c r="DB127" s="121" t="s">
        <v>629</v>
      </c>
      <c r="DC127" s="273" t="str">
        <v>TNC-Transit</v>
      </c>
      <c r="DD127" s="239" t="str">
        <v/>
      </c>
      <c r="DE127" s="239" t="str">
        <v/>
      </c>
      <c r="DF127" s="239" t="str">
        <v/>
      </c>
      <c r="DG127" s="239" t="str">
        <v/>
      </c>
      <c r="DH127" s="239" t="str">
        <v/>
      </c>
      <c r="DI127" s="239" t="str">
        <v/>
      </c>
      <c r="DJ127" s="239" t="str">
        <v/>
      </c>
      <c r="DK127" s="239" t="str">
        <v/>
      </c>
      <c r="DL127" s="239" t="str">
        <v/>
      </c>
      <c r="DM127" s="239" t="str">
        <v/>
      </c>
      <c r="DN127" s="239" t="str">
        <v/>
      </c>
      <c r="DO127" s="239" t="str">
        <v/>
      </c>
      <c r="DP127" s="110">
        <v>0</v>
      </c>
      <c r="DR127" s="282" t="s">
        <v>695</v>
      </c>
      <c r="DS127" s="288">
        <v>0</v>
      </c>
      <c r="DT127" s="288">
        <v>0</v>
      </c>
      <c r="DU127" s="288">
        <v>0</v>
      </c>
      <c r="DV127" s="288">
        <v>0</v>
      </c>
      <c r="DW127" s="288">
        <v>0</v>
      </c>
      <c r="DX127" s="288">
        <v>0</v>
      </c>
      <c r="DY127" s="288">
        <v>0</v>
      </c>
      <c r="DZ127" s="288">
        <v>0</v>
      </c>
      <c r="EA127" s="288">
        <v>0</v>
      </c>
      <c r="EB127" s="288">
        <v>0</v>
      </c>
      <c r="EC127" s="288">
        <v>0</v>
      </c>
      <c r="ED127" s="288">
        <v>0</v>
      </c>
      <c r="EE127" s="288">
        <v>0</v>
      </c>
      <c r="EF127" s="290">
        <v>0</v>
      </c>
      <c r="EG127" s="288">
        <v>0</v>
      </c>
      <c r="EH127" s="288">
        <v>0</v>
      </c>
      <c r="EK127" s="282" t="s">
        <v>695</v>
      </c>
      <c r="EL127" s="286">
        <f>IFERROR(DS127+TripMode!DD127, DS127)</f>
        <v>0</v>
      </c>
      <c r="EM127" s="286">
        <f>IFERROR(DT127+TripMode!DD127, DT127)</f>
        <v>0</v>
      </c>
      <c r="EN127" s="286">
        <f>IFERROR(DU127+TripMode!DE127, DU127)</f>
        <v>0</v>
      </c>
      <c r="EO127" s="286">
        <f>IFERROR(DV127+TripMode!DE127, DV127)</f>
        <v>0</v>
      </c>
      <c r="EP127" s="286">
        <f>IFERROR(DW127+TripMode!DE127, DW127)</f>
        <v>0</v>
      </c>
      <c r="EQ127" s="286">
        <f>IFERROR(DX127+TripMode!DF127, DX127)</f>
        <v>0</v>
      </c>
      <c r="ER127" s="286">
        <f>IFERROR(DY127+TripMode!DF127, DY127)</f>
        <v>0</v>
      </c>
      <c r="ES127" s="286">
        <f>IFERROR(DZ127+TripMode!DF127, DZ127)</f>
        <v>0</v>
      </c>
      <c r="ET127" s="286">
        <f>IFERROR(EA127+TripMode!DG127, EA127)</f>
        <v>0</v>
      </c>
      <c r="EU127" s="287">
        <f>IFERROR(EB127+TripMode!DH127, EB127)</f>
        <v>0</v>
      </c>
      <c r="EV127" s="286">
        <f>IFERROR(EC127+TripMode!DI127, EC127)</f>
        <v>0</v>
      </c>
      <c r="EW127" s="286">
        <f>IFERROR(ED127+TripMode!DJ127, ED127)</f>
        <v>0</v>
      </c>
      <c r="EX127" s="286">
        <f>IFERROR(EE127+TripMode!DK127, EE127)</f>
        <v>0</v>
      </c>
      <c r="EY127" s="290">
        <v>0</v>
      </c>
      <c r="EZ127" s="286">
        <f>IFERROR(EG127+TripMode!DN127, EG127)</f>
        <v>0</v>
      </c>
      <c r="FA127" s="286">
        <f>IFERROR(EH127+TripMode!DO127, EH127)</f>
        <v>0</v>
      </c>
    </row>
    <row r="128" spans="1:157" s="251" customFormat="1" x14ac:dyDescent="0.25">
      <c r="A128" s="251">
        <v>10</v>
      </c>
      <c r="B128" s="273" t="s">
        <v>525</v>
      </c>
      <c r="C128" s="274"/>
      <c r="D128" s="274"/>
      <c r="E128" s="274"/>
      <c r="F128" s="274"/>
      <c r="G128" s="274"/>
      <c r="H128" s="274"/>
      <c r="I128" s="274"/>
      <c r="J128" s="274"/>
      <c r="K128" s="274"/>
      <c r="L128" s="274">
        <v>0</v>
      </c>
      <c r="M128" s="274"/>
      <c r="N128" s="274"/>
      <c r="O128" s="275">
        <v>0</v>
      </c>
      <c r="P128" s="234"/>
      <c r="Q128" s="273" t="s">
        <v>525</v>
      </c>
      <c r="R128" s="274">
        <f>IFERROR(C128*IF((AG$131-SUM(C$124:C$127))/(C$131-SUM(C$124:C$127))&gt;0,(AG$131-SUM(C$124:C$127))/(C$131-SUM(C$124:C$127)),1),0)</f>
        <v>0</v>
      </c>
      <c r="S128" s="274">
        <f t="shared" ref="S128:AC128" si="909">IFERROR(D128*IF((AH$131-SUM(D$124:D$127))/(D$131-SUM(D$124:D$127))&gt;0,(AH$131-SUM(D$124:D$127))/(D$131-SUM(D$124:D$127)),1),0)</f>
        <v>0</v>
      </c>
      <c r="T128" s="274">
        <f t="shared" si="909"/>
        <v>0</v>
      </c>
      <c r="U128" s="274">
        <f t="shared" si="909"/>
        <v>0</v>
      </c>
      <c r="V128" s="274">
        <f t="shared" si="909"/>
        <v>0</v>
      </c>
      <c r="W128" s="274">
        <f t="shared" si="909"/>
        <v>0</v>
      </c>
      <c r="X128" s="274">
        <f t="shared" si="909"/>
        <v>0</v>
      </c>
      <c r="Y128" s="274">
        <f t="shared" si="909"/>
        <v>0</v>
      </c>
      <c r="Z128" s="274">
        <f t="shared" si="909"/>
        <v>0</v>
      </c>
      <c r="AA128" s="274">
        <f t="shared" si="909"/>
        <v>0</v>
      </c>
      <c r="AB128" s="274">
        <f t="shared" si="909"/>
        <v>0</v>
      </c>
      <c r="AC128" s="274">
        <f t="shared" si="909"/>
        <v>0</v>
      </c>
      <c r="AD128" s="275">
        <f t="shared" si="867"/>
        <v>0</v>
      </c>
      <c r="AF128" s="273" t="s">
        <v>525</v>
      </c>
      <c r="AG128" s="274">
        <f>Index!$D$3*SUMIFS(TripMode_Input!$E:$E,TripMode_Input!$C:$C,AG$4,TripMode_Input!$D:$D,$A$117,TripMode_Input!$B:$B,$A128)</f>
        <v>0</v>
      </c>
      <c r="AH128" s="274">
        <f>Index!$D$3*SUMIFS(TripMode_Input!$E:$E,TripMode_Input!$C:$C,AH$4,TripMode_Input!$D:$D,$A$117,TripMode_Input!$B:$B,$A128)</f>
        <v>0</v>
      </c>
      <c r="AI128" s="274">
        <f>Index!$D$3*SUMIFS(TripMode_Input!$E:$E,TripMode_Input!$C:$C,AI$4,TripMode_Input!$D:$D,$A$117,TripMode_Input!$B:$B,$A128)</f>
        <v>0</v>
      </c>
      <c r="AJ128" s="274">
        <f>Index!$D$3*SUMIFS(TripMode_Input!$E:$E,TripMode_Input!$C:$C,AJ$4,TripMode_Input!$D:$D,$A$117,TripMode_Input!$B:$B,$A128)</f>
        <v>0</v>
      </c>
      <c r="AK128" s="274">
        <f>Index!$D$3*SUMIFS(TripMode_Input!$E:$E,TripMode_Input!$C:$C,AK$4,TripMode_Input!$D:$D,$A$117,TripMode_Input!$B:$B,$A128)</f>
        <v>0</v>
      </c>
      <c r="AL128" s="274">
        <f>Index!$D$3*SUMIFS(TripMode_Input!$E:$E,TripMode_Input!$C:$C,AL$4,TripMode_Input!$D:$D,$A$117,TripMode_Input!$B:$B,$A128)</f>
        <v>0</v>
      </c>
      <c r="AM128" s="274">
        <f>Index!$D$3*SUMIFS(TripMode_Input!$E:$E,TripMode_Input!$C:$C,AM$4,TripMode_Input!$D:$D,$A$117,TripMode_Input!$B:$B,$A128)</f>
        <v>0</v>
      </c>
      <c r="AN128" s="274">
        <f>Index!$D$3*SUMIFS(TripMode_Input!$E:$E,TripMode_Input!$C:$C,AN$4,TripMode_Input!$D:$D,$A$117,TripMode_Input!$B:$B,$A128)</f>
        <v>0</v>
      </c>
      <c r="AO128" s="274">
        <f>Index!$D$3*SUMIFS(TripMode_Input!$E:$E,TripMode_Input!$C:$C,AO$4,TripMode_Input!$D:$D,$A$117,TripMode_Input!$B:$B,$A128)</f>
        <v>0</v>
      </c>
      <c r="AP128" s="274">
        <f>Index!$D$3*SUMIFS(TripMode_Input!$E:$E,TripMode_Input!$C:$C,AP$4,TripMode_Input!$D:$D,$A$117,TripMode_Input!$B:$B,$A128)</f>
        <v>0</v>
      </c>
      <c r="AQ128" s="274">
        <f>Index!$D$3*SUMIFS(TripMode_Input!$E:$E,TripMode_Input!$C:$C,AQ$4,TripMode_Input!$D:$D,$A$117,TripMode_Input!$B:$B,$A128)</f>
        <v>0</v>
      </c>
      <c r="AR128" s="274">
        <f>Index!$D$3*SUMIFS(TripMode_Input!$E:$E,TripMode_Input!$C:$C,AR$4,TripMode_Input!$D:$D,$A$117,TripMode_Input!$B:$B,$A128)</f>
        <v>0</v>
      </c>
      <c r="AS128" s="275">
        <f t="shared" si="868"/>
        <v>0</v>
      </c>
      <c r="AU128" s="273" t="s">
        <v>525</v>
      </c>
      <c r="AV128" s="249">
        <f t="shared" si="869"/>
        <v>0</v>
      </c>
      <c r="AW128" s="249">
        <f t="shared" si="870"/>
        <v>0</v>
      </c>
      <c r="AX128" s="249">
        <f t="shared" si="871"/>
        <v>0</v>
      </c>
      <c r="AY128" s="249">
        <f t="shared" si="872"/>
        <v>0</v>
      </c>
      <c r="AZ128" s="249">
        <f t="shared" si="873"/>
        <v>0</v>
      </c>
      <c r="BA128" s="249">
        <f t="shared" si="874"/>
        <v>0</v>
      </c>
      <c r="BB128" s="249">
        <f t="shared" si="875"/>
        <v>0</v>
      </c>
      <c r="BC128" s="249">
        <f t="shared" si="876"/>
        <v>0</v>
      </c>
      <c r="BD128" s="249">
        <f t="shared" si="877"/>
        <v>0</v>
      </c>
      <c r="BE128" s="249">
        <f t="shared" si="878"/>
        <v>0</v>
      </c>
      <c r="BF128" s="249">
        <f t="shared" si="879"/>
        <v>0</v>
      </c>
      <c r="BG128" s="249">
        <f t="shared" si="880"/>
        <v>0</v>
      </c>
      <c r="BH128" s="279">
        <f t="shared" si="881"/>
        <v>0</v>
      </c>
      <c r="BJ128" s="273" t="s">
        <v>525</v>
      </c>
      <c r="BK128" s="249">
        <f t="shared" si="882"/>
        <v>0</v>
      </c>
      <c r="BL128" s="249">
        <f t="shared" si="883"/>
        <v>0</v>
      </c>
      <c r="BM128" s="249">
        <f t="shared" si="884"/>
        <v>0</v>
      </c>
      <c r="BN128" s="249">
        <f t="shared" si="885"/>
        <v>0</v>
      </c>
      <c r="BO128" s="249">
        <f t="shared" si="886"/>
        <v>0</v>
      </c>
      <c r="BP128" s="249">
        <f t="shared" si="887"/>
        <v>0</v>
      </c>
      <c r="BQ128" s="249">
        <f t="shared" si="888"/>
        <v>0</v>
      </c>
      <c r="BR128" s="249">
        <f t="shared" si="889"/>
        <v>0</v>
      </c>
      <c r="BS128" s="249">
        <f t="shared" si="890"/>
        <v>0</v>
      </c>
      <c r="BT128" s="249">
        <f t="shared" si="891"/>
        <v>0</v>
      </c>
      <c r="BU128" s="249">
        <f t="shared" si="892"/>
        <v>0</v>
      </c>
      <c r="BV128" s="249">
        <f t="shared" si="893"/>
        <v>0</v>
      </c>
      <c r="BW128" s="279">
        <f t="shared" si="894"/>
        <v>0</v>
      </c>
      <c r="BY128" s="273" t="s">
        <v>525</v>
      </c>
      <c r="BZ128" s="249" t="str">
        <f t="shared" si="895"/>
        <v/>
      </c>
      <c r="CA128" s="249" t="str">
        <f t="shared" si="832"/>
        <v/>
      </c>
      <c r="CB128" s="249" t="str">
        <f t="shared" si="833"/>
        <v/>
      </c>
      <c r="CC128" s="249" t="str">
        <f t="shared" si="834"/>
        <v/>
      </c>
      <c r="CD128" s="249" t="str">
        <f t="shared" si="835"/>
        <v/>
      </c>
      <c r="CE128" s="249" t="str">
        <f t="shared" si="836"/>
        <v/>
      </c>
      <c r="CF128" s="249" t="str">
        <f t="shared" si="837"/>
        <v/>
      </c>
      <c r="CG128" s="249" t="str">
        <f t="shared" si="838"/>
        <v/>
      </c>
      <c r="CH128" s="249" t="str">
        <f t="shared" si="839"/>
        <v/>
      </c>
      <c r="CI128" s="249" t="str">
        <f t="shared" si="840"/>
        <v/>
      </c>
      <c r="CJ128" s="249" t="str">
        <f t="shared" si="841"/>
        <v/>
      </c>
      <c r="CK128" s="249" t="str">
        <f t="shared" si="842"/>
        <v/>
      </c>
      <c r="CL128" s="279" t="str">
        <f t="shared" si="843"/>
        <v/>
      </c>
      <c r="CN128" s="273" t="s">
        <v>525</v>
      </c>
      <c r="CO128" s="239" t="str">
        <f t="shared" si="896"/>
        <v/>
      </c>
      <c r="CP128" s="239" t="str">
        <f t="shared" si="844"/>
        <v/>
      </c>
      <c r="CQ128" s="239" t="str">
        <f t="shared" si="845"/>
        <v/>
      </c>
      <c r="CR128" s="239" t="str">
        <f t="shared" si="846"/>
        <v/>
      </c>
      <c r="CS128" s="239" t="str">
        <f t="shared" si="847"/>
        <v/>
      </c>
      <c r="CT128" s="239" t="str">
        <f t="shared" si="848"/>
        <v/>
      </c>
      <c r="CU128" s="239" t="str">
        <f t="shared" si="849"/>
        <v/>
      </c>
      <c r="CV128" s="239" t="str">
        <f t="shared" si="850"/>
        <v/>
      </c>
      <c r="CW128" s="239" t="str">
        <f t="shared" si="851"/>
        <v/>
      </c>
      <c r="CX128" s="239" t="str">
        <f t="shared" si="852"/>
        <v/>
      </c>
      <c r="CY128" s="239" t="str">
        <f t="shared" si="853"/>
        <v/>
      </c>
      <c r="CZ128" s="239" t="str">
        <f t="shared" si="854"/>
        <v/>
      </c>
      <c r="DA128" s="110"/>
      <c r="DC128" s="273" t="str">
        <v>School Bus</v>
      </c>
      <c r="DD128" s="239" t="str">
        <v/>
      </c>
      <c r="DE128" s="239" t="str">
        <v/>
      </c>
      <c r="DF128" s="239" t="str">
        <v/>
      </c>
      <c r="DG128" s="239" t="str">
        <v/>
      </c>
      <c r="DH128" s="239" t="str">
        <v/>
      </c>
      <c r="DI128" s="239" t="str">
        <v/>
      </c>
      <c r="DJ128" s="239" t="str">
        <v/>
      </c>
      <c r="DK128" s="239" t="str">
        <v/>
      </c>
      <c r="DL128" s="239" t="str">
        <v/>
      </c>
      <c r="DM128" s="239" t="str">
        <v/>
      </c>
      <c r="DN128" s="239" t="str">
        <v/>
      </c>
      <c r="DO128" s="239" t="str">
        <v/>
      </c>
      <c r="DP128" s="110">
        <v>0</v>
      </c>
      <c r="DR128" s="282" t="s">
        <v>697</v>
      </c>
      <c r="DS128" s="286">
        <v>-999</v>
      </c>
      <c r="DT128" s="286">
        <v>-999</v>
      </c>
      <c r="DU128" s="286">
        <v>-999</v>
      </c>
      <c r="DV128" s="286">
        <v>-999</v>
      </c>
      <c r="DW128" s="286">
        <v>-999</v>
      </c>
      <c r="DX128" s="286">
        <v>-999</v>
      </c>
      <c r="DY128" s="286">
        <v>-999</v>
      </c>
      <c r="DZ128" s="286">
        <v>-999</v>
      </c>
      <c r="EA128" s="286">
        <v>-999</v>
      </c>
      <c r="EB128" s="286">
        <v>-999</v>
      </c>
      <c r="EC128" s="286">
        <v>-999</v>
      </c>
      <c r="ED128" s="286">
        <v>-999</v>
      </c>
      <c r="EE128" s="286">
        <v>-999</v>
      </c>
      <c r="EF128" s="286">
        <v>-999</v>
      </c>
      <c r="EG128" s="286">
        <v>-999</v>
      </c>
      <c r="EH128" s="286">
        <v>-999</v>
      </c>
      <c r="EK128" s="282" t="s">
        <v>697</v>
      </c>
      <c r="EL128" s="286">
        <f>IFERROR(DS128+TripMode!DD128, DS128)</f>
        <v>-999</v>
      </c>
      <c r="EM128" s="286">
        <f>IFERROR(DT128+TripMode!DD128, DT128)</f>
        <v>-999</v>
      </c>
      <c r="EN128" s="286">
        <f>IFERROR(DU128+TripMode!DE128, DU128)</f>
        <v>-999</v>
      </c>
      <c r="EO128" s="286">
        <f>IFERROR(DV128+TripMode!DE128, DV128)</f>
        <v>-999</v>
      </c>
      <c r="EP128" s="286">
        <f>IFERROR(DW128+TripMode!DE128, DW128)</f>
        <v>-999</v>
      </c>
      <c r="EQ128" s="286">
        <f>IFERROR(DX128+TripMode!DF128, DX128)</f>
        <v>-999</v>
      </c>
      <c r="ER128" s="286">
        <f>IFERROR(DY128+TripMode!DF128, DY128)</f>
        <v>-999</v>
      </c>
      <c r="ES128" s="286">
        <f>IFERROR(DZ128+TripMode!DF128, DZ128)</f>
        <v>-999</v>
      </c>
      <c r="ET128" s="286">
        <f>IFERROR(EA128+TripMode!DG128, EA128)</f>
        <v>-999</v>
      </c>
      <c r="EU128" s="287">
        <f>IFERROR(EB128+TripMode!DH128, EB128)</f>
        <v>-999</v>
      </c>
      <c r="EV128" s="286">
        <f>IFERROR(EC128+TripMode!DI128, EC128)</f>
        <v>-999</v>
      </c>
      <c r="EW128" s="286">
        <f>IFERROR(ED128+TripMode!DJ128, ED128)</f>
        <v>-999</v>
      </c>
      <c r="EX128" s="286">
        <f>IFERROR(EE128+TripMode!DK128, EE128)</f>
        <v>-999</v>
      </c>
      <c r="EY128" s="286">
        <f>IFERROR(EF128+TripMode!DL128, EF128)</f>
        <v>-999</v>
      </c>
      <c r="EZ128" s="286">
        <f>IFERROR(EG128+TripMode!DN128, EG128)</f>
        <v>-999</v>
      </c>
      <c r="FA128" s="286">
        <f>IFERROR(EH128+TripMode!DO128, EH128)</f>
        <v>-999</v>
      </c>
    </row>
    <row r="129" spans="1:157" s="251" customFormat="1" x14ac:dyDescent="0.25">
      <c r="A129" s="251">
        <v>11</v>
      </c>
      <c r="B129" s="273" t="s">
        <v>468</v>
      </c>
      <c r="C129" s="274"/>
      <c r="D129" s="274"/>
      <c r="E129" s="274"/>
      <c r="F129" s="274"/>
      <c r="G129" s="274"/>
      <c r="H129" s="274">
        <v>0</v>
      </c>
      <c r="I129" s="274"/>
      <c r="J129" s="274"/>
      <c r="K129" s="274"/>
      <c r="L129" s="274"/>
      <c r="M129" s="274">
        <v>0</v>
      </c>
      <c r="N129" s="274">
        <v>0</v>
      </c>
      <c r="O129" s="275">
        <v>0</v>
      </c>
      <c r="P129" s="234"/>
      <c r="Q129" s="273" t="s">
        <v>468</v>
      </c>
      <c r="R129" s="274">
        <f t="shared" ref="R129:R130" si="910">IFERROR(C129*IF((AG$131-SUM(C$124:C$127))/(C$131-SUM(C$124:C$127))&gt;0,(AG$131-SUM(C$124:C$127))/(C$131-SUM(C$124:C$127)),1),0)</f>
        <v>0</v>
      </c>
      <c r="S129" s="274">
        <f t="shared" ref="S129:S130" si="911">IFERROR(D129*IF((AH$131-SUM(D$124:D$127))/(D$131-SUM(D$124:D$127))&gt;0,(AH$131-SUM(D$124:D$127))/(D$131-SUM(D$124:D$127)),1),0)</f>
        <v>0</v>
      </c>
      <c r="T129" s="274">
        <f t="shared" ref="T129:T130" si="912">IFERROR(E129*IF((AI$131-SUM(E$124:E$127))/(E$131-SUM(E$124:E$127))&gt;0,(AI$131-SUM(E$124:E$127))/(E$131-SUM(E$124:E$127)),1),0)</f>
        <v>0</v>
      </c>
      <c r="U129" s="274">
        <f t="shared" ref="U129:U130" si="913">IFERROR(F129*IF((AJ$131-SUM(F$124:F$127))/(F$131-SUM(F$124:F$127))&gt;0,(AJ$131-SUM(F$124:F$127))/(F$131-SUM(F$124:F$127)),1),0)</f>
        <v>0</v>
      </c>
      <c r="V129" s="274">
        <f t="shared" ref="V129:V130" si="914">IFERROR(G129*IF((AK$131-SUM(G$124:G$127))/(G$131-SUM(G$124:G$127))&gt;0,(AK$131-SUM(G$124:G$127))/(G$131-SUM(G$124:G$127)),1),0)</f>
        <v>0</v>
      </c>
      <c r="W129" s="274">
        <f t="shared" ref="W129:W130" si="915">IFERROR(H129*IF((AL$131-SUM(H$124:H$127))/(H$131-SUM(H$124:H$127))&gt;0,(AL$131-SUM(H$124:H$127))/(H$131-SUM(H$124:H$127)),1),0)</f>
        <v>0</v>
      </c>
      <c r="X129" s="274">
        <f t="shared" ref="X129:X130" si="916">IFERROR(I129*IF((AM$131-SUM(I$124:I$127))/(I$131-SUM(I$124:I$127))&gt;0,(AM$131-SUM(I$124:I$127))/(I$131-SUM(I$124:I$127)),1),0)</f>
        <v>0</v>
      </c>
      <c r="Y129" s="274">
        <f t="shared" ref="Y129:Y130" si="917">IFERROR(J129*IF((AN$131-SUM(J$124:J$127))/(J$131-SUM(J$124:J$127))&gt;0,(AN$131-SUM(J$124:J$127))/(J$131-SUM(J$124:J$127)),1),0)</f>
        <v>0</v>
      </c>
      <c r="Z129" s="274">
        <f t="shared" ref="Z129:Z130" si="918">IFERROR(K129*IF((AO$131-SUM(K$124:K$127))/(K$131-SUM(K$124:K$127))&gt;0,(AO$131-SUM(K$124:K$127))/(K$131-SUM(K$124:K$127)),1),0)</f>
        <v>0</v>
      </c>
      <c r="AA129" s="274">
        <f t="shared" ref="AA129:AA130" si="919">IFERROR(L129*IF((AP$131-SUM(L$124:L$127))/(L$131-SUM(L$124:L$127))&gt;0,(AP$131-SUM(L$124:L$127))/(L$131-SUM(L$124:L$127)),1),0)</f>
        <v>0</v>
      </c>
      <c r="AB129" s="274">
        <f t="shared" ref="AB129:AB130" si="920">IFERROR(M129*IF((AQ$131-SUM(M$124:M$127))/(M$131-SUM(M$124:M$127))&gt;0,(AQ$131-SUM(M$124:M$127))/(M$131-SUM(M$124:M$127)),1),0)</f>
        <v>0</v>
      </c>
      <c r="AC129" s="274">
        <f t="shared" ref="AC129:AC130" si="921">IFERROR(N129*IF((AR$131-SUM(N$124:N$127))/(N$131-SUM(N$124:N$127))&gt;0,(AR$131-SUM(N$124:N$127))/(N$131-SUM(N$124:N$127)),1),0)</f>
        <v>0</v>
      </c>
      <c r="AD129" s="275">
        <f t="shared" si="867"/>
        <v>0</v>
      </c>
      <c r="AF129" s="273" t="s">
        <v>468</v>
      </c>
      <c r="AG129" s="274">
        <f>Index!$D$3*SUMIFS(TripMode_Input!$E:$E,TripMode_Input!$C:$C,AG$4,TripMode_Input!$D:$D,$A$117,TripMode_Input!$B:$B,$A129)</f>
        <v>0</v>
      </c>
      <c r="AH129" s="274">
        <f>Index!$D$3*SUMIFS(TripMode_Input!$E:$E,TripMode_Input!$C:$C,AH$4,TripMode_Input!$D:$D,$A$117,TripMode_Input!$B:$B,$A129)</f>
        <v>0</v>
      </c>
      <c r="AI129" s="274">
        <f>Index!$D$3*SUMIFS(TripMode_Input!$E:$E,TripMode_Input!$C:$C,AI$4,TripMode_Input!$D:$D,$A$117,TripMode_Input!$B:$B,$A129)</f>
        <v>0</v>
      </c>
      <c r="AJ129" s="274">
        <f>Index!$D$3*SUMIFS(TripMode_Input!$E:$E,TripMode_Input!$C:$C,AJ$4,TripMode_Input!$D:$D,$A$117,TripMode_Input!$B:$B,$A129)</f>
        <v>0</v>
      </c>
      <c r="AK129" s="274">
        <f>Index!$D$3*SUMIFS(TripMode_Input!$E:$E,TripMode_Input!$C:$C,AK$4,TripMode_Input!$D:$D,$A$117,TripMode_Input!$B:$B,$A129)</f>
        <v>0</v>
      </c>
      <c r="AL129" s="274">
        <f>Index!$D$3*SUMIFS(TripMode_Input!$E:$E,TripMode_Input!$C:$C,AL$4,TripMode_Input!$D:$D,$A$117,TripMode_Input!$B:$B,$A129)</f>
        <v>0</v>
      </c>
      <c r="AM129" s="274">
        <f>Index!$D$3*SUMIFS(TripMode_Input!$E:$E,TripMode_Input!$C:$C,AM$4,TripMode_Input!$D:$D,$A$117,TripMode_Input!$B:$B,$A129)</f>
        <v>0</v>
      </c>
      <c r="AN129" s="274">
        <f>Index!$D$3*SUMIFS(TripMode_Input!$E:$E,TripMode_Input!$C:$C,AN$4,TripMode_Input!$D:$D,$A$117,TripMode_Input!$B:$B,$A129)</f>
        <v>0</v>
      </c>
      <c r="AO129" s="274">
        <f>Index!$D$3*SUMIFS(TripMode_Input!$E:$E,TripMode_Input!$C:$C,AO$4,TripMode_Input!$D:$D,$A$117,TripMode_Input!$B:$B,$A129)</f>
        <v>0</v>
      </c>
      <c r="AP129" s="274">
        <f>Index!$D$3*SUMIFS(TripMode_Input!$E:$E,TripMode_Input!$C:$C,AP$4,TripMode_Input!$D:$D,$A$117,TripMode_Input!$B:$B,$A129)</f>
        <v>0</v>
      </c>
      <c r="AQ129" s="274">
        <f>Index!$D$3*SUMIFS(TripMode_Input!$E:$E,TripMode_Input!$C:$C,AQ$4,TripMode_Input!$D:$D,$A$117,TripMode_Input!$B:$B,$A129)</f>
        <v>0</v>
      </c>
      <c r="AR129" s="274">
        <f>Index!$D$3*SUMIFS(TripMode_Input!$E:$E,TripMode_Input!$C:$C,AR$4,TripMode_Input!$D:$D,$A$117,TripMode_Input!$B:$B,$A129)</f>
        <v>0</v>
      </c>
      <c r="AS129" s="275">
        <f t="shared" si="868"/>
        <v>0</v>
      </c>
      <c r="AU129" s="273" t="s">
        <v>468</v>
      </c>
      <c r="AV129" s="249">
        <f t="shared" si="869"/>
        <v>0</v>
      </c>
      <c r="AW129" s="249">
        <f t="shared" si="870"/>
        <v>0</v>
      </c>
      <c r="AX129" s="249">
        <f t="shared" si="871"/>
        <v>0</v>
      </c>
      <c r="AY129" s="249">
        <f t="shared" si="872"/>
        <v>0</v>
      </c>
      <c r="AZ129" s="249">
        <f t="shared" si="873"/>
        <v>0</v>
      </c>
      <c r="BA129" s="249">
        <f t="shared" si="874"/>
        <v>0</v>
      </c>
      <c r="BB129" s="249">
        <f t="shared" si="875"/>
        <v>0</v>
      </c>
      <c r="BC129" s="249">
        <f t="shared" si="876"/>
        <v>0</v>
      </c>
      <c r="BD129" s="249">
        <f t="shared" si="877"/>
        <v>0</v>
      </c>
      <c r="BE129" s="249">
        <f t="shared" si="878"/>
        <v>0</v>
      </c>
      <c r="BF129" s="249">
        <f t="shared" si="879"/>
        <v>0</v>
      </c>
      <c r="BG129" s="249">
        <f t="shared" si="880"/>
        <v>0</v>
      </c>
      <c r="BH129" s="279">
        <f t="shared" si="881"/>
        <v>0</v>
      </c>
      <c r="BJ129" s="273" t="s">
        <v>468</v>
      </c>
      <c r="BK129" s="249">
        <f t="shared" si="882"/>
        <v>0</v>
      </c>
      <c r="BL129" s="249">
        <f t="shared" si="883"/>
        <v>0</v>
      </c>
      <c r="BM129" s="249">
        <f t="shared" si="884"/>
        <v>0</v>
      </c>
      <c r="BN129" s="249">
        <f t="shared" si="885"/>
        <v>0</v>
      </c>
      <c r="BO129" s="249">
        <f t="shared" si="886"/>
        <v>0</v>
      </c>
      <c r="BP129" s="249">
        <f t="shared" si="887"/>
        <v>0</v>
      </c>
      <c r="BQ129" s="249">
        <f t="shared" si="888"/>
        <v>0</v>
      </c>
      <c r="BR129" s="249">
        <f t="shared" si="889"/>
        <v>0</v>
      </c>
      <c r="BS129" s="249">
        <f t="shared" si="890"/>
        <v>0</v>
      </c>
      <c r="BT129" s="249">
        <f t="shared" si="891"/>
        <v>0</v>
      </c>
      <c r="BU129" s="249">
        <f t="shared" si="892"/>
        <v>0</v>
      </c>
      <c r="BV129" s="249">
        <f t="shared" si="893"/>
        <v>0</v>
      </c>
      <c r="BW129" s="279">
        <f t="shared" si="894"/>
        <v>0</v>
      </c>
      <c r="BY129" s="273" t="s">
        <v>468</v>
      </c>
      <c r="BZ129" s="249" t="str">
        <f t="shared" si="895"/>
        <v/>
      </c>
      <c r="CA129" s="249" t="str">
        <f t="shared" si="832"/>
        <v/>
      </c>
      <c r="CB129" s="249" t="str">
        <f t="shared" si="833"/>
        <v/>
      </c>
      <c r="CC129" s="249" t="str">
        <f t="shared" si="834"/>
        <v/>
      </c>
      <c r="CD129" s="249" t="str">
        <f t="shared" si="835"/>
        <v/>
      </c>
      <c r="CE129" s="249" t="str">
        <f t="shared" si="836"/>
        <v/>
      </c>
      <c r="CF129" s="249" t="str">
        <f t="shared" si="837"/>
        <v/>
      </c>
      <c r="CG129" s="249" t="str">
        <f t="shared" si="838"/>
        <v/>
      </c>
      <c r="CH129" s="249" t="str">
        <f t="shared" si="839"/>
        <v/>
      </c>
      <c r="CI129" s="249" t="str">
        <f t="shared" si="840"/>
        <v/>
      </c>
      <c r="CJ129" s="249" t="str">
        <f t="shared" si="841"/>
        <v/>
      </c>
      <c r="CK129" s="249" t="str">
        <f t="shared" si="842"/>
        <v/>
      </c>
      <c r="CL129" s="279" t="str">
        <f t="shared" si="843"/>
        <v/>
      </c>
      <c r="CN129" s="273" t="s">
        <v>468</v>
      </c>
      <c r="CO129" s="239" t="str">
        <f t="shared" si="896"/>
        <v/>
      </c>
      <c r="CP129" s="239" t="str">
        <f t="shared" si="844"/>
        <v/>
      </c>
      <c r="CQ129" s="239" t="str">
        <f t="shared" si="845"/>
        <v/>
      </c>
      <c r="CR129" s="239" t="str">
        <f t="shared" si="846"/>
        <v/>
      </c>
      <c r="CS129" s="239" t="str">
        <f t="shared" si="847"/>
        <v/>
      </c>
      <c r="CT129" s="239" t="str">
        <f t="shared" si="848"/>
        <v/>
      </c>
      <c r="CU129" s="239" t="str">
        <f t="shared" si="849"/>
        <v/>
      </c>
      <c r="CV129" s="239" t="str">
        <f t="shared" si="850"/>
        <v/>
      </c>
      <c r="CW129" s="239" t="str">
        <f t="shared" si="851"/>
        <v/>
      </c>
      <c r="CX129" s="239" t="str">
        <f t="shared" si="852"/>
        <v/>
      </c>
      <c r="CY129" s="239" t="str">
        <f t="shared" si="853"/>
        <v/>
      </c>
      <c r="CZ129" s="239" t="str">
        <f t="shared" si="854"/>
        <v/>
      </c>
      <c r="DA129" s="110"/>
      <c r="DC129" s="273" t="str">
        <v>Taxi \ Shuttle</v>
      </c>
      <c r="DD129" s="239" t="str">
        <v/>
      </c>
      <c r="DE129" s="239" t="str">
        <v/>
      </c>
      <c r="DF129" s="239" t="str">
        <v/>
      </c>
      <c r="DG129" s="239" t="str">
        <v/>
      </c>
      <c r="DH129" s="239" t="str">
        <v/>
      </c>
      <c r="DI129" s="239" t="str">
        <v/>
      </c>
      <c r="DJ129" s="239" t="str">
        <v/>
      </c>
      <c r="DK129" s="239" t="str">
        <v/>
      </c>
      <c r="DL129" s="239" t="str">
        <v/>
      </c>
      <c r="DM129" s="239" t="str">
        <v/>
      </c>
      <c r="DN129" s="239" t="str">
        <v/>
      </c>
      <c r="DO129" s="239" t="str">
        <v/>
      </c>
      <c r="DP129" s="110">
        <v>0</v>
      </c>
      <c r="DR129" s="282" t="s">
        <v>698</v>
      </c>
      <c r="DS129" s="286">
        <v>-999</v>
      </c>
      <c r="DT129" s="286">
        <v>-999</v>
      </c>
      <c r="DU129" s="286">
        <v>-1</v>
      </c>
      <c r="DV129" s="286">
        <v>-1</v>
      </c>
      <c r="DW129" s="286">
        <v>-1</v>
      </c>
      <c r="DX129" s="286">
        <v>-1</v>
      </c>
      <c r="DY129" s="286">
        <v>-1</v>
      </c>
      <c r="DZ129" s="286">
        <v>-1</v>
      </c>
      <c r="EA129" s="286">
        <v>-1</v>
      </c>
      <c r="EB129" s="287">
        <v>-999</v>
      </c>
      <c r="EC129" s="286">
        <v>-999</v>
      </c>
      <c r="ED129" s="286">
        <v>-999</v>
      </c>
      <c r="EE129" s="286">
        <v>-999</v>
      </c>
      <c r="EF129" s="286">
        <v>-999</v>
      </c>
      <c r="EG129" s="290">
        <v>0</v>
      </c>
      <c r="EH129" s="286">
        <v>-5</v>
      </c>
      <c r="EK129" s="282" t="s">
        <v>698</v>
      </c>
      <c r="EL129" s="286">
        <f>IFERROR(DS129+TripMode!DD129, DS129)</f>
        <v>-999</v>
      </c>
      <c r="EM129" s="286">
        <f>IFERROR(DT129+TripMode!DD129, DT129)</f>
        <v>-999</v>
      </c>
      <c r="EN129" s="286">
        <f>IFERROR(DU129+TripMode!DE129, DU129)</f>
        <v>-1</v>
      </c>
      <c r="EO129" s="286">
        <f>IFERROR(DV129+TripMode!DE129, DV129)</f>
        <v>-1</v>
      </c>
      <c r="EP129" s="286">
        <f>IFERROR(DW129+TripMode!DE129, DW129)</f>
        <v>-1</v>
      </c>
      <c r="EQ129" s="286">
        <f>IFERROR(DX129+TripMode!DF129, DX129)</f>
        <v>-1</v>
      </c>
      <c r="ER129" s="286">
        <f>IFERROR(DY129+TripMode!DF129, DY129)</f>
        <v>-1</v>
      </c>
      <c r="ES129" s="286">
        <f>IFERROR(DZ129+TripMode!DF129, DZ129)</f>
        <v>-1</v>
      </c>
      <c r="ET129" s="286">
        <f>IFERROR(EA129+TripMode!DG129, EA129)</f>
        <v>-1</v>
      </c>
      <c r="EU129" s="287">
        <f>IFERROR(EB129+TripMode!DH129, EB129)</f>
        <v>-999</v>
      </c>
      <c r="EV129" s="286">
        <f>IFERROR(EC129+TripMode!DI129, EC129)</f>
        <v>-999</v>
      </c>
      <c r="EW129" s="286">
        <f>IFERROR(ED129+TripMode!DJ129, ED129)</f>
        <v>-999</v>
      </c>
      <c r="EX129" s="286">
        <f>IFERROR(EE129+TripMode!DK129, EE129)</f>
        <v>-999</v>
      </c>
      <c r="EY129" s="286">
        <f>IFERROR(EF129+TripMode!DL129, EF129)</f>
        <v>-999</v>
      </c>
      <c r="EZ129" s="290">
        <v>0</v>
      </c>
      <c r="FA129" s="286">
        <f>IFERROR(EH129+TripMode!DO129, EH129)</f>
        <v>-5</v>
      </c>
    </row>
    <row r="130" spans="1:157" s="251" customFormat="1" x14ac:dyDescent="0.25">
      <c r="A130" s="251">
        <v>12</v>
      </c>
      <c r="B130" s="273" t="s">
        <v>632</v>
      </c>
      <c r="C130" s="274"/>
      <c r="D130" s="274"/>
      <c r="E130" s="274"/>
      <c r="F130" s="274"/>
      <c r="G130" s="274"/>
      <c r="H130" s="274">
        <v>0</v>
      </c>
      <c r="I130" s="274"/>
      <c r="J130" s="274"/>
      <c r="K130" s="274"/>
      <c r="L130" s="274"/>
      <c r="M130" s="274">
        <v>0</v>
      </c>
      <c r="N130" s="274">
        <v>0</v>
      </c>
      <c r="O130" s="275">
        <v>0</v>
      </c>
      <c r="P130" s="234"/>
      <c r="Q130" s="273" t="s">
        <v>632</v>
      </c>
      <c r="R130" s="274">
        <f t="shared" si="910"/>
        <v>0</v>
      </c>
      <c r="S130" s="274">
        <f t="shared" si="911"/>
        <v>0</v>
      </c>
      <c r="T130" s="274">
        <f t="shared" si="912"/>
        <v>0</v>
      </c>
      <c r="U130" s="274">
        <f t="shared" si="913"/>
        <v>0</v>
      </c>
      <c r="V130" s="274">
        <f t="shared" si="914"/>
        <v>0</v>
      </c>
      <c r="W130" s="274">
        <f t="shared" si="915"/>
        <v>0</v>
      </c>
      <c r="X130" s="274">
        <f t="shared" si="916"/>
        <v>0</v>
      </c>
      <c r="Y130" s="274">
        <f t="shared" si="917"/>
        <v>0</v>
      </c>
      <c r="Z130" s="274">
        <f t="shared" si="918"/>
        <v>0</v>
      </c>
      <c r="AA130" s="274">
        <f t="shared" si="919"/>
        <v>0</v>
      </c>
      <c r="AB130" s="274">
        <f t="shared" si="920"/>
        <v>0</v>
      </c>
      <c r="AC130" s="274">
        <f t="shared" si="921"/>
        <v>0</v>
      </c>
      <c r="AD130" s="275">
        <f t="shared" si="867"/>
        <v>0</v>
      </c>
      <c r="AF130" s="273" t="s">
        <v>632</v>
      </c>
      <c r="AG130" s="274">
        <f>Index!$D$3*SUMIFS(TripMode_Input!$E:$E,TripMode_Input!$C:$C,AG$4,TripMode_Input!$D:$D,$A$117,TripMode_Input!$B:$B,$A130)</f>
        <v>0</v>
      </c>
      <c r="AH130" s="274">
        <f>Index!$D$3*SUMIFS(TripMode_Input!$E:$E,TripMode_Input!$C:$C,AH$4,TripMode_Input!$D:$D,$A$117,TripMode_Input!$B:$B,$A130)</f>
        <v>0</v>
      </c>
      <c r="AI130" s="274">
        <f>Index!$D$3*SUMIFS(TripMode_Input!$E:$E,TripMode_Input!$C:$C,AI$4,TripMode_Input!$D:$D,$A$117,TripMode_Input!$B:$B,$A130)</f>
        <v>0</v>
      </c>
      <c r="AJ130" s="274">
        <f>Index!$D$3*SUMIFS(TripMode_Input!$E:$E,TripMode_Input!$C:$C,AJ$4,TripMode_Input!$D:$D,$A$117,TripMode_Input!$B:$B,$A130)</f>
        <v>0</v>
      </c>
      <c r="AK130" s="274">
        <f>Index!$D$3*SUMIFS(TripMode_Input!$E:$E,TripMode_Input!$C:$C,AK$4,TripMode_Input!$D:$D,$A$117,TripMode_Input!$B:$B,$A130)</f>
        <v>0</v>
      </c>
      <c r="AL130" s="274">
        <f>Index!$D$3*SUMIFS(TripMode_Input!$E:$E,TripMode_Input!$C:$C,AL$4,TripMode_Input!$D:$D,$A$117,TripMode_Input!$B:$B,$A130)</f>
        <v>0</v>
      </c>
      <c r="AM130" s="274">
        <f>Index!$D$3*SUMIFS(TripMode_Input!$E:$E,TripMode_Input!$C:$C,AM$4,TripMode_Input!$D:$D,$A$117,TripMode_Input!$B:$B,$A130)</f>
        <v>0</v>
      </c>
      <c r="AN130" s="274">
        <f>Index!$D$3*SUMIFS(TripMode_Input!$E:$E,TripMode_Input!$C:$C,AN$4,TripMode_Input!$D:$D,$A$117,TripMode_Input!$B:$B,$A130)</f>
        <v>0</v>
      </c>
      <c r="AO130" s="274">
        <f>Index!$D$3*SUMIFS(TripMode_Input!$E:$E,TripMode_Input!$C:$C,AO$4,TripMode_Input!$D:$D,$A$117,TripMode_Input!$B:$B,$A130)</f>
        <v>0</v>
      </c>
      <c r="AP130" s="274">
        <f>Index!$D$3*SUMIFS(TripMode_Input!$E:$E,TripMode_Input!$C:$C,AP$4,TripMode_Input!$D:$D,$A$117,TripMode_Input!$B:$B,$A130)</f>
        <v>0</v>
      </c>
      <c r="AQ130" s="274">
        <f>Index!$D$3*SUMIFS(TripMode_Input!$E:$E,TripMode_Input!$C:$C,AQ$4,TripMode_Input!$D:$D,$A$117,TripMode_Input!$B:$B,$A130)</f>
        <v>0</v>
      </c>
      <c r="AR130" s="274">
        <f>Index!$D$3*SUMIFS(TripMode_Input!$E:$E,TripMode_Input!$C:$C,AR$4,TripMode_Input!$D:$D,$A$117,TripMode_Input!$B:$B,$A130)</f>
        <v>0</v>
      </c>
      <c r="AS130" s="275">
        <f t="shared" si="868"/>
        <v>0</v>
      </c>
      <c r="AU130" s="273" t="s">
        <v>632</v>
      </c>
      <c r="AV130" s="249">
        <f t="shared" si="869"/>
        <v>0</v>
      </c>
      <c r="AW130" s="249">
        <f t="shared" si="870"/>
        <v>0</v>
      </c>
      <c r="AX130" s="249">
        <f t="shared" si="871"/>
        <v>0</v>
      </c>
      <c r="AY130" s="249">
        <f t="shared" si="872"/>
        <v>0</v>
      </c>
      <c r="AZ130" s="249">
        <f t="shared" si="873"/>
        <v>0</v>
      </c>
      <c r="BA130" s="249">
        <f t="shared" si="874"/>
        <v>0</v>
      </c>
      <c r="BB130" s="249">
        <f t="shared" si="875"/>
        <v>0</v>
      </c>
      <c r="BC130" s="249">
        <f t="shared" si="876"/>
        <v>0</v>
      </c>
      <c r="BD130" s="249">
        <f t="shared" si="877"/>
        <v>0</v>
      </c>
      <c r="BE130" s="249">
        <f t="shared" si="878"/>
        <v>0</v>
      </c>
      <c r="BF130" s="249">
        <f t="shared" si="879"/>
        <v>0</v>
      </c>
      <c r="BG130" s="249">
        <f t="shared" si="880"/>
        <v>0</v>
      </c>
      <c r="BH130" s="279">
        <f t="shared" si="881"/>
        <v>0</v>
      </c>
      <c r="BJ130" s="273" t="s">
        <v>632</v>
      </c>
      <c r="BK130" s="249">
        <f t="shared" si="882"/>
        <v>0</v>
      </c>
      <c r="BL130" s="249">
        <f t="shared" si="883"/>
        <v>0</v>
      </c>
      <c r="BM130" s="249">
        <f t="shared" si="884"/>
        <v>0</v>
      </c>
      <c r="BN130" s="249">
        <f t="shared" si="885"/>
        <v>0</v>
      </c>
      <c r="BO130" s="249">
        <f t="shared" si="886"/>
        <v>0</v>
      </c>
      <c r="BP130" s="249">
        <f t="shared" si="887"/>
        <v>0</v>
      </c>
      <c r="BQ130" s="249">
        <f t="shared" si="888"/>
        <v>0</v>
      </c>
      <c r="BR130" s="249">
        <f t="shared" si="889"/>
        <v>0</v>
      </c>
      <c r="BS130" s="249">
        <f t="shared" si="890"/>
        <v>0</v>
      </c>
      <c r="BT130" s="249">
        <f t="shared" si="891"/>
        <v>0</v>
      </c>
      <c r="BU130" s="249">
        <f t="shared" si="892"/>
        <v>0</v>
      </c>
      <c r="BV130" s="249">
        <f t="shared" si="893"/>
        <v>0</v>
      </c>
      <c r="BW130" s="279">
        <f t="shared" si="894"/>
        <v>0</v>
      </c>
      <c r="BY130" s="273" t="s">
        <v>632</v>
      </c>
      <c r="BZ130" s="249" t="str">
        <f t="shared" si="895"/>
        <v/>
      </c>
      <c r="CA130" s="249" t="str">
        <f t="shared" si="832"/>
        <v/>
      </c>
      <c r="CB130" s="249" t="str">
        <f t="shared" si="833"/>
        <v/>
      </c>
      <c r="CC130" s="249" t="str">
        <f t="shared" si="834"/>
        <v/>
      </c>
      <c r="CD130" s="249" t="str">
        <f t="shared" si="835"/>
        <v/>
      </c>
      <c r="CE130" s="249" t="str">
        <f t="shared" si="836"/>
        <v/>
      </c>
      <c r="CF130" s="249" t="str">
        <f t="shared" si="837"/>
        <v/>
      </c>
      <c r="CG130" s="249" t="str">
        <f t="shared" si="838"/>
        <v/>
      </c>
      <c r="CH130" s="249" t="str">
        <f t="shared" si="839"/>
        <v/>
      </c>
      <c r="CI130" s="249" t="str">
        <f t="shared" si="840"/>
        <v/>
      </c>
      <c r="CJ130" s="249" t="str">
        <f t="shared" si="841"/>
        <v/>
      </c>
      <c r="CK130" s="249" t="str">
        <f t="shared" si="842"/>
        <v/>
      </c>
      <c r="CL130" s="279" t="str">
        <f t="shared" si="843"/>
        <v/>
      </c>
      <c r="CN130" s="273" t="s">
        <v>632</v>
      </c>
      <c r="CO130" s="239" t="str">
        <f t="shared" si="896"/>
        <v/>
      </c>
      <c r="CP130" s="239" t="str">
        <f t="shared" si="844"/>
        <v/>
      </c>
      <c r="CQ130" s="239" t="str">
        <f t="shared" si="845"/>
        <v/>
      </c>
      <c r="CR130" s="239" t="str">
        <f t="shared" si="846"/>
        <v/>
      </c>
      <c r="CS130" s="239" t="str">
        <f t="shared" si="847"/>
        <v/>
      </c>
      <c r="CT130" s="239" t="str">
        <f t="shared" si="848"/>
        <v/>
      </c>
      <c r="CU130" s="239" t="str">
        <f t="shared" si="849"/>
        <v/>
      </c>
      <c r="CV130" s="239" t="str">
        <f t="shared" si="850"/>
        <v/>
      </c>
      <c r="CW130" s="239" t="str">
        <f t="shared" si="851"/>
        <v/>
      </c>
      <c r="CX130" s="239" t="str">
        <f t="shared" si="852"/>
        <v/>
      </c>
      <c r="CY130" s="239" t="str">
        <f t="shared" si="853"/>
        <v/>
      </c>
      <c r="CZ130" s="239" t="str">
        <f t="shared" si="854"/>
        <v/>
      </c>
      <c r="DA130" s="110"/>
      <c r="DC130" s="273" t="str">
        <v>TNC</v>
      </c>
      <c r="DD130" s="239" t="str">
        <v/>
      </c>
      <c r="DE130" s="239" t="str">
        <v/>
      </c>
      <c r="DF130" s="239" t="str">
        <v/>
      </c>
      <c r="DG130" s="239" t="str">
        <v/>
      </c>
      <c r="DH130" s="239" t="str">
        <v/>
      </c>
      <c r="DI130" s="239" t="str">
        <v/>
      </c>
      <c r="DJ130" s="239" t="str">
        <v/>
      </c>
      <c r="DK130" s="239" t="str">
        <v/>
      </c>
      <c r="DL130" s="239" t="str">
        <v/>
      </c>
      <c r="DM130" s="239" t="str">
        <v/>
      </c>
      <c r="DN130" s="239" t="str">
        <v/>
      </c>
      <c r="DO130" s="239" t="str">
        <v/>
      </c>
      <c r="DP130" s="110">
        <v>0</v>
      </c>
      <c r="DR130" s="282" t="s">
        <v>699</v>
      </c>
      <c r="DS130" s="286">
        <v>-999</v>
      </c>
      <c r="DT130" s="286">
        <v>-999</v>
      </c>
      <c r="DU130" s="286">
        <v>-1</v>
      </c>
      <c r="DV130" s="286">
        <v>-1</v>
      </c>
      <c r="DW130" s="286">
        <v>-1</v>
      </c>
      <c r="DX130" s="286">
        <v>-1</v>
      </c>
      <c r="DY130" s="286">
        <v>-1</v>
      </c>
      <c r="DZ130" s="286">
        <v>-1</v>
      </c>
      <c r="EA130" s="286">
        <v>-1</v>
      </c>
      <c r="EB130" s="287">
        <v>-999</v>
      </c>
      <c r="EC130" s="286">
        <v>-999</v>
      </c>
      <c r="ED130" s="286">
        <v>-999</v>
      </c>
      <c r="EE130" s="286">
        <v>-999</v>
      </c>
      <c r="EF130" s="286">
        <v>-999</v>
      </c>
      <c r="EG130" s="286">
        <v>-5</v>
      </c>
      <c r="EH130" s="290">
        <v>0</v>
      </c>
      <c r="EK130" s="282" t="s">
        <v>699</v>
      </c>
      <c r="EL130" s="286">
        <f>IFERROR(DS130+TripMode!DD130, DS130)</f>
        <v>-999</v>
      </c>
      <c r="EM130" s="286">
        <f>IFERROR(DT130+TripMode!DD130, DT130)</f>
        <v>-999</v>
      </c>
      <c r="EN130" s="286">
        <f>IFERROR(DU130+TripMode!DE130, DU130)</f>
        <v>-1</v>
      </c>
      <c r="EO130" s="286">
        <f>IFERROR(DV130+TripMode!DE130, DV130)</f>
        <v>-1</v>
      </c>
      <c r="EP130" s="286">
        <f>IFERROR(DW130+TripMode!DE130, DW130)</f>
        <v>-1</v>
      </c>
      <c r="EQ130" s="286">
        <f>IFERROR(DX130+TripMode!DF130, DX130)</f>
        <v>-1</v>
      </c>
      <c r="ER130" s="286">
        <f>IFERROR(DY130+TripMode!DF130, DY130)</f>
        <v>-1</v>
      </c>
      <c r="ES130" s="286">
        <f>IFERROR(DZ130+TripMode!DF130, DZ130)</f>
        <v>-1</v>
      </c>
      <c r="ET130" s="286">
        <f>IFERROR(EA130+TripMode!DG130, EA130)</f>
        <v>-1</v>
      </c>
      <c r="EU130" s="287">
        <f>IFERROR(EB130+TripMode!DH130, EB130)</f>
        <v>-999</v>
      </c>
      <c r="EV130" s="286">
        <f>IFERROR(EC130+TripMode!DI130, EC130)</f>
        <v>-999</v>
      </c>
      <c r="EW130" s="286">
        <f>IFERROR(ED130+TripMode!DJ130, ED130)</f>
        <v>-999</v>
      </c>
      <c r="EX130" s="286">
        <f>IFERROR(EE130+TripMode!DK130, EE130)</f>
        <v>-999</v>
      </c>
      <c r="EY130" s="286">
        <f>IFERROR(EF130+TripMode!DL130, EF130)</f>
        <v>-999</v>
      </c>
      <c r="EZ130" s="286">
        <f>IFERROR(EG130+TripMode!DN130, EG130)</f>
        <v>-5</v>
      </c>
      <c r="FA130" s="290">
        <v>0</v>
      </c>
    </row>
    <row r="131" spans="1:157" s="251" customFormat="1" ht="15.75" thickBot="1" x14ac:dyDescent="0.3">
      <c r="B131" s="276" t="s">
        <v>26</v>
      </c>
      <c r="C131" s="276">
        <v>0</v>
      </c>
      <c r="D131" s="276">
        <v>506000.64107999997</v>
      </c>
      <c r="E131" s="276">
        <v>456948.98951000004</v>
      </c>
      <c r="F131" s="276">
        <v>0</v>
      </c>
      <c r="G131" s="276">
        <v>0</v>
      </c>
      <c r="H131" s="276">
        <v>0</v>
      </c>
      <c r="I131" s="276">
        <v>0</v>
      </c>
      <c r="J131" s="276">
        <v>0</v>
      </c>
      <c r="K131" s="276">
        <v>0</v>
      </c>
      <c r="L131" s="276">
        <v>0</v>
      </c>
      <c r="M131" s="276">
        <v>0</v>
      </c>
      <c r="N131" s="276">
        <v>0</v>
      </c>
      <c r="O131" s="277">
        <v>962949.63058999996</v>
      </c>
      <c r="P131" s="234"/>
      <c r="Q131" s="276" t="s">
        <v>26</v>
      </c>
      <c r="R131" s="276">
        <f>SUM(R119:R130)</f>
        <v>0</v>
      </c>
      <c r="S131" s="276">
        <f t="shared" ref="S131" si="922">SUM(S119:S130)</f>
        <v>569224</v>
      </c>
      <c r="T131" s="276">
        <f t="shared" ref="T131" si="923">SUM(T119:T130)</f>
        <v>588440</v>
      </c>
      <c r="U131" s="276">
        <f t="shared" ref="U131" si="924">SUM(U119:U130)</f>
        <v>0</v>
      </c>
      <c r="V131" s="276">
        <f t="shared" ref="V131" si="925">SUM(V119:V130)</f>
        <v>0</v>
      </c>
      <c r="W131" s="276">
        <f t="shared" ref="W131" si="926">SUM(W119:W130)</f>
        <v>0</v>
      </c>
      <c r="X131" s="276">
        <f t="shared" ref="X131" si="927">SUM(X119:X130)</f>
        <v>0</v>
      </c>
      <c r="Y131" s="276">
        <f t="shared" ref="Y131" si="928">SUM(Y119:Y130)</f>
        <v>0</v>
      </c>
      <c r="Z131" s="276">
        <f t="shared" ref="Z131" si="929">SUM(Z119:Z130)</f>
        <v>0</v>
      </c>
      <c r="AA131" s="276">
        <f t="shared" ref="AA131" si="930">SUM(AA119:AA130)</f>
        <v>0</v>
      </c>
      <c r="AB131" s="276">
        <f t="shared" ref="AB131" si="931">SUM(AB119:AB130)</f>
        <v>0</v>
      </c>
      <c r="AC131" s="276">
        <f t="shared" ref="AC131" si="932">SUM(AC119:AC130)</f>
        <v>0</v>
      </c>
      <c r="AD131" s="277">
        <f t="shared" si="867"/>
        <v>1157664</v>
      </c>
      <c r="AF131" s="276" t="s">
        <v>26</v>
      </c>
      <c r="AG131" s="276">
        <f>SUM(AG119:AG130)</f>
        <v>0</v>
      </c>
      <c r="AH131" s="276">
        <f t="shared" ref="AH131" si="933">SUM(AH119:AH130)</f>
        <v>569224</v>
      </c>
      <c r="AI131" s="276">
        <f t="shared" ref="AI131" si="934">SUM(AI119:AI130)</f>
        <v>588440</v>
      </c>
      <c r="AJ131" s="276">
        <f t="shared" ref="AJ131" si="935">SUM(AJ119:AJ130)</f>
        <v>0</v>
      </c>
      <c r="AK131" s="276">
        <f t="shared" ref="AK131" si="936">SUM(AK119:AK130)</f>
        <v>0</v>
      </c>
      <c r="AL131" s="276">
        <f t="shared" ref="AL131" si="937">SUM(AL119:AL130)</f>
        <v>0</v>
      </c>
      <c r="AM131" s="276">
        <f t="shared" ref="AM131" si="938">SUM(AM119:AM130)</f>
        <v>0</v>
      </c>
      <c r="AN131" s="276">
        <f t="shared" ref="AN131" si="939">SUM(AN119:AN130)</f>
        <v>0</v>
      </c>
      <c r="AO131" s="276">
        <f t="shared" ref="AO131" si="940">SUM(AO119:AO130)</f>
        <v>0</v>
      </c>
      <c r="AP131" s="276">
        <f t="shared" ref="AP131" si="941">SUM(AP119:AP130)</f>
        <v>0</v>
      </c>
      <c r="AQ131" s="276">
        <f t="shared" ref="AQ131" si="942">SUM(AQ119:AQ130)</f>
        <v>0</v>
      </c>
      <c r="AR131" s="276">
        <f t="shared" ref="AR131" si="943">SUM(AR119:AR130)</f>
        <v>0</v>
      </c>
      <c r="AS131" s="277">
        <f t="shared" si="868"/>
        <v>1157664</v>
      </c>
      <c r="AU131" s="276" t="s">
        <v>26</v>
      </c>
      <c r="AV131" s="281">
        <f t="shared" si="869"/>
        <v>0</v>
      </c>
      <c r="AW131" s="281">
        <f t="shared" si="870"/>
        <v>1</v>
      </c>
      <c r="AX131" s="281">
        <f t="shared" si="871"/>
        <v>1</v>
      </c>
      <c r="AY131" s="281">
        <f t="shared" si="872"/>
        <v>0</v>
      </c>
      <c r="AZ131" s="281">
        <f t="shared" si="873"/>
        <v>0</v>
      </c>
      <c r="BA131" s="281">
        <f t="shared" si="874"/>
        <v>0</v>
      </c>
      <c r="BB131" s="281">
        <f t="shared" si="875"/>
        <v>0</v>
      </c>
      <c r="BC131" s="281">
        <f t="shared" si="876"/>
        <v>0</v>
      </c>
      <c r="BD131" s="281">
        <f t="shared" si="877"/>
        <v>0</v>
      </c>
      <c r="BE131" s="281">
        <f t="shared" si="878"/>
        <v>0</v>
      </c>
      <c r="BF131" s="281">
        <f t="shared" si="879"/>
        <v>0</v>
      </c>
      <c r="BG131" s="258">
        <f t="shared" si="880"/>
        <v>0</v>
      </c>
      <c r="BH131" s="280">
        <f t="shared" si="881"/>
        <v>1</v>
      </c>
      <c r="BJ131" s="276" t="s">
        <v>26</v>
      </c>
      <c r="BK131" s="281">
        <f t="shared" si="882"/>
        <v>0</v>
      </c>
      <c r="BL131" s="281">
        <f t="shared" si="883"/>
        <v>1</v>
      </c>
      <c r="BM131" s="281">
        <f t="shared" si="884"/>
        <v>1</v>
      </c>
      <c r="BN131" s="281">
        <f t="shared" si="885"/>
        <v>0</v>
      </c>
      <c r="BO131" s="281">
        <f t="shared" si="886"/>
        <v>0</v>
      </c>
      <c r="BP131" s="281">
        <f t="shared" si="887"/>
        <v>0</v>
      </c>
      <c r="BQ131" s="281">
        <f t="shared" si="888"/>
        <v>0</v>
      </c>
      <c r="BR131" s="281">
        <f t="shared" si="889"/>
        <v>0</v>
      </c>
      <c r="BS131" s="281">
        <f t="shared" si="890"/>
        <v>0</v>
      </c>
      <c r="BT131" s="281">
        <f t="shared" si="891"/>
        <v>0</v>
      </c>
      <c r="BU131" s="281">
        <f t="shared" si="892"/>
        <v>0</v>
      </c>
      <c r="BV131" s="258">
        <f t="shared" si="893"/>
        <v>0</v>
      </c>
      <c r="BW131" s="280">
        <f t="shared" si="894"/>
        <v>1</v>
      </c>
      <c r="BY131" s="83" t="s">
        <v>26</v>
      </c>
      <c r="BZ131" s="281" t="str">
        <f t="shared" si="895"/>
        <v/>
      </c>
      <c r="CA131" s="281">
        <f t="shared" si="832"/>
        <v>0</v>
      </c>
      <c r="CB131" s="281">
        <f t="shared" si="833"/>
        <v>0</v>
      </c>
      <c r="CC131" s="281" t="str">
        <f t="shared" si="834"/>
        <v/>
      </c>
      <c r="CD131" s="281" t="str">
        <f t="shared" si="835"/>
        <v/>
      </c>
      <c r="CE131" s="281" t="str">
        <f t="shared" si="836"/>
        <v/>
      </c>
      <c r="CF131" s="281" t="str">
        <f t="shared" si="837"/>
        <v/>
      </c>
      <c r="CG131" s="281" t="str">
        <f t="shared" si="838"/>
        <v/>
      </c>
      <c r="CH131" s="281" t="str">
        <f t="shared" si="839"/>
        <v/>
      </c>
      <c r="CI131" s="281" t="str">
        <f t="shared" si="840"/>
        <v/>
      </c>
      <c r="CJ131" s="281" t="str">
        <f t="shared" si="841"/>
        <v/>
      </c>
      <c r="CK131" s="258" t="str">
        <f t="shared" si="842"/>
        <v/>
      </c>
      <c r="CL131" s="86">
        <f t="shared" si="843"/>
        <v>0</v>
      </c>
      <c r="CN131" s="83" t="s">
        <v>26</v>
      </c>
      <c r="CO131" s="85"/>
      <c r="CP131" s="85"/>
      <c r="CQ131" s="85"/>
      <c r="CR131" s="85"/>
      <c r="CS131" s="85"/>
      <c r="CT131" s="85"/>
      <c r="CU131" s="85"/>
      <c r="CV131" s="85"/>
      <c r="CW131" s="85"/>
      <c r="CX131" s="85"/>
      <c r="CY131" s="85"/>
      <c r="CZ131" s="85"/>
      <c r="DA131" s="86"/>
      <c r="DC131" s="83" t="str">
        <v>Total</v>
      </c>
      <c r="DD131" s="85">
        <v>0</v>
      </c>
      <c r="DE131" s="85">
        <v>0</v>
      </c>
      <c r="DF131" s="85">
        <v>0</v>
      </c>
      <c r="DG131" s="85">
        <v>0</v>
      </c>
      <c r="DH131" s="85">
        <v>0</v>
      </c>
      <c r="DI131" s="85">
        <v>0</v>
      </c>
      <c r="DJ131" s="85">
        <v>0</v>
      </c>
      <c r="DK131" s="85">
        <v>0</v>
      </c>
      <c r="DL131" s="85">
        <v>0</v>
      </c>
      <c r="DM131" s="85">
        <v>0</v>
      </c>
      <c r="DN131" s="85">
        <v>0</v>
      </c>
      <c r="DO131" s="85">
        <v>0</v>
      </c>
      <c r="DP131" s="86">
        <v>0</v>
      </c>
    </row>
    <row r="132" spans="1:157" s="251" customFormat="1" x14ac:dyDescent="0.25">
      <c r="B132" s="235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F132" s="235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U132" s="235"/>
      <c r="AV132" s="249"/>
      <c r="AW132" s="249"/>
      <c r="AX132" s="249"/>
      <c r="AY132" s="249"/>
      <c r="AZ132" s="249"/>
      <c r="BA132" s="249"/>
      <c r="BB132" s="249"/>
      <c r="BC132" s="249"/>
      <c r="BD132" s="249"/>
      <c r="BE132" s="249"/>
      <c r="BF132" s="249"/>
      <c r="BG132" s="249"/>
      <c r="BH132" s="249"/>
      <c r="BJ132" s="235"/>
      <c r="BK132" s="249"/>
      <c r="BL132" s="249"/>
      <c r="BM132" s="249"/>
      <c r="BN132" s="249"/>
      <c r="BO132" s="249"/>
      <c r="BP132" s="249"/>
      <c r="BQ132" s="249"/>
      <c r="BR132" s="249"/>
      <c r="BS132" s="249"/>
      <c r="BT132" s="249"/>
      <c r="BU132" s="249"/>
      <c r="BV132" s="249"/>
      <c r="BW132" s="249"/>
      <c r="BY132" s="235"/>
      <c r="BZ132" s="249"/>
      <c r="CA132" s="249"/>
      <c r="CB132" s="249"/>
      <c r="CC132" s="249"/>
      <c r="CD132" s="249"/>
      <c r="CE132" s="249"/>
      <c r="CF132" s="249"/>
      <c r="CG132" s="249"/>
      <c r="CH132" s="249"/>
      <c r="CI132" s="249"/>
      <c r="CJ132" s="249"/>
      <c r="CK132" s="249"/>
      <c r="CL132" s="249"/>
      <c r="CN132" s="235"/>
      <c r="CO132" s="236"/>
      <c r="CP132" s="236"/>
      <c r="CQ132" s="236"/>
      <c r="CR132" s="236"/>
      <c r="CS132" s="236"/>
      <c r="CT132" s="236"/>
      <c r="CU132" s="236"/>
      <c r="CV132" s="236"/>
      <c r="CW132" s="236"/>
      <c r="CX132" s="236"/>
      <c r="CY132" s="236"/>
      <c r="CZ132" s="236"/>
      <c r="DA132" s="236"/>
      <c r="DC132" s="235"/>
      <c r="DD132" s="236"/>
      <c r="DE132" s="236"/>
      <c r="DF132" s="236"/>
      <c r="DG132" s="236"/>
      <c r="DH132" s="236"/>
      <c r="DI132" s="236"/>
      <c r="DJ132" s="236"/>
      <c r="DK132" s="236"/>
      <c r="DL132" s="236"/>
      <c r="DM132" s="236"/>
      <c r="DN132" s="236"/>
      <c r="DO132" s="236"/>
      <c r="DP132" s="236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 s="23"/>
    </row>
    <row r="133" spans="1:157" ht="26.25" x14ac:dyDescent="0.4">
      <c r="A133" s="99" t="s">
        <v>26</v>
      </c>
      <c r="B133" t="s">
        <v>179</v>
      </c>
      <c r="C133" s="323" t="s">
        <v>169</v>
      </c>
      <c r="D133" s="323"/>
      <c r="E133" s="323"/>
      <c r="F133" s="323"/>
      <c r="G133" s="323"/>
      <c r="H133" s="323"/>
      <c r="I133" s="323"/>
      <c r="J133" s="323"/>
      <c r="K133" s="323"/>
      <c r="L133" s="323"/>
      <c r="M133" s="265"/>
      <c r="N133" s="265"/>
      <c r="O133" s="265"/>
      <c r="P133" s="253"/>
      <c r="R133" s="323" t="s">
        <v>169</v>
      </c>
      <c r="S133" s="323"/>
      <c r="T133" s="323"/>
      <c r="U133" s="323"/>
      <c r="V133" s="323"/>
      <c r="W133" s="323"/>
      <c r="X133" s="323"/>
      <c r="Y133" s="323"/>
      <c r="Z133" s="323"/>
      <c r="AA133" s="323"/>
      <c r="AB133" s="265"/>
      <c r="AC133" s="265"/>
      <c r="AD133" s="265"/>
      <c r="AF133" t="s">
        <v>179</v>
      </c>
      <c r="AG133" s="323" t="s">
        <v>169</v>
      </c>
      <c r="AH133" s="323"/>
      <c r="AI133" s="323"/>
      <c r="AJ133" s="323"/>
      <c r="AK133" s="323"/>
      <c r="AL133" s="323"/>
      <c r="AM133" s="323"/>
      <c r="AN133" s="323"/>
      <c r="AO133" s="323"/>
      <c r="AP133" s="323"/>
      <c r="AQ133" s="265"/>
      <c r="AR133" s="265"/>
      <c r="AS133" s="265"/>
      <c r="AU133" t="s">
        <v>179</v>
      </c>
      <c r="AV133" s="323" t="s">
        <v>169</v>
      </c>
      <c r="AW133" s="323"/>
      <c r="AX133" s="323"/>
      <c r="AY133" s="323"/>
      <c r="AZ133" s="323"/>
      <c r="BA133" s="323"/>
      <c r="BB133" s="323"/>
      <c r="BC133" s="323"/>
      <c r="BD133" s="323"/>
      <c r="BE133" s="323"/>
      <c r="BF133" s="265"/>
      <c r="BG133" s="265"/>
      <c r="BH133" s="265"/>
      <c r="BJ133" t="s">
        <v>179</v>
      </c>
      <c r="BK133" s="323" t="s">
        <v>169</v>
      </c>
      <c r="BL133" s="323"/>
      <c r="BM133" s="323"/>
      <c r="BN133" s="323"/>
      <c r="BO133" s="323"/>
      <c r="BP133" s="323"/>
      <c r="BQ133" s="323"/>
      <c r="BR133" s="323"/>
      <c r="BS133" s="323"/>
      <c r="BT133" s="323"/>
      <c r="BU133" s="265"/>
      <c r="BV133" s="265"/>
      <c r="BW133" s="265"/>
      <c r="BY133" t="s">
        <v>179</v>
      </c>
      <c r="BZ133" s="323" t="s">
        <v>169</v>
      </c>
      <c r="CA133" s="323"/>
      <c r="CB133" s="323"/>
      <c r="CC133" s="323"/>
      <c r="CD133" s="323"/>
      <c r="CE133" s="323"/>
      <c r="CF133" s="323"/>
      <c r="CG133" s="323"/>
      <c r="CH133" s="323"/>
      <c r="CI133" s="323"/>
      <c r="CJ133" s="265"/>
      <c r="CK133" s="265"/>
      <c r="CL133" s="265"/>
      <c r="CN133" s="23"/>
      <c r="CO133" s="316"/>
      <c r="CP133" s="316"/>
      <c r="CQ133" s="316"/>
      <c r="CR133" s="316"/>
      <c r="CS133" s="316"/>
      <c r="CT133" s="316"/>
      <c r="CU133" s="316"/>
      <c r="CV133" s="316"/>
      <c r="CW133" s="316"/>
      <c r="CX133" s="316"/>
      <c r="CY133" s="264"/>
      <c r="CZ133" s="264"/>
      <c r="DA133" s="264"/>
      <c r="DB133" s="23"/>
      <c r="DC133" s="23"/>
      <c r="DD133" s="316"/>
      <c r="DE133" s="316"/>
      <c r="DF133" s="316"/>
      <c r="DG133" s="316"/>
      <c r="DH133" s="316"/>
      <c r="DI133" s="316"/>
      <c r="DJ133" s="316"/>
      <c r="DK133" s="316"/>
      <c r="DL133" s="316"/>
      <c r="DM133" s="316"/>
      <c r="DN133" s="264"/>
      <c r="DO133" s="264"/>
      <c r="DP133" s="264"/>
      <c r="EB133"/>
      <c r="EC133"/>
      <c r="ED133"/>
      <c r="EF133"/>
    </row>
    <row r="134" spans="1:157" ht="39" x14ac:dyDescent="0.25">
      <c r="A134" s="251"/>
      <c r="B134" s="268" t="s">
        <v>170</v>
      </c>
      <c r="C134" s="269" t="s">
        <v>509</v>
      </c>
      <c r="D134" s="270" t="s">
        <v>633</v>
      </c>
      <c r="E134" s="270" t="s">
        <v>634</v>
      </c>
      <c r="F134" s="270" t="s">
        <v>515</v>
      </c>
      <c r="G134" s="270" t="s">
        <v>517</v>
      </c>
      <c r="H134" s="270" t="s">
        <v>519</v>
      </c>
      <c r="I134" s="270" t="s">
        <v>521</v>
      </c>
      <c r="J134" s="270" t="s">
        <v>523</v>
      </c>
      <c r="K134" s="270" t="s">
        <v>635</v>
      </c>
      <c r="L134" s="270" t="s">
        <v>525</v>
      </c>
      <c r="M134" s="270" t="s">
        <v>636</v>
      </c>
      <c r="N134" s="271" t="s">
        <v>632</v>
      </c>
      <c r="O134" s="272" t="s">
        <v>26</v>
      </c>
      <c r="P134" s="252"/>
      <c r="Q134" s="268" t="s">
        <v>170</v>
      </c>
      <c r="R134" s="269" t="s">
        <v>509</v>
      </c>
      <c r="S134" s="270" t="s">
        <v>633</v>
      </c>
      <c r="T134" s="270" t="s">
        <v>634</v>
      </c>
      <c r="U134" s="270" t="s">
        <v>515</v>
      </c>
      <c r="V134" s="270" t="s">
        <v>517</v>
      </c>
      <c r="W134" s="270" t="s">
        <v>519</v>
      </c>
      <c r="X134" s="270" t="s">
        <v>521</v>
      </c>
      <c r="Y134" s="270" t="s">
        <v>523</v>
      </c>
      <c r="Z134" s="270" t="s">
        <v>635</v>
      </c>
      <c r="AA134" s="270" t="s">
        <v>525</v>
      </c>
      <c r="AB134" s="270" t="s">
        <v>636</v>
      </c>
      <c r="AC134" s="271" t="s">
        <v>632</v>
      </c>
      <c r="AD134" s="272" t="s">
        <v>26</v>
      </c>
      <c r="AF134" s="268" t="s">
        <v>170</v>
      </c>
      <c r="AG134" s="269" t="s">
        <v>509</v>
      </c>
      <c r="AH134" s="270" t="s">
        <v>633</v>
      </c>
      <c r="AI134" s="270" t="s">
        <v>634</v>
      </c>
      <c r="AJ134" s="270" t="s">
        <v>515</v>
      </c>
      <c r="AK134" s="270" t="s">
        <v>517</v>
      </c>
      <c r="AL134" s="270" t="s">
        <v>519</v>
      </c>
      <c r="AM134" s="270" t="s">
        <v>521</v>
      </c>
      <c r="AN134" s="270" t="s">
        <v>523</v>
      </c>
      <c r="AO134" s="270" t="s">
        <v>635</v>
      </c>
      <c r="AP134" s="270" t="s">
        <v>525</v>
      </c>
      <c r="AQ134" s="270" t="s">
        <v>636</v>
      </c>
      <c r="AR134" s="271" t="s">
        <v>632</v>
      </c>
      <c r="AS134" s="272" t="s">
        <v>26</v>
      </c>
      <c r="AU134" s="268" t="s">
        <v>170</v>
      </c>
      <c r="AV134" s="269" t="s">
        <v>509</v>
      </c>
      <c r="AW134" s="270" t="s">
        <v>633</v>
      </c>
      <c r="AX134" s="270" t="s">
        <v>634</v>
      </c>
      <c r="AY134" s="270" t="s">
        <v>515</v>
      </c>
      <c r="AZ134" s="270" t="s">
        <v>666</v>
      </c>
      <c r="BA134" s="270" t="s">
        <v>519</v>
      </c>
      <c r="BB134" s="270" t="s">
        <v>521</v>
      </c>
      <c r="BC134" s="270" t="s">
        <v>523</v>
      </c>
      <c r="BD134" s="270" t="s">
        <v>635</v>
      </c>
      <c r="BE134" s="270" t="s">
        <v>525</v>
      </c>
      <c r="BF134" s="270" t="s">
        <v>665</v>
      </c>
      <c r="BG134" s="271" t="s">
        <v>632</v>
      </c>
      <c r="BH134" s="272" t="s">
        <v>26</v>
      </c>
      <c r="BJ134" s="268" t="s">
        <v>170</v>
      </c>
      <c r="BK134" s="269" t="s">
        <v>509</v>
      </c>
      <c r="BL134" s="270" t="s">
        <v>633</v>
      </c>
      <c r="BM134" s="270" t="s">
        <v>634</v>
      </c>
      <c r="BN134" s="270" t="s">
        <v>515</v>
      </c>
      <c r="BO134" s="270" t="s">
        <v>666</v>
      </c>
      <c r="BP134" s="270" t="s">
        <v>519</v>
      </c>
      <c r="BQ134" s="270" t="s">
        <v>521</v>
      </c>
      <c r="BR134" s="270" t="s">
        <v>523</v>
      </c>
      <c r="BS134" s="270" t="s">
        <v>635</v>
      </c>
      <c r="BT134" s="270" t="s">
        <v>525</v>
      </c>
      <c r="BU134" s="270" t="s">
        <v>665</v>
      </c>
      <c r="BV134" s="271" t="s">
        <v>632</v>
      </c>
      <c r="BW134" s="272" t="s">
        <v>26</v>
      </c>
      <c r="BY134" s="268" t="s">
        <v>170</v>
      </c>
      <c r="BZ134" s="269" t="s">
        <v>509</v>
      </c>
      <c r="CA134" s="270" t="s">
        <v>633</v>
      </c>
      <c r="CB134" s="270" t="s">
        <v>634</v>
      </c>
      <c r="CC134" s="270" t="s">
        <v>515</v>
      </c>
      <c r="CD134" s="270" t="s">
        <v>666</v>
      </c>
      <c r="CE134" s="270" t="s">
        <v>519</v>
      </c>
      <c r="CF134" s="270" t="s">
        <v>521</v>
      </c>
      <c r="CG134" s="270" t="s">
        <v>523</v>
      </c>
      <c r="CH134" s="270" t="s">
        <v>635</v>
      </c>
      <c r="CI134" s="270" t="s">
        <v>525</v>
      </c>
      <c r="CJ134" s="270" t="s">
        <v>665</v>
      </c>
      <c r="CK134" s="271" t="s">
        <v>632</v>
      </c>
      <c r="CL134" s="272" t="s">
        <v>26</v>
      </c>
      <c r="CN134" s="235"/>
      <c r="CO134" s="256"/>
      <c r="CP134" s="256"/>
      <c r="CQ134" s="256"/>
      <c r="CR134" s="256"/>
      <c r="CS134" s="256"/>
      <c r="CT134" s="256"/>
      <c r="CU134" s="256"/>
      <c r="CV134" s="256"/>
      <c r="CW134" s="256"/>
      <c r="CX134" s="252"/>
      <c r="CY134" s="252"/>
      <c r="CZ134" s="252"/>
      <c r="DA134" s="252"/>
      <c r="DB134" s="23"/>
      <c r="DC134" s="235"/>
      <c r="DD134" s="256"/>
      <c r="DE134" s="256"/>
      <c r="DF134" s="256"/>
      <c r="DG134" s="256"/>
      <c r="DH134" s="256"/>
      <c r="DI134" s="256"/>
      <c r="DJ134" s="256"/>
      <c r="DK134" s="256"/>
      <c r="DL134" s="256"/>
      <c r="DM134" s="252"/>
      <c r="DN134" s="252"/>
      <c r="DO134" s="252"/>
      <c r="DP134" s="252"/>
      <c r="EB134"/>
      <c r="EC134"/>
      <c r="ED134"/>
      <c r="EF134"/>
    </row>
    <row r="135" spans="1:157" x14ac:dyDescent="0.25">
      <c r="A135" s="251">
        <v>1</v>
      </c>
      <c r="B135" s="273" t="s">
        <v>637</v>
      </c>
      <c r="C135" s="274">
        <f>C7+C23+C39+C55+C71+C87+C103+C119</f>
        <v>7185088.7028868981</v>
      </c>
      <c r="D135" s="274">
        <f t="shared" ref="D135:O135" si="944">D7+D23+D39+D55+D71+D87+D103+D119</f>
        <v>1489463.44181</v>
      </c>
      <c r="E135" s="274">
        <f t="shared" si="944"/>
        <v>701495.31752000004</v>
      </c>
      <c r="F135" s="274">
        <f t="shared" si="944"/>
        <v>0</v>
      </c>
      <c r="G135" s="274">
        <f t="shared" si="944"/>
        <v>0</v>
      </c>
      <c r="H135" s="274">
        <f t="shared" si="944"/>
        <v>0</v>
      </c>
      <c r="I135" s="274">
        <f t="shared" si="944"/>
        <v>39341.440151811774</v>
      </c>
      <c r="J135" s="274">
        <f t="shared" si="944"/>
        <v>0</v>
      </c>
      <c r="K135" s="274">
        <f t="shared" si="944"/>
        <v>0</v>
      </c>
      <c r="L135" s="274">
        <f t="shared" si="944"/>
        <v>0</v>
      </c>
      <c r="M135" s="274">
        <f t="shared" si="944"/>
        <v>0</v>
      </c>
      <c r="N135" s="274">
        <f t="shared" si="944"/>
        <v>0</v>
      </c>
      <c r="O135" s="275">
        <f t="shared" si="944"/>
        <v>9415388.9023687113</v>
      </c>
      <c r="P135" s="234"/>
      <c r="Q135" s="273" t="s">
        <v>637</v>
      </c>
      <c r="R135" s="274">
        <f>R7+R23+R39+R55+R71+R87+R103+R119</f>
        <v>9691814</v>
      </c>
      <c r="S135" s="274">
        <f t="shared" ref="S135:AD135" si="945">S7+S23+S39+S55+S71+S87+S103+S119</f>
        <v>1593254.0024019482</v>
      </c>
      <c r="T135" s="274">
        <f t="shared" si="945"/>
        <v>616687.53276221862</v>
      </c>
      <c r="U135" s="274">
        <f t="shared" si="945"/>
        <v>0</v>
      </c>
      <c r="V135" s="274">
        <f t="shared" si="945"/>
        <v>0</v>
      </c>
      <c r="W135" s="274">
        <f t="shared" si="945"/>
        <v>0</v>
      </c>
      <c r="X135" s="274">
        <f t="shared" si="945"/>
        <v>41371.942268500345</v>
      </c>
      <c r="Y135" s="274">
        <f t="shared" si="945"/>
        <v>0</v>
      </c>
      <c r="Z135" s="274">
        <f t="shared" si="945"/>
        <v>0</v>
      </c>
      <c r="AA135" s="274">
        <f t="shared" si="945"/>
        <v>0</v>
      </c>
      <c r="AB135" s="274">
        <f t="shared" si="945"/>
        <v>0</v>
      </c>
      <c r="AC135" s="274">
        <f t="shared" si="945"/>
        <v>0</v>
      </c>
      <c r="AD135" s="275">
        <f t="shared" si="945"/>
        <v>11943127.477432668</v>
      </c>
      <c r="AF135" s="273" t="s">
        <v>637</v>
      </c>
      <c r="AG135" s="274">
        <f>AG7+AG23+AG39+AG55+AG71+AG87+AG103+AG119</f>
        <v>9691814</v>
      </c>
      <c r="AH135" s="274">
        <f t="shared" ref="AH135:AS135" si="946">AH7+AH23+AH39+AH55+AH71+AH87+AH103+AH119</f>
        <v>1585274</v>
      </c>
      <c r="AI135" s="274">
        <f t="shared" si="946"/>
        <v>607946</v>
      </c>
      <c r="AJ135" s="274">
        <f t="shared" si="946"/>
        <v>0</v>
      </c>
      <c r="AK135" s="274">
        <f t="shared" si="946"/>
        <v>0</v>
      </c>
      <c r="AL135" s="274">
        <f t="shared" si="946"/>
        <v>0</v>
      </c>
      <c r="AM135" s="274">
        <f t="shared" si="946"/>
        <v>54962</v>
      </c>
      <c r="AN135" s="274">
        <f t="shared" si="946"/>
        <v>0</v>
      </c>
      <c r="AO135" s="274">
        <f t="shared" si="946"/>
        <v>0</v>
      </c>
      <c r="AP135" s="274">
        <f t="shared" si="946"/>
        <v>0</v>
      </c>
      <c r="AQ135" s="274">
        <f t="shared" si="946"/>
        <v>0</v>
      </c>
      <c r="AR135" s="274">
        <f t="shared" si="946"/>
        <v>0</v>
      </c>
      <c r="AS135" s="275">
        <f t="shared" si="946"/>
        <v>11939996</v>
      </c>
      <c r="AU135" s="273" t="s">
        <v>637</v>
      </c>
      <c r="AV135" s="249">
        <f>IF(R135&gt;0,R135/R$147,0)</f>
        <v>1</v>
      </c>
      <c r="AW135" s="249">
        <f t="shared" ref="AW135:BH135" si="947">IF(S135&gt;0,S135/S$147,0)</f>
        <v>0.24359268415024757</v>
      </c>
      <c r="AX135" s="249">
        <f t="shared" si="947"/>
        <v>0.10199534731089026</v>
      </c>
      <c r="AY135" s="249">
        <f t="shared" si="947"/>
        <v>0</v>
      </c>
      <c r="AZ135" s="249">
        <f t="shared" si="947"/>
        <v>0</v>
      </c>
      <c r="BA135" s="249">
        <f t="shared" si="947"/>
        <v>0</v>
      </c>
      <c r="BB135" s="249">
        <f t="shared" si="947"/>
        <v>0.16872595765328319</v>
      </c>
      <c r="BC135" s="249">
        <f t="shared" si="947"/>
        <v>0</v>
      </c>
      <c r="BD135" s="249">
        <f t="shared" si="947"/>
        <v>0</v>
      </c>
      <c r="BE135" s="249">
        <f t="shared" si="947"/>
        <v>0</v>
      </c>
      <c r="BF135" s="249">
        <f t="shared" si="947"/>
        <v>0</v>
      </c>
      <c r="BG135" s="249">
        <f t="shared" si="947"/>
        <v>0</v>
      </c>
      <c r="BH135" s="278">
        <f t="shared" si="947"/>
        <v>0.42564367904437966</v>
      </c>
      <c r="BJ135" s="273" t="s">
        <v>637</v>
      </c>
      <c r="BK135" s="249">
        <f>IF(AG135&gt;0,AG135/AG$147,0)</f>
        <v>1</v>
      </c>
      <c r="BL135" s="249">
        <f t="shared" ref="BL135:BW135" si="948">IF(AH135&gt;0,AH135/AH$147,0)</f>
        <v>0.24237262118371147</v>
      </c>
      <c r="BM135" s="249">
        <f t="shared" si="948"/>
        <v>0.10054956541528674</v>
      </c>
      <c r="BN135" s="249">
        <f t="shared" si="948"/>
        <v>0</v>
      </c>
      <c r="BO135" s="249">
        <f t="shared" si="948"/>
        <v>0</v>
      </c>
      <c r="BP135" s="249">
        <f t="shared" si="948"/>
        <v>0</v>
      </c>
      <c r="BQ135" s="249">
        <f t="shared" si="948"/>
        <v>0.22414988458495444</v>
      </c>
      <c r="BR135" s="249">
        <f t="shared" si="948"/>
        <v>0</v>
      </c>
      <c r="BS135" s="249">
        <f t="shared" si="948"/>
        <v>0</v>
      </c>
      <c r="BT135" s="249">
        <f t="shared" si="948"/>
        <v>0</v>
      </c>
      <c r="BU135" s="249">
        <f t="shared" si="948"/>
        <v>0</v>
      </c>
      <c r="BV135" s="249">
        <f t="shared" si="948"/>
        <v>0</v>
      </c>
      <c r="BW135" s="278">
        <f t="shared" si="948"/>
        <v>0.42550629564215836</v>
      </c>
      <c r="BY135" s="273" t="s">
        <v>637</v>
      </c>
      <c r="BZ135" s="249">
        <f>IF(OR(ISNA(AV135),AV135=0,AV135=""),"",(BK135-AV135)/AV135)</f>
        <v>0</v>
      </c>
      <c r="CA135" s="249">
        <f t="shared" ref="CA135:CA147" si="949">IF(OR(ISNA(AW135),AW135=0,AW135=""),"",(BL135-AW135)/AW135)</f>
        <v>-5.0086190839112484E-3</v>
      </c>
      <c r="CB135" s="249">
        <f t="shared" ref="CB135:CB147" si="950">IF(OR(ISNA(AX135),AX135=0,AX135=""),"",(BM135-AX135)/AX135)</f>
        <v>-1.4174978895818181E-2</v>
      </c>
      <c r="CC135" s="249" t="str">
        <f t="shared" ref="CC135:CC147" si="951">IF(OR(ISNA(AY135),AY135=0,AY135=""),"",(BN135-AY135)/AY135)</f>
        <v/>
      </c>
      <c r="CD135" s="249" t="str">
        <f t="shared" ref="CD135:CD147" si="952">IF(OR(ISNA(AZ135),AZ135=0,AZ135=""),"",(BO135-AZ135)/AZ135)</f>
        <v/>
      </c>
      <c r="CE135" s="249" t="str">
        <f t="shared" ref="CE135:CE147" si="953">IF(OR(ISNA(BA135),BA135=0,BA135=""),"",(BP135-BA135)/BA135)</f>
        <v/>
      </c>
      <c r="CF135" s="249">
        <f t="shared" ref="CF135:CF147" si="954">IF(OR(ISNA(BB135),BB135=0,BB135=""),"",(BQ135-BB135)/BB135)</f>
        <v>0.32848488580258933</v>
      </c>
      <c r="CG135" s="249" t="str">
        <f t="shared" ref="CG135:CG147" si="955">IF(OR(ISNA(BC135),BC135=0,BC135=""),"",(BR135-BC135)/BC135)</f>
        <v/>
      </c>
      <c r="CH135" s="249" t="str">
        <f t="shared" ref="CH135:CH147" si="956">IF(OR(ISNA(BD135),BD135=0,BD135=""),"",(BS135-BD135)/BD135)</f>
        <v/>
      </c>
      <c r="CI135" s="249" t="str">
        <f t="shared" ref="CI135:CI147" si="957">IF(OR(ISNA(BE135),BE135=0,BE135=""),"",(BT135-BE135)/BE135)</f>
        <v/>
      </c>
      <c r="CJ135" s="249" t="str">
        <f t="shared" ref="CJ135:CJ147" si="958">IF(OR(ISNA(BF135),BF135=0,BF135=""),"",(BU135-BF135)/BF135)</f>
        <v/>
      </c>
      <c r="CK135" s="249" t="str">
        <f t="shared" ref="CK135:CK147" si="959">IF(OR(ISNA(BG135),BG135=0,BG135=""),"",(BV135-BG135)/BG135)</f>
        <v/>
      </c>
      <c r="CL135" s="278">
        <f t="shared" ref="CL135:CL147" si="960">IF(OR(ISNA(BH135),BH135=0,BH135=""),"",(BW135-BH135)/BH135)</f>
        <v>-3.2276622204221311E-4</v>
      </c>
      <c r="CN135" s="235"/>
      <c r="CO135" s="260"/>
      <c r="CP135" s="260"/>
      <c r="CQ135" s="260"/>
      <c r="CR135" s="260"/>
      <c r="CS135" s="260"/>
      <c r="CT135" s="260"/>
      <c r="CU135" s="260"/>
      <c r="CV135" s="260"/>
      <c r="CW135" s="260"/>
      <c r="CX135" s="236"/>
      <c r="CY135" s="236"/>
      <c r="CZ135" s="236"/>
      <c r="DA135" s="236"/>
      <c r="DB135" s="261"/>
      <c r="DC135" s="235"/>
      <c r="DD135" s="259"/>
      <c r="DE135" s="259"/>
      <c r="DF135" s="259"/>
      <c r="DG135" s="259"/>
      <c r="DH135" s="259"/>
      <c r="DI135" s="259"/>
      <c r="DJ135" s="259"/>
      <c r="DK135" s="259"/>
      <c r="DL135" s="259"/>
      <c r="DM135" s="236"/>
      <c r="DN135" s="236"/>
      <c r="DO135" s="236"/>
      <c r="DP135" s="236"/>
      <c r="EB135"/>
      <c r="EC135"/>
      <c r="ED135"/>
      <c r="EF135"/>
    </row>
    <row r="136" spans="1:157" x14ac:dyDescent="0.25">
      <c r="A136" s="251">
        <v>2</v>
      </c>
      <c r="B136" s="273" t="s">
        <v>633</v>
      </c>
      <c r="C136" s="274">
        <f t="shared" ref="C136:O136" si="961">C8+C24+C40+C56+C72+C88+C104+C120</f>
        <v>0</v>
      </c>
      <c r="D136" s="274">
        <f t="shared" si="961"/>
        <v>4281132.2489298182</v>
      </c>
      <c r="E136" s="274">
        <f t="shared" si="961"/>
        <v>953064.37855999998</v>
      </c>
      <c r="F136" s="274">
        <f t="shared" si="961"/>
        <v>0</v>
      </c>
      <c r="G136" s="274">
        <f t="shared" si="961"/>
        <v>0</v>
      </c>
      <c r="H136" s="274">
        <f t="shared" si="961"/>
        <v>108882.6851015522</v>
      </c>
      <c r="I136" s="274">
        <f t="shared" si="961"/>
        <v>18087.089777649362</v>
      </c>
      <c r="J136" s="274">
        <f t="shared" si="961"/>
        <v>76989.33112470925</v>
      </c>
      <c r="K136" s="274">
        <f t="shared" si="961"/>
        <v>5513.8489504649497</v>
      </c>
      <c r="L136" s="274">
        <f t="shared" si="961"/>
        <v>0</v>
      </c>
      <c r="M136" s="274">
        <f t="shared" si="961"/>
        <v>7943.3331899999985</v>
      </c>
      <c r="N136" s="274">
        <f t="shared" si="961"/>
        <v>50989.367834999946</v>
      </c>
      <c r="O136" s="275">
        <f t="shared" si="961"/>
        <v>5502602.2834691945</v>
      </c>
      <c r="P136" s="234"/>
      <c r="Q136" s="273" t="s">
        <v>633</v>
      </c>
      <c r="R136" s="274">
        <f t="shared" ref="R136:AD136" si="962">R8+R24+R40+R56+R72+R88+R104+R120</f>
        <v>0</v>
      </c>
      <c r="S136" s="274">
        <f t="shared" si="962"/>
        <v>4836448.7672466012</v>
      </c>
      <c r="T136" s="274">
        <f t="shared" si="962"/>
        <v>1022843.0615812449</v>
      </c>
      <c r="U136" s="274">
        <f t="shared" si="962"/>
        <v>0</v>
      </c>
      <c r="V136" s="274">
        <f t="shared" si="962"/>
        <v>0</v>
      </c>
      <c r="W136" s="274">
        <f t="shared" si="962"/>
        <v>97935.823731913144</v>
      </c>
      <c r="X136" s="274">
        <f t="shared" si="962"/>
        <v>17428.889446065248</v>
      </c>
      <c r="Y136" s="274">
        <f t="shared" si="962"/>
        <v>88964.022421171278</v>
      </c>
      <c r="Z136" s="274">
        <f t="shared" si="962"/>
        <v>10121.856210079597</v>
      </c>
      <c r="AA136" s="274">
        <f t="shared" si="962"/>
        <v>0</v>
      </c>
      <c r="AB136" s="274">
        <f t="shared" si="962"/>
        <v>9261.2495715787518</v>
      </c>
      <c r="AC136" s="274">
        <f t="shared" si="962"/>
        <v>68729.979386082603</v>
      </c>
      <c r="AD136" s="275">
        <f t="shared" si="962"/>
        <v>6151733.6495947372</v>
      </c>
      <c r="AF136" s="273" t="s">
        <v>633</v>
      </c>
      <c r="AG136" s="274">
        <f t="shared" ref="AG136:AS136" si="963">AG8+AG24+AG40+AG56+AG72+AG88+AG104+AG120</f>
        <v>0</v>
      </c>
      <c r="AH136" s="274">
        <f t="shared" si="963"/>
        <v>4735306</v>
      </c>
      <c r="AI136" s="274">
        <f t="shared" si="963"/>
        <v>1024424</v>
      </c>
      <c r="AJ136" s="274">
        <f t="shared" si="963"/>
        <v>0</v>
      </c>
      <c r="AK136" s="274">
        <f t="shared" si="963"/>
        <v>0</v>
      </c>
      <c r="AL136" s="274">
        <f t="shared" si="963"/>
        <v>98386</v>
      </c>
      <c r="AM136" s="274">
        <f t="shared" si="963"/>
        <v>21994</v>
      </c>
      <c r="AN136" s="274">
        <f t="shared" si="963"/>
        <v>90726</v>
      </c>
      <c r="AO136" s="274">
        <f t="shared" si="963"/>
        <v>8236</v>
      </c>
      <c r="AP136" s="274">
        <f t="shared" si="963"/>
        <v>0</v>
      </c>
      <c r="AQ136" s="274">
        <f t="shared" si="963"/>
        <v>9150</v>
      </c>
      <c r="AR136" s="274">
        <f t="shared" si="963"/>
        <v>69064</v>
      </c>
      <c r="AS136" s="275">
        <f t="shared" si="963"/>
        <v>6057286</v>
      </c>
      <c r="AU136" s="273" t="s">
        <v>633</v>
      </c>
      <c r="AV136" s="249">
        <f t="shared" ref="AV136:AV147" si="964">IF(R136&gt;0,R136/R$147,0)</f>
        <v>0</v>
      </c>
      <c r="AW136" s="249">
        <f t="shared" ref="AW136:AW147" si="965">IF(S136&gt;0,S136/S$147,0)</f>
        <v>0.73944489402985791</v>
      </c>
      <c r="AX136" s="249">
        <f t="shared" ref="AX136:AX147" si="966">IF(T136&gt;0,T136/T$147,0)</f>
        <v>0.16917032981553551</v>
      </c>
      <c r="AY136" s="249">
        <f t="shared" ref="AY136:AY147" si="967">IF(U136&gt;0,U136/U$147,0)</f>
        <v>0</v>
      </c>
      <c r="AZ136" s="249">
        <f t="shared" ref="AZ136:AZ147" si="968">IF(V136&gt;0,V136/V$147,0)</f>
        <v>0</v>
      </c>
      <c r="BA136" s="249">
        <f t="shared" ref="BA136:BA147" si="969">IF(W136&gt;0,W136/W$147,0)</f>
        <v>6.39030853651604E-2</v>
      </c>
      <c r="BB136" s="249">
        <f t="shared" ref="BB136:BB147" si="970">IF(X136&gt;0,X136/X$147,0)</f>
        <v>7.1079719766010269E-2</v>
      </c>
      <c r="BC136" s="249">
        <f t="shared" ref="BC136:BC147" si="971">IF(Y136&gt;0,Y136/Y$147,0)</f>
        <v>0.26336768095694796</v>
      </c>
      <c r="BD136" s="249">
        <f t="shared" ref="BD136:BD147" si="972">IF(Z136&gt;0,Z136/Z$147,0)</f>
        <v>0.28845415246735812</v>
      </c>
      <c r="BE136" s="249">
        <f t="shared" ref="BE136:BE147" si="973">IF(AA136&gt;0,AA136/AA$147,0)</f>
        <v>0</v>
      </c>
      <c r="BF136" s="249">
        <f t="shared" ref="BF136:BF147" si="974">IF(AB136&gt;0,AB136/AB$147,0)</f>
        <v>0.13882850504540176</v>
      </c>
      <c r="BG136" s="249">
        <f t="shared" ref="BG136:BG147" si="975">IF(AC136&gt;0,AC136/AC$147,0)</f>
        <v>0.20397436856687443</v>
      </c>
      <c r="BH136" s="279">
        <f t="shared" ref="BH136:BH147" si="976">IF(AD136&gt;0,AD136/AD$147,0)</f>
        <v>0.21924295357831031</v>
      </c>
      <c r="BJ136" s="273" t="s">
        <v>633</v>
      </c>
      <c r="BK136" s="249">
        <f t="shared" ref="BK136:BK147" si="977">IF(AG136&gt;0,AG136/AG$147,0)</f>
        <v>0</v>
      </c>
      <c r="BL136" s="249">
        <f t="shared" ref="BL136:BL147" si="978">IF(AH136&gt;0,AH136/AH$147,0)</f>
        <v>0.72398117128455775</v>
      </c>
      <c r="BM136" s="249">
        <f t="shared" ref="BM136:BM147" si="979">IF(AI136&gt;0,AI136/AI$147,0)</f>
        <v>0.16943180480008044</v>
      </c>
      <c r="BN136" s="249">
        <f t="shared" ref="BN136:BN147" si="980">IF(AJ136&gt;0,AJ136/AJ$147,0)</f>
        <v>0</v>
      </c>
      <c r="BO136" s="249">
        <f t="shared" ref="BO136:BO147" si="981">IF(AK136&gt;0,AK136/AK$147,0)</f>
        <v>0</v>
      </c>
      <c r="BP136" s="249">
        <f t="shared" ref="BP136:BP147" si="982">IF(AL136&gt;0,AL136/AL$147,0)</f>
        <v>6.4196825197968377E-2</v>
      </c>
      <c r="BQ136" s="249">
        <f t="shared" ref="BQ136:BQ147" si="983">IF(AM136&gt;0,AM136/AM$147,0)</f>
        <v>8.9697473919462326E-2</v>
      </c>
      <c r="BR136" s="249">
        <f t="shared" ref="BR136:BR147" si="984">IF(AN136&gt;0,AN136/AN$147,0)</f>
        <v>0.26858381143537186</v>
      </c>
      <c r="BS136" s="249">
        <f t="shared" ref="BS136:BS147" si="985">IF(AO136&gt;0,AO136/AO$147,0)</f>
        <v>0.23471074380165288</v>
      </c>
      <c r="BT136" s="249">
        <f t="shared" ref="BT136:BT147" si="986">IF(AP136&gt;0,AP136/AP$147,0)</f>
        <v>0</v>
      </c>
      <c r="BU136" s="249">
        <f t="shared" ref="BU136:BU147" si="987">IF(AQ136&gt;0,AQ136/AQ$147,0)</f>
        <v>0.13568822849007919</v>
      </c>
      <c r="BV136" s="249">
        <f t="shared" ref="BV136:BV147" si="988">IF(AR136&gt;0,AR136/AR$147,0)</f>
        <v>0.20437368685822507</v>
      </c>
      <c r="BW136" s="279">
        <f t="shared" ref="BW136:BW147" si="989">IF(AS136&gt;0,AS136/AS$147,0)</f>
        <v>0.21586383508881468</v>
      </c>
      <c r="BY136" s="273" t="s">
        <v>633</v>
      </c>
      <c r="BZ136" s="249" t="str">
        <f t="shared" ref="BZ136:BZ147" si="990">IF(OR(ISNA(AV136),AV136=0,AV136=""),"",(BK136-AV136)/AV136)</f>
        <v/>
      </c>
      <c r="CA136" s="249">
        <f t="shared" si="949"/>
        <v>-2.0912610081091128E-2</v>
      </c>
      <c r="CB136" s="249">
        <f t="shared" si="950"/>
        <v>1.54563146404008E-3</v>
      </c>
      <c r="CC136" s="249" t="str">
        <f t="shared" si="951"/>
        <v/>
      </c>
      <c r="CD136" s="249" t="str">
        <f t="shared" si="952"/>
        <v/>
      </c>
      <c r="CE136" s="249">
        <f t="shared" si="953"/>
        <v>4.5966455473857581E-3</v>
      </c>
      <c r="CF136" s="249">
        <f t="shared" si="954"/>
        <v>0.26192779339508471</v>
      </c>
      <c r="CG136" s="249">
        <f t="shared" si="955"/>
        <v>1.9805507112607961E-2</v>
      </c>
      <c r="CH136" s="249">
        <f t="shared" si="956"/>
        <v>-0.18631525393549991</v>
      </c>
      <c r="CI136" s="249" t="str">
        <f t="shared" si="957"/>
        <v/>
      </c>
      <c r="CJ136" s="249">
        <f t="shared" si="958"/>
        <v>-2.2619825476731765E-2</v>
      </c>
      <c r="CK136" s="249">
        <f t="shared" si="959"/>
        <v>1.9576885770318164E-3</v>
      </c>
      <c r="CL136" s="279">
        <f t="shared" si="960"/>
        <v>-1.5412666333600795E-2</v>
      </c>
      <c r="CN136" s="235"/>
      <c r="CO136" s="260"/>
      <c r="CP136" s="260"/>
      <c r="CQ136" s="260"/>
      <c r="CR136" s="260"/>
      <c r="CS136" s="260"/>
      <c r="CT136" s="260"/>
      <c r="CU136" s="260"/>
      <c r="CV136" s="260"/>
      <c r="CW136" s="260"/>
      <c r="CX136" s="236"/>
      <c r="CY136" s="236"/>
      <c r="CZ136" s="236"/>
      <c r="DA136" s="236"/>
      <c r="DB136" s="261"/>
      <c r="DC136" s="235"/>
      <c r="DD136" s="259"/>
      <c r="DE136" s="259"/>
      <c r="DF136" s="259"/>
      <c r="DG136" s="259"/>
      <c r="DH136" s="259"/>
      <c r="DI136" s="259"/>
      <c r="DJ136" s="259"/>
      <c r="DK136" s="259"/>
      <c r="DL136" s="259"/>
      <c r="DM136" s="236"/>
      <c r="DN136" s="236"/>
      <c r="DO136" s="236"/>
      <c r="DP136" s="236"/>
      <c r="EB136"/>
      <c r="EC136"/>
      <c r="ED136"/>
      <c r="EF136"/>
    </row>
    <row r="137" spans="1:157" x14ac:dyDescent="0.25">
      <c r="A137" s="251">
        <v>3</v>
      </c>
      <c r="B137" s="273" t="s">
        <v>634</v>
      </c>
      <c r="C137" s="274">
        <f t="shared" ref="C137:O137" si="991">C9+C25+C41+C57+C73+C89+C105+C121</f>
        <v>0</v>
      </c>
      <c r="D137" s="274">
        <f t="shared" si="991"/>
        <v>0</v>
      </c>
      <c r="E137" s="274">
        <f t="shared" si="991"/>
        <v>3438599.1223454564</v>
      </c>
      <c r="F137" s="274">
        <f t="shared" si="991"/>
        <v>0</v>
      </c>
      <c r="G137" s="274">
        <f t="shared" si="991"/>
        <v>0</v>
      </c>
      <c r="H137" s="274">
        <f t="shared" si="991"/>
        <v>45264.998177420493</v>
      </c>
      <c r="I137" s="274">
        <f t="shared" si="991"/>
        <v>13446.357935930519</v>
      </c>
      <c r="J137" s="274">
        <f t="shared" si="991"/>
        <v>21568.043452885213</v>
      </c>
      <c r="K137" s="274">
        <f t="shared" si="991"/>
        <v>1377.6212266406171</v>
      </c>
      <c r="L137" s="274">
        <f t="shared" si="991"/>
        <v>0</v>
      </c>
      <c r="M137" s="274">
        <f t="shared" si="991"/>
        <v>2439.3765600000002</v>
      </c>
      <c r="N137" s="274">
        <f t="shared" si="991"/>
        <v>10977.194520000001</v>
      </c>
      <c r="O137" s="275">
        <f t="shared" si="991"/>
        <v>3533672.7142183338</v>
      </c>
      <c r="P137" s="234"/>
      <c r="Q137" s="273" t="s">
        <v>634</v>
      </c>
      <c r="R137" s="274">
        <f t="shared" ref="R137:AD137" si="992">R9+R25+R41+R57+R73+R89+R105+R121</f>
        <v>0</v>
      </c>
      <c r="S137" s="274">
        <f t="shared" si="992"/>
        <v>0</v>
      </c>
      <c r="T137" s="274">
        <f t="shared" si="992"/>
        <v>4239580.8108599093</v>
      </c>
      <c r="U137" s="274">
        <f t="shared" si="992"/>
        <v>0</v>
      </c>
      <c r="V137" s="274">
        <f t="shared" si="992"/>
        <v>0</v>
      </c>
      <c r="W137" s="274">
        <f t="shared" si="992"/>
        <v>42103.099699632075</v>
      </c>
      <c r="X137" s="274">
        <f t="shared" si="992"/>
        <v>12023.180830827348</v>
      </c>
      <c r="Y137" s="274">
        <f t="shared" si="992"/>
        <v>24768.845580857309</v>
      </c>
      <c r="Z137" s="274">
        <f t="shared" si="992"/>
        <v>3937.3547422168431</v>
      </c>
      <c r="AA137" s="274">
        <f t="shared" si="992"/>
        <v>0</v>
      </c>
      <c r="AB137" s="274">
        <f t="shared" si="992"/>
        <v>2750.31357262552</v>
      </c>
      <c r="AC137" s="274">
        <f t="shared" si="992"/>
        <v>15474.043820563144</v>
      </c>
      <c r="AD137" s="275">
        <f t="shared" si="992"/>
        <v>4340637.6491066311</v>
      </c>
      <c r="AF137" s="273" t="s">
        <v>634</v>
      </c>
      <c r="AG137" s="274">
        <f t="shared" ref="AG137:AS137" si="993">AG9+AG25+AG41+AG57+AG73+AG89+AG105+AG121</f>
        <v>0</v>
      </c>
      <c r="AH137" s="274">
        <f t="shared" si="993"/>
        <v>0</v>
      </c>
      <c r="AI137" s="274">
        <f t="shared" si="993"/>
        <v>4193520</v>
      </c>
      <c r="AJ137" s="274">
        <f t="shared" si="993"/>
        <v>0</v>
      </c>
      <c r="AK137" s="274">
        <f t="shared" si="993"/>
        <v>0</v>
      </c>
      <c r="AL137" s="274">
        <f t="shared" si="993"/>
        <v>24030</v>
      </c>
      <c r="AM137" s="274">
        <f t="shared" si="993"/>
        <v>15134</v>
      </c>
      <c r="AN137" s="274">
        <f t="shared" si="993"/>
        <v>25012</v>
      </c>
      <c r="AO137" s="274">
        <f t="shared" si="993"/>
        <v>3096</v>
      </c>
      <c r="AP137" s="274">
        <f t="shared" si="993"/>
        <v>0</v>
      </c>
      <c r="AQ137" s="274">
        <f t="shared" si="993"/>
        <v>6506</v>
      </c>
      <c r="AR137" s="274">
        <f t="shared" si="993"/>
        <v>42314</v>
      </c>
      <c r="AS137" s="275">
        <f t="shared" si="993"/>
        <v>4309612</v>
      </c>
      <c r="AU137" s="273" t="s">
        <v>634</v>
      </c>
      <c r="AV137" s="249">
        <f t="shared" si="964"/>
        <v>0</v>
      </c>
      <c r="AW137" s="249">
        <f t="shared" si="965"/>
        <v>0</v>
      </c>
      <c r="AX137" s="249">
        <f t="shared" si="966"/>
        <v>0.70119386931561822</v>
      </c>
      <c r="AY137" s="249">
        <f t="shared" si="967"/>
        <v>0</v>
      </c>
      <c r="AZ137" s="249">
        <f t="shared" si="968"/>
        <v>0</v>
      </c>
      <c r="BA137" s="249">
        <f t="shared" si="969"/>
        <v>2.7472255521211505E-2</v>
      </c>
      <c r="BB137" s="249">
        <f t="shared" si="970"/>
        <v>4.9033779621811192E-2</v>
      </c>
      <c r="BC137" s="249">
        <f t="shared" si="971"/>
        <v>7.33252976099555E-2</v>
      </c>
      <c r="BD137" s="249">
        <f t="shared" si="972"/>
        <v>0.11220731667759598</v>
      </c>
      <c r="BE137" s="249">
        <f t="shared" si="973"/>
        <v>0</v>
      </c>
      <c r="BF137" s="249">
        <f t="shared" si="974"/>
        <v>4.1227905450839757E-2</v>
      </c>
      <c r="BG137" s="249">
        <f t="shared" si="975"/>
        <v>4.5923312441945023E-2</v>
      </c>
      <c r="BH137" s="279">
        <f t="shared" si="976"/>
        <v>0.15469691518033196</v>
      </c>
      <c r="BJ137" s="273" t="s">
        <v>634</v>
      </c>
      <c r="BK137" s="249">
        <f t="shared" si="977"/>
        <v>0</v>
      </c>
      <c r="BL137" s="249">
        <f t="shared" si="978"/>
        <v>0</v>
      </c>
      <c r="BM137" s="249">
        <f t="shared" si="979"/>
        <v>0.69357576751934102</v>
      </c>
      <c r="BN137" s="249">
        <f t="shared" si="980"/>
        <v>0</v>
      </c>
      <c r="BO137" s="249">
        <f t="shared" si="981"/>
        <v>0</v>
      </c>
      <c r="BP137" s="249">
        <f t="shared" si="982"/>
        <v>1.5679565278669528E-2</v>
      </c>
      <c r="BQ137" s="249">
        <f t="shared" si="983"/>
        <v>6.1720540615492529E-2</v>
      </c>
      <c r="BR137" s="249">
        <f t="shared" si="984"/>
        <v>7.4045128095821713E-2</v>
      </c>
      <c r="BS137" s="249">
        <f t="shared" si="985"/>
        <v>8.823026503277287E-2</v>
      </c>
      <c r="BT137" s="249">
        <f t="shared" si="986"/>
        <v>0</v>
      </c>
      <c r="BU137" s="249">
        <f t="shared" si="987"/>
        <v>9.6479520716552483E-2</v>
      </c>
      <c r="BV137" s="249">
        <f t="shared" si="988"/>
        <v>0.12521528127126919</v>
      </c>
      <c r="BW137" s="279">
        <f t="shared" si="989"/>
        <v>0.15358188041059589</v>
      </c>
      <c r="BY137" s="273" t="s">
        <v>634</v>
      </c>
      <c r="BZ137" s="249" t="str">
        <f t="shared" si="990"/>
        <v/>
      </c>
      <c r="CA137" s="249" t="str">
        <f t="shared" si="949"/>
        <v/>
      </c>
      <c r="CB137" s="249">
        <f t="shared" si="950"/>
        <v>-1.086447290777463E-2</v>
      </c>
      <c r="CC137" s="249" t="str">
        <f t="shared" si="951"/>
        <v/>
      </c>
      <c r="CD137" s="249" t="str">
        <f t="shared" si="952"/>
        <v/>
      </c>
      <c r="CE137" s="249">
        <f t="shared" si="953"/>
        <v>-0.42925817406716987</v>
      </c>
      <c r="CF137" s="249">
        <f t="shared" si="954"/>
        <v>0.25873512283842004</v>
      </c>
      <c r="CG137" s="249">
        <f t="shared" si="955"/>
        <v>9.816945983571166E-3</v>
      </c>
      <c r="CH137" s="249">
        <f t="shared" si="956"/>
        <v>-0.21368527788358135</v>
      </c>
      <c r="CI137" s="249" t="str">
        <f t="shared" si="957"/>
        <v/>
      </c>
      <c r="CJ137" s="249">
        <f t="shared" si="958"/>
        <v>1.3401509162670142</v>
      </c>
      <c r="CK137" s="249">
        <f t="shared" si="959"/>
        <v>1.726616931859235</v>
      </c>
      <c r="CL137" s="279">
        <f t="shared" si="960"/>
        <v>-7.207866869460575E-3</v>
      </c>
      <c r="CN137" s="235"/>
      <c r="CO137" s="260"/>
      <c r="CP137" s="260"/>
      <c r="CQ137" s="260"/>
      <c r="CR137" s="260"/>
      <c r="CS137" s="260"/>
      <c r="CT137" s="260"/>
      <c r="CU137" s="260"/>
      <c r="CV137" s="260"/>
      <c r="CW137" s="260"/>
      <c r="CX137" s="236"/>
      <c r="CY137" s="236"/>
      <c r="CZ137" s="236"/>
      <c r="DA137" s="236"/>
      <c r="DB137" s="261"/>
      <c r="DC137" s="235"/>
      <c r="DD137" s="259"/>
      <c r="DE137" s="259"/>
      <c r="DF137" s="259"/>
      <c r="DG137" s="259"/>
      <c r="DH137" s="259"/>
      <c r="DI137" s="259"/>
      <c r="DJ137" s="259"/>
      <c r="DK137" s="259"/>
      <c r="DL137" s="259"/>
      <c r="DM137" s="236"/>
      <c r="DN137" s="236"/>
      <c r="DO137" s="236"/>
      <c r="DP137" s="236"/>
      <c r="EB137"/>
      <c r="EC137"/>
      <c r="ED137"/>
      <c r="EF137"/>
    </row>
    <row r="138" spans="1:157" x14ac:dyDescent="0.25">
      <c r="A138" s="251">
        <v>4</v>
      </c>
      <c r="B138" s="273" t="s">
        <v>515</v>
      </c>
      <c r="C138" s="274">
        <f t="shared" ref="C138:O138" si="994">C10+C26+C42+C58+C74+C90+C106+C122</f>
        <v>0</v>
      </c>
      <c r="D138" s="274">
        <f t="shared" si="994"/>
        <v>93436.562939999989</v>
      </c>
      <c r="E138" s="274">
        <f t="shared" si="994"/>
        <v>132043.92174000002</v>
      </c>
      <c r="F138" s="274">
        <f t="shared" si="994"/>
        <v>2153348.08189</v>
      </c>
      <c r="G138" s="274">
        <f t="shared" si="994"/>
        <v>0</v>
      </c>
      <c r="H138" s="274">
        <f t="shared" si="994"/>
        <v>316928.20290828205</v>
      </c>
      <c r="I138" s="274">
        <f t="shared" si="994"/>
        <v>21415.778279286766</v>
      </c>
      <c r="J138" s="274">
        <f t="shared" si="994"/>
        <v>35139.1938269452</v>
      </c>
      <c r="K138" s="274">
        <f t="shared" si="994"/>
        <v>3934.701213507542</v>
      </c>
      <c r="L138" s="274">
        <f t="shared" si="994"/>
        <v>0</v>
      </c>
      <c r="M138" s="274">
        <f t="shared" si="994"/>
        <v>6096.5415200000007</v>
      </c>
      <c r="N138" s="274">
        <f t="shared" si="994"/>
        <v>27434.436840000002</v>
      </c>
      <c r="O138" s="275">
        <f t="shared" si="994"/>
        <v>2789777.4211580213</v>
      </c>
      <c r="P138" s="234"/>
      <c r="Q138" s="273" t="s">
        <v>515</v>
      </c>
      <c r="R138" s="274">
        <f t="shared" ref="R138:AD138" si="995">R10+R26+R42+R58+R74+R90+R106+R122</f>
        <v>0</v>
      </c>
      <c r="S138" s="274">
        <f t="shared" si="995"/>
        <v>110945.23035144963</v>
      </c>
      <c r="T138" s="274">
        <f t="shared" si="995"/>
        <v>167120.5947966277</v>
      </c>
      <c r="U138" s="274">
        <f t="shared" si="995"/>
        <v>2464580</v>
      </c>
      <c r="V138" s="274">
        <f t="shared" si="995"/>
        <v>0</v>
      </c>
      <c r="W138" s="274">
        <f t="shared" si="995"/>
        <v>243418.55815637269</v>
      </c>
      <c r="X138" s="274">
        <f t="shared" si="995"/>
        <v>22375.644629881434</v>
      </c>
      <c r="Y138" s="274">
        <f t="shared" si="995"/>
        <v>49385.958659685813</v>
      </c>
      <c r="Z138" s="274">
        <f t="shared" si="995"/>
        <v>7421.2689129287528</v>
      </c>
      <c r="AA138" s="274">
        <f t="shared" si="995"/>
        <v>0</v>
      </c>
      <c r="AB138" s="274">
        <f t="shared" si="995"/>
        <v>5706.6743208839453</v>
      </c>
      <c r="AC138" s="274">
        <f t="shared" si="995"/>
        <v>42769.185471573939</v>
      </c>
      <c r="AD138" s="275">
        <f t="shared" si="995"/>
        <v>3113723.1152994041</v>
      </c>
      <c r="AF138" s="273" t="s">
        <v>515</v>
      </c>
      <c r="AG138" s="274">
        <f t="shared" ref="AG138:AS138" si="996">AG10+AG26+AG42+AG58+AG74+AG90+AG106+AG122</f>
        <v>0</v>
      </c>
      <c r="AH138" s="274">
        <f t="shared" si="996"/>
        <v>220068</v>
      </c>
      <c r="AI138" s="274">
        <f t="shared" si="996"/>
        <v>220342</v>
      </c>
      <c r="AJ138" s="274">
        <f t="shared" si="996"/>
        <v>2464580</v>
      </c>
      <c r="AK138" s="274">
        <f t="shared" si="996"/>
        <v>0</v>
      </c>
      <c r="AL138" s="274">
        <f t="shared" si="996"/>
        <v>288248</v>
      </c>
      <c r="AM138" s="274">
        <f t="shared" si="996"/>
        <v>29162</v>
      </c>
      <c r="AN138" s="274">
        <f t="shared" si="996"/>
        <v>46388</v>
      </c>
      <c r="AO138" s="274">
        <f t="shared" si="996"/>
        <v>6822</v>
      </c>
      <c r="AP138" s="274">
        <f t="shared" si="996"/>
        <v>0</v>
      </c>
      <c r="AQ138" s="274">
        <f t="shared" si="996"/>
        <v>7198</v>
      </c>
      <c r="AR138" s="274">
        <f t="shared" si="996"/>
        <v>47130</v>
      </c>
      <c r="AS138" s="275">
        <f t="shared" si="996"/>
        <v>3329938</v>
      </c>
      <c r="AU138" s="273" t="s">
        <v>515</v>
      </c>
      <c r="AV138" s="249">
        <f t="shared" si="964"/>
        <v>0</v>
      </c>
      <c r="AW138" s="249">
        <f t="shared" si="965"/>
        <v>1.696242181989455E-2</v>
      </c>
      <c r="AX138" s="249">
        <f t="shared" si="966"/>
        <v>2.7640453557956045E-2</v>
      </c>
      <c r="AY138" s="249">
        <f t="shared" si="967"/>
        <v>1</v>
      </c>
      <c r="AZ138" s="249">
        <f t="shared" si="968"/>
        <v>0</v>
      </c>
      <c r="BA138" s="249">
        <f t="shared" si="969"/>
        <v>0.15883051072211654</v>
      </c>
      <c r="BB138" s="249">
        <f t="shared" si="970"/>
        <v>9.1253923825586392E-2</v>
      </c>
      <c r="BC138" s="249">
        <f t="shared" si="971"/>
        <v>0.14620140872746648</v>
      </c>
      <c r="BD138" s="249">
        <f t="shared" si="972"/>
        <v>0.2114924170113637</v>
      </c>
      <c r="BE138" s="249">
        <f t="shared" si="973"/>
        <v>0</v>
      </c>
      <c r="BF138" s="249">
        <f t="shared" si="974"/>
        <v>8.5544510881186406E-2</v>
      </c>
      <c r="BG138" s="249">
        <f t="shared" si="975"/>
        <v>0.12692885518965183</v>
      </c>
      <c r="BH138" s="279">
        <f t="shared" si="976"/>
        <v>0.11097064523726109</v>
      </c>
      <c r="BJ138" s="273" t="s">
        <v>515</v>
      </c>
      <c r="BK138" s="249">
        <f t="shared" si="977"/>
        <v>0</v>
      </c>
      <c r="BL138" s="249">
        <f t="shared" si="978"/>
        <v>3.3646207531730803E-2</v>
      </c>
      <c r="BM138" s="249">
        <f t="shared" si="979"/>
        <v>3.6442862265291837E-2</v>
      </c>
      <c r="BN138" s="249">
        <f t="shared" si="980"/>
        <v>1</v>
      </c>
      <c r="BO138" s="249">
        <f t="shared" si="981"/>
        <v>0</v>
      </c>
      <c r="BP138" s="249">
        <f t="shared" si="982"/>
        <v>0.18808170338934391</v>
      </c>
      <c r="BQ138" s="249">
        <f t="shared" si="983"/>
        <v>0.1189305144329981</v>
      </c>
      <c r="BR138" s="249">
        <f t="shared" si="984"/>
        <v>0.137326299460618</v>
      </c>
      <c r="BS138" s="249">
        <f t="shared" si="985"/>
        <v>0.1944143630664007</v>
      </c>
      <c r="BT138" s="249">
        <f t="shared" si="986"/>
        <v>0</v>
      </c>
      <c r="BU138" s="249">
        <f t="shared" si="987"/>
        <v>0.10674140641219562</v>
      </c>
      <c r="BV138" s="249">
        <f t="shared" si="988"/>
        <v>0.13946675346965348</v>
      </c>
      <c r="BW138" s="279">
        <f t="shared" si="989"/>
        <v>0.11866918406824069</v>
      </c>
      <c r="BY138" s="273" t="s">
        <v>515</v>
      </c>
      <c r="BZ138" s="249" t="str">
        <f t="shared" si="990"/>
        <v/>
      </c>
      <c r="CA138" s="249">
        <f t="shared" si="949"/>
        <v>0.98357332985720847</v>
      </c>
      <c r="CB138" s="249">
        <f t="shared" si="950"/>
        <v>0.31846108056364009</v>
      </c>
      <c r="CC138" s="249">
        <f t="shared" si="951"/>
        <v>0</v>
      </c>
      <c r="CD138" s="249" t="str">
        <f t="shared" si="952"/>
        <v/>
      </c>
      <c r="CE138" s="249">
        <f t="shared" si="953"/>
        <v>0.18416608077527419</v>
      </c>
      <c r="CF138" s="249">
        <f t="shared" si="954"/>
        <v>0.30329206073713572</v>
      </c>
      <c r="CG138" s="249">
        <f t="shared" si="955"/>
        <v>-6.0704676816025344E-2</v>
      </c>
      <c r="CH138" s="249">
        <f t="shared" si="956"/>
        <v>-8.0750195143144937E-2</v>
      </c>
      <c r="CI138" s="249" t="str">
        <f t="shared" si="957"/>
        <v/>
      </c>
      <c r="CJ138" s="249">
        <f t="shared" si="958"/>
        <v>0.24778790962344491</v>
      </c>
      <c r="CK138" s="249">
        <f t="shared" si="959"/>
        <v>9.8778944009760783E-2</v>
      </c>
      <c r="CL138" s="279">
        <f t="shared" si="960"/>
        <v>6.9374552292813238E-2</v>
      </c>
      <c r="CN138" s="235"/>
      <c r="CO138" s="260"/>
      <c r="CP138" s="260"/>
      <c r="CQ138" s="260"/>
      <c r="CR138" s="260"/>
      <c r="CS138" s="260"/>
      <c r="CT138" s="260"/>
      <c r="CU138" s="260"/>
      <c r="CV138" s="260"/>
      <c r="CW138" s="260"/>
      <c r="CX138" s="236"/>
      <c r="CY138" s="236"/>
      <c r="CZ138" s="236"/>
      <c r="DA138" s="236"/>
      <c r="DB138" s="261"/>
      <c r="DC138" s="235"/>
      <c r="DD138" s="259"/>
      <c r="DE138" s="259"/>
      <c r="DF138" s="259"/>
      <c r="DG138" s="259"/>
      <c r="DH138" s="259"/>
      <c r="DI138" s="259"/>
      <c r="DJ138" s="259"/>
      <c r="DK138" s="259"/>
      <c r="DL138" s="259"/>
      <c r="DM138" s="236"/>
      <c r="DN138" s="236"/>
      <c r="DO138" s="236"/>
      <c r="DP138" s="236"/>
      <c r="EB138"/>
      <c r="EC138"/>
      <c r="ED138"/>
      <c r="EF138"/>
    </row>
    <row r="139" spans="1:157" x14ac:dyDescent="0.25">
      <c r="A139" s="251">
        <v>5</v>
      </c>
      <c r="B139" s="273" t="s">
        <v>517</v>
      </c>
      <c r="C139" s="274">
        <f t="shared" ref="C139:O139" si="997">C11+C27+C43+C59+C75+C91+C107+C123</f>
        <v>0</v>
      </c>
      <c r="D139" s="274">
        <f t="shared" si="997"/>
        <v>0</v>
      </c>
      <c r="E139" s="274">
        <f t="shared" si="997"/>
        <v>0</v>
      </c>
      <c r="F139" s="274">
        <f t="shared" si="997"/>
        <v>0</v>
      </c>
      <c r="G139" s="274">
        <f t="shared" si="997"/>
        <v>470102.91498722584</v>
      </c>
      <c r="H139" s="274">
        <f t="shared" si="997"/>
        <v>0</v>
      </c>
      <c r="I139" s="274">
        <f t="shared" si="997"/>
        <v>0</v>
      </c>
      <c r="J139" s="274">
        <f t="shared" si="997"/>
        <v>0</v>
      </c>
      <c r="K139" s="274">
        <f t="shared" si="997"/>
        <v>0</v>
      </c>
      <c r="L139" s="274">
        <f t="shared" si="997"/>
        <v>0</v>
      </c>
      <c r="M139" s="274">
        <f t="shared" si="997"/>
        <v>0</v>
      </c>
      <c r="N139" s="274">
        <f t="shared" si="997"/>
        <v>0</v>
      </c>
      <c r="O139" s="275">
        <f t="shared" si="997"/>
        <v>470102.91498722584</v>
      </c>
      <c r="P139" s="234"/>
      <c r="Q139" s="273" t="s">
        <v>517</v>
      </c>
      <c r="R139" s="274">
        <f t="shared" ref="R139:AD139" si="998">R11+R27+R43+R59+R75+R91+R107+R123</f>
        <v>0</v>
      </c>
      <c r="S139" s="274">
        <f t="shared" si="998"/>
        <v>0</v>
      </c>
      <c r="T139" s="274">
        <f t="shared" si="998"/>
        <v>0</v>
      </c>
      <c r="U139" s="274">
        <f t="shared" si="998"/>
        <v>0</v>
      </c>
      <c r="V139" s="274">
        <f t="shared" si="998"/>
        <v>592300</v>
      </c>
      <c r="W139" s="274">
        <f t="shared" si="998"/>
        <v>0</v>
      </c>
      <c r="X139" s="274">
        <f t="shared" si="998"/>
        <v>0</v>
      </c>
      <c r="Y139" s="274">
        <f t="shared" si="998"/>
        <v>0</v>
      </c>
      <c r="Z139" s="274">
        <f t="shared" si="998"/>
        <v>0</v>
      </c>
      <c r="AA139" s="274">
        <f t="shared" si="998"/>
        <v>0</v>
      </c>
      <c r="AB139" s="274">
        <f t="shared" si="998"/>
        <v>0</v>
      </c>
      <c r="AC139" s="274">
        <f t="shared" si="998"/>
        <v>0</v>
      </c>
      <c r="AD139" s="275">
        <f t="shared" si="998"/>
        <v>592300</v>
      </c>
      <c r="AF139" s="273" t="s">
        <v>517</v>
      </c>
      <c r="AG139" s="274">
        <f t="shared" ref="AG139:AS139" si="999">AG11+AG27+AG43+AG59+AG75+AG91+AG107+AG123</f>
        <v>0</v>
      </c>
      <c r="AH139" s="274">
        <f t="shared" si="999"/>
        <v>0</v>
      </c>
      <c r="AI139" s="274">
        <f t="shared" si="999"/>
        <v>0</v>
      </c>
      <c r="AJ139" s="274">
        <f t="shared" si="999"/>
        <v>0</v>
      </c>
      <c r="AK139" s="274">
        <f t="shared" si="999"/>
        <v>592300</v>
      </c>
      <c r="AL139" s="274">
        <f t="shared" si="999"/>
        <v>0</v>
      </c>
      <c r="AM139" s="274">
        <f t="shared" si="999"/>
        <v>0</v>
      </c>
      <c r="AN139" s="274">
        <f t="shared" si="999"/>
        <v>0</v>
      </c>
      <c r="AO139" s="274">
        <f t="shared" si="999"/>
        <v>0</v>
      </c>
      <c r="AP139" s="274">
        <f t="shared" si="999"/>
        <v>0</v>
      </c>
      <c r="AQ139" s="274">
        <f t="shared" si="999"/>
        <v>0</v>
      </c>
      <c r="AR139" s="274">
        <f t="shared" si="999"/>
        <v>0</v>
      </c>
      <c r="AS139" s="275">
        <f t="shared" si="999"/>
        <v>592300</v>
      </c>
      <c r="AU139" s="273" t="s">
        <v>517</v>
      </c>
      <c r="AV139" s="249">
        <f t="shared" si="964"/>
        <v>0</v>
      </c>
      <c r="AW139" s="249">
        <f t="shared" si="965"/>
        <v>0</v>
      </c>
      <c r="AX139" s="249">
        <f t="shared" si="966"/>
        <v>0</v>
      </c>
      <c r="AY139" s="249">
        <f t="shared" si="967"/>
        <v>0</v>
      </c>
      <c r="AZ139" s="249">
        <f t="shared" si="968"/>
        <v>1</v>
      </c>
      <c r="BA139" s="249">
        <f t="shared" si="969"/>
        <v>0</v>
      </c>
      <c r="BB139" s="249">
        <f t="shared" si="970"/>
        <v>0</v>
      </c>
      <c r="BC139" s="249">
        <f t="shared" si="971"/>
        <v>0</v>
      </c>
      <c r="BD139" s="249">
        <f t="shared" si="972"/>
        <v>0</v>
      </c>
      <c r="BE139" s="249">
        <f t="shared" si="973"/>
        <v>0</v>
      </c>
      <c r="BF139" s="249">
        <f t="shared" si="974"/>
        <v>0</v>
      </c>
      <c r="BG139" s="249">
        <f t="shared" si="975"/>
        <v>0</v>
      </c>
      <c r="BH139" s="279">
        <f t="shared" si="976"/>
        <v>2.1109106603304895E-2</v>
      </c>
      <c r="BJ139" s="273" t="s">
        <v>517</v>
      </c>
      <c r="BK139" s="249">
        <f t="shared" si="977"/>
        <v>0</v>
      </c>
      <c r="BL139" s="249">
        <f t="shared" si="978"/>
        <v>0</v>
      </c>
      <c r="BM139" s="249">
        <f t="shared" si="979"/>
        <v>0</v>
      </c>
      <c r="BN139" s="249">
        <f t="shared" si="980"/>
        <v>0</v>
      </c>
      <c r="BO139" s="249">
        <f t="shared" si="981"/>
        <v>1</v>
      </c>
      <c r="BP139" s="249">
        <f t="shared" si="982"/>
        <v>0</v>
      </c>
      <c r="BQ139" s="249">
        <f t="shared" si="983"/>
        <v>0</v>
      </c>
      <c r="BR139" s="249">
        <f t="shared" si="984"/>
        <v>0</v>
      </c>
      <c r="BS139" s="249">
        <f t="shared" si="985"/>
        <v>0</v>
      </c>
      <c r="BT139" s="249">
        <f t="shared" si="986"/>
        <v>0</v>
      </c>
      <c r="BU139" s="249">
        <f t="shared" si="987"/>
        <v>0</v>
      </c>
      <c r="BV139" s="249">
        <f t="shared" si="988"/>
        <v>0</v>
      </c>
      <c r="BW139" s="279">
        <f t="shared" si="989"/>
        <v>2.1107827750432278E-2</v>
      </c>
      <c r="BY139" s="273" t="s">
        <v>517</v>
      </c>
      <c r="BZ139" s="249" t="str">
        <f t="shared" si="990"/>
        <v/>
      </c>
      <c r="CA139" s="249" t="str">
        <f t="shared" si="949"/>
        <v/>
      </c>
      <c r="CB139" s="249" t="str">
        <f t="shared" si="950"/>
        <v/>
      </c>
      <c r="CC139" s="249" t="str">
        <f t="shared" si="951"/>
        <v/>
      </c>
      <c r="CD139" s="249">
        <f t="shared" si="952"/>
        <v>0</v>
      </c>
      <c r="CE139" s="249" t="str">
        <f t="shared" si="953"/>
        <v/>
      </c>
      <c r="CF139" s="249" t="str">
        <f t="shared" si="954"/>
        <v/>
      </c>
      <c r="CG139" s="249" t="str">
        <f t="shared" si="955"/>
        <v/>
      </c>
      <c r="CH139" s="249" t="str">
        <f t="shared" si="956"/>
        <v/>
      </c>
      <c r="CI139" s="249" t="str">
        <f t="shared" si="957"/>
        <v/>
      </c>
      <c r="CJ139" s="249" t="str">
        <f t="shared" si="958"/>
        <v/>
      </c>
      <c r="CK139" s="249" t="str">
        <f t="shared" si="959"/>
        <v/>
      </c>
      <c r="CL139" s="279">
        <f t="shared" si="960"/>
        <v>-6.058299371212849E-5</v>
      </c>
      <c r="CN139" s="235"/>
      <c r="CO139" s="260"/>
      <c r="CP139" s="260"/>
      <c r="CQ139" s="260"/>
      <c r="CR139" s="260"/>
      <c r="CS139" s="260"/>
      <c r="CT139" s="260"/>
      <c r="CU139" s="260"/>
      <c r="CV139" s="260"/>
      <c r="CW139" s="260"/>
      <c r="CX139" s="236"/>
      <c r="CY139" s="236"/>
      <c r="CZ139" s="236"/>
      <c r="DA139" s="236"/>
      <c r="DB139" s="261"/>
      <c r="DC139" s="235"/>
      <c r="DD139" s="259"/>
      <c r="DE139" s="259"/>
      <c r="DF139" s="259"/>
      <c r="DG139" s="259"/>
      <c r="DH139" s="259"/>
      <c r="DI139" s="259"/>
      <c r="DJ139" s="259"/>
      <c r="DK139" s="259"/>
      <c r="DL139" s="259"/>
      <c r="DM139" s="236"/>
      <c r="DN139" s="236"/>
      <c r="DO139" s="236"/>
      <c r="DP139" s="236"/>
      <c r="EB139"/>
      <c r="EC139"/>
      <c r="ED139"/>
      <c r="EF139"/>
    </row>
    <row r="140" spans="1:157" x14ac:dyDescent="0.25">
      <c r="A140" s="251">
        <v>6</v>
      </c>
      <c r="B140" s="273" t="s">
        <v>519</v>
      </c>
      <c r="C140" s="274">
        <f t="shared" ref="C140:O140" si="1000">C12+C28+C44+C60+C76+C92+C108+C124</f>
        <v>0</v>
      </c>
      <c r="D140" s="274">
        <f t="shared" si="1000"/>
        <v>0</v>
      </c>
      <c r="E140" s="274">
        <f t="shared" si="1000"/>
        <v>0</v>
      </c>
      <c r="F140" s="274">
        <f t="shared" si="1000"/>
        <v>0</v>
      </c>
      <c r="G140" s="274">
        <f t="shared" si="1000"/>
        <v>0</v>
      </c>
      <c r="H140" s="274">
        <f t="shared" si="1000"/>
        <v>1095171.1226539242</v>
      </c>
      <c r="I140" s="274">
        <f t="shared" si="1000"/>
        <v>0</v>
      </c>
      <c r="J140" s="274">
        <f t="shared" si="1000"/>
        <v>0</v>
      </c>
      <c r="K140" s="274">
        <f t="shared" si="1000"/>
        <v>0</v>
      </c>
      <c r="L140" s="274">
        <f t="shared" si="1000"/>
        <v>0</v>
      </c>
      <c r="M140" s="274">
        <f t="shared" si="1000"/>
        <v>0</v>
      </c>
      <c r="N140" s="274">
        <f t="shared" si="1000"/>
        <v>0</v>
      </c>
      <c r="O140" s="275">
        <f t="shared" si="1000"/>
        <v>1095171.1226539242</v>
      </c>
      <c r="P140" s="2"/>
      <c r="Q140" s="273" t="s">
        <v>519</v>
      </c>
      <c r="R140" s="274">
        <f t="shared" ref="R140:AD140" si="1001">R12+R28+R44+R60+R76+R92+R108+R124</f>
        <v>0</v>
      </c>
      <c r="S140" s="274">
        <f t="shared" si="1001"/>
        <v>0</v>
      </c>
      <c r="T140" s="274">
        <f t="shared" si="1001"/>
        <v>0</v>
      </c>
      <c r="U140" s="274">
        <f t="shared" si="1001"/>
        <v>0</v>
      </c>
      <c r="V140" s="274">
        <f t="shared" si="1001"/>
        <v>0</v>
      </c>
      <c r="W140" s="274">
        <f t="shared" si="1001"/>
        <v>1095171.1226539242</v>
      </c>
      <c r="X140" s="274">
        <f t="shared" si="1001"/>
        <v>0</v>
      </c>
      <c r="Y140" s="274">
        <f t="shared" si="1001"/>
        <v>0</v>
      </c>
      <c r="Z140" s="274">
        <f t="shared" si="1001"/>
        <v>0</v>
      </c>
      <c r="AA140" s="274">
        <f t="shared" si="1001"/>
        <v>0</v>
      </c>
      <c r="AB140" s="274">
        <f t="shared" si="1001"/>
        <v>0</v>
      </c>
      <c r="AC140" s="274">
        <f t="shared" si="1001"/>
        <v>0</v>
      </c>
      <c r="AD140" s="275">
        <f t="shared" si="1001"/>
        <v>1095171.1226539242</v>
      </c>
      <c r="AE140" s="2">
        <f>AA140/$AA$144</f>
        <v>0</v>
      </c>
      <c r="AF140" s="273" t="s">
        <v>519</v>
      </c>
      <c r="AG140" s="274">
        <f t="shared" ref="AG140:AS140" si="1002">AG12+AG28+AG44+AG60+AG76+AG92+AG108+AG124</f>
        <v>0</v>
      </c>
      <c r="AH140" s="274">
        <f t="shared" si="1002"/>
        <v>0</v>
      </c>
      <c r="AI140" s="274">
        <f t="shared" si="1002"/>
        <v>0</v>
      </c>
      <c r="AJ140" s="274">
        <f t="shared" si="1002"/>
        <v>0</v>
      </c>
      <c r="AK140" s="274">
        <f t="shared" si="1002"/>
        <v>0</v>
      </c>
      <c r="AL140" s="274">
        <f t="shared" si="1002"/>
        <v>1047898</v>
      </c>
      <c r="AM140" s="274">
        <f t="shared" si="1002"/>
        <v>0</v>
      </c>
      <c r="AN140" s="274">
        <f t="shared" si="1002"/>
        <v>0</v>
      </c>
      <c r="AO140" s="274">
        <f t="shared" si="1002"/>
        <v>0</v>
      </c>
      <c r="AP140" s="274">
        <f t="shared" si="1002"/>
        <v>0</v>
      </c>
      <c r="AQ140" s="274">
        <f t="shared" si="1002"/>
        <v>0</v>
      </c>
      <c r="AR140" s="274">
        <f t="shared" si="1002"/>
        <v>0</v>
      </c>
      <c r="AS140" s="275">
        <f t="shared" si="1002"/>
        <v>1047898</v>
      </c>
      <c r="AT140" s="2">
        <f>AP140/$AP$144</f>
        <v>0</v>
      </c>
      <c r="AU140" s="273" t="s">
        <v>519</v>
      </c>
      <c r="AV140" s="249">
        <f t="shared" si="964"/>
        <v>0</v>
      </c>
      <c r="AW140" s="249">
        <f t="shared" si="965"/>
        <v>0</v>
      </c>
      <c r="AX140" s="249">
        <f t="shared" si="966"/>
        <v>0</v>
      </c>
      <c r="AY140" s="249">
        <f t="shared" si="967"/>
        <v>0</v>
      </c>
      <c r="AZ140" s="249">
        <f t="shared" si="968"/>
        <v>0</v>
      </c>
      <c r="BA140" s="249">
        <f t="shared" si="969"/>
        <v>0.71459871448048251</v>
      </c>
      <c r="BB140" s="249">
        <f t="shared" si="970"/>
        <v>0</v>
      </c>
      <c r="BC140" s="249">
        <f t="shared" si="971"/>
        <v>0</v>
      </c>
      <c r="BD140" s="249">
        <f t="shared" si="972"/>
        <v>0</v>
      </c>
      <c r="BE140" s="249">
        <f t="shared" si="973"/>
        <v>0</v>
      </c>
      <c r="BF140" s="249">
        <f t="shared" si="974"/>
        <v>0</v>
      </c>
      <c r="BG140" s="249">
        <f t="shared" si="975"/>
        <v>0</v>
      </c>
      <c r="BH140" s="279">
        <f t="shared" si="976"/>
        <v>3.9031038286278553E-2</v>
      </c>
      <c r="BJ140" s="273" t="s">
        <v>519</v>
      </c>
      <c r="BK140" s="249">
        <f t="shared" si="977"/>
        <v>0</v>
      </c>
      <c r="BL140" s="249">
        <f t="shared" si="978"/>
        <v>0</v>
      </c>
      <c r="BM140" s="249">
        <f t="shared" si="979"/>
        <v>0</v>
      </c>
      <c r="BN140" s="249">
        <f t="shared" si="980"/>
        <v>0</v>
      </c>
      <c r="BO140" s="249">
        <f t="shared" si="981"/>
        <v>0</v>
      </c>
      <c r="BP140" s="249">
        <f t="shared" si="982"/>
        <v>0.68375302107312697</v>
      </c>
      <c r="BQ140" s="249">
        <f t="shared" si="983"/>
        <v>0</v>
      </c>
      <c r="BR140" s="249">
        <f t="shared" si="984"/>
        <v>0</v>
      </c>
      <c r="BS140" s="249">
        <f t="shared" si="985"/>
        <v>0</v>
      </c>
      <c r="BT140" s="249">
        <f t="shared" si="986"/>
        <v>0</v>
      </c>
      <c r="BU140" s="249">
        <f t="shared" si="987"/>
        <v>0</v>
      </c>
      <c r="BV140" s="249">
        <f t="shared" si="988"/>
        <v>0</v>
      </c>
      <c r="BW140" s="279">
        <f t="shared" si="989"/>
        <v>3.7343998791191088E-2</v>
      </c>
      <c r="BY140" s="273" t="s">
        <v>519</v>
      </c>
      <c r="BZ140" s="249" t="str">
        <f t="shared" si="990"/>
        <v/>
      </c>
      <c r="CA140" s="249" t="str">
        <f t="shared" si="949"/>
        <v/>
      </c>
      <c r="CB140" s="249" t="str">
        <f t="shared" si="950"/>
        <v/>
      </c>
      <c r="CC140" s="249" t="str">
        <f t="shared" si="951"/>
        <v/>
      </c>
      <c r="CD140" s="249" t="str">
        <f t="shared" si="952"/>
        <v/>
      </c>
      <c r="CE140" s="249">
        <f t="shared" si="953"/>
        <v>-4.3165055831062539E-2</v>
      </c>
      <c r="CF140" s="249" t="str">
        <f t="shared" si="954"/>
        <v/>
      </c>
      <c r="CG140" s="249" t="str">
        <f t="shared" si="955"/>
        <v/>
      </c>
      <c r="CH140" s="249" t="str">
        <f t="shared" si="956"/>
        <v/>
      </c>
      <c r="CI140" s="249" t="str">
        <f t="shared" si="957"/>
        <v/>
      </c>
      <c r="CJ140" s="249" t="str">
        <f t="shared" si="958"/>
        <v/>
      </c>
      <c r="CK140" s="249" t="str">
        <f t="shared" si="959"/>
        <v/>
      </c>
      <c r="CL140" s="279">
        <f t="shared" si="960"/>
        <v>-4.3223023756468908E-2</v>
      </c>
      <c r="CN140" s="235"/>
      <c r="CO140" s="260"/>
      <c r="CP140" s="260"/>
      <c r="CQ140" s="260"/>
      <c r="CR140" s="260"/>
      <c r="CS140" s="260"/>
      <c r="CT140" s="260"/>
      <c r="CU140" s="260"/>
      <c r="CV140" s="260"/>
      <c r="CW140" s="260"/>
      <c r="CX140" s="236"/>
      <c r="CY140" s="236"/>
      <c r="CZ140" s="236"/>
      <c r="DA140" s="236"/>
      <c r="DB140" s="261"/>
      <c r="DC140" s="235"/>
      <c r="DD140" s="259"/>
      <c r="DE140" s="259"/>
      <c r="DF140" s="259"/>
      <c r="DG140" s="259"/>
      <c r="DH140" s="259"/>
      <c r="DI140" s="259"/>
      <c r="DJ140" s="259"/>
      <c r="DK140" s="259"/>
      <c r="DL140" s="259"/>
      <c r="DM140" s="236"/>
      <c r="DN140" s="236"/>
      <c r="DO140" s="236"/>
      <c r="DP140" s="236"/>
      <c r="EB140"/>
      <c r="EC140"/>
      <c r="ED140"/>
      <c r="EF140"/>
    </row>
    <row r="141" spans="1:157" x14ac:dyDescent="0.25">
      <c r="A141" s="251">
        <v>7</v>
      </c>
      <c r="B141" s="273" t="s">
        <v>521</v>
      </c>
      <c r="C141" s="274">
        <f t="shared" ref="C141:O141" si="1003">C13+C29+C45+C61+C77+C93+C109+C125</f>
        <v>0</v>
      </c>
      <c r="D141" s="274">
        <f t="shared" si="1003"/>
        <v>0</v>
      </c>
      <c r="E141" s="274">
        <f t="shared" si="1003"/>
        <v>0</v>
      </c>
      <c r="F141" s="274">
        <f t="shared" si="1003"/>
        <v>0</v>
      </c>
      <c r="G141" s="274">
        <f t="shared" si="1003"/>
        <v>0</v>
      </c>
      <c r="H141" s="274">
        <f t="shared" si="1003"/>
        <v>0</v>
      </c>
      <c r="I141" s="274">
        <f t="shared" si="1003"/>
        <v>152002.34282472564</v>
      </c>
      <c r="J141" s="274">
        <f t="shared" si="1003"/>
        <v>0</v>
      </c>
      <c r="K141" s="274">
        <f t="shared" si="1003"/>
        <v>0</v>
      </c>
      <c r="L141" s="274">
        <f t="shared" si="1003"/>
        <v>0</v>
      </c>
      <c r="M141" s="274">
        <f t="shared" si="1003"/>
        <v>0</v>
      </c>
      <c r="N141" s="274">
        <f t="shared" si="1003"/>
        <v>0</v>
      </c>
      <c r="O141" s="275">
        <f t="shared" si="1003"/>
        <v>152002.34282472564</v>
      </c>
      <c r="P141" s="2"/>
      <c r="Q141" s="273" t="s">
        <v>521</v>
      </c>
      <c r="R141" s="274">
        <f t="shared" ref="R141:AD141" si="1004">R13+R29+R45+R61+R77+R93+R109+R125</f>
        <v>0</v>
      </c>
      <c r="S141" s="274">
        <f t="shared" si="1004"/>
        <v>0</v>
      </c>
      <c r="T141" s="274">
        <f t="shared" si="1004"/>
        <v>0</v>
      </c>
      <c r="U141" s="274">
        <f t="shared" si="1004"/>
        <v>0</v>
      </c>
      <c r="V141" s="274">
        <f t="shared" si="1004"/>
        <v>0</v>
      </c>
      <c r="W141" s="274">
        <f t="shared" si="1004"/>
        <v>0</v>
      </c>
      <c r="X141" s="274">
        <f t="shared" si="1004"/>
        <v>152002.34282472564</v>
      </c>
      <c r="Y141" s="274">
        <f t="shared" si="1004"/>
        <v>0</v>
      </c>
      <c r="Z141" s="274">
        <f t="shared" si="1004"/>
        <v>0</v>
      </c>
      <c r="AA141" s="274">
        <f t="shared" si="1004"/>
        <v>0</v>
      </c>
      <c r="AB141" s="274">
        <f t="shared" si="1004"/>
        <v>0</v>
      </c>
      <c r="AC141" s="274">
        <f t="shared" si="1004"/>
        <v>0</v>
      </c>
      <c r="AD141" s="275">
        <f t="shared" si="1004"/>
        <v>152002.34282472564</v>
      </c>
      <c r="AE141" s="2">
        <f t="shared" ref="AE141:AE142" si="1005">AA141/$AA$144</f>
        <v>0</v>
      </c>
      <c r="AF141" s="273" t="s">
        <v>521</v>
      </c>
      <c r="AG141" s="274">
        <f t="shared" ref="AG141:AS141" si="1006">AG13+AG29+AG45+AG61+AG77+AG93+AG109+AG125</f>
        <v>0</v>
      </c>
      <c r="AH141" s="274">
        <f t="shared" si="1006"/>
        <v>0</v>
      </c>
      <c r="AI141" s="274">
        <f t="shared" si="1006"/>
        <v>0</v>
      </c>
      <c r="AJ141" s="274">
        <f t="shared" si="1006"/>
        <v>0</v>
      </c>
      <c r="AK141" s="274">
        <f t="shared" si="1006"/>
        <v>0</v>
      </c>
      <c r="AL141" s="274">
        <f t="shared" si="1006"/>
        <v>0</v>
      </c>
      <c r="AM141" s="274">
        <f t="shared" si="1006"/>
        <v>123950</v>
      </c>
      <c r="AN141" s="274">
        <f t="shared" si="1006"/>
        <v>0</v>
      </c>
      <c r="AO141" s="274">
        <f t="shared" si="1006"/>
        <v>0</v>
      </c>
      <c r="AP141" s="274">
        <f t="shared" si="1006"/>
        <v>0</v>
      </c>
      <c r="AQ141" s="274">
        <f t="shared" si="1006"/>
        <v>0</v>
      </c>
      <c r="AR141" s="274">
        <f t="shared" si="1006"/>
        <v>0</v>
      </c>
      <c r="AS141" s="275">
        <f t="shared" si="1006"/>
        <v>123950</v>
      </c>
      <c r="AT141" s="2">
        <f t="shared" ref="AT141:AT142" si="1007">AP141/$AP$144</f>
        <v>0</v>
      </c>
      <c r="AU141" s="273" t="s">
        <v>521</v>
      </c>
      <c r="AV141" s="249">
        <f t="shared" si="964"/>
        <v>0</v>
      </c>
      <c r="AW141" s="249">
        <f t="shared" si="965"/>
        <v>0</v>
      </c>
      <c r="AX141" s="249">
        <f t="shared" si="966"/>
        <v>0</v>
      </c>
      <c r="AY141" s="249">
        <f t="shared" si="967"/>
        <v>0</v>
      </c>
      <c r="AZ141" s="249">
        <f t="shared" si="968"/>
        <v>0</v>
      </c>
      <c r="BA141" s="249">
        <f t="shared" si="969"/>
        <v>0</v>
      </c>
      <c r="BB141" s="249">
        <f t="shared" si="970"/>
        <v>0.61990661913330902</v>
      </c>
      <c r="BC141" s="249">
        <f t="shared" si="971"/>
        <v>0</v>
      </c>
      <c r="BD141" s="249">
        <f t="shared" si="972"/>
        <v>0</v>
      </c>
      <c r="BE141" s="249">
        <f t="shared" si="973"/>
        <v>0</v>
      </c>
      <c r="BF141" s="249">
        <f t="shared" si="974"/>
        <v>0</v>
      </c>
      <c r="BG141" s="249">
        <f t="shared" si="975"/>
        <v>0</v>
      </c>
      <c r="BH141" s="279">
        <f t="shared" si="976"/>
        <v>5.4172440632099111E-3</v>
      </c>
      <c r="BJ141" s="273" t="s">
        <v>521</v>
      </c>
      <c r="BK141" s="249">
        <f t="shared" si="977"/>
        <v>0</v>
      </c>
      <c r="BL141" s="249">
        <f t="shared" si="978"/>
        <v>0</v>
      </c>
      <c r="BM141" s="249">
        <f t="shared" si="979"/>
        <v>0</v>
      </c>
      <c r="BN141" s="249">
        <f t="shared" si="980"/>
        <v>0</v>
      </c>
      <c r="BO141" s="249">
        <f t="shared" si="981"/>
        <v>0</v>
      </c>
      <c r="BP141" s="249">
        <f t="shared" si="982"/>
        <v>0</v>
      </c>
      <c r="BQ141" s="249">
        <f t="shared" si="983"/>
        <v>0.50550158644709264</v>
      </c>
      <c r="BR141" s="249">
        <f t="shared" si="984"/>
        <v>0</v>
      </c>
      <c r="BS141" s="249">
        <f t="shared" si="985"/>
        <v>0</v>
      </c>
      <c r="BT141" s="249">
        <f t="shared" si="986"/>
        <v>0</v>
      </c>
      <c r="BU141" s="249">
        <f t="shared" si="987"/>
        <v>0</v>
      </c>
      <c r="BV141" s="249">
        <f t="shared" si="988"/>
        <v>0</v>
      </c>
      <c r="BW141" s="279">
        <f t="shared" si="989"/>
        <v>4.4172129827217306E-3</v>
      </c>
      <c r="BY141" s="273" t="s">
        <v>521</v>
      </c>
      <c r="BZ141" s="249" t="str">
        <f t="shared" si="990"/>
        <v/>
      </c>
      <c r="CA141" s="249" t="str">
        <f t="shared" si="949"/>
        <v/>
      </c>
      <c r="CB141" s="249" t="str">
        <f t="shared" si="950"/>
        <v/>
      </c>
      <c r="CC141" s="249" t="str">
        <f t="shared" si="951"/>
        <v/>
      </c>
      <c r="CD141" s="249" t="str">
        <f t="shared" si="952"/>
        <v/>
      </c>
      <c r="CE141" s="249" t="str">
        <f t="shared" si="953"/>
        <v/>
      </c>
      <c r="CF141" s="249">
        <f t="shared" si="954"/>
        <v>-0.18455204244498302</v>
      </c>
      <c r="CG141" s="249" t="str">
        <f t="shared" si="955"/>
        <v/>
      </c>
      <c r="CH141" s="249" t="str">
        <f t="shared" si="956"/>
        <v/>
      </c>
      <c r="CI141" s="249" t="str">
        <f t="shared" si="957"/>
        <v/>
      </c>
      <c r="CJ141" s="249" t="str">
        <f t="shared" si="958"/>
        <v/>
      </c>
      <c r="CK141" s="249" t="str">
        <f t="shared" si="959"/>
        <v/>
      </c>
      <c r="CL141" s="279">
        <f t="shared" si="960"/>
        <v>-0.18460144472346818</v>
      </c>
      <c r="CN141" s="235"/>
      <c r="CO141" s="260"/>
      <c r="CP141" s="260"/>
      <c r="CQ141" s="260"/>
      <c r="CR141" s="260"/>
      <c r="CS141" s="260"/>
      <c r="CT141" s="260"/>
      <c r="CU141" s="260"/>
      <c r="CV141" s="260"/>
      <c r="CW141" s="260"/>
      <c r="CX141" s="236"/>
      <c r="CY141" s="236"/>
      <c r="CZ141" s="236"/>
      <c r="DA141" s="236"/>
      <c r="DB141" s="261"/>
      <c r="DC141" s="235"/>
      <c r="DD141" s="259"/>
      <c r="DE141" s="259"/>
      <c r="DF141" s="259"/>
      <c r="DG141" s="259"/>
      <c r="DH141" s="259"/>
      <c r="DI141" s="259"/>
      <c r="DJ141" s="259"/>
      <c r="DK141" s="259"/>
      <c r="DL141" s="259"/>
      <c r="DM141" s="236"/>
      <c r="DN141" s="236"/>
      <c r="DO141" s="236"/>
      <c r="DP141" s="236"/>
      <c r="EB141"/>
      <c r="EC141"/>
      <c r="ED141"/>
      <c r="EF141"/>
    </row>
    <row r="142" spans="1:157" x14ac:dyDescent="0.25">
      <c r="A142" s="251">
        <v>8</v>
      </c>
      <c r="B142" s="273" t="s">
        <v>523</v>
      </c>
      <c r="C142" s="274">
        <f t="shared" ref="C142:O142" si="1008">C14+C30+C46+C62+C78+C94+C110+C126</f>
        <v>0</v>
      </c>
      <c r="D142" s="274">
        <f t="shared" si="1008"/>
        <v>0</v>
      </c>
      <c r="E142" s="274">
        <f t="shared" si="1008"/>
        <v>0</v>
      </c>
      <c r="F142" s="274">
        <f t="shared" si="1008"/>
        <v>0</v>
      </c>
      <c r="G142" s="274">
        <f t="shared" si="1008"/>
        <v>0</v>
      </c>
      <c r="H142" s="274">
        <f t="shared" si="1008"/>
        <v>0</v>
      </c>
      <c r="I142" s="274">
        <f t="shared" si="1008"/>
        <v>0</v>
      </c>
      <c r="J142" s="274">
        <f t="shared" si="1008"/>
        <v>174675.17333828559</v>
      </c>
      <c r="K142" s="274">
        <f t="shared" si="1008"/>
        <v>0</v>
      </c>
      <c r="L142" s="274">
        <f t="shared" si="1008"/>
        <v>0</v>
      </c>
      <c r="M142" s="274">
        <f t="shared" si="1008"/>
        <v>0</v>
      </c>
      <c r="N142" s="274">
        <f t="shared" si="1008"/>
        <v>0</v>
      </c>
      <c r="O142" s="275">
        <f t="shared" si="1008"/>
        <v>174675.17333828559</v>
      </c>
      <c r="P142" s="2"/>
      <c r="Q142" s="273" t="s">
        <v>523</v>
      </c>
      <c r="R142" s="274">
        <f t="shared" ref="R142:AD142" si="1009">R14+R30+R46+R62+R78+R94+R110+R126</f>
        <v>0</v>
      </c>
      <c r="S142" s="274">
        <f t="shared" si="1009"/>
        <v>0</v>
      </c>
      <c r="T142" s="274">
        <f t="shared" si="1009"/>
        <v>0</v>
      </c>
      <c r="U142" s="274">
        <f t="shared" si="1009"/>
        <v>0</v>
      </c>
      <c r="V142" s="274">
        <f t="shared" si="1009"/>
        <v>0</v>
      </c>
      <c r="W142" s="274">
        <f t="shared" si="1009"/>
        <v>0</v>
      </c>
      <c r="X142" s="274">
        <f t="shared" si="1009"/>
        <v>0</v>
      </c>
      <c r="Y142" s="274">
        <f t="shared" si="1009"/>
        <v>174675.17333828559</v>
      </c>
      <c r="Z142" s="274">
        <f t="shared" si="1009"/>
        <v>0</v>
      </c>
      <c r="AA142" s="274">
        <f t="shared" si="1009"/>
        <v>0</v>
      </c>
      <c r="AB142" s="274">
        <f t="shared" si="1009"/>
        <v>0</v>
      </c>
      <c r="AC142" s="274">
        <f t="shared" si="1009"/>
        <v>0</v>
      </c>
      <c r="AD142" s="275">
        <f t="shared" si="1009"/>
        <v>174675.17333828559</v>
      </c>
      <c r="AE142" s="2">
        <f t="shared" si="1005"/>
        <v>0</v>
      </c>
      <c r="AF142" s="273" t="s">
        <v>523</v>
      </c>
      <c r="AG142" s="274">
        <f t="shared" ref="AG142:AS142" si="1010">AG14+AG30+AG46+AG62+AG78+AG94+AG110+AG126</f>
        <v>0</v>
      </c>
      <c r="AH142" s="274">
        <f t="shared" si="1010"/>
        <v>0</v>
      </c>
      <c r="AI142" s="274">
        <f t="shared" si="1010"/>
        <v>0</v>
      </c>
      <c r="AJ142" s="274">
        <f t="shared" si="1010"/>
        <v>0</v>
      </c>
      <c r="AK142" s="274">
        <f t="shared" si="1010"/>
        <v>0</v>
      </c>
      <c r="AL142" s="274">
        <f t="shared" si="1010"/>
        <v>0</v>
      </c>
      <c r="AM142" s="274">
        <f t="shared" si="1010"/>
        <v>0</v>
      </c>
      <c r="AN142" s="274">
        <f t="shared" si="1010"/>
        <v>175668</v>
      </c>
      <c r="AO142" s="274">
        <f t="shared" si="1010"/>
        <v>0</v>
      </c>
      <c r="AP142" s="274">
        <f t="shared" si="1010"/>
        <v>0</v>
      </c>
      <c r="AQ142" s="274">
        <f t="shared" si="1010"/>
        <v>0</v>
      </c>
      <c r="AR142" s="274">
        <f t="shared" si="1010"/>
        <v>0</v>
      </c>
      <c r="AS142" s="275">
        <f t="shared" si="1010"/>
        <v>175668</v>
      </c>
      <c r="AT142" s="2">
        <f t="shared" si="1007"/>
        <v>0</v>
      </c>
      <c r="AU142" s="273" t="s">
        <v>523</v>
      </c>
      <c r="AV142" s="249">
        <f t="shared" si="964"/>
        <v>0</v>
      </c>
      <c r="AW142" s="249">
        <f t="shared" si="965"/>
        <v>0</v>
      </c>
      <c r="AX142" s="249">
        <f t="shared" si="966"/>
        <v>0</v>
      </c>
      <c r="AY142" s="249">
        <f t="shared" si="967"/>
        <v>0</v>
      </c>
      <c r="AZ142" s="249">
        <f t="shared" si="968"/>
        <v>0</v>
      </c>
      <c r="BA142" s="249">
        <f t="shared" si="969"/>
        <v>0</v>
      </c>
      <c r="BB142" s="249">
        <f t="shared" si="970"/>
        <v>0</v>
      </c>
      <c r="BC142" s="249">
        <f t="shared" si="971"/>
        <v>0.51710561270563005</v>
      </c>
      <c r="BD142" s="249">
        <f t="shared" si="972"/>
        <v>0</v>
      </c>
      <c r="BE142" s="249">
        <f t="shared" si="973"/>
        <v>0</v>
      </c>
      <c r="BF142" s="249">
        <f t="shared" si="974"/>
        <v>0</v>
      </c>
      <c r="BG142" s="249">
        <f t="shared" si="975"/>
        <v>0</v>
      </c>
      <c r="BH142" s="279">
        <f t="shared" si="976"/>
        <v>6.2252859276525942E-3</v>
      </c>
      <c r="BJ142" s="273" t="s">
        <v>523</v>
      </c>
      <c r="BK142" s="249">
        <f t="shared" si="977"/>
        <v>0</v>
      </c>
      <c r="BL142" s="249">
        <f t="shared" si="978"/>
        <v>0</v>
      </c>
      <c r="BM142" s="249">
        <f t="shared" si="979"/>
        <v>0</v>
      </c>
      <c r="BN142" s="249">
        <f t="shared" si="980"/>
        <v>0</v>
      </c>
      <c r="BO142" s="249">
        <f t="shared" si="981"/>
        <v>0</v>
      </c>
      <c r="BP142" s="249">
        <f t="shared" si="982"/>
        <v>0</v>
      </c>
      <c r="BQ142" s="249">
        <f t="shared" si="983"/>
        <v>0</v>
      </c>
      <c r="BR142" s="249">
        <f t="shared" si="984"/>
        <v>0.52004476100818842</v>
      </c>
      <c r="BS142" s="249">
        <f t="shared" si="985"/>
        <v>0</v>
      </c>
      <c r="BT142" s="249">
        <f t="shared" si="986"/>
        <v>0</v>
      </c>
      <c r="BU142" s="249">
        <f t="shared" si="987"/>
        <v>0</v>
      </c>
      <c r="BV142" s="249">
        <f t="shared" si="988"/>
        <v>0</v>
      </c>
      <c r="BW142" s="279">
        <f t="shared" si="989"/>
        <v>6.2602901996672922E-3</v>
      </c>
      <c r="BY142" s="273" t="s">
        <v>523</v>
      </c>
      <c r="BZ142" s="249" t="str">
        <f t="shared" si="990"/>
        <v/>
      </c>
      <c r="CA142" s="249" t="str">
        <f t="shared" si="949"/>
        <v/>
      </c>
      <c r="CB142" s="249" t="str">
        <f t="shared" si="950"/>
        <v/>
      </c>
      <c r="CC142" s="249" t="str">
        <f t="shared" si="951"/>
        <v/>
      </c>
      <c r="CD142" s="249" t="str">
        <f t="shared" si="952"/>
        <v/>
      </c>
      <c r="CE142" s="249" t="str">
        <f t="shared" si="953"/>
        <v/>
      </c>
      <c r="CF142" s="249" t="str">
        <f t="shared" si="954"/>
        <v/>
      </c>
      <c r="CG142" s="249">
        <f t="shared" si="955"/>
        <v>5.6838452926085779E-3</v>
      </c>
      <c r="CH142" s="249" t="str">
        <f t="shared" si="956"/>
        <v/>
      </c>
      <c r="CI142" s="249" t="str">
        <f t="shared" si="957"/>
        <v/>
      </c>
      <c r="CJ142" s="249" t="str">
        <f t="shared" si="958"/>
        <v/>
      </c>
      <c r="CK142" s="249" t="str">
        <f t="shared" si="959"/>
        <v/>
      </c>
      <c r="CL142" s="279">
        <f t="shared" si="960"/>
        <v>5.6229179545327808E-3</v>
      </c>
      <c r="CN142" s="235"/>
      <c r="CO142" s="260"/>
      <c r="CP142" s="260"/>
      <c r="CQ142" s="260"/>
      <c r="CR142" s="260"/>
      <c r="CS142" s="260"/>
      <c r="CT142" s="260"/>
      <c r="CU142" s="260"/>
      <c r="CV142" s="260"/>
      <c r="CW142" s="260"/>
      <c r="CX142" s="236"/>
      <c r="CY142" s="236"/>
      <c r="CZ142" s="236"/>
      <c r="DA142" s="236"/>
      <c r="DB142" s="261"/>
      <c r="DC142" s="235"/>
      <c r="DD142" s="259"/>
      <c r="DE142" s="259"/>
      <c r="DF142" s="259"/>
      <c r="DG142" s="259"/>
      <c r="DH142" s="259"/>
      <c r="DI142" s="259"/>
      <c r="DJ142" s="259"/>
      <c r="DK142" s="259"/>
      <c r="DL142" s="259"/>
      <c r="DM142" s="236"/>
      <c r="DN142" s="236"/>
      <c r="DO142" s="236"/>
      <c r="DP142" s="236"/>
      <c r="EB142"/>
      <c r="EC142"/>
      <c r="ED142"/>
      <c r="EF142"/>
    </row>
    <row r="143" spans="1:157" x14ac:dyDescent="0.25">
      <c r="A143" s="251">
        <v>9</v>
      </c>
      <c r="B143" s="273" t="s">
        <v>635</v>
      </c>
      <c r="C143" s="274">
        <f t="shared" ref="C143:O143" si="1011">C15+C31+C47+C63+C79+C95+C111+C127</f>
        <v>0</v>
      </c>
      <c r="D143" s="274">
        <f t="shared" si="1011"/>
        <v>0</v>
      </c>
      <c r="E143" s="274">
        <f t="shared" si="1011"/>
        <v>0</v>
      </c>
      <c r="F143" s="274">
        <f t="shared" si="1011"/>
        <v>0</v>
      </c>
      <c r="G143" s="274">
        <f t="shared" si="1011"/>
        <v>0</v>
      </c>
      <c r="H143" s="274">
        <f t="shared" si="1011"/>
        <v>0</v>
      </c>
      <c r="I143" s="274">
        <f t="shared" si="1011"/>
        <v>0</v>
      </c>
      <c r="J143" s="274">
        <f t="shared" si="1011"/>
        <v>0</v>
      </c>
      <c r="K143" s="274">
        <f t="shared" si="1011"/>
        <v>13609.52013477481</v>
      </c>
      <c r="L143" s="274">
        <f t="shared" si="1011"/>
        <v>0</v>
      </c>
      <c r="M143" s="274">
        <f t="shared" si="1011"/>
        <v>0</v>
      </c>
      <c r="N143" s="274">
        <f t="shared" si="1011"/>
        <v>0</v>
      </c>
      <c r="O143" s="275">
        <f t="shared" si="1011"/>
        <v>13609.52013477481</v>
      </c>
      <c r="P143" s="234"/>
      <c r="Q143" s="273" t="s">
        <v>635</v>
      </c>
      <c r="R143" s="274">
        <f t="shared" ref="R143:AD143" si="1012">R15+R31+R47+R63+R79+R95+R111+R127</f>
        <v>0</v>
      </c>
      <c r="S143" s="274">
        <f t="shared" si="1012"/>
        <v>0</v>
      </c>
      <c r="T143" s="274">
        <f t="shared" si="1012"/>
        <v>0</v>
      </c>
      <c r="U143" s="274">
        <f t="shared" si="1012"/>
        <v>0</v>
      </c>
      <c r="V143" s="274">
        <f t="shared" si="1012"/>
        <v>0</v>
      </c>
      <c r="W143" s="274">
        <f t="shared" si="1012"/>
        <v>0</v>
      </c>
      <c r="X143" s="274">
        <f t="shared" si="1012"/>
        <v>0</v>
      </c>
      <c r="Y143" s="274">
        <f t="shared" si="1012"/>
        <v>0</v>
      </c>
      <c r="Z143" s="274">
        <f t="shared" si="1012"/>
        <v>13609.52013477481</v>
      </c>
      <c r="AA143" s="274">
        <f t="shared" si="1012"/>
        <v>0</v>
      </c>
      <c r="AB143" s="274">
        <f t="shared" si="1012"/>
        <v>0</v>
      </c>
      <c r="AC143" s="274">
        <f t="shared" si="1012"/>
        <v>0</v>
      </c>
      <c r="AD143" s="275">
        <f t="shared" si="1012"/>
        <v>13609.52013477481</v>
      </c>
      <c r="AF143" s="273" t="s">
        <v>635</v>
      </c>
      <c r="AG143" s="274">
        <f t="shared" ref="AG143:AS143" si="1013">AG15+AG31+AG47+AG63+AG79+AG95+AG111+AG127</f>
        <v>0</v>
      </c>
      <c r="AH143" s="274">
        <f t="shared" si="1013"/>
        <v>0</v>
      </c>
      <c r="AI143" s="274">
        <f t="shared" si="1013"/>
        <v>0</v>
      </c>
      <c r="AJ143" s="274">
        <f t="shared" si="1013"/>
        <v>0</v>
      </c>
      <c r="AK143" s="274">
        <f t="shared" si="1013"/>
        <v>0</v>
      </c>
      <c r="AL143" s="274">
        <f t="shared" si="1013"/>
        <v>0</v>
      </c>
      <c r="AM143" s="274">
        <f t="shared" si="1013"/>
        <v>0</v>
      </c>
      <c r="AN143" s="274">
        <f t="shared" si="1013"/>
        <v>0</v>
      </c>
      <c r="AO143" s="274">
        <f t="shared" si="1013"/>
        <v>16446</v>
      </c>
      <c r="AP143" s="274">
        <f t="shared" si="1013"/>
        <v>0</v>
      </c>
      <c r="AQ143" s="274">
        <f t="shared" si="1013"/>
        <v>0</v>
      </c>
      <c r="AR143" s="274">
        <f t="shared" si="1013"/>
        <v>0</v>
      </c>
      <c r="AS143" s="275">
        <f t="shared" si="1013"/>
        <v>16446</v>
      </c>
      <c r="AU143" s="273" t="s">
        <v>635</v>
      </c>
      <c r="AV143" s="249">
        <f t="shared" si="964"/>
        <v>0</v>
      </c>
      <c r="AW143" s="249">
        <f t="shared" si="965"/>
        <v>0</v>
      </c>
      <c r="AX143" s="249">
        <f t="shared" si="966"/>
        <v>0</v>
      </c>
      <c r="AY143" s="249">
        <f t="shared" si="967"/>
        <v>0</v>
      </c>
      <c r="AZ143" s="249">
        <f t="shared" si="968"/>
        <v>0</v>
      </c>
      <c r="BA143" s="249">
        <f t="shared" si="969"/>
        <v>0</v>
      </c>
      <c r="BB143" s="249">
        <f t="shared" si="970"/>
        <v>0</v>
      </c>
      <c r="BC143" s="249">
        <f t="shared" si="971"/>
        <v>0</v>
      </c>
      <c r="BD143" s="249">
        <f t="shared" si="972"/>
        <v>0.38784611384368223</v>
      </c>
      <c r="BE143" s="249">
        <f t="shared" si="973"/>
        <v>0</v>
      </c>
      <c r="BF143" s="249">
        <f t="shared" si="974"/>
        <v>0</v>
      </c>
      <c r="BG143" s="249">
        <f t="shared" si="975"/>
        <v>0</v>
      </c>
      <c r="BH143" s="279">
        <f t="shared" si="976"/>
        <v>4.8503260399254748E-4</v>
      </c>
      <c r="BJ143" s="273" t="s">
        <v>635</v>
      </c>
      <c r="BK143" s="249">
        <f t="shared" si="977"/>
        <v>0</v>
      </c>
      <c r="BL143" s="249">
        <f t="shared" si="978"/>
        <v>0</v>
      </c>
      <c r="BM143" s="249">
        <f t="shared" si="979"/>
        <v>0</v>
      </c>
      <c r="BN143" s="249">
        <f t="shared" si="980"/>
        <v>0</v>
      </c>
      <c r="BO143" s="249">
        <f t="shared" si="981"/>
        <v>0</v>
      </c>
      <c r="BP143" s="249">
        <f t="shared" si="982"/>
        <v>0</v>
      </c>
      <c r="BQ143" s="249">
        <f t="shared" si="983"/>
        <v>0</v>
      </c>
      <c r="BR143" s="249">
        <f t="shared" si="984"/>
        <v>0</v>
      </c>
      <c r="BS143" s="249">
        <f t="shared" si="985"/>
        <v>0.46868053576517527</v>
      </c>
      <c r="BT143" s="249">
        <f t="shared" si="986"/>
        <v>0</v>
      </c>
      <c r="BU143" s="249">
        <f t="shared" si="987"/>
        <v>0</v>
      </c>
      <c r="BV143" s="249">
        <f t="shared" si="988"/>
        <v>0</v>
      </c>
      <c r="BW143" s="279">
        <f t="shared" si="989"/>
        <v>5.8608700858282835E-4</v>
      </c>
      <c r="BY143" s="273" t="s">
        <v>635</v>
      </c>
      <c r="BZ143" s="249" t="str">
        <f t="shared" si="990"/>
        <v/>
      </c>
      <c r="CA143" s="249" t="str">
        <f t="shared" si="949"/>
        <v/>
      </c>
      <c r="CB143" s="249" t="str">
        <f t="shared" si="950"/>
        <v/>
      </c>
      <c r="CC143" s="249" t="str">
        <f t="shared" si="951"/>
        <v/>
      </c>
      <c r="CD143" s="249" t="str">
        <f t="shared" si="952"/>
        <v/>
      </c>
      <c r="CE143" s="249" t="str">
        <f t="shared" si="953"/>
        <v/>
      </c>
      <c r="CF143" s="249" t="str">
        <f t="shared" si="954"/>
        <v/>
      </c>
      <c r="CG143" s="249" t="str">
        <f t="shared" si="955"/>
        <v/>
      </c>
      <c r="CH143" s="249">
        <f t="shared" si="956"/>
        <v>0.20841880074650587</v>
      </c>
      <c r="CI143" s="249" t="str">
        <f t="shared" si="957"/>
        <v/>
      </c>
      <c r="CJ143" s="249" t="str">
        <f t="shared" si="958"/>
        <v/>
      </c>
      <c r="CK143" s="249" t="str">
        <f t="shared" si="959"/>
        <v/>
      </c>
      <c r="CL143" s="279">
        <f t="shared" si="960"/>
        <v>0.20834559111789849</v>
      </c>
      <c r="CN143" s="235"/>
      <c r="CO143" s="260"/>
      <c r="CP143" s="260"/>
      <c r="CQ143" s="260"/>
      <c r="CR143" s="260"/>
      <c r="CS143" s="260"/>
      <c r="CT143" s="260"/>
      <c r="CU143" s="260"/>
      <c r="CV143" s="260"/>
      <c r="CW143" s="260"/>
      <c r="CX143" s="236"/>
      <c r="CY143" s="236"/>
      <c r="CZ143" s="236"/>
      <c r="DA143" s="236"/>
      <c r="DB143" s="261"/>
      <c r="DC143" s="235"/>
      <c r="DD143" s="259"/>
      <c r="DE143" s="259"/>
      <c r="DF143" s="259"/>
      <c r="DG143" s="259"/>
      <c r="DH143" s="259"/>
      <c r="DI143" s="259"/>
      <c r="DJ143" s="259"/>
      <c r="DK143" s="259"/>
      <c r="DL143" s="259"/>
      <c r="DM143" s="236"/>
      <c r="DN143" s="236"/>
      <c r="DO143" s="236"/>
      <c r="DP143" s="236"/>
      <c r="EB143"/>
      <c r="EC143"/>
      <c r="ED143"/>
      <c r="EF143"/>
    </row>
    <row r="144" spans="1:157" x14ac:dyDescent="0.25">
      <c r="A144" s="251">
        <v>10</v>
      </c>
      <c r="B144" s="273" t="s">
        <v>525</v>
      </c>
      <c r="C144" s="274">
        <f t="shared" ref="C144:O144" si="1014">C16+C32+C48+C64+C80+C96+C112+C128</f>
        <v>0</v>
      </c>
      <c r="D144" s="274">
        <f t="shared" si="1014"/>
        <v>0</v>
      </c>
      <c r="E144" s="274">
        <f t="shared" si="1014"/>
        <v>0</v>
      </c>
      <c r="F144" s="274">
        <f t="shared" si="1014"/>
        <v>0</v>
      </c>
      <c r="G144" s="274">
        <f t="shared" si="1014"/>
        <v>0</v>
      </c>
      <c r="H144" s="274">
        <f t="shared" si="1014"/>
        <v>0</v>
      </c>
      <c r="I144" s="274">
        <f t="shared" si="1014"/>
        <v>0</v>
      </c>
      <c r="J144" s="274">
        <f t="shared" si="1014"/>
        <v>0</v>
      </c>
      <c r="K144" s="274">
        <f t="shared" si="1014"/>
        <v>0</v>
      </c>
      <c r="L144" s="274">
        <f t="shared" si="1014"/>
        <v>93888.297020355938</v>
      </c>
      <c r="M144" s="274">
        <f t="shared" si="1014"/>
        <v>0</v>
      </c>
      <c r="N144" s="274">
        <f t="shared" si="1014"/>
        <v>0</v>
      </c>
      <c r="O144" s="275">
        <f t="shared" si="1014"/>
        <v>93888.297020355938</v>
      </c>
      <c r="P144" s="234"/>
      <c r="Q144" s="273" t="s">
        <v>525</v>
      </c>
      <c r="R144" s="274">
        <f t="shared" ref="R144:AD144" si="1015">R16+R32+R48+R64+R80+R96+R112+R128</f>
        <v>0</v>
      </c>
      <c r="S144" s="274">
        <f t="shared" si="1015"/>
        <v>0</v>
      </c>
      <c r="T144" s="274">
        <f t="shared" si="1015"/>
        <v>0</v>
      </c>
      <c r="U144" s="274">
        <f t="shared" si="1015"/>
        <v>0</v>
      </c>
      <c r="V144" s="274">
        <f t="shared" si="1015"/>
        <v>0</v>
      </c>
      <c r="W144" s="274">
        <f t="shared" si="1015"/>
        <v>0</v>
      </c>
      <c r="X144" s="274">
        <f t="shared" si="1015"/>
        <v>0</v>
      </c>
      <c r="Y144" s="274">
        <f t="shared" si="1015"/>
        <v>0</v>
      </c>
      <c r="Z144" s="274">
        <f t="shared" si="1015"/>
        <v>0</v>
      </c>
      <c r="AA144" s="274">
        <f t="shared" si="1015"/>
        <v>169088</v>
      </c>
      <c r="AB144" s="274">
        <f t="shared" si="1015"/>
        <v>0</v>
      </c>
      <c r="AC144" s="274">
        <f t="shared" si="1015"/>
        <v>0</v>
      </c>
      <c r="AD144" s="275">
        <f t="shared" si="1015"/>
        <v>169088</v>
      </c>
      <c r="AF144" s="273" t="s">
        <v>525</v>
      </c>
      <c r="AG144" s="274">
        <f t="shared" ref="AG144:AS144" si="1016">AG16+AG32+AG48+AG64+AG80+AG96+AG112+AG128</f>
        <v>0</v>
      </c>
      <c r="AH144" s="274">
        <f t="shared" si="1016"/>
        <v>0</v>
      </c>
      <c r="AI144" s="274">
        <f t="shared" si="1016"/>
        <v>0</v>
      </c>
      <c r="AJ144" s="274">
        <f t="shared" si="1016"/>
        <v>0</v>
      </c>
      <c r="AK144" s="274">
        <f t="shared" si="1016"/>
        <v>0</v>
      </c>
      <c r="AL144" s="274">
        <f t="shared" si="1016"/>
        <v>0</v>
      </c>
      <c r="AM144" s="274">
        <f t="shared" si="1016"/>
        <v>0</v>
      </c>
      <c r="AN144" s="274">
        <f t="shared" si="1016"/>
        <v>0</v>
      </c>
      <c r="AO144" s="274">
        <f t="shared" si="1016"/>
        <v>490</v>
      </c>
      <c r="AP144" s="274">
        <f t="shared" si="1016"/>
        <v>169088</v>
      </c>
      <c r="AQ144" s="274">
        <f t="shared" si="1016"/>
        <v>0</v>
      </c>
      <c r="AR144" s="274">
        <f t="shared" si="1016"/>
        <v>0</v>
      </c>
      <c r="AS144" s="275">
        <f t="shared" si="1016"/>
        <v>169578</v>
      </c>
      <c r="AU144" s="273" t="s">
        <v>525</v>
      </c>
      <c r="AV144" s="249">
        <f t="shared" si="964"/>
        <v>0</v>
      </c>
      <c r="AW144" s="249">
        <f t="shared" si="965"/>
        <v>0</v>
      </c>
      <c r="AX144" s="249">
        <f t="shared" si="966"/>
        <v>0</v>
      </c>
      <c r="AY144" s="249">
        <f t="shared" si="967"/>
        <v>0</v>
      </c>
      <c r="AZ144" s="249">
        <f t="shared" si="968"/>
        <v>0</v>
      </c>
      <c r="BA144" s="249">
        <f t="shared" si="969"/>
        <v>0</v>
      </c>
      <c r="BB144" s="249">
        <f t="shared" si="970"/>
        <v>0</v>
      </c>
      <c r="BC144" s="249">
        <f t="shared" si="971"/>
        <v>0</v>
      </c>
      <c r="BD144" s="249">
        <f t="shared" si="972"/>
        <v>0</v>
      </c>
      <c r="BE144" s="249">
        <f t="shared" si="973"/>
        <v>1</v>
      </c>
      <c r="BF144" s="249">
        <f t="shared" si="974"/>
        <v>0</v>
      </c>
      <c r="BG144" s="249">
        <f t="shared" si="975"/>
        <v>0</v>
      </c>
      <c r="BH144" s="279">
        <f t="shared" si="976"/>
        <v>6.026163459968965E-3</v>
      </c>
      <c r="BJ144" s="273" t="s">
        <v>525</v>
      </c>
      <c r="BK144" s="249">
        <f t="shared" si="977"/>
        <v>0</v>
      </c>
      <c r="BL144" s="249">
        <f t="shared" si="978"/>
        <v>0</v>
      </c>
      <c r="BM144" s="249">
        <f t="shared" si="979"/>
        <v>0</v>
      </c>
      <c r="BN144" s="249">
        <f t="shared" si="980"/>
        <v>0</v>
      </c>
      <c r="BO144" s="249">
        <f t="shared" si="981"/>
        <v>0</v>
      </c>
      <c r="BP144" s="249">
        <f t="shared" si="982"/>
        <v>0</v>
      </c>
      <c r="BQ144" s="249">
        <f t="shared" si="983"/>
        <v>0</v>
      </c>
      <c r="BR144" s="249">
        <f t="shared" si="984"/>
        <v>0</v>
      </c>
      <c r="BS144" s="249">
        <f t="shared" si="985"/>
        <v>1.396409233399829E-2</v>
      </c>
      <c r="BT144" s="249">
        <f t="shared" si="986"/>
        <v>1</v>
      </c>
      <c r="BU144" s="249">
        <f t="shared" si="987"/>
        <v>0</v>
      </c>
      <c r="BV144" s="249">
        <f t="shared" si="988"/>
        <v>0</v>
      </c>
      <c r="BW144" s="279">
        <f t="shared" si="989"/>
        <v>6.0432605339571241E-3</v>
      </c>
      <c r="BY144" s="273" t="s">
        <v>525</v>
      </c>
      <c r="BZ144" s="249" t="str">
        <f t="shared" si="990"/>
        <v/>
      </c>
      <c r="CA144" s="249" t="str">
        <f t="shared" si="949"/>
        <v/>
      </c>
      <c r="CB144" s="249" t="str">
        <f t="shared" si="950"/>
        <v/>
      </c>
      <c r="CC144" s="249" t="str">
        <f t="shared" si="951"/>
        <v/>
      </c>
      <c r="CD144" s="249" t="str">
        <f t="shared" si="952"/>
        <v/>
      </c>
      <c r="CE144" s="249" t="str">
        <f t="shared" si="953"/>
        <v/>
      </c>
      <c r="CF144" s="249" t="str">
        <f t="shared" si="954"/>
        <v/>
      </c>
      <c r="CG144" s="249" t="str">
        <f t="shared" si="955"/>
        <v/>
      </c>
      <c r="CH144" s="249" t="str">
        <f t="shared" si="956"/>
        <v/>
      </c>
      <c r="CI144" s="249">
        <f t="shared" si="957"/>
        <v>0</v>
      </c>
      <c r="CJ144" s="249" t="str">
        <f t="shared" si="958"/>
        <v/>
      </c>
      <c r="CK144" s="249" t="str">
        <f t="shared" si="959"/>
        <v/>
      </c>
      <c r="CL144" s="279">
        <f t="shared" si="960"/>
        <v>2.8371407615695792E-3</v>
      </c>
      <c r="CN144" s="235"/>
      <c r="CO144" s="236"/>
      <c r="CP144" s="236"/>
      <c r="CQ144" s="236"/>
      <c r="CR144" s="236"/>
      <c r="CS144" s="236"/>
      <c r="CT144" s="236"/>
      <c r="CU144" s="236"/>
      <c r="CV144" s="236"/>
      <c r="CW144" s="236"/>
      <c r="CX144" s="236"/>
      <c r="CY144" s="236"/>
      <c r="CZ144" s="236"/>
      <c r="DA144" s="236"/>
      <c r="DB144" s="23"/>
      <c r="DC144" s="235"/>
      <c r="DD144" s="256"/>
      <c r="DE144" s="256"/>
      <c r="DF144" s="256"/>
      <c r="DG144" s="256"/>
      <c r="DH144" s="256"/>
      <c r="DI144" s="256"/>
      <c r="DJ144" s="256"/>
      <c r="DK144" s="256"/>
      <c r="DL144" s="256"/>
      <c r="DM144" s="252"/>
      <c r="DN144" s="252"/>
      <c r="DO144" s="252"/>
      <c r="DP144" s="252"/>
      <c r="EB144"/>
      <c r="EC144"/>
      <c r="ED144"/>
      <c r="EF144"/>
    </row>
    <row r="145" spans="1:136" x14ac:dyDescent="0.25">
      <c r="A145" s="251">
        <v>11</v>
      </c>
      <c r="B145" s="273" t="s">
        <v>468</v>
      </c>
      <c r="C145" s="274">
        <f t="shared" ref="C145:O145" si="1017">C17+C33+C49+C65+C81+C97+C113+C129</f>
        <v>0</v>
      </c>
      <c r="D145" s="274">
        <f t="shared" si="1017"/>
        <v>0</v>
      </c>
      <c r="E145" s="274">
        <f t="shared" si="1017"/>
        <v>0</v>
      </c>
      <c r="F145" s="274">
        <f t="shared" si="1017"/>
        <v>0</v>
      </c>
      <c r="G145" s="274">
        <f t="shared" si="1017"/>
        <v>0</v>
      </c>
      <c r="H145" s="274">
        <f t="shared" si="1017"/>
        <v>11542.43734443301</v>
      </c>
      <c r="I145" s="274">
        <f t="shared" si="1017"/>
        <v>0</v>
      </c>
      <c r="J145" s="274">
        <f t="shared" si="1017"/>
        <v>0</v>
      </c>
      <c r="K145" s="274">
        <f t="shared" si="1017"/>
        <v>0</v>
      </c>
      <c r="L145" s="274">
        <f t="shared" si="1017"/>
        <v>0</v>
      </c>
      <c r="M145" s="274">
        <f t="shared" si="1017"/>
        <v>39262.358771000007</v>
      </c>
      <c r="N145" s="274">
        <f t="shared" si="1017"/>
        <v>5121.1772309999969</v>
      </c>
      <c r="O145" s="275">
        <f t="shared" si="1017"/>
        <v>55925.973346433006</v>
      </c>
      <c r="Q145" s="273" t="s">
        <v>468</v>
      </c>
      <c r="R145" s="274">
        <f t="shared" ref="R145:AD145" si="1018">R17+R33+R49+R65+R81+R97+R113+R129</f>
        <v>0</v>
      </c>
      <c r="S145" s="274">
        <f t="shared" si="1018"/>
        <v>0</v>
      </c>
      <c r="T145" s="274">
        <f t="shared" si="1018"/>
        <v>0</v>
      </c>
      <c r="U145" s="274">
        <f t="shared" si="1018"/>
        <v>0</v>
      </c>
      <c r="V145" s="274">
        <f t="shared" si="1018"/>
        <v>0</v>
      </c>
      <c r="W145" s="274">
        <f t="shared" si="1018"/>
        <v>8542.2709806508847</v>
      </c>
      <c r="X145" s="274">
        <f t="shared" si="1018"/>
        <v>0</v>
      </c>
      <c r="Y145" s="274">
        <f t="shared" si="1018"/>
        <v>0</v>
      </c>
      <c r="Z145" s="274">
        <f t="shared" si="1018"/>
        <v>0</v>
      </c>
      <c r="AA145" s="274">
        <f t="shared" si="1018"/>
        <v>0</v>
      </c>
      <c r="AB145" s="274">
        <f t="shared" si="1018"/>
        <v>46950.439095957117</v>
      </c>
      <c r="AC145" s="274">
        <f t="shared" si="1018"/>
        <v>6299.423739653409</v>
      </c>
      <c r="AD145" s="275">
        <f t="shared" si="1018"/>
        <v>61792.133816261412</v>
      </c>
      <c r="AF145" s="273" t="s">
        <v>468</v>
      </c>
      <c r="AG145" s="274">
        <f t="shared" ref="AG145:AS145" si="1019">AG17+AG33+AG49+AG65+AG81+AG97+AG113+AG129</f>
        <v>0</v>
      </c>
      <c r="AH145" s="274">
        <f t="shared" si="1019"/>
        <v>0</v>
      </c>
      <c r="AI145" s="274">
        <f t="shared" si="1019"/>
        <v>0</v>
      </c>
      <c r="AJ145" s="274">
        <f t="shared" si="1019"/>
        <v>0</v>
      </c>
      <c r="AK145" s="274">
        <f t="shared" si="1019"/>
        <v>0</v>
      </c>
      <c r="AL145" s="274">
        <f t="shared" si="1019"/>
        <v>22326</v>
      </c>
      <c r="AM145" s="274">
        <f t="shared" si="1019"/>
        <v>0</v>
      </c>
      <c r="AN145" s="274">
        <f t="shared" si="1019"/>
        <v>0</v>
      </c>
      <c r="AO145" s="274">
        <f t="shared" si="1019"/>
        <v>0</v>
      </c>
      <c r="AP145" s="274">
        <f t="shared" si="1019"/>
        <v>0</v>
      </c>
      <c r="AQ145" s="274">
        <f t="shared" si="1019"/>
        <v>42792</v>
      </c>
      <c r="AR145" s="274">
        <f t="shared" si="1019"/>
        <v>6594</v>
      </c>
      <c r="AS145" s="275">
        <f t="shared" si="1019"/>
        <v>71712</v>
      </c>
      <c r="AU145" s="273" t="s">
        <v>468</v>
      </c>
      <c r="AV145" s="249">
        <f t="shared" si="964"/>
        <v>0</v>
      </c>
      <c r="AW145" s="249">
        <f t="shared" si="965"/>
        <v>0</v>
      </c>
      <c r="AX145" s="249">
        <f t="shared" si="966"/>
        <v>0</v>
      </c>
      <c r="AY145" s="249">
        <f t="shared" si="967"/>
        <v>0</v>
      </c>
      <c r="AZ145" s="249">
        <f t="shared" si="968"/>
        <v>0</v>
      </c>
      <c r="BA145" s="249">
        <f t="shared" si="969"/>
        <v>5.5738283591011198E-3</v>
      </c>
      <c r="BB145" s="249">
        <f t="shared" si="970"/>
        <v>0</v>
      </c>
      <c r="BC145" s="249">
        <f t="shared" si="971"/>
        <v>0</v>
      </c>
      <c r="BD145" s="249">
        <f t="shared" si="972"/>
        <v>0</v>
      </c>
      <c r="BE145" s="249">
        <f t="shared" si="973"/>
        <v>0</v>
      </c>
      <c r="BF145" s="249">
        <f t="shared" si="974"/>
        <v>0.70379911701329811</v>
      </c>
      <c r="BG145" s="249">
        <f t="shared" si="975"/>
        <v>1.869520391404586E-2</v>
      </c>
      <c r="BH145" s="279">
        <f t="shared" si="976"/>
        <v>2.2022230963585068E-3</v>
      </c>
      <c r="BJ145" s="273" t="s">
        <v>468</v>
      </c>
      <c r="BK145" s="249">
        <f t="shared" si="977"/>
        <v>0</v>
      </c>
      <c r="BL145" s="249">
        <f t="shared" si="978"/>
        <v>0</v>
      </c>
      <c r="BM145" s="249">
        <f t="shared" si="979"/>
        <v>0</v>
      </c>
      <c r="BN145" s="249">
        <f t="shared" si="980"/>
        <v>0</v>
      </c>
      <c r="BO145" s="249">
        <f t="shared" si="981"/>
        <v>0</v>
      </c>
      <c r="BP145" s="249">
        <f t="shared" si="982"/>
        <v>1.45677059680223E-2</v>
      </c>
      <c r="BQ145" s="249">
        <f t="shared" si="983"/>
        <v>0</v>
      </c>
      <c r="BR145" s="249">
        <f t="shared" si="984"/>
        <v>0</v>
      </c>
      <c r="BS145" s="249">
        <f t="shared" si="985"/>
        <v>0</v>
      </c>
      <c r="BT145" s="249">
        <f t="shared" si="986"/>
        <v>0</v>
      </c>
      <c r="BU145" s="249">
        <f t="shared" si="987"/>
        <v>0.63457602989589823</v>
      </c>
      <c r="BV145" s="249">
        <f t="shared" si="988"/>
        <v>1.9512916876276151E-2</v>
      </c>
      <c r="BW145" s="279">
        <f t="shared" si="989"/>
        <v>2.5556044971112605E-3</v>
      </c>
      <c r="BY145" s="273" t="s">
        <v>468</v>
      </c>
      <c r="BZ145" s="249" t="str">
        <f t="shared" si="990"/>
        <v/>
      </c>
      <c r="CA145" s="249" t="str">
        <f t="shared" si="949"/>
        <v/>
      </c>
      <c r="CB145" s="249" t="str">
        <f t="shared" si="950"/>
        <v/>
      </c>
      <c r="CC145" s="249" t="str">
        <f t="shared" si="951"/>
        <v/>
      </c>
      <c r="CD145" s="249" t="str">
        <f t="shared" si="952"/>
        <v/>
      </c>
      <c r="CE145" s="249">
        <f t="shared" si="953"/>
        <v>1.6135907009471682</v>
      </c>
      <c r="CF145" s="249" t="str">
        <f t="shared" si="954"/>
        <v/>
      </c>
      <c r="CG145" s="249" t="str">
        <f t="shared" si="955"/>
        <v/>
      </c>
      <c r="CH145" s="249" t="str">
        <f t="shared" si="956"/>
        <v/>
      </c>
      <c r="CI145" s="249" t="str">
        <f t="shared" si="957"/>
        <v/>
      </c>
      <c r="CJ145" s="249">
        <f t="shared" si="958"/>
        <v>-9.835631424370192E-2</v>
      </c>
      <c r="CK145" s="249">
        <f t="shared" si="959"/>
        <v>4.3739183909940436E-2</v>
      </c>
      <c r="CL145" s="279">
        <f t="shared" si="960"/>
        <v>0.1604657590491575</v>
      </c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EB145"/>
      <c r="EC145"/>
      <c r="ED145"/>
      <c r="EF145"/>
    </row>
    <row r="146" spans="1:136" x14ac:dyDescent="0.25">
      <c r="A146" s="251">
        <v>12</v>
      </c>
      <c r="B146" s="273" t="s">
        <v>632</v>
      </c>
      <c r="C146" s="274">
        <f t="shared" ref="C146:O146" si="1020">C18+C34+C50+C66+C82+C98+C114+C130</f>
        <v>0</v>
      </c>
      <c r="D146" s="274">
        <f t="shared" si="1020"/>
        <v>0</v>
      </c>
      <c r="E146" s="274">
        <f t="shared" si="1020"/>
        <v>0</v>
      </c>
      <c r="F146" s="274">
        <f t="shared" si="1020"/>
        <v>0</v>
      </c>
      <c r="G146" s="274">
        <f t="shared" si="1020"/>
        <v>0</v>
      </c>
      <c r="H146" s="274">
        <f t="shared" si="1020"/>
        <v>62338.183485032401</v>
      </c>
      <c r="I146" s="274">
        <f t="shared" si="1020"/>
        <v>0</v>
      </c>
      <c r="J146" s="274">
        <f t="shared" si="1020"/>
        <v>0</v>
      </c>
      <c r="K146" s="274">
        <f t="shared" si="1020"/>
        <v>0</v>
      </c>
      <c r="L146" s="274">
        <f t="shared" si="1020"/>
        <v>0</v>
      </c>
      <c r="M146" s="274">
        <f t="shared" si="1020"/>
        <v>1707.0590769999994</v>
      </c>
      <c r="N146" s="274">
        <f t="shared" si="1020"/>
        <v>165584.73046899994</v>
      </c>
      <c r="O146" s="275">
        <f t="shared" si="1020"/>
        <v>229629.97303103231</v>
      </c>
      <c r="P146" s="250"/>
      <c r="Q146" s="273" t="s">
        <v>632</v>
      </c>
      <c r="R146" s="274">
        <f t="shared" ref="R146:AD146" si="1021">R18+R34+R50+R66+R82+R98+R114+R130</f>
        <v>0</v>
      </c>
      <c r="S146" s="274">
        <f t="shared" si="1021"/>
        <v>0</v>
      </c>
      <c r="T146" s="274">
        <f t="shared" si="1021"/>
        <v>0</v>
      </c>
      <c r="U146" s="274">
        <f t="shared" si="1021"/>
        <v>0</v>
      </c>
      <c r="V146" s="274">
        <f t="shared" si="1021"/>
        <v>0</v>
      </c>
      <c r="W146" s="274">
        <f t="shared" si="1021"/>
        <v>45397.124777507139</v>
      </c>
      <c r="X146" s="274">
        <f t="shared" si="1021"/>
        <v>0</v>
      </c>
      <c r="Y146" s="274">
        <f t="shared" si="1021"/>
        <v>0</v>
      </c>
      <c r="Z146" s="274">
        <f t="shared" si="1021"/>
        <v>0</v>
      </c>
      <c r="AA146" s="274">
        <f t="shared" si="1021"/>
        <v>0</v>
      </c>
      <c r="AB146" s="274">
        <f t="shared" si="1021"/>
        <v>2041.3234389546567</v>
      </c>
      <c r="AC146" s="274">
        <f t="shared" si="1021"/>
        <v>203681.3675821269</v>
      </c>
      <c r="AD146" s="275">
        <f t="shared" si="1021"/>
        <v>251119.81579858871</v>
      </c>
      <c r="AE146" s="23"/>
      <c r="AF146" s="273" t="s">
        <v>632</v>
      </c>
      <c r="AG146" s="274">
        <f t="shared" ref="AG146:AS146" si="1022">AG18+AG34+AG50+AG66+AG82+AG98+AG114+AG130</f>
        <v>0</v>
      </c>
      <c r="AH146" s="274">
        <f t="shared" si="1022"/>
        <v>0</v>
      </c>
      <c r="AI146" s="274">
        <f t="shared" si="1022"/>
        <v>0</v>
      </c>
      <c r="AJ146" s="274">
        <f t="shared" si="1022"/>
        <v>0</v>
      </c>
      <c r="AK146" s="274">
        <f t="shared" si="1022"/>
        <v>0</v>
      </c>
      <c r="AL146" s="274">
        <f t="shared" si="1022"/>
        <v>51680</v>
      </c>
      <c r="AM146" s="274">
        <f t="shared" si="1022"/>
        <v>0</v>
      </c>
      <c r="AN146" s="274">
        <f t="shared" si="1022"/>
        <v>0</v>
      </c>
      <c r="AO146" s="274">
        <f t="shared" si="1022"/>
        <v>0</v>
      </c>
      <c r="AP146" s="274">
        <f t="shared" si="1022"/>
        <v>0</v>
      </c>
      <c r="AQ146" s="274">
        <f t="shared" si="1022"/>
        <v>1788</v>
      </c>
      <c r="AR146" s="274">
        <f t="shared" si="1022"/>
        <v>172828</v>
      </c>
      <c r="AS146" s="275">
        <f t="shared" si="1022"/>
        <v>226296</v>
      </c>
      <c r="AU146" s="273" t="s">
        <v>632</v>
      </c>
      <c r="AV146" s="249">
        <f t="shared" si="964"/>
        <v>0</v>
      </c>
      <c r="AW146" s="249">
        <f t="shared" si="965"/>
        <v>0</v>
      </c>
      <c r="AX146" s="249">
        <f t="shared" si="966"/>
        <v>0</v>
      </c>
      <c r="AY146" s="249">
        <f t="shared" si="967"/>
        <v>0</v>
      </c>
      <c r="AZ146" s="249">
        <f t="shared" si="968"/>
        <v>0</v>
      </c>
      <c r="BA146" s="249">
        <f t="shared" si="969"/>
        <v>2.9621605551927967E-2</v>
      </c>
      <c r="BB146" s="249">
        <f t="shared" si="970"/>
        <v>0</v>
      </c>
      <c r="BC146" s="249">
        <f t="shared" si="971"/>
        <v>0</v>
      </c>
      <c r="BD146" s="249">
        <f t="shared" si="972"/>
        <v>0</v>
      </c>
      <c r="BE146" s="249">
        <f t="shared" si="973"/>
        <v>0</v>
      </c>
      <c r="BF146" s="249">
        <f t="shared" si="974"/>
        <v>3.0599961609273821E-2</v>
      </c>
      <c r="BG146" s="249">
        <f t="shared" si="975"/>
        <v>0.60447825988748283</v>
      </c>
      <c r="BH146" s="279">
        <f t="shared" si="976"/>
        <v>8.9497129189510354E-3</v>
      </c>
      <c r="BJ146" s="273" t="s">
        <v>632</v>
      </c>
      <c r="BK146" s="249">
        <f t="shared" si="977"/>
        <v>0</v>
      </c>
      <c r="BL146" s="249">
        <f t="shared" si="978"/>
        <v>0</v>
      </c>
      <c r="BM146" s="249">
        <f t="shared" si="979"/>
        <v>0</v>
      </c>
      <c r="BN146" s="249">
        <f t="shared" si="980"/>
        <v>0</v>
      </c>
      <c r="BO146" s="249">
        <f t="shared" si="981"/>
        <v>0</v>
      </c>
      <c r="BP146" s="249">
        <f t="shared" si="982"/>
        <v>3.3721179092868959E-2</v>
      </c>
      <c r="BQ146" s="249">
        <f t="shared" si="983"/>
        <v>0</v>
      </c>
      <c r="BR146" s="249">
        <f t="shared" si="984"/>
        <v>0</v>
      </c>
      <c r="BS146" s="249">
        <f t="shared" si="985"/>
        <v>0</v>
      </c>
      <c r="BT146" s="249">
        <f t="shared" si="986"/>
        <v>0</v>
      </c>
      <c r="BU146" s="249">
        <f t="shared" si="987"/>
        <v>2.6514814485274492E-2</v>
      </c>
      <c r="BV146" s="249">
        <f t="shared" si="988"/>
        <v>0.51143136152457613</v>
      </c>
      <c r="BW146" s="279">
        <f t="shared" si="989"/>
        <v>8.0645230265267986E-3</v>
      </c>
      <c r="BY146" s="273" t="s">
        <v>632</v>
      </c>
      <c r="BZ146" s="249" t="str">
        <f t="shared" si="990"/>
        <v/>
      </c>
      <c r="CA146" s="249" t="str">
        <f t="shared" si="949"/>
        <v/>
      </c>
      <c r="CB146" s="249" t="str">
        <f t="shared" si="950"/>
        <v/>
      </c>
      <c r="CC146" s="249" t="str">
        <f t="shared" si="951"/>
        <v/>
      </c>
      <c r="CD146" s="249" t="str">
        <f t="shared" si="952"/>
        <v/>
      </c>
      <c r="CE146" s="249">
        <f t="shared" si="953"/>
        <v>0.13839808695562639</v>
      </c>
      <c r="CF146" s="249" t="str">
        <f t="shared" si="954"/>
        <v/>
      </c>
      <c r="CG146" s="249" t="str">
        <f t="shared" si="955"/>
        <v/>
      </c>
      <c r="CH146" s="249" t="str">
        <f t="shared" si="956"/>
        <v/>
      </c>
      <c r="CI146" s="249" t="str">
        <f t="shared" si="957"/>
        <v/>
      </c>
      <c r="CJ146" s="249">
        <f t="shared" si="958"/>
        <v>-0.13350170749107274</v>
      </c>
      <c r="CK146" s="249">
        <f t="shared" si="959"/>
        <v>-0.15392927179916507</v>
      </c>
      <c r="CL146" s="279">
        <f t="shared" si="960"/>
        <v>-9.8907071147482872E-2</v>
      </c>
      <c r="EB146"/>
      <c r="EC146"/>
      <c r="ED146"/>
      <c r="EF146"/>
    </row>
    <row r="147" spans="1:136" ht="15.75" thickBot="1" x14ac:dyDescent="0.3">
      <c r="A147" s="251"/>
      <c r="B147" s="276" t="s">
        <v>26</v>
      </c>
      <c r="C147" s="276">
        <f t="shared" ref="C147:O147" si="1023">C19+C35+C51+C67+C83+C99+C115+C131</f>
        <v>7185088.7028868981</v>
      </c>
      <c r="D147" s="276">
        <f t="shared" si="1023"/>
        <v>5864032.2536798175</v>
      </c>
      <c r="E147" s="276">
        <f t="shared" si="1023"/>
        <v>5225202.7401654562</v>
      </c>
      <c r="F147" s="276">
        <f t="shared" si="1023"/>
        <v>2153348.08189</v>
      </c>
      <c r="G147" s="276">
        <f t="shared" si="1023"/>
        <v>470102.91498722584</v>
      </c>
      <c r="H147" s="276">
        <f t="shared" si="1023"/>
        <v>1640127.6296706442</v>
      </c>
      <c r="I147" s="276">
        <f t="shared" si="1023"/>
        <v>244293.00896940404</v>
      </c>
      <c r="J147" s="276">
        <f t="shared" si="1023"/>
        <v>308371.74174282525</v>
      </c>
      <c r="K147" s="276">
        <f t="shared" si="1023"/>
        <v>24435.69152538792</v>
      </c>
      <c r="L147" s="276">
        <f t="shared" si="1023"/>
        <v>94406.189022778402</v>
      </c>
      <c r="M147" s="276">
        <f t="shared" si="1023"/>
        <v>57448.669118000005</v>
      </c>
      <c r="N147" s="276">
        <f t="shared" si="1023"/>
        <v>260106.90689499985</v>
      </c>
      <c r="O147" s="277">
        <f t="shared" si="1023"/>
        <v>23526964.530553438</v>
      </c>
      <c r="P147" s="250"/>
      <c r="Q147" s="276" t="s">
        <v>26</v>
      </c>
      <c r="R147" s="276">
        <f t="shared" ref="R147:AD147" si="1024">R19+R35+R51+R67+R83+R99+R115+R131</f>
        <v>9691814</v>
      </c>
      <c r="S147" s="276">
        <f t="shared" si="1024"/>
        <v>6540647.9999999991</v>
      </c>
      <c r="T147" s="276">
        <f t="shared" si="1024"/>
        <v>6046232</v>
      </c>
      <c r="U147" s="276">
        <f t="shared" si="1024"/>
        <v>2464580</v>
      </c>
      <c r="V147" s="276">
        <f t="shared" si="1024"/>
        <v>592300</v>
      </c>
      <c r="W147" s="276">
        <f t="shared" si="1024"/>
        <v>1532568</v>
      </c>
      <c r="X147" s="276">
        <f t="shared" si="1024"/>
        <v>245202</v>
      </c>
      <c r="Y147" s="276">
        <f t="shared" si="1024"/>
        <v>337794</v>
      </c>
      <c r="Z147" s="276">
        <f t="shared" si="1024"/>
        <v>35090</v>
      </c>
      <c r="AA147" s="276">
        <f t="shared" si="1024"/>
        <v>169088</v>
      </c>
      <c r="AB147" s="276">
        <f t="shared" si="1024"/>
        <v>66710</v>
      </c>
      <c r="AC147" s="276">
        <f t="shared" si="1024"/>
        <v>336954</v>
      </c>
      <c r="AD147" s="277">
        <f t="shared" si="1024"/>
        <v>28058980</v>
      </c>
      <c r="AE147" s="23"/>
      <c r="AF147" s="276" t="s">
        <v>26</v>
      </c>
      <c r="AG147" s="276">
        <f t="shared" ref="AG147:AS147" si="1025">AG19+AG35+AG51+AG67+AG83+AG99+AG115+AG131</f>
        <v>9691814</v>
      </c>
      <c r="AH147" s="276">
        <f t="shared" si="1025"/>
        <v>6540648</v>
      </c>
      <c r="AI147" s="276">
        <f t="shared" si="1025"/>
        <v>6046232</v>
      </c>
      <c r="AJ147" s="276">
        <f t="shared" si="1025"/>
        <v>2464580</v>
      </c>
      <c r="AK147" s="276">
        <f t="shared" si="1025"/>
        <v>592300</v>
      </c>
      <c r="AL147" s="276">
        <f t="shared" si="1025"/>
        <v>1532568</v>
      </c>
      <c r="AM147" s="276">
        <f t="shared" si="1025"/>
        <v>245202</v>
      </c>
      <c r="AN147" s="276">
        <f t="shared" si="1025"/>
        <v>337794</v>
      </c>
      <c r="AO147" s="276">
        <f t="shared" si="1025"/>
        <v>35090</v>
      </c>
      <c r="AP147" s="276">
        <f t="shared" si="1025"/>
        <v>169088</v>
      </c>
      <c r="AQ147" s="276">
        <f t="shared" si="1025"/>
        <v>67434</v>
      </c>
      <c r="AR147" s="276">
        <f t="shared" si="1025"/>
        <v>337930</v>
      </c>
      <c r="AS147" s="277">
        <f t="shared" si="1025"/>
        <v>28060680</v>
      </c>
      <c r="AU147" s="276" t="s">
        <v>26</v>
      </c>
      <c r="AV147" s="281">
        <f t="shared" si="964"/>
        <v>1</v>
      </c>
      <c r="AW147" s="281">
        <f t="shared" si="965"/>
        <v>1</v>
      </c>
      <c r="AX147" s="281">
        <f t="shared" si="966"/>
        <v>1</v>
      </c>
      <c r="AY147" s="281">
        <f t="shared" si="967"/>
        <v>1</v>
      </c>
      <c r="AZ147" s="281">
        <f t="shared" si="968"/>
        <v>1</v>
      </c>
      <c r="BA147" s="281">
        <f t="shared" si="969"/>
        <v>1</v>
      </c>
      <c r="BB147" s="281">
        <f t="shared" si="970"/>
        <v>1</v>
      </c>
      <c r="BC147" s="281">
        <f t="shared" si="971"/>
        <v>1</v>
      </c>
      <c r="BD147" s="281">
        <f t="shared" si="972"/>
        <v>1</v>
      </c>
      <c r="BE147" s="281">
        <f t="shared" si="973"/>
        <v>1</v>
      </c>
      <c r="BF147" s="281">
        <f t="shared" si="974"/>
        <v>1</v>
      </c>
      <c r="BG147" s="258">
        <f t="shared" si="975"/>
        <v>1</v>
      </c>
      <c r="BH147" s="280">
        <f t="shared" si="976"/>
        <v>1</v>
      </c>
      <c r="BJ147" s="276" t="s">
        <v>26</v>
      </c>
      <c r="BK147" s="281">
        <f t="shared" si="977"/>
        <v>1</v>
      </c>
      <c r="BL147" s="281">
        <f t="shared" si="978"/>
        <v>1</v>
      </c>
      <c r="BM147" s="281">
        <f t="shared" si="979"/>
        <v>1</v>
      </c>
      <c r="BN147" s="281">
        <f t="shared" si="980"/>
        <v>1</v>
      </c>
      <c r="BO147" s="281">
        <f t="shared" si="981"/>
        <v>1</v>
      </c>
      <c r="BP147" s="281">
        <f t="shared" si="982"/>
        <v>1</v>
      </c>
      <c r="BQ147" s="281">
        <f t="shared" si="983"/>
        <v>1</v>
      </c>
      <c r="BR147" s="281">
        <f t="shared" si="984"/>
        <v>1</v>
      </c>
      <c r="BS147" s="281">
        <f t="shared" si="985"/>
        <v>1</v>
      </c>
      <c r="BT147" s="281">
        <f t="shared" si="986"/>
        <v>1</v>
      </c>
      <c r="BU147" s="281">
        <f t="shared" si="987"/>
        <v>1</v>
      </c>
      <c r="BV147" s="258">
        <f t="shared" si="988"/>
        <v>1</v>
      </c>
      <c r="BW147" s="280">
        <f t="shared" si="989"/>
        <v>1</v>
      </c>
      <c r="BY147" s="83" t="s">
        <v>26</v>
      </c>
      <c r="BZ147" s="281">
        <f t="shared" si="990"/>
        <v>0</v>
      </c>
      <c r="CA147" s="281">
        <f t="shared" si="949"/>
        <v>0</v>
      </c>
      <c r="CB147" s="281">
        <f t="shared" si="950"/>
        <v>0</v>
      </c>
      <c r="CC147" s="281">
        <f t="shared" si="951"/>
        <v>0</v>
      </c>
      <c r="CD147" s="281">
        <f t="shared" si="952"/>
        <v>0</v>
      </c>
      <c r="CE147" s="281">
        <f t="shared" si="953"/>
        <v>0</v>
      </c>
      <c r="CF147" s="281">
        <f t="shared" si="954"/>
        <v>0</v>
      </c>
      <c r="CG147" s="281">
        <f t="shared" si="955"/>
        <v>0</v>
      </c>
      <c r="CH147" s="281">
        <f t="shared" si="956"/>
        <v>0</v>
      </c>
      <c r="CI147" s="281">
        <f t="shared" si="957"/>
        <v>0</v>
      </c>
      <c r="CJ147" s="281">
        <f t="shared" si="958"/>
        <v>0</v>
      </c>
      <c r="CK147" s="258">
        <f t="shared" si="959"/>
        <v>0</v>
      </c>
      <c r="CL147" s="86">
        <f t="shared" si="960"/>
        <v>0</v>
      </c>
      <c r="EB147"/>
      <c r="EC147"/>
      <c r="ED147"/>
      <c r="EF147"/>
    </row>
    <row r="148" spans="1:136" x14ac:dyDescent="0.25">
      <c r="B148" s="235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  <c r="AA148" s="250"/>
      <c r="AB148" s="250"/>
      <c r="AC148" s="250"/>
      <c r="AD148" s="250"/>
      <c r="AE148" s="23"/>
      <c r="AF148" s="235"/>
      <c r="AG148" s="250"/>
      <c r="AH148" s="250"/>
      <c r="AI148" s="250"/>
      <c r="AJ148" s="250"/>
      <c r="AK148" s="250"/>
      <c r="AL148" s="250"/>
      <c r="AM148" s="250"/>
      <c r="AN148" s="250"/>
      <c r="AO148" s="250"/>
      <c r="AP148" s="250"/>
      <c r="AQ148" s="250"/>
      <c r="AR148" s="250"/>
      <c r="AS148" s="250"/>
      <c r="EB148"/>
      <c r="EC148"/>
      <c r="ED148"/>
      <c r="EF148"/>
    </row>
    <row r="149" spans="1:136" x14ac:dyDescent="0.25">
      <c r="B149" s="235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3"/>
      <c r="AF149" s="235"/>
      <c r="AG149" s="250"/>
      <c r="AH149" s="250"/>
      <c r="AI149" s="250"/>
      <c r="AJ149" s="250"/>
      <c r="AK149" s="250"/>
      <c r="AL149" s="250"/>
      <c r="AM149" s="250"/>
      <c r="AN149" s="250"/>
      <c r="AO149" s="250"/>
      <c r="AP149" s="250"/>
      <c r="AQ149" s="250"/>
      <c r="AR149" s="250"/>
      <c r="AS149" s="250"/>
      <c r="EB149"/>
      <c r="EC149"/>
      <c r="ED149"/>
      <c r="EF149"/>
    </row>
    <row r="150" spans="1:136" x14ac:dyDescent="0.25">
      <c r="B150" s="235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  <c r="AA150" s="250"/>
      <c r="AB150" s="250"/>
      <c r="AC150" s="250"/>
      <c r="AD150" s="250"/>
      <c r="AE150" s="23"/>
      <c r="AF150" s="235"/>
      <c r="AG150" s="250"/>
      <c r="AH150" s="250"/>
      <c r="AI150" s="250"/>
      <c r="AJ150" s="250"/>
      <c r="AK150" s="250"/>
      <c r="AL150" s="250"/>
      <c r="AM150" s="250"/>
      <c r="AN150" s="250"/>
      <c r="AO150" s="250"/>
      <c r="AP150" s="250"/>
      <c r="AQ150" s="250"/>
      <c r="AR150" s="250"/>
      <c r="AS150" s="250"/>
    </row>
    <row r="151" spans="1:136" x14ac:dyDescent="0.25">
      <c r="B151" s="235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  <c r="AA151" s="250"/>
      <c r="AB151" s="250"/>
      <c r="AC151" s="250"/>
      <c r="AD151" s="250"/>
      <c r="AE151" s="23"/>
      <c r="AF151" s="235"/>
      <c r="AG151" s="250"/>
      <c r="AH151" s="250"/>
      <c r="AI151" s="250"/>
      <c r="AJ151" s="250"/>
      <c r="AK151" s="250"/>
      <c r="AL151" s="250"/>
      <c r="AM151" s="250"/>
      <c r="AN151" s="250"/>
      <c r="AO151" s="250"/>
      <c r="AP151" s="250"/>
      <c r="AQ151" s="250"/>
      <c r="AR151" s="250"/>
      <c r="AS151" s="250"/>
    </row>
    <row r="152" spans="1:136" x14ac:dyDescent="0.25">
      <c r="B152" s="235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  <c r="AA152" s="250"/>
      <c r="AB152" s="250"/>
      <c r="AC152" s="250"/>
      <c r="AD152" s="250"/>
      <c r="AE152" s="23"/>
      <c r="AF152" s="235"/>
      <c r="AG152" s="250"/>
      <c r="AH152" s="250"/>
      <c r="AI152" s="250"/>
      <c r="AJ152" s="250"/>
      <c r="AK152" s="250"/>
      <c r="AL152" s="250"/>
      <c r="AM152" s="250"/>
      <c r="AN152" s="250"/>
      <c r="AO152" s="250"/>
      <c r="AP152" s="250"/>
      <c r="AQ152" s="250"/>
      <c r="AR152" s="250"/>
      <c r="AS152" s="250">
        <f>SUM(AS140:AS143)</f>
        <v>1363962</v>
      </c>
    </row>
    <row r="153" spans="1:136" x14ac:dyDescent="0.25">
      <c r="B153" s="235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  <c r="AA153" s="250"/>
      <c r="AB153" s="250"/>
      <c r="AC153" s="250"/>
      <c r="AD153" s="250"/>
      <c r="AE153" s="23"/>
      <c r="AF153" s="235"/>
      <c r="AG153" s="250"/>
      <c r="AH153" s="250"/>
      <c r="AI153" s="250"/>
      <c r="AJ153" s="250"/>
      <c r="AK153" s="250"/>
      <c r="AL153" s="250"/>
      <c r="AM153" s="250"/>
      <c r="AN153" s="250"/>
      <c r="AO153" s="250"/>
      <c r="AP153" s="250"/>
      <c r="AQ153" s="250"/>
      <c r="AR153" s="250"/>
      <c r="AS153" s="250"/>
    </row>
    <row r="154" spans="1:136" x14ac:dyDescent="0.25"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</row>
    <row r="155" spans="1:136" x14ac:dyDescent="0.25"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</row>
    <row r="156" spans="1:136" x14ac:dyDescent="0.25"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</row>
    <row r="157" spans="1:136" x14ac:dyDescent="0.25"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</row>
    <row r="158" spans="1:136" x14ac:dyDescent="0.25"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</row>
  </sheetData>
  <mergeCells count="79">
    <mergeCell ref="EP4:EV4"/>
    <mergeCell ref="DW4:EC4"/>
    <mergeCell ref="DD133:DM133"/>
    <mergeCell ref="CO69:CX69"/>
    <mergeCell ref="CO85:CX85"/>
    <mergeCell ref="CO101:CX101"/>
    <mergeCell ref="CO117:CX117"/>
    <mergeCell ref="CO133:CX133"/>
    <mergeCell ref="DD69:DM69"/>
    <mergeCell ref="DD85:DM85"/>
    <mergeCell ref="DD101:DM101"/>
    <mergeCell ref="DD117:DM117"/>
    <mergeCell ref="CO53:CX53"/>
    <mergeCell ref="DD21:DM21"/>
    <mergeCell ref="DD37:DM37"/>
    <mergeCell ref="DD53:DM53"/>
    <mergeCell ref="R21:AA21"/>
    <mergeCell ref="R37:AA37"/>
    <mergeCell ref="C21:L21"/>
    <mergeCell ref="CO21:CX21"/>
    <mergeCell ref="CO37:CX37"/>
    <mergeCell ref="AG21:AP21"/>
    <mergeCell ref="CO5:CX5"/>
    <mergeCell ref="CN3:CX3"/>
    <mergeCell ref="DC3:DM3"/>
    <mergeCell ref="DD5:DM5"/>
    <mergeCell ref="AV21:BE21"/>
    <mergeCell ref="BK21:BT21"/>
    <mergeCell ref="BZ21:CI21"/>
    <mergeCell ref="BZ69:CI69"/>
    <mergeCell ref="BK85:BT85"/>
    <mergeCell ref="C37:L37"/>
    <mergeCell ref="AV37:BE37"/>
    <mergeCell ref="BK37:BT37"/>
    <mergeCell ref="AG37:AP37"/>
    <mergeCell ref="BZ37:CI37"/>
    <mergeCell ref="AG53:AP53"/>
    <mergeCell ref="BK53:BT53"/>
    <mergeCell ref="BZ53:CI53"/>
    <mergeCell ref="C53:L53"/>
    <mergeCell ref="AV53:BE53"/>
    <mergeCell ref="AG85:AP85"/>
    <mergeCell ref="R53:AA53"/>
    <mergeCell ref="BK69:BT69"/>
    <mergeCell ref="BZ85:CI85"/>
    <mergeCell ref="C101:L101"/>
    <mergeCell ref="AV101:BE101"/>
    <mergeCell ref="C69:L69"/>
    <mergeCell ref="AG69:AP69"/>
    <mergeCell ref="R69:AA69"/>
    <mergeCell ref="C85:L85"/>
    <mergeCell ref="AV85:BE85"/>
    <mergeCell ref="AV69:BE69"/>
    <mergeCell ref="AG101:AP101"/>
    <mergeCell ref="R85:AA85"/>
    <mergeCell ref="R101:AA101"/>
    <mergeCell ref="B3:AP3"/>
    <mergeCell ref="AU3:BT3"/>
    <mergeCell ref="BY3:CI3"/>
    <mergeCell ref="C5:L5"/>
    <mergeCell ref="AG5:AP5"/>
    <mergeCell ref="AV5:BE5"/>
    <mergeCell ref="BK5:BT5"/>
    <mergeCell ref="BZ5:CI5"/>
    <mergeCell ref="R5:AA5"/>
    <mergeCell ref="C133:L133"/>
    <mergeCell ref="AV133:BE133"/>
    <mergeCell ref="BK133:BT133"/>
    <mergeCell ref="AG133:AP133"/>
    <mergeCell ref="C117:L117"/>
    <mergeCell ref="AV117:BE117"/>
    <mergeCell ref="BK117:BT117"/>
    <mergeCell ref="AG117:AP117"/>
    <mergeCell ref="BK101:BT101"/>
    <mergeCell ref="BZ101:CI101"/>
    <mergeCell ref="BZ133:CI133"/>
    <mergeCell ref="R117:AA117"/>
    <mergeCell ref="R133:AA133"/>
    <mergeCell ref="BZ117:CI117"/>
  </mergeCells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B2:O13"/>
  <sheetViews>
    <sheetView workbookViewId="0">
      <selection activeCell="D3" sqref="D3:F3"/>
    </sheetView>
  </sheetViews>
  <sheetFormatPr defaultRowHeight="15" x14ac:dyDescent="0.25"/>
  <cols>
    <col min="2" max="2" width="15.7109375" bestFit="1" customWidth="1"/>
    <col min="4" max="4" width="12.5703125" bestFit="1" customWidth="1"/>
    <col min="8" max="8" width="9.28515625" bestFit="1" customWidth="1"/>
    <col min="11" max="11" width="11.7109375" bestFit="1" customWidth="1"/>
    <col min="14" max="14" width="11.7109375" bestFit="1" customWidth="1"/>
  </cols>
  <sheetData>
    <row r="2" spans="2:15" ht="15.75" thickBot="1" x14ac:dyDescent="0.3">
      <c r="C2" s="46" t="s">
        <v>463</v>
      </c>
      <c r="D2" s="46" t="s">
        <v>464</v>
      </c>
    </row>
    <row r="3" spans="2:15" ht="15.75" thickTop="1" x14ac:dyDescent="0.25">
      <c r="B3" s="5" t="s">
        <v>465</v>
      </c>
      <c r="C3" s="226" t="e">
        <f>SUM(#REF!)</f>
        <v>#REF!</v>
      </c>
      <c r="D3" s="226">
        <v>1595260</v>
      </c>
    </row>
    <row r="4" spans="2:15" ht="19.5" thickBot="1" x14ac:dyDescent="0.35">
      <c r="H4" s="313" t="s">
        <v>474</v>
      </c>
      <c r="I4" s="313"/>
      <c r="J4" s="313"/>
      <c r="K4" s="313"/>
      <c r="L4" s="313"/>
      <c r="M4" s="313"/>
      <c r="N4" s="313"/>
      <c r="O4" s="313"/>
    </row>
    <row r="5" spans="2:15" ht="15.75" thickTop="1" x14ac:dyDescent="0.25">
      <c r="C5" s="327" t="s">
        <v>9</v>
      </c>
      <c r="D5" s="327"/>
      <c r="E5" s="327" t="s">
        <v>10</v>
      </c>
      <c r="F5" s="327"/>
      <c r="H5" s="5" t="s">
        <v>330</v>
      </c>
      <c r="I5" s="5"/>
      <c r="J5" s="5"/>
      <c r="K5" s="5" t="s">
        <v>339</v>
      </c>
      <c r="L5" s="5"/>
      <c r="M5" s="5"/>
      <c r="N5" s="5" t="s">
        <v>473</v>
      </c>
      <c r="O5" s="5"/>
    </row>
    <row r="6" spans="2:15" x14ac:dyDescent="0.25">
      <c r="B6" s="5" t="s">
        <v>466</v>
      </c>
      <c r="C6" s="66" t="s">
        <v>463</v>
      </c>
      <c r="D6" s="66" t="s">
        <v>464</v>
      </c>
      <c r="E6" s="66" t="s">
        <v>463</v>
      </c>
      <c r="F6" s="66" t="s">
        <v>464</v>
      </c>
      <c r="G6" s="106"/>
      <c r="H6" t="s">
        <v>477</v>
      </c>
      <c r="I6">
        <v>182185.52100000001</v>
      </c>
      <c r="K6" t="s">
        <v>467</v>
      </c>
      <c r="L6">
        <v>16504.407999999999</v>
      </c>
      <c r="N6" t="s">
        <v>467</v>
      </c>
      <c r="O6">
        <v>7773.6562999999996</v>
      </c>
    </row>
    <row r="7" spans="2:15" x14ac:dyDescent="0.25">
      <c r="B7" s="5" t="s">
        <v>475</v>
      </c>
      <c r="C7" s="228" t="e">
        <f>SUM(#REF!)</f>
        <v>#REF!</v>
      </c>
      <c r="D7" s="229">
        <f>I6+I10+I11+I12+L6+L10+L11+O6+O10+O11</f>
        <v>1327964.8531000002</v>
      </c>
      <c r="E7" s="37" t="e">
        <f>C7/C$10</f>
        <v>#REF!</v>
      </c>
      <c r="F7" s="37">
        <f>D7/D$10</f>
        <v>0.83249811946360774</v>
      </c>
      <c r="G7" s="106"/>
      <c r="H7" t="s">
        <v>323</v>
      </c>
      <c r="I7">
        <v>49297.142999999996</v>
      </c>
      <c r="K7" t="s">
        <v>323</v>
      </c>
      <c r="L7">
        <v>145484.41099999999</v>
      </c>
      <c r="N7" t="s">
        <v>471</v>
      </c>
      <c r="O7">
        <v>594.35720000000003</v>
      </c>
    </row>
    <row r="8" spans="2:15" x14ac:dyDescent="0.25">
      <c r="B8" s="5" t="s">
        <v>322</v>
      </c>
      <c r="C8" s="230" t="e">
        <f>#REF!</f>
        <v>#REF!</v>
      </c>
      <c r="D8" s="10">
        <f>I8+L8+O8</f>
        <v>68452.13470000001</v>
      </c>
      <c r="E8" s="40" t="e">
        <f t="shared" ref="E8:F10" si="0">C8/C$10</f>
        <v>#REF!</v>
      </c>
      <c r="F8" s="40">
        <f t="shared" si="0"/>
        <v>4.2912486183644738E-2</v>
      </c>
      <c r="G8" s="106"/>
      <c r="H8" t="s">
        <v>322</v>
      </c>
      <c r="I8">
        <v>28552.858</v>
      </c>
      <c r="K8" t="s">
        <v>322</v>
      </c>
      <c r="L8">
        <v>39657.999000000003</v>
      </c>
      <c r="N8" t="s">
        <v>472</v>
      </c>
      <c r="O8">
        <v>241.27770000000001</v>
      </c>
    </row>
    <row r="9" spans="2:15" x14ac:dyDescent="0.25">
      <c r="B9" s="227" t="s">
        <v>323</v>
      </c>
      <c r="C9" s="231" t="e">
        <f>#REF!</f>
        <v>#REF!</v>
      </c>
      <c r="D9" s="11">
        <f>I7+I9+L7+L9+O7</f>
        <v>198739.59220000001</v>
      </c>
      <c r="E9" s="42" t="e">
        <f t="shared" si="0"/>
        <v>#REF!</v>
      </c>
      <c r="F9" s="42">
        <f t="shared" si="0"/>
        <v>0.12458939435274748</v>
      </c>
      <c r="G9" s="106"/>
      <c r="H9" t="s">
        <v>468</v>
      </c>
      <c r="I9">
        <v>2344.663</v>
      </c>
      <c r="K9" t="s">
        <v>468</v>
      </c>
      <c r="L9">
        <v>1019.018</v>
      </c>
      <c r="N9" t="s">
        <v>468</v>
      </c>
      <c r="O9">
        <v>104.9688</v>
      </c>
    </row>
    <row r="10" spans="2:15" x14ac:dyDescent="0.25">
      <c r="C10" s="226" t="e">
        <f>SUM(C7:C9)</f>
        <v>#REF!</v>
      </c>
      <c r="D10" s="226">
        <f>SUM(D7:D9)</f>
        <v>1595156.5800000003</v>
      </c>
      <c r="E10" s="2" t="e">
        <f t="shared" si="0"/>
        <v>#REF!</v>
      </c>
      <c r="F10" s="2">
        <f t="shared" si="0"/>
        <v>1</v>
      </c>
      <c r="G10" s="106"/>
      <c r="H10" t="s">
        <v>469</v>
      </c>
      <c r="I10">
        <v>969229.93099999998</v>
      </c>
      <c r="K10" t="s">
        <v>469</v>
      </c>
      <c r="L10">
        <v>53876.635000000002</v>
      </c>
      <c r="N10" t="s">
        <v>469</v>
      </c>
      <c r="O10">
        <v>20407.776000000002</v>
      </c>
    </row>
    <row r="11" spans="2:15" x14ac:dyDescent="0.25">
      <c r="G11" s="106"/>
      <c r="H11" t="s">
        <v>333</v>
      </c>
      <c r="I11">
        <v>35891.603999999999</v>
      </c>
      <c r="K11" t="s">
        <v>470</v>
      </c>
      <c r="L11">
        <v>5930.4719999999998</v>
      </c>
      <c r="N11" t="s">
        <v>470</v>
      </c>
      <c r="O11">
        <v>10959.1438</v>
      </c>
    </row>
    <row r="12" spans="2:15" x14ac:dyDescent="0.25">
      <c r="B12" s="232" t="s">
        <v>476</v>
      </c>
      <c r="G12" s="106"/>
      <c r="H12" t="s">
        <v>339</v>
      </c>
      <c r="I12">
        <v>25205.705999999998</v>
      </c>
    </row>
    <row r="13" spans="2:15" x14ac:dyDescent="0.25">
      <c r="H13" s="233" t="s">
        <v>478</v>
      </c>
    </row>
  </sheetData>
  <mergeCells count="3">
    <mergeCell ref="H4:O4"/>
    <mergeCell ref="C5:D5"/>
    <mergeCell ref="E5:F5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/>
  <dimension ref="A1:L12"/>
  <sheetViews>
    <sheetView zoomScale="145" zoomScaleNormal="145" workbookViewId="0">
      <selection activeCell="D3" sqref="D3:F3"/>
    </sheetView>
  </sheetViews>
  <sheetFormatPr defaultRowHeight="15" x14ac:dyDescent="0.25"/>
  <cols>
    <col min="4" max="5" width="9.42578125" bestFit="1" customWidth="1"/>
  </cols>
  <sheetData>
    <row r="1" spans="1:12" x14ac:dyDescent="0.25">
      <c r="A1" s="133" t="s">
        <v>342</v>
      </c>
    </row>
    <row r="3" spans="1:12" x14ac:dyDescent="0.25">
      <c r="B3" s="48"/>
      <c r="C3" s="48"/>
      <c r="D3" s="328" t="s">
        <v>326</v>
      </c>
      <c r="E3" s="328"/>
      <c r="F3" s="328"/>
    </row>
    <row r="4" spans="1:12" ht="15.75" thickBot="1" x14ac:dyDescent="0.3">
      <c r="B4" s="144" t="s">
        <v>327</v>
      </c>
      <c r="C4" s="144" t="s">
        <v>116</v>
      </c>
      <c r="D4" s="144" t="s">
        <v>3</v>
      </c>
      <c r="E4" s="144" t="s">
        <v>328</v>
      </c>
      <c r="F4" s="144" t="s">
        <v>329</v>
      </c>
      <c r="I4" s="132" t="s">
        <v>341</v>
      </c>
    </row>
    <row r="5" spans="1:12" ht="15.75" thickTop="1" x14ac:dyDescent="0.25">
      <c r="B5" s="143" t="s">
        <v>330</v>
      </c>
      <c r="C5" s="143" t="s">
        <v>331</v>
      </c>
      <c r="D5" s="140">
        <f>I5</f>
        <v>435484</v>
      </c>
      <c r="E5" s="140">
        <v>911825</v>
      </c>
      <c r="F5" s="145">
        <f>D5/E5</f>
        <v>0.47759602993995559</v>
      </c>
      <c r="I5" s="136">
        <v>435484</v>
      </c>
    </row>
    <row r="6" spans="1:12" x14ac:dyDescent="0.25">
      <c r="B6" s="137" t="s">
        <v>330</v>
      </c>
      <c r="C6" s="137" t="s">
        <v>332</v>
      </c>
      <c r="D6" s="138">
        <f t="shared" ref="D6:D11" si="0">I6</f>
        <v>39482</v>
      </c>
      <c r="E6" s="138">
        <v>90621</v>
      </c>
      <c r="F6" s="145">
        <f t="shared" ref="F6:F11" si="1">D6/E6</f>
        <v>0.43568267840787456</v>
      </c>
      <c r="I6" s="136">
        <v>39482</v>
      </c>
    </row>
    <row r="7" spans="1:12" x14ac:dyDescent="0.25">
      <c r="B7" s="137" t="s">
        <v>333</v>
      </c>
      <c r="C7" s="137" t="s">
        <v>334</v>
      </c>
      <c r="D7" s="138">
        <f t="shared" si="0"/>
        <v>162970</v>
      </c>
      <c r="E7" s="138">
        <v>89411</v>
      </c>
      <c r="F7" s="145">
        <f t="shared" si="1"/>
        <v>1.8227063784098154</v>
      </c>
      <c r="I7" s="136">
        <v>162970</v>
      </c>
      <c r="L7" s="218"/>
    </row>
    <row r="8" spans="1:12" x14ac:dyDescent="0.25">
      <c r="B8" s="137" t="s">
        <v>333</v>
      </c>
      <c r="C8" s="137" t="s">
        <v>335</v>
      </c>
      <c r="D8" s="138">
        <f t="shared" si="0"/>
        <v>3669</v>
      </c>
      <c r="E8" s="138">
        <v>2292</v>
      </c>
      <c r="F8" s="145">
        <f t="shared" si="1"/>
        <v>1.6007853403141361</v>
      </c>
      <c r="I8" s="136">
        <v>3669</v>
      </c>
      <c r="L8" s="218"/>
    </row>
    <row r="9" spans="1:12" x14ac:dyDescent="0.25">
      <c r="B9" s="137" t="s">
        <v>333</v>
      </c>
      <c r="C9" s="137" t="s">
        <v>336</v>
      </c>
      <c r="D9" s="138">
        <f t="shared" si="0"/>
        <v>1049</v>
      </c>
      <c r="E9" s="138">
        <v>1594</v>
      </c>
      <c r="F9" s="145">
        <f t="shared" si="1"/>
        <v>0.65809284818067759</v>
      </c>
      <c r="I9" s="136">
        <v>1049</v>
      </c>
      <c r="L9" s="218"/>
    </row>
    <row r="10" spans="1:12" x14ac:dyDescent="0.25">
      <c r="B10" s="137" t="s">
        <v>337</v>
      </c>
      <c r="C10" s="137" t="s">
        <v>338</v>
      </c>
      <c r="D10" s="138">
        <f t="shared" si="0"/>
        <v>560677</v>
      </c>
      <c r="E10" s="138">
        <v>671261</v>
      </c>
      <c r="F10" s="145">
        <f t="shared" si="1"/>
        <v>0.83525931046195145</v>
      </c>
      <c r="I10" s="136">
        <v>560677</v>
      </c>
    </row>
    <row r="11" spans="1:12" ht="15.75" thickBot="1" x14ac:dyDescent="0.3">
      <c r="B11" s="141" t="s">
        <v>339</v>
      </c>
      <c r="C11" s="141" t="s">
        <v>25</v>
      </c>
      <c r="D11" s="142">
        <f t="shared" si="0"/>
        <v>445492</v>
      </c>
      <c r="E11" s="142">
        <v>295951</v>
      </c>
      <c r="F11" s="145">
        <f t="shared" si="1"/>
        <v>1.5052897270156209</v>
      </c>
      <c r="I11" s="136">
        <v>445492</v>
      </c>
    </row>
    <row r="12" spans="1:12" ht="15.75" thickTop="1" x14ac:dyDescent="0.25">
      <c r="B12" s="139" t="s">
        <v>156</v>
      </c>
      <c r="C12" s="139" t="s">
        <v>340</v>
      </c>
      <c r="D12" s="140">
        <f>I12</f>
        <v>1648823</v>
      </c>
      <c r="E12" s="140">
        <f>SUM(E5:E11)</f>
        <v>2062955</v>
      </c>
      <c r="F12" s="145">
        <f>D12/E12</f>
        <v>0.79925301327464726</v>
      </c>
      <c r="I12" s="136">
        <v>1648823</v>
      </c>
    </row>
  </sheetData>
  <mergeCells count="1">
    <mergeCell ref="D3:F3"/>
  </mergeCells>
  <hyperlinks>
    <hyperlink ref="A1" location="Index!A1" display="index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J7"/>
  <sheetViews>
    <sheetView workbookViewId="0"/>
  </sheetViews>
  <sheetFormatPr defaultRowHeight="15" x14ac:dyDescent="0.25"/>
  <cols>
    <col min="1" max="1" width="15" bestFit="1" customWidth="1"/>
    <col min="2" max="2" width="17.28515625" bestFit="1" customWidth="1"/>
    <col min="5" max="5" width="21.85546875" bestFit="1" customWidth="1"/>
    <col min="6" max="6" width="17.28515625" bestFit="1" customWidth="1"/>
    <col min="10" max="10" width="13.7109375" bestFit="1" customWidth="1"/>
  </cols>
  <sheetData>
    <row r="1" spans="1:10" x14ac:dyDescent="0.25">
      <c r="A1" s="133" t="s">
        <v>342</v>
      </c>
    </row>
    <row r="2" spans="1:10" ht="18.75" x14ac:dyDescent="0.3">
      <c r="B2" s="190" t="s">
        <v>446</v>
      </c>
    </row>
    <row r="4" spans="1:10" ht="15.75" thickBot="1" x14ac:dyDescent="0.3">
      <c r="A4" s="194" t="s">
        <v>447</v>
      </c>
      <c r="B4" s="194" t="s">
        <v>7</v>
      </c>
      <c r="C4" s="195"/>
      <c r="E4" s="46" t="s">
        <v>21</v>
      </c>
      <c r="F4" s="194" t="s">
        <v>3</v>
      </c>
      <c r="G4" s="197"/>
    </row>
    <row r="5" spans="1:10" ht="16.5" thickTop="1" thickBot="1" x14ac:dyDescent="0.3">
      <c r="A5" s="192" t="s">
        <v>26</v>
      </c>
      <c r="B5" s="191">
        <v>2804497</v>
      </c>
      <c r="C5" s="192"/>
      <c r="E5" t="s">
        <v>26</v>
      </c>
      <c r="F5" s="191">
        <f>J5*Index!$D$3</f>
        <v>1446849</v>
      </c>
      <c r="J5" s="191">
        <v>1446849</v>
      </c>
    </row>
    <row r="6" spans="1:10" ht="16.5" thickTop="1" thickBot="1" x14ac:dyDescent="0.3">
      <c r="A6" s="192" t="s">
        <v>448</v>
      </c>
      <c r="B6" s="191">
        <v>59137</v>
      </c>
      <c r="C6" s="196">
        <f>B6/B5</f>
        <v>2.1086490732562739E-2</v>
      </c>
      <c r="E6" t="s">
        <v>449</v>
      </c>
      <c r="F6" s="191">
        <f>J6*Index!$D$3</f>
        <v>842721</v>
      </c>
      <c r="G6" s="196">
        <f>F6/F5</f>
        <v>0.58245262636252992</v>
      </c>
      <c r="J6" s="191">
        <v>842721</v>
      </c>
    </row>
    <row r="7" spans="1:10" ht="15.75" thickTop="1" x14ac:dyDescent="0.25"/>
  </sheetData>
  <hyperlinks>
    <hyperlink ref="A1" location="Index!A1" display="index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9</vt:i4>
      </vt:variant>
    </vt:vector>
  </HeadingPairs>
  <TitlesOfParts>
    <vt:vector size="51" baseType="lpstr">
      <vt:lpstr>Index</vt:lpstr>
      <vt:lpstr>Mand_TLFDs</vt:lpstr>
      <vt:lpstr>mdc_input</vt:lpstr>
      <vt:lpstr>CountyFlows</vt:lpstr>
      <vt:lpstr>County_Scatter</vt:lpstr>
      <vt:lpstr>CountyFlows_input</vt:lpstr>
      <vt:lpstr>SectorFlows</vt:lpstr>
      <vt:lpstr>Sector_Scatter</vt:lpstr>
      <vt:lpstr>SectorFlows_input</vt:lpstr>
      <vt:lpstr>SXS_Transit_PA</vt:lpstr>
      <vt:lpstr>SXS_Transit_temp</vt:lpstr>
      <vt:lpstr>SXS_Transit_input</vt:lpstr>
      <vt:lpstr>AOCrossTab_input</vt:lpstr>
      <vt:lpstr>AO_CrossTabs</vt:lpstr>
      <vt:lpstr>MTF</vt:lpstr>
      <vt:lpstr>mtf_input</vt:lpstr>
      <vt:lpstr>indiNM</vt:lpstr>
      <vt:lpstr>indiNM_input</vt:lpstr>
      <vt:lpstr>ToursSummary_input</vt:lpstr>
      <vt:lpstr>JTF</vt:lpstr>
      <vt:lpstr>JTF_input</vt:lpstr>
      <vt:lpstr>TOD</vt:lpstr>
      <vt:lpstr>TOD_input</vt:lpstr>
      <vt:lpstr>TourMode_input</vt:lpstr>
      <vt:lpstr>nonMandDC</vt:lpstr>
      <vt:lpstr>nonMandDC_input</vt:lpstr>
      <vt:lpstr>TotalStops&amp;Trips</vt:lpstr>
      <vt:lpstr>StopFreq</vt:lpstr>
      <vt:lpstr>StopFreq_input</vt:lpstr>
      <vt:lpstr>StopPurpose</vt:lpstr>
      <vt:lpstr>StopPurpose_input</vt:lpstr>
      <vt:lpstr>StopLocation</vt:lpstr>
      <vt:lpstr>StopLocation_input</vt:lpstr>
      <vt:lpstr>StopDepTime</vt:lpstr>
      <vt:lpstr>StopDepTime_input</vt:lpstr>
      <vt:lpstr>TripDepTime</vt:lpstr>
      <vt:lpstr>TripDepTime_input</vt:lpstr>
      <vt:lpstr>TripMode_Input</vt:lpstr>
      <vt:lpstr>TripMode</vt:lpstr>
      <vt:lpstr>HIS_vs_OBS</vt:lpstr>
      <vt:lpstr>TransitBoarding</vt:lpstr>
      <vt:lpstr>FreeParking</vt:lpstr>
      <vt:lpstr>distBins</vt:lpstr>
      <vt:lpstr>modePurpose</vt:lpstr>
      <vt:lpstr>modes</vt:lpstr>
      <vt:lpstr>nonMandPurposes</vt:lpstr>
      <vt:lpstr>PersonTypes</vt:lpstr>
      <vt:lpstr>source</vt:lpstr>
      <vt:lpstr>stopLocBins</vt:lpstr>
      <vt:lpstr>todBins</vt:lpstr>
      <vt:lpstr>todPurpose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2022-07-22T04:48:58Z</dcterms:modified>
</cp:coreProperties>
</file>