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ects\Clients\mtc\updated_networks\calibration\scripts\"/>
    </mc:Choice>
  </mc:AlternateContent>
  <bookViews>
    <workbookView xWindow="-120" yWindow="-163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AM19" i="1" l="1"/>
  <c r="AM20" i="1"/>
  <c r="AM21" i="1"/>
  <c r="AM22" i="1"/>
  <c r="AM23" i="1"/>
  <c r="AM24" i="1"/>
  <c r="AM25" i="1"/>
  <c r="AM26" i="1"/>
  <c r="AM27" i="1"/>
  <c r="AM18" i="1"/>
  <c r="AM13" i="1"/>
  <c r="AO26" i="1" l="1"/>
  <c r="AO40" i="1" s="1"/>
  <c r="AO25" i="1"/>
  <c r="AO39" i="1" s="1"/>
  <c r="AO24" i="1"/>
  <c r="AO38" i="1" s="1"/>
  <c r="AO23" i="1"/>
  <c r="AO37" i="1" s="1"/>
  <c r="AO22" i="1"/>
  <c r="AO36" i="1" s="1"/>
  <c r="AO21" i="1"/>
  <c r="AO35" i="1" s="1"/>
  <c r="AO20" i="1"/>
  <c r="AO34" i="1" s="1"/>
  <c r="AO19" i="1"/>
  <c r="AO33" i="1" s="1"/>
  <c r="AO18" i="1"/>
  <c r="AO32" i="1" s="1"/>
  <c r="AO12" i="1"/>
  <c r="AM40" i="1" s="1"/>
  <c r="AO11" i="1"/>
  <c r="AM39" i="1" s="1"/>
  <c r="AO10" i="1"/>
  <c r="AM38" i="1" s="1"/>
  <c r="AO9" i="1"/>
  <c r="AM37" i="1" s="1"/>
  <c r="AO8" i="1"/>
  <c r="AM36" i="1" s="1"/>
  <c r="AO7" i="1"/>
  <c r="AM35" i="1" s="1"/>
  <c r="AO6" i="1"/>
  <c r="AM34" i="1" s="1"/>
  <c r="AO5" i="1"/>
  <c r="AM33" i="1" s="1"/>
  <c r="AO4" i="1"/>
  <c r="AO13" i="1" l="1"/>
  <c r="AN10" i="1"/>
  <c r="AP10" i="1" s="1"/>
  <c r="AQ10" i="1" s="1"/>
  <c r="AN11" i="1"/>
  <c r="AP11" i="1" s="1"/>
  <c r="AQ11" i="1" s="1"/>
  <c r="AN12" i="1"/>
  <c r="AP12" i="1" s="1"/>
  <c r="AQ12" i="1" s="1"/>
  <c r="AN4" i="1"/>
  <c r="AN7" i="1"/>
  <c r="AP7" i="1" s="1"/>
  <c r="AQ7" i="1" s="1"/>
  <c r="AN5" i="1"/>
  <c r="AP5" i="1" s="1"/>
  <c r="AQ5" i="1" s="1"/>
  <c r="AN8" i="1"/>
  <c r="AP8" i="1" s="1"/>
  <c r="AQ8" i="1" s="1"/>
  <c r="AN6" i="1"/>
  <c r="AP6" i="1" s="1"/>
  <c r="AQ6" i="1" s="1"/>
  <c r="AN9" i="1"/>
  <c r="AP9" i="1" s="1"/>
  <c r="AQ9" i="1" s="1"/>
  <c r="AO41" i="1"/>
  <c r="AM32" i="1"/>
  <c r="AO27" i="1"/>
  <c r="B5" i="1"/>
  <c r="B19" i="1" s="1"/>
  <c r="N19" i="1" s="1"/>
  <c r="C5" i="1"/>
  <c r="C19" i="1" s="1"/>
  <c r="O19" i="1" s="1"/>
  <c r="D5" i="1"/>
  <c r="D19" i="1" s="1"/>
  <c r="P19" i="1" s="1"/>
  <c r="E5" i="1"/>
  <c r="E19" i="1" s="1"/>
  <c r="Q19" i="1" s="1"/>
  <c r="F5" i="1"/>
  <c r="F19" i="1" s="1"/>
  <c r="R19" i="1" s="1"/>
  <c r="G5" i="1"/>
  <c r="G19" i="1" s="1"/>
  <c r="S19" i="1" s="1"/>
  <c r="H5" i="1"/>
  <c r="H19" i="1" s="1"/>
  <c r="T19" i="1" s="1"/>
  <c r="I5" i="1"/>
  <c r="I19" i="1" s="1"/>
  <c r="U19" i="1" s="1"/>
  <c r="J5" i="1"/>
  <c r="J19" i="1" s="1"/>
  <c r="V19" i="1" s="1"/>
  <c r="K5" i="1"/>
  <c r="K19" i="1" s="1"/>
  <c r="W19" i="1" s="1"/>
  <c r="B6" i="1"/>
  <c r="B20" i="1" s="1"/>
  <c r="N20" i="1" s="1"/>
  <c r="C6" i="1"/>
  <c r="C20" i="1" s="1"/>
  <c r="O20" i="1" s="1"/>
  <c r="D6" i="1"/>
  <c r="D20" i="1" s="1"/>
  <c r="P20" i="1" s="1"/>
  <c r="E6" i="1"/>
  <c r="E20" i="1" s="1"/>
  <c r="Q20" i="1" s="1"/>
  <c r="F6" i="1"/>
  <c r="F20" i="1" s="1"/>
  <c r="R20" i="1" s="1"/>
  <c r="G6" i="1"/>
  <c r="G20" i="1" s="1"/>
  <c r="S20" i="1" s="1"/>
  <c r="H6" i="1"/>
  <c r="H20" i="1" s="1"/>
  <c r="T20" i="1" s="1"/>
  <c r="I6" i="1"/>
  <c r="I20" i="1" s="1"/>
  <c r="U20" i="1" s="1"/>
  <c r="J6" i="1"/>
  <c r="J20" i="1" s="1"/>
  <c r="V20" i="1" s="1"/>
  <c r="K6" i="1"/>
  <c r="K20" i="1" s="1"/>
  <c r="W20" i="1" s="1"/>
  <c r="B7" i="1"/>
  <c r="B21" i="1" s="1"/>
  <c r="N21" i="1" s="1"/>
  <c r="C7" i="1"/>
  <c r="C21" i="1" s="1"/>
  <c r="O21" i="1" s="1"/>
  <c r="D7" i="1"/>
  <c r="D21" i="1" s="1"/>
  <c r="P21" i="1" s="1"/>
  <c r="E7" i="1"/>
  <c r="E21" i="1" s="1"/>
  <c r="Q21" i="1" s="1"/>
  <c r="F7" i="1"/>
  <c r="F21" i="1" s="1"/>
  <c r="R21" i="1" s="1"/>
  <c r="G7" i="1"/>
  <c r="G21" i="1" s="1"/>
  <c r="H7" i="1"/>
  <c r="H21" i="1" s="1"/>
  <c r="T21" i="1" s="1"/>
  <c r="I7" i="1"/>
  <c r="I21" i="1" s="1"/>
  <c r="U21" i="1" s="1"/>
  <c r="J7" i="1"/>
  <c r="J21" i="1" s="1"/>
  <c r="K7" i="1"/>
  <c r="K21" i="1" s="1"/>
  <c r="W21" i="1" s="1"/>
  <c r="B8" i="1"/>
  <c r="B22" i="1" s="1"/>
  <c r="N22" i="1" s="1"/>
  <c r="C8" i="1"/>
  <c r="C22" i="1" s="1"/>
  <c r="O22" i="1" s="1"/>
  <c r="D8" i="1"/>
  <c r="D22" i="1" s="1"/>
  <c r="P22" i="1" s="1"/>
  <c r="E8" i="1"/>
  <c r="E22" i="1" s="1"/>
  <c r="Q22" i="1" s="1"/>
  <c r="F8" i="1"/>
  <c r="F22" i="1" s="1"/>
  <c r="R22" i="1" s="1"/>
  <c r="G8" i="1"/>
  <c r="G22" i="1" s="1"/>
  <c r="S22" i="1" s="1"/>
  <c r="H8" i="1"/>
  <c r="H22" i="1" s="1"/>
  <c r="T22" i="1" s="1"/>
  <c r="I8" i="1"/>
  <c r="I22" i="1" s="1"/>
  <c r="U22" i="1" s="1"/>
  <c r="J8" i="1"/>
  <c r="J22" i="1" s="1"/>
  <c r="V22" i="1" s="1"/>
  <c r="K8" i="1"/>
  <c r="K22" i="1" s="1"/>
  <c r="W22" i="1" s="1"/>
  <c r="B9" i="1"/>
  <c r="B23" i="1" s="1"/>
  <c r="N23" i="1" s="1"/>
  <c r="C9" i="1"/>
  <c r="C23" i="1" s="1"/>
  <c r="O23" i="1" s="1"/>
  <c r="D9" i="1"/>
  <c r="D23" i="1" s="1"/>
  <c r="P23" i="1" s="1"/>
  <c r="E9" i="1"/>
  <c r="E23" i="1" s="1"/>
  <c r="Q23" i="1" s="1"/>
  <c r="F9" i="1"/>
  <c r="F23" i="1" s="1"/>
  <c r="R23" i="1" s="1"/>
  <c r="G9" i="1"/>
  <c r="G23" i="1" s="1"/>
  <c r="S23" i="1" s="1"/>
  <c r="H9" i="1"/>
  <c r="H23" i="1" s="1"/>
  <c r="T23" i="1" s="1"/>
  <c r="I9" i="1"/>
  <c r="I23" i="1" s="1"/>
  <c r="U23" i="1" s="1"/>
  <c r="J9" i="1"/>
  <c r="J23" i="1" s="1"/>
  <c r="V23" i="1" s="1"/>
  <c r="K9" i="1"/>
  <c r="K23" i="1" s="1"/>
  <c r="W23" i="1" s="1"/>
  <c r="B10" i="1"/>
  <c r="B24" i="1" s="1"/>
  <c r="N24" i="1" s="1"/>
  <c r="C10" i="1"/>
  <c r="C24" i="1" s="1"/>
  <c r="O24" i="1" s="1"/>
  <c r="D10" i="1"/>
  <c r="D24" i="1" s="1"/>
  <c r="P24" i="1" s="1"/>
  <c r="E10" i="1"/>
  <c r="E24" i="1" s="1"/>
  <c r="Q24" i="1" s="1"/>
  <c r="F10" i="1"/>
  <c r="F24" i="1" s="1"/>
  <c r="R24" i="1" s="1"/>
  <c r="G10" i="1"/>
  <c r="G24" i="1" s="1"/>
  <c r="S24" i="1" s="1"/>
  <c r="H10" i="1"/>
  <c r="H24" i="1" s="1"/>
  <c r="T24" i="1" s="1"/>
  <c r="I10" i="1"/>
  <c r="I24" i="1" s="1"/>
  <c r="J10" i="1"/>
  <c r="J24" i="1" s="1"/>
  <c r="K10" i="1"/>
  <c r="K24" i="1" s="1"/>
  <c r="W24" i="1" s="1"/>
  <c r="B11" i="1"/>
  <c r="B25" i="1" s="1"/>
  <c r="N25" i="1" s="1"/>
  <c r="C11" i="1"/>
  <c r="C25" i="1" s="1"/>
  <c r="O25" i="1" s="1"/>
  <c r="D11" i="1"/>
  <c r="D25" i="1" s="1"/>
  <c r="P25" i="1" s="1"/>
  <c r="E11" i="1"/>
  <c r="E25" i="1" s="1"/>
  <c r="Q25" i="1" s="1"/>
  <c r="F11" i="1"/>
  <c r="F25" i="1" s="1"/>
  <c r="R25" i="1" s="1"/>
  <c r="G11" i="1"/>
  <c r="G25" i="1" s="1"/>
  <c r="S25" i="1" s="1"/>
  <c r="H11" i="1"/>
  <c r="H25" i="1" s="1"/>
  <c r="T25" i="1" s="1"/>
  <c r="I11" i="1"/>
  <c r="I25" i="1" s="1"/>
  <c r="U25" i="1" s="1"/>
  <c r="J11" i="1"/>
  <c r="J25" i="1" s="1"/>
  <c r="K11" i="1"/>
  <c r="K25" i="1" s="1"/>
  <c r="W25" i="1" s="1"/>
  <c r="B12" i="1"/>
  <c r="B26" i="1" s="1"/>
  <c r="N26" i="1" s="1"/>
  <c r="C12" i="1"/>
  <c r="C26" i="1" s="1"/>
  <c r="O26" i="1" s="1"/>
  <c r="D12" i="1"/>
  <c r="D26" i="1" s="1"/>
  <c r="P26" i="1" s="1"/>
  <c r="E12" i="1"/>
  <c r="E26" i="1" s="1"/>
  <c r="Q26" i="1" s="1"/>
  <c r="F12" i="1"/>
  <c r="F26" i="1" s="1"/>
  <c r="R26" i="1" s="1"/>
  <c r="G12" i="1"/>
  <c r="G26" i="1" s="1"/>
  <c r="H12" i="1"/>
  <c r="H26" i="1" s="1"/>
  <c r="T26" i="1" s="1"/>
  <c r="I12" i="1"/>
  <c r="I26" i="1" s="1"/>
  <c r="U26" i="1" s="1"/>
  <c r="J12" i="1"/>
  <c r="J26" i="1" s="1"/>
  <c r="V26" i="1" s="1"/>
  <c r="K12" i="1"/>
  <c r="K26" i="1" s="1"/>
  <c r="W26" i="1" s="1"/>
  <c r="B13" i="1"/>
  <c r="N27" i="1" s="1"/>
  <c r="C13" i="1"/>
  <c r="O27" i="1" s="1"/>
  <c r="D13" i="1"/>
  <c r="P27" i="1" s="1"/>
  <c r="E13" i="1"/>
  <c r="Q27" i="1" s="1"/>
  <c r="F13" i="1"/>
  <c r="R27" i="1" s="1"/>
  <c r="G13" i="1"/>
  <c r="S27" i="1" s="1"/>
  <c r="H13" i="1"/>
  <c r="T27" i="1" s="1"/>
  <c r="I13" i="1"/>
  <c r="U27" i="1" s="1"/>
  <c r="J13" i="1"/>
  <c r="V27" i="1" s="1"/>
  <c r="K13" i="1"/>
  <c r="W27" i="1" s="1"/>
  <c r="C4" i="1"/>
  <c r="C18" i="1" s="1"/>
  <c r="O18" i="1" s="1"/>
  <c r="D4" i="1"/>
  <c r="D18" i="1" s="1"/>
  <c r="P18" i="1" s="1"/>
  <c r="E4" i="1"/>
  <c r="E18" i="1" s="1"/>
  <c r="Q18" i="1" s="1"/>
  <c r="F4" i="1"/>
  <c r="F18" i="1" s="1"/>
  <c r="R18" i="1" s="1"/>
  <c r="G4" i="1"/>
  <c r="G18" i="1" s="1"/>
  <c r="S18" i="1" s="1"/>
  <c r="H4" i="1"/>
  <c r="H18" i="1" s="1"/>
  <c r="T18" i="1" s="1"/>
  <c r="I4" i="1"/>
  <c r="I18" i="1" s="1"/>
  <c r="U18" i="1" s="1"/>
  <c r="J4" i="1"/>
  <c r="J18" i="1" s="1"/>
  <c r="V18" i="1" s="1"/>
  <c r="K4" i="1"/>
  <c r="K18" i="1" s="1"/>
  <c r="W18" i="1" s="1"/>
  <c r="B4" i="1"/>
  <c r="B18" i="1" s="1"/>
  <c r="N18" i="1" s="1"/>
  <c r="V37" i="1"/>
  <c r="U38" i="1"/>
  <c r="V38" i="1" s="1"/>
  <c r="AN33" i="1" l="1"/>
  <c r="AN34" i="1"/>
  <c r="AN40" i="1"/>
  <c r="AN35" i="1"/>
  <c r="AP35" i="1" s="1"/>
  <c r="AQ35" i="1" s="1"/>
  <c r="AN36" i="1"/>
  <c r="AN37" i="1"/>
  <c r="AN32" i="1"/>
  <c r="AN38" i="1"/>
  <c r="AN39" i="1"/>
  <c r="AP37" i="1"/>
  <c r="AQ37" i="1" s="1"/>
  <c r="AN19" i="1"/>
  <c r="AP19" i="1" s="1"/>
  <c r="AQ19" i="1" s="1"/>
  <c r="AN22" i="1"/>
  <c r="AP22" i="1" s="1"/>
  <c r="AQ22" i="1" s="1"/>
  <c r="AN20" i="1"/>
  <c r="AP20" i="1" s="1"/>
  <c r="AQ20" i="1" s="1"/>
  <c r="AN21" i="1"/>
  <c r="AP21" i="1" s="1"/>
  <c r="AQ21" i="1" s="1"/>
  <c r="AN24" i="1"/>
  <c r="AP24" i="1" s="1"/>
  <c r="AQ24" i="1" s="1"/>
  <c r="AN18" i="1"/>
  <c r="AP39" i="1"/>
  <c r="AQ39" i="1" s="1"/>
  <c r="AN25" i="1"/>
  <c r="AP25" i="1" s="1"/>
  <c r="AQ25" i="1" s="1"/>
  <c r="AN23" i="1"/>
  <c r="AP23" i="1" s="1"/>
  <c r="AQ23" i="1" s="1"/>
  <c r="AN26" i="1"/>
  <c r="AP26" i="1" s="1"/>
  <c r="AQ26" i="1" s="1"/>
  <c r="AP40" i="1"/>
  <c r="AQ40" i="1" s="1"/>
  <c r="AP36" i="1"/>
  <c r="AQ36" i="1" s="1"/>
  <c r="AP33" i="1"/>
  <c r="AQ33" i="1" s="1"/>
  <c r="AP34" i="1"/>
  <c r="AQ34" i="1" s="1"/>
  <c r="AN13" i="1"/>
  <c r="AP13" i="1" s="1"/>
  <c r="AQ13" i="1" s="1"/>
  <c r="AP4" i="1"/>
  <c r="AQ4" i="1" s="1"/>
  <c r="AP38" i="1"/>
  <c r="AQ38" i="1" s="1"/>
  <c r="AM41" i="1"/>
  <c r="Z18" i="1"/>
  <c r="Z31" i="1" s="1"/>
  <c r="AC18" i="1"/>
  <c r="AC31" i="1" s="1"/>
  <c r="AH18" i="1"/>
  <c r="AH31" i="1" s="1"/>
  <c r="AF18" i="1"/>
  <c r="AF31" i="1" s="1"/>
  <c r="AB18" i="1"/>
  <c r="AB31" i="1" s="1"/>
  <c r="AA18" i="1"/>
  <c r="AA31" i="1" s="1"/>
  <c r="AD18" i="1"/>
  <c r="AD31" i="1" s="1"/>
  <c r="AA25" i="1"/>
  <c r="AA38" i="1" s="1"/>
  <c r="AG18" i="1"/>
  <c r="AG31" i="1" s="1"/>
  <c r="AE18" i="1"/>
  <c r="AE31" i="1" s="1"/>
  <c r="Z25" i="1"/>
  <c r="Z38" i="1" s="1"/>
  <c r="AD21" i="1"/>
  <c r="AD34" i="1" s="1"/>
  <c r="AA21" i="1"/>
  <c r="AA34" i="1" s="1"/>
  <c r="AD20" i="1"/>
  <c r="AD33" i="1" s="1"/>
  <c r="Z20" i="1"/>
  <c r="Z33" i="1" s="1"/>
  <c r="AF21" i="1"/>
  <c r="AF34" i="1" s="1"/>
  <c r="AF20" i="1"/>
  <c r="AF33" i="1" s="1"/>
  <c r="AH19" i="1"/>
  <c r="AH32" i="1" s="1"/>
  <c r="AG21" i="1"/>
  <c r="AG34" i="1" s="1"/>
  <c r="AE20" i="1"/>
  <c r="AE33" i="1" s="1"/>
  <c r="AG19" i="1"/>
  <c r="AG32" i="1" s="1"/>
  <c r="AH20" i="1"/>
  <c r="AH33" i="1" s="1"/>
  <c r="AC20" i="1"/>
  <c r="AC33" i="1" s="1"/>
  <c r="AF19" i="1"/>
  <c r="AF32" i="1" s="1"/>
  <c r="AE19" i="1"/>
  <c r="AE32" i="1" s="1"/>
  <c r="U24" i="1"/>
  <c r="AG24" i="1"/>
  <c r="AG37" i="1" s="1"/>
  <c r="V21" i="1"/>
  <c r="AH21" i="1"/>
  <c r="AH34" i="1" s="1"/>
  <c r="S21" i="1"/>
  <c r="AE21" i="1"/>
  <c r="AE34" i="1" s="1"/>
  <c r="V24" i="1"/>
  <c r="AH24" i="1"/>
  <c r="AH37" i="1" s="1"/>
  <c r="S26" i="1"/>
  <c r="AE26" i="1"/>
  <c r="AE39" i="1" s="1"/>
  <c r="V25" i="1"/>
  <c r="AH25" i="1"/>
  <c r="AH38" i="1" s="1"/>
  <c r="Z22" i="1"/>
  <c r="Z35" i="1" s="1"/>
  <c r="AH23" i="1"/>
  <c r="AH36" i="1" s="1"/>
  <c r="AC21" i="1"/>
  <c r="AC34" i="1" s="1"/>
  <c r="AD26" i="1"/>
  <c r="AD39" i="1" s="1"/>
  <c r="AC23" i="1"/>
  <c r="AC36" i="1" s="1"/>
  <c r="AB20" i="1"/>
  <c r="AB33" i="1" s="1"/>
  <c r="AG20" i="1"/>
  <c r="AG33" i="1" s="1"/>
  <c r="AC26" i="1"/>
  <c r="AC39" i="1" s="1"/>
  <c r="AB23" i="1"/>
  <c r="AB36" i="1" s="1"/>
  <c r="AA20" i="1"/>
  <c r="AA33" i="1" s="1"/>
  <c r="AG23" i="1"/>
  <c r="AG36" i="1" s="1"/>
  <c r="AA26" i="1"/>
  <c r="AA39" i="1" s="1"/>
  <c r="Z23" i="1"/>
  <c r="Z36" i="1" s="1"/>
  <c r="AC24" i="1"/>
  <c r="AC37" i="1" s="1"/>
  <c r="AH26" i="1"/>
  <c r="AH39" i="1" s="1"/>
  <c r="AF26" i="1"/>
  <c r="AF39" i="1" s="1"/>
  <c r="AD24" i="1"/>
  <c r="AD37" i="1" s="1"/>
  <c r="Z21" i="1"/>
  <c r="Z34" i="1" s="1"/>
  <c r="AF24" i="1"/>
  <c r="AF37" i="1" s="1"/>
  <c r="AB21" i="1"/>
  <c r="AB34" i="1" s="1"/>
  <c r="AA24" i="1"/>
  <c r="AA37" i="1" s="1"/>
  <c r="AD23" i="1"/>
  <c r="AD36" i="1" s="1"/>
  <c r="AE23" i="1"/>
  <c r="AE36" i="1" s="1"/>
  <c r="AA23" i="1"/>
  <c r="AA36" i="1" s="1"/>
  <c r="Z26" i="1"/>
  <c r="Z39" i="1" s="1"/>
  <c r="AG25" i="1"/>
  <c r="AG38" i="1" s="1"/>
  <c r="AF25" i="1"/>
  <c r="AF38" i="1" s="1"/>
  <c r="AE22" i="1"/>
  <c r="AE35" i="1" s="1"/>
  <c r="AD19" i="1"/>
  <c r="AD32" i="1" s="1"/>
  <c r="Z24" i="1"/>
  <c r="Z37" i="1" s="1"/>
  <c r="AB26" i="1"/>
  <c r="AB39" i="1" s="1"/>
  <c r="AH22" i="1"/>
  <c r="AH35" i="1" s="1"/>
  <c r="AG22" i="1"/>
  <c r="AG35" i="1" s="1"/>
  <c r="AF22" i="1"/>
  <c r="AF35" i="1" s="1"/>
  <c r="AE25" i="1"/>
  <c r="AE38" i="1" s="1"/>
  <c r="AD22" i="1"/>
  <c r="AD35" i="1" s="1"/>
  <c r="AC19" i="1"/>
  <c r="AC32" i="1" s="1"/>
  <c r="AE24" i="1"/>
  <c r="AE37" i="1" s="1"/>
  <c r="AF23" i="1"/>
  <c r="AF36" i="1" s="1"/>
  <c r="AD25" i="1"/>
  <c r="AD38" i="1" s="1"/>
  <c r="AC22" i="1"/>
  <c r="AC35" i="1" s="1"/>
  <c r="AB19" i="1"/>
  <c r="AB32" i="1" s="1"/>
  <c r="AC25" i="1"/>
  <c r="AC38" i="1" s="1"/>
  <c r="AB22" i="1"/>
  <c r="AB35" i="1" s="1"/>
  <c r="AA19" i="1"/>
  <c r="AA32" i="1" s="1"/>
  <c r="AB24" i="1"/>
  <c r="AB37" i="1" s="1"/>
  <c r="AG26" i="1"/>
  <c r="AG39" i="1" s="1"/>
  <c r="AB25" i="1"/>
  <c r="AB38" i="1" s="1"/>
  <c r="AA22" i="1"/>
  <c r="AA35" i="1" s="1"/>
  <c r="Z19" i="1"/>
  <c r="Z32" i="1" s="1"/>
  <c r="AN27" i="1" l="1"/>
  <c r="AP27" i="1" s="1"/>
  <c r="AQ27" i="1" s="1"/>
  <c r="AP18" i="1"/>
  <c r="AQ18" i="1" s="1"/>
  <c r="AP32" i="1"/>
  <c r="AQ32" i="1" s="1"/>
  <c r="AN41" i="1"/>
  <c r="AP41" i="1" s="1"/>
  <c r="AQ41" i="1" s="1"/>
</calcChain>
</file>

<file path=xl/sharedStrings.xml><?xml version="1.0" encoding="utf-8"?>
<sst xmlns="http://schemas.openxmlformats.org/spreadsheetml/2006/main" count="188" uniqueCount="34">
  <si>
    <t>Alameda</t>
  </si>
  <si>
    <t>Contra.Costa</t>
  </si>
  <si>
    <t>Marin</t>
  </si>
  <si>
    <t>Napa</t>
  </si>
  <si>
    <t>San.Francisco</t>
  </si>
  <si>
    <t>San.Mateo</t>
  </si>
  <si>
    <t>Santa.Clara</t>
  </si>
  <si>
    <t>Solano</t>
  </si>
  <si>
    <t>Sonoma</t>
  </si>
  <si>
    <t>Total</t>
  </si>
  <si>
    <t>Contra Costa</t>
  </si>
  <si>
    <t>San Francisco</t>
  </si>
  <si>
    <t>San Mateo</t>
  </si>
  <si>
    <t>Santa Clara</t>
  </si>
  <si>
    <t>Estimated Model</t>
  </si>
  <si>
    <t>Difference: Model - Census</t>
  </si>
  <si>
    <t>% Difference</t>
  </si>
  <si>
    <t>45 degree line helpers</t>
  </si>
  <si>
    <t>Raw Census</t>
  </si>
  <si>
    <t>ACS Census Normalized to Model Residence</t>
  </si>
  <si>
    <t>Calibration Constants</t>
  </si>
  <si>
    <t>Threshold:</t>
  </si>
  <si>
    <t>TO USE: Simply copy the county-to-county worker flow table from the visualizer into the estimated model table</t>
  </si>
  <si>
    <t>Same table, but with county numbers</t>
  </si>
  <si>
    <t>MAZ Jobs</t>
  </si>
  <si>
    <t>Work County</t>
  </si>
  <si>
    <t>Census Workers</t>
  </si>
  <si>
    <t>MAZ Scaled</t>
  </si>
  <si>
    <t>Difference</t>
  </si>
  <si>
    <t>Percent Diff</t>
  </si>
  <si>
    <t>Model Workers</t>
  </si>
  <si>
    <t xml:space="preserve">Census Workers </t>
  </si>
  <si>
    <t>Census Scaled</t>
  </si>
  <si>
    <t>Scaled to match Census work location (including those out of modeling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</si>
</sst>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vs Census </a:t>
            </a:r>
            <a:r>
              <a:rPr lang="en-US" baseline="0"/>
              <a:t>Flows by Workplace County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Alameda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Sheet1!$N$4:$N$12</c:f>
              <c:numCache>
                <c:formatCode>General</c:formatCode>
                <c:ptCount val="9"/>
                <c:pt idx="0">
                  <c:v>363250</c:v>
                </c:pt>
                <c:pt idx="1">
                  <c:v>85790</c:v>
                </c:pt>
                <c:pt idx="2">
                  <c:v>2650</c:v>
                </c:pt>
                <c:pt idx="3">
                  <c:v>2820</c:v>
                </c:pt>
                <c:pt idx="4">
                  <c:v>60640</c:v>
                </c:pt>
                <c:pt idx="5">
                  <c:v>12910</c:v>
                </c:pt>
                <c:pt idx="6">
                  <c:v>45080</c:v>
                </c:pt>
                <c:pt idx="7">
                  <c:v>15180</c:v>
                </c:pt>
                <c:pt idx="8">
                  <c:v>3640</c:v>
                </c:pt>
              </c:numCache>
            </c:numRef>
          </c:xVal>
          <c:yVal>
            <c:numRef>
              <c:f>Sheet1!$B$4:$B$12</c:f>
              <c:numCache>
                <c:formatCode>#,##0</c:formatCode>
                <c:ptCount val="9"/>
                <c:pt idx="0">
                  <c:v>474997.21385674377</c:v>
                </c:pt>
                <c:pt idx="1">
                  <c:v>105787.74722825144</c:v>
                </c:pt>
                <c:pt idx="2">
                  <c:v>4860.6060470083548</c:v>
                </c:pt>
                <c:pt idx="3">
                  <c:v>1375.6292775076647</c:v>
                </c:pt>
                <c:pt idx="4">
                  <c:v>25188.584886098994</c:v>
                </c:pt>
                <c:pt idx="5">
                  <c:v>13779.234344005288</c:v>
                </c:pt>
                <c:pt idx="6">
                  <c:v>41043.656471567359</c:v>
                </c:pt>
                <c:pt idx="7">
                  <c:v>11672.965889627543</c:v>
                </c:pt>
                <c:pt idx="8">
                  <c:v>2104.8102008957362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CB2-B406-8C54DA5D316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Contra.Costa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36680</c:v>
                </c:pt>
                <c:pt idx="1">
                  <c:v>181040</c:v>
                </c:pt>
                <c:pt idx="2">
                  <c:v>730</c:v>
                </c:pt>
                <c:pt idx="3">
                  <c:v>3610</c:v>
                </c:pt>
                <c:pt idx="4">
                  <c:v>7850</c:v>
                </c:pt>
                <c:pt idx="5">
                  <c:v>3750</c:v>
                </c:pt>
                <c:pt idx="6">
                  <c:v>3660</c:v>
                </c:pt>
                <c:pt idx="7">
                  <c:v>24670</c:v>
                </c:pt>
                <c:pt idx="8">
                  <c:v>1700</c:v>
                </c:pt>
              </c:numCache>
            </c:numRef>
          </c:xVal>
          <c:yVal>
            <c:numRef>
              <c:f>Sheet1!$C$4:$C$12</c:f>
              <c:numCache>
                <c:formatCode>#,##0</c:formatCode>
                <c:ptCount val="9"/>
                <c:pt idx="0">
                  <c:v>44030.640610316135</c:v>
                </c:pt>
                <c:pt idx="1">
                  <c:v>277268.5072430704</c:v>
                </c:pt>
                <c:pt idx="2">
                  <c:v>2543.4858696725209</c:v>
                </c:pt>
                <c:pt idx="3">
                  <c:v>2019.8158929732742</c:v>
                </c:pt>
                <c:pt idx="4">
                  <c:v>4718.3533735957453</c:v>
                </c:pt>
                <c:pt idx="5">
                  <c:v>2167.8514866796068</c:v>
                </c:pt>
                <c:pt idx="6">
                  <c:v>2973.0926201565276</c:v>
                </c:pt>
                <c:pt idx="7">
                  <c:v>22413.655528783347</c:v>
                </c:pt>
                <c:pt idx="8">
                  <c:v>991.76847844940698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A-4CB2-B406-8C54DA5D316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Sheet1!$P$4:$P$12</c:f>
              <c:numCache>
                <c:formatCode>General</c:formatCode>
                <c:ptCount val="9"/>
                <c:pt idx="0">
                  <c:v>2510</c:v>
                </c:pt>
                <c:pt idx="1">
                  <c:v>3160</c:v>
                </c:pt>
                <c:pt idx="2">
                  <c:v>50400</c:v>
                </c:pt>
                <c:pt idx="3">
                  <c:v>570</c:v>
                </c:pt>
                <c:pt idx="4">
                  <c:v>3300</c:v>
                </c:pt>
                <c:pt idx="5">
                  <c:v>1520</c:v>
                </c:pt>
                <c:pt idx="6">
                  <c:v>520</c:v>
                </c:pt>
                <c:pt idx="7">
                  <c:v>1760</c:v>
                </c:pt>
                <c:pt idx="8">
                  <c:v>10210</c:v>
                </c:pt>
              </c:numCache>
            </c:numRef>
          </c:xVal>
          <c:yVal>
            <c:numRef>
              <c:f>Sheet1!$D$4:$D$12</c:f>
              <c:numCache>
                <c:formatCode>#,##0</c:formatCode>
                <c:ptCount val="9"/>
                <c:pt idx="0">
                  <c:v>5073.0667349784771</c:v>
                </c:pt>
                <c:pt idx="1">
                  <c:v>9960.1714434023288</c:v>
                </c:pt>
                <c:pt idx="2">
                  <c:v>74387.86155958609</c:v>
                </c:pt>
                <c:pt idx="3">
                  <c:v>1558.7592518039082</c:v>
                </c:pt>
                <c:pt idx="4">
                  <c:v>7291.7114944309978</c:v>
                </c:pt>
                <c:pt idx="5">
                  <c:v>1115.9704743723737</c:v>
                </c:pt>
                <c:pt idx="6">
                  <c:v>337.52500760231112</c:v>
                </c:pt>
                <c:pt idx="7">
                  <c:v>5578.4809127064764</c:v>
                </c:pt>
                <c:pt idx="8">
                  <c:v>16773.734027743805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A-4CB2-B406-8C54DA5D316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Napa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Sheet1!$Q$4:$Q$12</c:f>
              <c:numCache>
                <c:formatCode>General</c:formatCode>
                <c:ptCount val="9"/>
                <c:pt idx="0">
                  <c:v>260</c:v>
                </c:pt>
                <c:pt idx="1">
                  <c:v>990</c:v>
                </c:pt>
                <c:pt idx="2">
                  <c:v>350</c:v>
                </c:pt>
                <c:pt idx="3">
                  <c:v>47290</c:v>
                </c:pt>
                <c:pt idx="4">
                  <c:v>80</c:v>
                </c:pt>
                <c:pt idx="5">
                  <c:v>110</c:v>
                </c:pt>
                <c:pt idx="6">
                  <c:v>160</c:v>
                </c:pt>
                <c:pt idx="7">
                  <c:v>8010</c:v>
                </c:pt>
                <c:pt idx="8">
                  <c:v>4860</c:v>
                </c:pt>
              </c:numCache>
            </c:numRef>
          </c:xVal>
          <c:yVal>
            <c:numRef>
              <c:f>Sheet1!$E$4:$E$12</c:f>
              <c:numCache>
                <c:formatCode>#,##0</c:formatCode>
                <c:ptCount val="9"/>
                <c:pt idx="0">
                  <c:v>319.20668112536032</c:v>
                </c:pt>
                <c:pt idx="1">
                  <c:v>1698.8851260133079</c:v>
                </c:pt>
                <c:pt idx="2">
                  <c:v>594.92088990998593</c:v>
                </c:pt>
                <c:pt idx="3">
                  <c:v>53114.15595676814</c:v>
                </c:pt>
                <c:pt idx="4">
                  <c:v>311.72941389598856</c:v>
                </c:pt>
                <c:pt idx="5">
                  <c:v>92.573667427425718</c:v>
                </c:pt>
                <c:pt idx="6">
                  <c:v>74.891567036379058</c:v>
                </c:pt>
                <c:pt idx="7">
                  <c:v>13583.048160942897</c:v>
                </c:pt>
                <c:pt idx="8">
                  <c:v>4701.9075532705046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A-4CB2-B406-8C54DA5D316E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San.Francisco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Sheet1!$R$4:$R$12</c:f>
              <c:numCache>
                <c:formatCode>General</c:formatCode>
                <c:ptCount val="9"/>
                <c:pt idx="0">
                  <c:v>264240</c:v>
                </c:pt>
                <c:pt idx="1">
                  <c:v>207150</c:v>
                </c:pt>
                <c:pt idx="2">
                  <c:v>66530</c:v>
                </c:pt>
                <c:pt idx="3">
                  <c:v>3720</c:v>
                </c:pt>
                <c:pt idx="4">
                  <c:v>302900</c:v>
                </c:pt>
                <c:pt idx="5">
                  <c:v>171190</c:v>
                </c:pt>
                <c:pt idx="6">
                  <c:v>63150</c:v>
                </c:pt>
                <c:pt idx="7">
                  <c:v>27620</c:v>
                </c:pt>
                <c:pt idx="8">
                  <c:v>21320</c:v>
                </c:pt>
              </c:numCache>
            </c:numRef>
          </c:xVal>
          <c:yVal>
            <c:numRef>
              <c:f>Sheet1!$F$4:$F$12</c:f>
              <c:numCache>
                <c:formatCode>#,##0</c:formatCode>
                <c:ptCount val="9"/>
                <c:pt idx="0">
                  <c:v>115371.6770597522</c:v>
                </c:pt>
                <c:pt idx="1">
                  <c:v>66433.203967624388</c:v>
                </c:pt>
                <c:pt idx="2">
                  <c:v>34153.919157834272</c:v>
                </c:pt>
                <c:pt idx="3">
                  <c:v>2025.2020686878698</c:v>
                </c:pt>
                <c:pt idx="4">
                  <c:v>362352.57422609086</c:v>
                </c:pt>
                <c:pt idx="5">
                  <c:v>86810.702306806299</c:v>
                </c:pt>
                <c:pt idx="6">
                  <c:v>19834.980233991133</c:v>
                </c:pt>
                <c:pt idx="7">
                  <c:v>11033.381020117862</c:v>
                </c:pt>
                <c:pt idx="8">
                  <c:v>7816.9855410219579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A-4CB2-B406-8C54DA5D316E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San.Mateo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Sheet1!$S$4:$S$12</c:f>
              <c:numCache>
                <c:formatCode>General</c:formatCode>
                <c:ptCount val="9"/>
                <c:pt idx="0">
                  <c:v>31020</c:v>
                </c:pt>
                <c:pt idx="1">
                  <c:v>6680</c:v>
                </c:pt>
                <c:pt idx="2">
                  <c:v>1730</c:v>
                </c:pt>
                <c:pt idx="3">
                  <c:v>210</c:v>
                </c:pt>
                <c:pt idx="4">
                  <c:v>70750</c:v>
                </c:pt>
                <c:pt idx="5">
                  <c:v>142970</c:v>
                </c:pt>
                <c:pt idx="6">
                  <c:v>51600</c:v>
                </c:pt>
                <c:pt idx="7">
                  <c:v>840</c:v>
                </c:pt>
                <c:pt idx="8">
                  <c:v>680</c:v>
                </c:pt>
              </c:numCache>
            </c:numRef>
          </c:xVal>
          <c:yVal>
            <c:numRef>
              <c:f>Sheet1!$G$4:$G$12</c:f>
              <c:numCache>
                <c:formatCode>#,##0</c:formatCode>
                <c:ptCount val="9"/>
                <c:pt idx="0">
                  <c:v>42141.909036875419</c:v>
                </c:pt>
                <c:pt idx="1">
                  <c:v>12796.525503017163</c:v>
                </c:pt>
                <c:pt idx="2">
                  <c:v>3033.7552837283602</c:v>
                </c:pt>
                <c:pt idx="3">
                  <c:v>646.34108575144774</c:v>
                </c:pt>
                <c:pt idx="4">
                  <c:v>53812.555149827247</c:v>
                </c:pt>
                <c:pt idx="5">
                  <c:v>213251.07261694004</c:v>
                </c:pt>
                <c:pt idx="6">
                  <c:v>48549.227765240634</c:v>
                </c:pt>
                <c:pt idx="7">
                  <c:v>2687.3404940923738</c:v>
                </c:pt>
                <c:pt idx="8">
                  <c:v>1191.1499134951944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1A-4CB2-B406-8C54DA5D316E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Santa.Clara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Sheet1!$T$4:$T$12</c:f>
              <c:numCache>
                <c:formatCode>General</c:formatCode>
                <c:ptCount val="9"/>
                <c:pt idx="0">
                  <c:v>67810</c:v>
                </c:pt>
                <c:pt idx="1">
                  <c:v>8470</c:v>
                </c:pt>
                <c:pt idx="2">
                  <c:v>690</c:v>
                </c:pt>
                <c:pt idx="3">
                  <c:v>230</c:v>
                </c:pt>
                <c:pt idx="4">
                  <c:v>39640</c:v>
                </c:pt>
                <c:pt idx="5">
                  <c:v>48650</c:v>
                </c:pt>
                <c:pt idx="6">
                  <c:v>732530</c:v>
                </c:pt>
                <c:pt idx="7">
                  <c:v>1350</c:v>
                </c:pt>
                <c:pt idx="8">
                  <c:v>660</c:v>
                </c:pt>
              </c:numCache>
            </c:numRef>
          </c:xVal>
          <c:yVal>
            <c:numRef>
              <c:f>Sheet1!$H$4:$H$12</c:f>
              <c:numCache>
                <c:formatCode>#,##0</c:formatCode>
                <c:ptCount val="9"/>
                <c:pt idx="0">
                  <c:v>82481.239168572341</c:v>
                </c:pt>
                <c:pt idx="1">
                  <c:v>15479.195800463407</c:v>
                </c:pt>
                <c:pt idx="2">
                  <c:v>1330.8937690146911</c:v>
                </c:pt>
                <c:pt idx="3">
                  <c:v>266.07708030101264</c:v>
                </c:pt>
                <c:pt idx="4">
                  <c:v>30427.547586983619</c:v>
                </c:pt>
                <c:pt idx="5">
                  <c:v>63773.083927009786</c:v>
                </c:pt>
                <c:pt idx="6">
                  <c:v>783770.00048014603</c:v>
                </c:pt>
                <c:pt idx="7">
                  <c:v>2675.4160304235488</c:v>
                </c:pt>
                <c:pt idx="8">
                  <c:v>1057.5437972273987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1A-4CB2-B406-8C54DA5D316E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Solano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Sheet1!$U$4:$U$12</c:f>
              <c:numCache>
                <c:formatCode>General</c:formatCode>
                <c:ptCount val="9"/>
                <c:pt idx="0">
                  <c:v>1300</c:v>
                </c:pt>
                <c:pt idx="1">
                  <c:v>5650</c:v>
                </c:pt>
                <c:pt idx="2">
                  <c:v>840</c:v>
                </c:pt>
                <c:pt idx="3">
                  <c:v>6350</c:v>
                </c:pt>
                <c:pt idx="4">
                  <c:v>300</c:v>
                </c:pt>
                <c:pt idx="5">
                  <c:v>180</c:v>
                </c:pt>
                <c:pt idx="6">
                  <c:v>400</c:v>
                </c:pt>
                <c:pt idx="7">
                  <c:v>105450</c:v>
                </c:pt>
                <c:pt idx="8">
                  <c:v>1620</c:v>
                </c:pt>
              </c:numCache>
            </c:numRef>
          </c:xVal>
          <c:yVal>
            <c:numRef>
              <c:f>Sheet1!$I$4:$I$12</c:f>
              <c:numCache>
                <c:formatCode>#,##0</c:formatCode>
                <c:ptCount val="9"/>
                <c:pt idx="0">
                  <c:v>2123.9946290798198</c:v>
                </c:pt>
                <c:pt idx="1">
                  <c:v>8909.4763346987129</c:v>
                </c:pt>
                <c:pt idx="2">
                  <c:v>544.87018406669836</c:v>
                </c:pt>
                <c:pt idx="3">
                  <c:v>5161.0335697253104</c:v>
                </c:pt>
                <c:pt idx="4">
                  <c:v>637.24278146765005</c:v>
                </c:pt>
                <c:pt idx="5">
                  <c:v>248.21950387133927</c:v>
                </c:pt>
                <c:pt idx="6">
                  <c:v>284.17758998735616</c:v>
                </c:pt>
                <c:pt idx="7">
                  <c:v>113756.13127413127</c:v>
                </c:pt>
                <c:pt idx="8">
                  <c:v>780.05417113274598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1A-4CB2-B406-8C54DA5D316E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Sonoma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Sheet1!$V$4:$V$12</c:f>
              <c:numCache>
                <c:formatCode>General</c:formatCode>
                <c:ptCount val="9"/>
                <c:pt idx="0">
                  <c:v>410</c:v>
                </c:pt>
                <c:pt idx="1">
                  <c:v>560</c:v>
                </c:pt>
                <c:pt idx="2">
                  <c:v>2830</c:v>
                </c:pt>
                <c:pt idx="3">
                  <c:v>4770</c:v>
                </c:pt>
                <c:pt idx="4">
                  <c:v>330</c:v>
                </c:pt>
                <c:pt idx="5">
                  <c:v>270</c:v>
                </c:pt>
                <c:pt idx="6">
                  <c:v>300</c:v>
                </c:pt>
                <c:pt idx="7">
                  <c:v>1830</c:v>
                </c:pt>
                <c:pt idx="8">
                  <c:v>186390</c:v>
                </c:pt>
              </c:numCache>
            </c:numRef>
          </c:xVal>
          <c:yVal>
            <c:numRef>
              <c:f>Sheet1!$J$4:$J$12</c:f>
              <c:numCache>
                <c:formatCode>#,##0</c:formatCode>
                <c:ptCount val="9"/>
                <c:pt idx="0">
                  <c:v>941.05222255642548</c:v>
                </c:pt>
                <c:pt idx="1">
                  <c:v>1156.2873534589037</c:v>
                </c:pt>
                <c:pt idx="2">
                  <c:v>5299.6872391790139</c:v>
                </c:pt>
                <c:pt idx="3">
                  <c:v>3402.9858164813727</c:v>
                </c:pt>
                <c:pt idx="4">
                  <c:v>1049.701087608941</c:v>
                </c:pt>
                <c:pt idx="5">
                  <c:v>311.29167288782713</c:v>
                </c:pt>
                <c:pt idx="6">
                  <c:v>532.44826427233886</c:v>
                </c:pt>
                <c:pt idx="7">
                  <c:v>3309.5806891746738</c:v>
                </c:pt>
                <c:pt idx="8">
                  <c:v>195662.04631676327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1A-4CB2-B406-8C54DA5D316E}"/>
            </c:ext>
          </c:extLst>
        </c:ser>
        <c:ser>
          <c:idx val="9"/>
          <c:order val="9"/>
          <c:tx>
            <c:v>45 Degree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Sheet1!$U$37:$U$38</c:f>
              <c:numCache>
                <c:formatCode>#,##0</c:formatCode>
                <c:ptCount val="2"/>
                <c:pt idx="0">
                  <c:v>0</c:v>
                </c:pt>
                <c:pt idx="1">
                  <c:v>732530</c:v>
                </c:pt>
              </c:numCache>
            </c:numRef>
          </c:xVal>
          <c:yVal>
            <c:numRef>
              <c:f>Sheet1!$V$37:$V$38</c:f>
              <c:numCache>
                <c:formatCode>#,##0</c:formatCode>
                <c:ptCount val="2"/>
                <c:pt idx="0">
                  <c:v>0</c:v>
                </c:pt>
                <c:pt idx="1">
                  <c:v>732530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1A-4CB2-B406-8C54DA5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32111"/>
        <c:axId val="1722244175"/>
      </c:scatterChart>
      <c:valAx>
        <c:axId val="17222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Census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4175"/>
        <c:crosses val="autoZero"/>
        <c:crossBetween val="midCat"/>
      </c:valAx>
      <c:valAx>
        <c:axId val="17222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vs Census </a:t>
            </a:r>
            <a:r>
              <a:rPr lang="en-US" baseline="0"/>
              <a:t>Flows by Workplace County, Zoomed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Alameda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Sheet1!$N$4:$N$12</c:f>
              <c:numCache>
                <c:formatCode>General</c:formatCode>
                <c:ptCount val="9"/>
                <c:pt idx="0">
                  <c:v>363250</c:v>
                </c:pt>
                <c:pt idx="1">
                  <c:v>85790</c:v>
                </c:pt>
                <c:pt idx="2">
                  <c:v>2650</c:v>
                </c:pt>
                <c:pt idx="3">
                  <c:v>2820</c:v>
                </c:pt>
                <c:pt idx="4">
                  <c:v>60640</c:v>
                </c:pt>
                <c:pt idx="5">
                  <c:v>12910</c:v>
                </c:pt>
                <c:pt idx="6">
                  <c:v>45080</c:v>
                </c:pt>
                <c:pt idx="7">
                  <c:v>15180</c:v>
                </c:pt>
                <c:pt idx="8">
                  <c:v>3640</c:v>
                </c:pt>
              </c:numCache>
            </c:numRef>
          </c:xVal>
          <c:yVal>
            <c:numRef>
              <c:f>Sheet1!$B$4:$B$12</c:f>
              <c:numCache>
                <c:formatCode>#,##0</c:formatCode>
                <c:ptCount val="9"/>
                <c:pt idx="0">
                  <c:v>474997.21385674377</c:v>
                </c:pt>
                <c:pt idx="1">
                  <c:v>105787.74722825144</c:v>
                </c:pt>
                <c:pt idx="2">
                  <c:v>4860.6060470083548</c:v>
                </c:pt>
                <c:pt idx="3">
                  <c:v>1375.6292775076647</c:v>
                </c:pt>
                <c:pt idx="4">
                  <c:v>25188.584886098994</c:v>
                </c:pt>
                <c:pt idx="5">
                  <c:v>13779.234344005288</c:v>
                </c:pt>
                <c:pt idx="6">
                  <c:v>41043.656471567359</c:v>
                </c:pt>
                <c:pt idx="7">
                  <c:v>11672.965889627543</c:v>
                </c:pt>
                <c:pt idx="8">
                  <c:v>2104.8102008957362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E-44B3-A7B1-1F4806E3626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Contra.Costa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36680</c:v>
                </c:pt>
                <c:pt idx="1">
                  <c:v>181040</c:v>
                </c:pt>
                <c:pt idx="2">
                  <c:v>730</c:v>
                </c:pt>
                <c:pt idx="3">
                  <c:v>3610</c:v>
                </c:pt>
                <c:pt idx="4">
                  <c:v>7850</c:v>
                </c:pt>
                <c:pt idx="5">
                  <c:v>3750</c:v>
                </c:pt>
                <c:pt idx="6">
                  <c:v>3660</c:v>
                </c:pt>
                <c:pt idx="7">
                  <c:v>24670</c:v>
                </c:pt>
                <c:pt idx="8">
                  <c:v>1700</c:v>
                </c:pt>
              </c:numCache>
            </c:numRef>
          </c:xVal>
          <c:yVal>
            <c:numRef>
              <c:f>Sheet1!$C$4:$C$12</c:f>
              <c:numCache>
                <c:formatCode>#,##0</c:formatCode>
                <c:ptCount val="9"/>
                <c:pt idx="0">
                  <c:v>44030.640610316135</c:v>
                </c:pt>
                <c:pt idx="1">
                  <c:v>277268.5072430704</c:v>
                </c:pt>
                <c:pt idx="2">
                  <c:v>2543.4858696725209</c:v>
                </c:pt>
                <c:pt idx="3">
                  <c:v>2019.8158929732742</c:v>
                </c:pt>
                <c:pt idx="4">
                  <c:v>4718.3533735957453</c:v>
                </c:pt>
                <c:pt idx="5">
                  <c:v>2167.8514866796068</c:v>
                </c:pt>
                <c:pt idx="6">
                  <c:v>2973.0926201565276</c:v>
                </c:pt>
                <c:pt idx="7">
                  <c:v>22413.655528783347</c:v>
                </c:pt>
                <c:pt idx="8">
                  <c:v>991.76847844940698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E-44B3-A7B1-1F4806E3626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Sheet1!$P$4:$P$12</c:f>
              <c:numCache>
                <c:formatCode>General</c:formatCode>
                <c:ptCount val="9"/>
                <c:pt idx="0">
                  <c:v>2510</c:v>
                </c:pt>
                <c:pt idx="1">
                  <c:v>3160</c:v>
                </c:pt>
                <c:pt idx="2">
                  <c:v>50400</c:v>
                </c:pt>
                <c:pt idx="3">
                  <c:v>570</c:v>
                </c:pt>
                <c:pt idx="4">
                  <c:v>3300</c:v>
                </c:pt>
                <c:pt idx="5">
                  <c:v>1520</c:v>
                </c:pt>
                <c:pt idx="6">
                  <c:v>520</c:v>
                </c:pt>
                <c:pt idx="7">
                  <c:v>1760</c:v>
                </c:pt>
                <c:pt idx="8">
                  <c:v>10210</c:v>
                </c:pt>
              </c:numCache>
            </c:numRef>
          </c:xVal>
          <c:yVal>
            <c:numRef>
              <c:f>Sheet1!$D$4:$D$12</c:f>
              <c:numCache>
                <c:formatCode>#,##0</c:formatCode>
                <c:ptCount val="9"/>
                <c:pt idx="0">
                  <c:v>5073.0667349784771</c:v>
                </c:pt>
                <c:pt idx="1">
                  <c:v>9960.1714434023288</c:v>
                </c:pt>
                <c:pt idx="2">
                  <c:v>74387.86155958609</c:v>
                </c:pt>
                <c:pt idx="3">
                  <c:v>1558.7592518039082</c:v>
                </c:pt>
                <c:pt idx="4">
                  <c:v>7291.7114944309978</c:v>
                </c:pt>
                <c:pt idx="5">
                  <c:v>1115.9704743723737</c:v>
                </c:pt>
                <c:pt idx="6">
                  <c:v>337.52500760231112</c:v>
                </c:pt>
                <c:pt idx="7">
                  <c:v>5578.4809127064764</c:v>
                </c:pt>
                <c:pt idx="8">
                  <c:v>16773.734027743805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E-44B3-A7B1-1F4806E36267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Napa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Sheet1!$Q$4:$Q$12</c:f>
              <c:numCache>
                <c:formatCode>General</c:formatCode>
                <c:ptCount val="9"/>
                <c:pt idx="0">
                  <c:v>260</c:v>
                </c:pt>
                <c:pt idx="1">
                  <c:v>990</c:v>
                </c:pt>
                <c:pt idx="2">
                  <c:v>350</c:v>
                </c:pt>
                <c:pt idx="3">
                  <c:v>47290</c:v>
                </c:pt>
                <c:pt idx="4">
                  <c:v>80</c:v>
                </c:pt>
                <c:pt idx="5">
                  <c:v>110</c:v>
                </c:pt>
                <c:pt idx="6">
                  <c:v>160</c:v>
                </c:pt>
                <c:pt idx="7">
                  <c:v>8010</c:v>
                </c:pt>
                <c:pt idx="8">
                  <c:v>4860</c:v>
                </c:pt>
              </c:numCache>
            </c:numRef>
          </c:xVal>
          <c:yVal>
            <c:numRef>
              <c:f>Sheet1!$E$4:$E$12</c:f>
              <c:numCache>
                <c:formatCode>#,##0</c:formatCode>
                <c:ptCount val="9"/>
                <c:pt idx="0">
                  <c:v>319.20668112536032</c:v>
                </c:pt>
                <c:pt idx="1">
                  <c:v>1698.8851260133079</c:v>
                </c:pt>
                <c:pt idx="2">
                  <c:v>594.92088990998593</c:v>
                </c:pt>
                <c:pt idx="3">
                  <c:v>53114.15595676814</c:v>
                </c:pt>
                <c:pt idx="4">
                  <c:v>311.72941389598856</c:v>
                </c:pt>
                <c:pt idx="5">
                  <c:v>92.573667427425718</c:v>
                </c:pt>
                <c:pt idx="6">
                  <c:v>74.891567036379058</c:v>
                </c:pt>
                <c:pt idx="7">
                  <c:v>13583.048160942897</c:v>
                </c:pt>
                <c:pt idx="8">
                  <c:v>4701.9075532705046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E-44B3-A7B1-1F4806E36267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San.Francisco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Sheet1!$R$4:$R$12</c:f>
              <c:numCache>
                <c:formatCode>General</c:formatCode>
                <c:ptCount val="9"/>
                <c:pt idx="0">
                  <c:v>264240</c:v>
                </c:pt>
                <c:pt idx="1">
                  <c:v>207150</c:v>
                </c:pt>
                <c:pt idx="2">
                  <c:v>66530</c:v>
                </c:pt>
                <c:pt idx="3">
                  <c:v>3720</c:v>
                </c:pt>
                <c:pt idx="4">
                  <c:v>302900</c:v>
                </c:pt>
                <c:pt idx="5">
                  <c:v>171190</c:v>
                </c:pt>
                <c:pt idx="6">
                  <c:v>63150</c:v>
                </c:pt>
                <c:pt idx="7">
                  <c:v>27620</c:v>
                </c:pt>
                <c:pt idx="8">
                  <c:v>21320</c:v>
                </c:pt>
              </c:numCache>
            </c:numRef>
          </c:xVal>
          <c:yVal>
            <c:numRef>
              <c:f>Sheet1!$F$4:$F$12</c:f>
              <c:numCache>
                <c:formatCode>#,##0</c:formatCode>
                <c:ptCount val="9"/>
                <c:pt idx="0">
                  <c:v>115371.6770597522</c:v>
                </c:pt>
                <c:pt idx="1">
                  <c:v>66433.203967624388</c:v>
                </c:pt>
                <c:pt idx="2">
                  <c:v>34153.919157834272</c:v>
                </c:pt>
                <c:pt idx="3">
                  <c:v>2025.2020686878698</c:v>
                </c:pt>
                <c:pt idx="4">
                  <c:v>362352.57422609086</c:v>
                </c:pt>
                <c:pt idx="5">
                  <c:v>86810.702306806299</c:v>
                </c:pt>
                <c:pt idx="6">
                  <c:v>19834.980233991133</c:v>
                </c:pt>
                <c:pt idx="7">
                  <c:v>11033.381020117862</c:v>
                </c:pt>
                <c:pt idx="8">
                  <c:v>7816.9855410219579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6E-44B3-A7B1-1F4806E36267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San.Mateo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Sheet1!$S$4:$S$12</c:f>
              <c:numCache>
                <c:formatCode>General</c:formatCode>
                <c:ptCount val="9"/>
                <c:pt idx="0">
                  <c:v>31020</c:v>
                </c:pt>
                <c:pt idx="1">
                  <c:v>6680</c:v>
                </c:pt>
                <c:pt idx="2">
                  <c:v>1730</c:v>
                </c:pt>
                <c:pt idx="3">
                  <c:v>210</c:v>
                </c:pt>
                <c:pt idx="4">
                  <c:v>70750</c:v>
                </c:pt>
                <c:pt idx="5">
                  <c:v>142970</c:v>
                </c:pt>
                <c:pt idx="6">
                  <c:v>51600</c:v>
                </c:pt>
                <c:pt idx="7">
                  <c:v>840</c:v>
                </c:pt>
                <c:pt idx="8">
                  <c:v>680</c:v>
                </c:pt>
              </c:numCache>
            </c:numRef>
          </c:xVal>
          <c:yVal>
            <c:numRef>
              <c:f>Sheet1!$G$4:$G$12</c:f>
              <c:numCache>
                <c:formatCode>#,##0</c:formatCode>
                <c:ptCount val="9"/>
                <c:pt idx="0">
                  <c:v>42141.909036875419</c:v>
                </c:pt>
                <c:pt idx="1">
                  <c:v>12796.525503017163</c:v>
                </c:pt>
                <c:pt idx="2">
                  <c:v>3033.7552837283602</c:v>
                </c:pt>
                <c:pt idx="3">
                  <c:v>646.34108575144774</c:v>
                </c:pt>
                <c:pt idx="4">
                  <c:v>53812.555149827247</c:v>
                </c:pt>
                <c:pt idx="5">
                  <c:v>213251.07261694004</c:v>
                </c:pt>
                <c:pt idx="6">
                  <c:v>48549.227765240634</c:v>
                </c:pt>
                <c:pt idx="7">
                  <c:v>2687.3404940923738</c:v>
                </c:pt>
                <c:pt idx="8">
                  <c:v>1191.1499134951944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6E-44B3-A7B1-1F4806E36267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Santa.Clara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Sheet1!$T$4:$T$12</c:f>
              <c:numCache>
                <c:formatCode>General</c:formatCode>
                <c:ptCount val="9"/>
                <c:pt idx="0">
                  <c:v>67810</c:v>
                </c:pt>
                <c:pt idx="1">
                  <c:v>8470</c:v>
                </c:pt>
                <c:pt idx="2">
                  <c:v>690</c:v>
                </c:pt>
                <c:pt idx="3">
                  <c:v>230</c:v>
                </c:pt>
                <c:pt idx="4">
                  <c:v>39640</c:v>
                </c:pt>
                <c:pt idx="5">
                  <c:v>48650</c:v>
                </c:pt>
                <c:pt idx="6">
                  <c:v>732530</c:v>
                </c:pt>
                <c:pt idx="7">
                  <c:v>1350</c:v>
                </c:pt>
                <c:pt idx="8">
                  <c:v>660</c:v>
                </c:pt>
              </c:numCache>
            </c:numRef>
          </c:xVal>
          <c:yVal>
            <c:numRef>
              <c:f>Sheet1!$H$4:$H$12</c:f>
              <c:numCache>
                <c:formatCode>#,##0</c:formatCode>
                <c:ptCount val="9"/>
                <c:pt idx="0">
                  <c:v>82481.239168572341</c:v>
                </c:pt>
                <c:pt idx="1">
                  <c:v>15479.195800463407</c:v>
                </c:pt>
                <c:pt idx="2">
                  <c:v>1330.8937690146911</c:v>
                </c:pt>
                <c:pt idx="3">
                  <c:v>266.07708030101264</c:v>
                </c:pt>
                <c:pt idx="4">
                  <c:v>30427.547586983619</c:v>
                </c:pt>
                <c:pt idx="5">
                  <c:v>63773.083927009786</c:v>
                </c:pt>
                <c:pt idx="6">
                  <c:v>783770.00048014603</c:v>
                </c:pt>
                <c:pt idx="7">
                  <c:v>2675.4160304235488</c:v>
                </c:pt>
                <c:pt idx="8">
                  <c:v>1057.5437972273987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6E-44B3-A7B1-1F4806E36267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Solano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Sheet1!$U$4:$U$12</c:f>
              <c:numCache>
                <c:formatCode>General</c:formatCode>
                <c:ptCount val="9"/>
                <c:pt idx="0">
                  <c:v>1300</c:v>
                </c:pt>
                <c:pt idx="1">
                  <c:v>5650</c:v>
                </c:pt>
                <c:pt idx="2">
                  <c:v>840</c:v>
                </c:pt>
                <c:pt idx="3">
                  <c:v>6350</c:v>
                </c:pt>
                <c:pt idx="4">
                  <c:v>300</c:v>
                </c:pt>
                <c:pt idx="5">
                  <c:v>180</c:v>
                </c:pt>
                <c:pt idx="6">
                  <c:v>400</c:v>
                </c:pt>
                <c:pt idx="7">
                  <c:v>105450</c:v>
                </c:pt>
                <c:pt idx="8">
                  <c:v>1620</c:v>
                </c:pt>
              </c:numCache>
            </c:numRef>
          </c:xVal>
          <c:yVal>
            <c:numRef>
              <c:f>Sheet1!$I$4:$I$12</c:f>
              <c:numCache>
                <c:formatCode>#,##0</c:formatCode>
                <c:ptCount val="9"/>
                <c:pt idx="0">
                  <c:v>2123.9946290798198</c:v>
                </c:pt>
                <c:pt idx="1">
                  <c:v>8909.4763346987129</c:v>
                </c:pt>
                <c:pt idx="2">
                  <c:v>544.87018406669836</c:v>
                </c:pt>
                <c:pt idx="3">
                  <c:v>5161.0335697253104</c:v>
                </c:pt>
                <c:pt idx="4">
                  <c:v>637.24278146765005</c:v>
                </c:pt>
                <c:pt idx="5">
                  <c:v>248.21950387133927</c:v>
                </c:pt>
                <c:pt idx="6">
                  <c:v>284.17758998735616</c:v>
                </c:pt>
                <c:pt idx="7">
                  <c:v>113756.13127413127</c:v>
                </c:pt>
                <c:pt idx="8">
                  <c:v>780.05417113274598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6E-44B3-A7B1-1F4806E36267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Sonoma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Sheet1!$V$4:$V$12</c:f>
              <c:numCache>
                <c:formatCode>General</c:formatCode>
                <c:ptCount val="9"/>
                <c:pt idx="0">
                  <c:v>410</c:v>
                </c:pt>
                <c:pt idx="1">
                  <c:v>560</c:v>
                </c:pt>
                <c:pt idx="2">
                  <c:v>2830</c:v>
                </c:pt>
                <c:pt idx="3">
                  <c:v>4770</c:v>
                </c:pt>
                <c:pt idx="4">
                  <c:v>330</c:v>
                </c:pt>
                <c:pt idx="5">
                  <c:v>270</c:v>
                </c:pt>
                <c:pt idx="6">
                  <c:v>300</c:v>
                </c:pt>
                <c:pt idx="7">
                  <c:v>1830</c:v>
                </c:pt>
                <c:pt idx="8">
                  <c:v>186390</c:v>
                </c:pt>
              </c:numCache>
            </c:numRef>
          </c:xVal>
          <c:yVal>
            <c:numRef>
              <c:f>Sheet1!$J$4:$J$12</c:f>
              <c:numCache>
                <c:formatCode>#,##0</c:formatCode>
                <c:ptCount val="9"/>
                <c:pt idx="0">
                  <c:v>941.05222255642548</c:v>
                </c:pt>
                <c:pt idx="1">
                  <c:v>1156.2873534589037</c:v>
                </c:pt>
                <c:pt idx="2">
                  <c:v>5299.6872391790139</c:v>
                </c:pt>
                <c:pt idx="3">
                  <c:v>3402.9858164813727</c:v>
                </c:pt>
                <c:pt idx="4">
                  <c:v>1049.701087608941</c:v>
                </c:pt>
                <c:pt idx="5">
                  <c:v>311.29167288782713</c:v>
                </c:pt>
                <c:pt idx="6">
                  <c:v>532.44826427233886</c:v>
                </c:pt>
                <c:pt idx="7">
                  <c:v>3309.5806891746738</c:v>
                </c:pt>
                <c:pt idx="8">
                  <c:v>195662.04631676327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6E-44B3-A7B1-1F4806E36267}"/>
            </c:ext>
          </c:extLst>
        </c:ser>
        <c:ser>
          <c:idx val="9"/>
          <c:order val="9"/>
          <c:tx>
            <c:v>45 Degree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Sheet1!$U$37:$U$38</c:f>
              <c:numCache>
                <c:formatCode>#,##0</c:formatCode>
                <c:ptCount val="2"/>
                <c:pt idx="0">
                  <c:v>0</c:v>
                </c:pt>
                <c:pt idx="1">
                  <c:v>732530</c:v>
                </c:pt>
              </c:numCache>
            </c:numRef>
          </c:xVal>
          <c:yVal>
            <c:numRef>
              <c:f>Sheet1!$V$37:$V$38</c:f>
              <c:numCache>
                <c:formatCode>#,##0</c:formatCode>
                <c:ptCount val="2"/>
                <c:pt idx="0">
                  <c:v>0</c:v>
                </c:pt>
                <c:pt idx="1">
                  <c:v>732530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6E-44B3-A7B1-1F4806E3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32111"/>
        <c:axId val="1722244175"/>
      </c:scatterChart>
      <c:valAx>
        <c:axId val="1722232111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Census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4175"/>
        <c:crosses val="autoZero"/>
        <c:crossBetween val="midCat"/>
      </c:valAx>
      <c:valAx>
        <c:axId val="1722244175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30</xdr:row>
      <xdr:rowOff>76200</xdr:rowOff>
    </xdr:from>
    <xdr:to>
      <xdr:col>10</xdr:col>
      <xdr:colOff>556260</xdr:colOff>
      <xdr:row>51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6176F-320F-4464-9B04-E875234C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138546</xdr:rowOff>
    </xdr:from>
    <xdr:to>
      <xdr:col>22</xdr:col>
      <xdr:colOff>441614</xdr:colOff>
      <xdr:row>51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76D57-264D-4EA9-BE99-1BB873CA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7" zoomScale="80" zoomScaleNormal="80" workbookViewId="0">
      <selection activeCell="M30" sqref="M30"/>
    </sheetView>
  </sheetViews>
  <sheetFormatPr defaultRowHeight="15" x14ac:dyDescent="0.25"/>
  <cols>
    <col min="1" max="1" width="16.7109375" customWidth="1"/>
    <col min="2" max="2" width="9" customWidth="1"/>
    <col min="3" max="3" width="11.7109375" bestFit="1" customWidth="1"/>
    <col min="4" max="4" width="7.42578125" bestFit="1" customWidth="1"/>
    <col min="5" max="5" width="6.42578125" bestFit="1" customWidth="1"/>
    <col min="6" max="6" width="12.140625" bestFit="1" customWidth="1"/>
    <col min="7" max="7" width="9.85546875" bestFit="1" customWidth="1"/>
    <col min="8" max="8" width="10.28515625" bestFit="1" customWidth="1"/>
    <col min="9" max="9" width="7.42578125" bestFit="1" customWidth="1"/>
    <col min="10" max="10" width="7.7109375" bestFit="1" customWidth="1"/>
    <col min="11" max="11" width="9.85546875" bestFit="1" customWidth="1"/>
    <col min="13" max="13" width="14.85546875" bestFit="1" customWidth="1"/>
    <col min="14" max="14" width="8.42578125" bestFit="1" customWidth="1"/>
    <col min="15" max="15" width="11.85546875" bestFit="1" customWidth="1"/>
    <col min="16" max="16" width="8.28515625" customWidth="1"/>
    <col min="17" max="17" width="6.42578125" bestFit="1" customWidth="1"/>
    <col min="18" max="18" width="12.42578125" bestFit="1" customWidth="1"/>
    <col min="19" max="19" width="10.28515625" bestFit="1" customWidth="1"/>
    <col min="20" max="20" width="10.5703125" bestFit="1" customWidth="1"/>
    <col min="21" max="21" width="7.42578125" bestFit="1" customWidth="1"/>
    <col min="22" max="22" width="8" bestFit="1" customWidth="1"/>
    <col min="23" max="23" width="9.7109375" customWidth="1"/>
    <col min="25" max="25" width="14.28515625" customWidth="1"/>
    <col min="28" max="28" width="10.42578125" customWidth="1"/>
    <col min="35" max="35" width="11.7109375" customWidth="1"/>
    <col min="38" max="38" width="12.85546875" bestFit="1" customWidth="1"/>
    <col min="39" max="39" width="16" bestFit="1" customWidth="1"/>
    <col min="40" max="40" width="13.5703125" bestFit="1" customWidth="1"/>
    <col min="41" max="41" width="15.28515625" bestFit="1" customWidth="1"/>
    <col min="42" max="42" width="10.5703125" bestFit="1" customWidth="1"/>
    <col min="43" max="43" width="12.42578125" bestFit="1" customWidth="1"/>
  </cols>
  <sheetData>
    <row r="1" spans="1:43" ht="15.75" x14ac:dyDescent="0.25">
      <c r="M1" s="7" t="s">
        <v>22</v>
      </c>
    </row>
    <row r="2" spans="1:43" x14ac:dyDescent="0.25">
      <c r="A2" t="s">
        <v>19</v>
      </c>
      <c r="M2" t="s">
        <v>14</v>
      </c>
      <c r="Y2" t="s">
        <v>18</v>
      </c>
      <c r="AM2" t="s">
        <v>33</v>
      </c>
    </row>
    <row r="3" spans="1:43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7</v>
      </c>
      <c r="V3" s="3" t="s">
        <v>8</v>
      </c>
      <c r="W3" s="3" t="s">
        <v>9</v>
      </c>
      <c r="Z3" s="3" t="s">
        <v>0</v>
      </c>
      <c r="AA3" s="3" t="s">
        <v>1</v>
      </c>
      <c r="AB3" s="3" t="s">
        <v>2</v>
      </c>
      <c r="AC3" s="3" t="s">
        <v>3</v>
      </c>
      <c r="AD3" s="3" t="s">
        <v>4</v>
      </c>
      <c r="AE3" s="3" t="s">
        <v>5</v>
      </c>
      <c r="AF3" s="3" t="s">
        <v>6</v>
      </c>
      <c r="AG3" s="3" t="s">
        <v>7</v>
      </c>
      <c r="AH3" s="3" t="s">
        <v>8</v>
      </c>
      <c r="AI3" s="3" t="s">
        <v>9</v>
      </c>
      <c r="AL3" s="3" t="s">
        <v>25</v>
      </c>
      <c r="AM3" s="3" t="s">
        <v>24</v>
      </c>
      <c r="AN3" s="3" t="s">
        <v>27</v>
      </c>
      <c r="AO3" s="3" t="s">
        <v>26</v>
      </c>
      <c r="AP3" s="3" t="s">
        <v>28</v>
      </c>
      <c r="AQ3" s="3" t="s">
        <v>29</v>
      </c>
    </row>
    <row r="4" spans="1:43" x14ac:dyDescent="0.25">
      <c r="A4" s="3" t="s">
        <v>0</v>
      </c>
      <c r="B4" s="1">
        <f>($W4/$AI4)*Z4</f>
        <v>474997.21385674377</v>
      </c>
      <c r="C4" s="1">
        <f t="shared" ref="C4:K4" si="0">($W4/$AI4)*AA4</f>
        <v>44030.640610316135</v>
      </c>
      <c r="D4" s="1">
        <f t="shared" si="0"/>
        <v>5073.0667349784771</v>
      </c>
      <c r="E4" s="1">
        <f t="shared" si="0"/>
        <v>319.20668112536032</v>
      </c>
      <c r="F4" s="1">
        <f t="shared" si="0"/>
        <v>115371.6770597522</v>
      </c>
      <c r="G4" s="1">
        <f t="shared" si="0"/>
        <v>42141.909036875419</v>
      </c>
      <c r="H4" s="1">
        <f t="shared" si="0"/>
        <v>82481.239168572341</v>
      </c>
      <c r="I4" s="1">
        <f t="shared" si="0"/>
        <v>2123.9946290798198</v>
      </c>
      <c r="J4" s="1">
        <f t="shared" si="0"/>
        <v>941.05222255642548</v>
      </c>
      <c r="K4" s="1">
        <f t="shared" si="0"/>
        <v>767479.99999999988</v>
      </c>
      <c r="M4" s="3" t="s">
        <v>0</v>
      </c>
      <c r="N4">
        <v>363250</v>
      </c>
      <c r="O4">
        <v>36680</v>
      </c>
      <c r="P4">
        <v>2510</v>
      </c>
      <c r="Q4">
        <v>260</v>
      </c>
      <c r="R4">
        <v>264240</v>
      </c>
      <c r="S4">
        <v>31020</v>
      </c>
      <c r="T4">
        <v>67810</v>
      </c>
      <c r="U4">
        <v>1300</v>
      </c>
      <c r="V4">
        <v>410</v>
      </c>
      <c r="W4">
        <v>767480</v>
      </c>
      <c r="Y4" s="3" t="s">
        <v>0</v>
      </c>
      <c r="Z4" s="1">
        <v>430048</v>
      </c>
      <c r="AA4" s="1">
        <v>39864</v>
      </c>
      <c r="AB4" s="1">
        <v>4593</v>
      </c>
      <c r="AC4">
        <v>289</v>
      </c>
      <c r="AD4" s="1">
        <v>104454</v>
      </c>
      <c r="AE4" s="1">
        <v>38154</v>
      </c>
      <c r="AF4" s="1">
        <v>74676</v>
      </c>
      <c r="AG4" s="1">
        <v>1923</v>
      </c>
      <c r="AH4">
        <v>852</v>
      </c>
      <c r="AI4" s="1">
        <v>694853</v>
      </c>
      <c r="AL4" s="3" t="s">
        <v>0</v>
      </c>
      <c r="AM4" s="1">
        <v>683800</v>
      </c>
      <c r="AN4" s="1">
        <f t="shared" ref="AN4:AN12" si="1">AM4* (AO$13/AM$13)</f>
        <v>648252.82635506685</v>
      </c>
      <c r="AO4" s="1">
        <f>Z13</f>
        <v>626909</v>
      </c>
      <c r="AP4" s="1">
        <f t="shared" ref="AP4:AP13" si="2">AO4-AN4</f>
        <v>-21343.826355066849</v>
      </c>
      <c r="AQ4" s="2">
        <f t="shared" ref="AQ4:AQ13" si="3">AP4/AO4*100</f>
        <v>-3.4046131663553805</v>
      </c>
    </row>
    <row r="5" spans="1:43" x14ac:dyDescent="0.25">
      <c r="A5" s="3" t="s">
        <v>10</v>
      </c>
      <c r="B5" s="1">
        <f t="shared" ref="B5:B13" si="4">($W5/$AI5)*Z5</f>
        <v>105787.74722825144</v>
      </c>
      <c r="C5" s="1">
        <f t="shared" ref="C5:C13" si="5">($W5/$AI5)*AA5</f>
        <v>277268.5072430704</v>
      </c>
      <c r="D5" s="1">
        <f t="shared" ref="D5:D13" si="6">($W5/$AI5)*AB5</f>
        <v>9960.1714434023288</v>
      </c>
      <c r="E5" s="1">
        <f t="shared" ref="E5:E13" si="7">($W5/$AI5)*AC5</f>
        <v>1698.8851260133079</v>
      </c>
      <c r="F5" s="1">
        <f t="shared" ref="F5:F13" si="8">($W5/$AI5)*AD5</f>
        <v>66433.203967624388</v>
      </c>
      <c r="G5" s="1">
        <f t="shared" ref="G5:G13" si="9">($W5/$AI5)*AE5</f>
        <v>12796.525503017163</v>
      </c>
      <c r="H5" s="1">
        <f t="shared" ref="H5:H13" si="10">($W5/$AI5)*AF5</f>
        <v>15479.195800463407</v>
      </c>
      <c r="I5" s="1">
        <f t="shared" ref="I5:I13" si="11">($W5/$AI5)*AG5</f>
        <v>8909.4763346987129</v>
      </c>
      <c r="J5" s="1">
        <f t="shared" ref="J5:J13" si="12">($W5/$AI5)*AH5</f>
        <v>1156.2873534589037</v>
      </c>
      <c r="K5" s="1">
        <f t="shared" ref="K5:K13" si="13">($W5/$AI5)*AI5</f>
        <v>499490.00000000006</v>
      </c>
      <c r="M5" s="3" t="s">
        <v>10</v>
      </c>
      <c r="N5">
        <v>85790</v>
      </c>
      <c r="O5">
        <v>181040</v>
      </c>
      <c r="P5">
        <v>3160</v>
      </c>
      <c r="Q5">
        <v>990</v>
      </c>
      <c r="R5">
        <v>207150</v>
      </c>
      <c r="S5">
        <v>6680</v>
      </c>
      <c r="T5">
        <v>8470</v>
      </c>
      <c r="U5">
        <v>5650</v>
      </c>
      <c r="V5">
        <v>560</v>
      </c>
      <c r="W5">
        <v>499490</v>
      </c>
      <c r="Y5" s="3" t="s">
        <v>10</v>
      </c>
      <c r="Z5" s="1">
        <v>101187</v>
      </c>
      <c r="AA5" s="1">
        <v>265210</v>
      </c>
      <c r="AB5" s="1">
        <v>9527</v>
      </c>
      <c r="AC5" s="1">
        <v>1625</v>
      </c>
      <c r="AD5" s="1">
        <v>63544</v>
      </c>
      <c r="AE5" s="1">
        <v>12240</v>
      </c>
      <c r="AF5" s="1">
        <v>14806</v>
      </c>
      <c r="AG5" s="1">
        <v>8522</v>
      </c>
      <c r="AH5" s="1">
        <v>1106</v>
      </c>
      <c r="AI5" s="1">
        <v>477767</v>
      </c>
      <c r="AL5" s="3" t="s">
        <v>10</v>
      </c>
      <c r="AM5" s="1">
        <v>355615</v>
      </c>
      <c r="AN5" s="1">
        <f t="shared" si="1"/>
        <v>337128.44229929382</v>
      </c>
      <c r="AO5" s="1">
        <f>AA13</f>
        <v>340305</v>
      </c>
      <c r="AP5" s="1">
        <f t="shared" si="2"/>
        <v>3176.5577007061802</v>
      </c>
      <c r="AQ5" s="2">
        <f t="shared" si="3"/>
        <v>0.93344432221277396</v>
      </c>
    </row>
    <row r="6" spans="1:43" x14ac:dyDescent="0.25">
      <c r="A6" s="3" t="s">
        <v>2</v>
      </c>
      <c r="B6" s="1">
        <f t="shared" si="4"/>
        <v>4860.6060470083548</v>
      </c>
      <c r="C6" s="1">
        <f t="shared" si="5"/>
        <v>2543.4858696725209</v>
      </c>
      <c r="D6" s="1">
        <f t="shared" si="6"/>
        <v>74387.86155958609</v>
      </c>
      <c r="E6" s="1">
        <f t="shared" si="7"/>
        <v>594.92088990998593</v>
      </c>
      <c r="F6" s="1">
        <f t="shared" si="8"/>
        <v>34153.919157834272</v>
      </c>
      <c r="G6" s="1">
        <f t="shared" si="9"/>
        <v>3033.7552837283602</v>
      </c>
      <c r="H6" s="1">
        <f t="shared" si="10"/>
        <v>1330.8937690146911</v>
      </c>
      <c r="I6" s="1">
        <f t="shared" si="11"/>
        <v>544.87018406669836</v>
      </c>
      <c r="J6" s="1">
        <f t="shared" si="12"/>
        <v>5299.6872391790139</v>
      </c>
      <c r="K6" s="1">
        <f t="shared" si="13"/>
        <v>126750</v>
      </c>
      <c r="M6" s="3" t="s">
        <v>2</v>
      </c>
      <c r="N6">
        <v>2650</v>
      </c>
      <c r="O6">
        <v>730</v>
      </c>
      <c r="P6">
        <v>50400</v>
      </c>
      <c r="Q6">
        <v>350</v>
      </c>
      <c r="R6">
        <v>66530</v>
      </c>
      <c r="S6">
        <v>1730</v>
      </c>
      <c r="T6">
        <v>690</v>
      </c>
      <c r="U6">
        <v>840</v>
      </c>
      <c r="V6">
        <v>2830</v>
      </c>
      <c r="W6">
        <v>126750</v>
      </c>
      <c r="Y6" s="3" t="s">
        <v>2</v>
      </c>
      <c r="Z6" s="1">
        <v>4273</v>
      </c>
      <c r="AA6" s="1">
        <v>2236</v>
      </c>
      <c r="AB6" s="1">
        <v>65395</v>
      </c>
      <c r="AC6">
        <v>523</v>
      </c>
      <c r="AD6" s="1">
        <v>30025</v>
      </c>
      <c r="AE6" s="1">
        <v>2667</v>
      </c>
      <c r="AF6" s="1">
        <v>1170</v>
      </c>
      <c r="AG6">
        <v>479</v>
      </c>
      <c r="AH6" s="1">
        <v>4659</v>
      </c>
      <c r="AI6" s="1">
        <v>111427</v>
      </c>
      <c r="AL6" s="3" t="s">
        <v>2</v>
      </c>
      <c r="AM6" s="1">
        <v>112818</v>
      </c>
      <c r="AN6" s="1">
        <f t="shared" si="1"/>
        <v>106953.18421135703</v>
      </c>
      <c r="AO6" s="1">
        <f>AB13</f>
        <v>110732</v>
      </c>
      <c r="AP6" s="1">
        <f t="shared" si="2"/>
        <v>3778.815788642969</v>
      </c>
      <c r="AQ6" s="2">
        <f t="shared" si="3"/>
        <v>3.4125779256610276</v>
      </c>
    </row>
    <row r="7" spans="1:43" x14ac:dyDescent="0.25">
      <c r="A7" s="3" t="s">
        <v>3</v>
      </c>
      <c r="B7" s="1">
        <f t="shared" si="4"/>
        <v>1375.6292775076647</v>
      </c>
      <c r="C7" s="1">
        <f t="shared" si="5"/>
        <v>2019.8158929732742</v>
      </c>
      <c r="D7" s="1">
        <f t="shared" si="6"/>
        <v>1558.7592518039082</v>
      </c>
      <c r="E7" s="1">
        <f t="shared" si="7"/>
        <v>53114.15595676814</v>
      </c>
      <c r="F7" s="1">
        <f t="shared" si="8"/>
        <v>2025.2020686878698</v>
      </c>
      <c r="G7" s="1">
        <f t="shared" si="9"/>
        <v>646.34108575144774</v>
      </c>
      <c r="H7" s="1">
        <f t="shared" si="10"/>
        <v>266.07708030101264</v>
      </c>
      <c r="I7" s="1">
        <f t="shared" si="11"/>
        <v>5161.0335697253104</v>
      </c>
      <c r="J7" s="1">
        <f t="shared" si="12"/>
        <v>3402.9858164813727</v>
      </c>
      <c r="K7" s="1">
        <f t="shared" si="13"/>
        <v>69570</v>
      </c>
      <c r="M7" s="3" t="s">
        <v>3</v>
      </c>
      <c r="N7">
        <v>2820</v>
      </c>
      <c r="O7">
        <v>3610</v>
      </c>
      <c r="P7">
        <v>570</v>
      </c>
      <c r="Q7">
        <v>47290</v>
      </c>
      <c r="R7">
        <v>3720</v>
      </c>
      <c r="S7">
        <v>210</v>
      </c>
      <c r="T7">
        <v>230</v>
      </c>
      <c r="U7">
        <v>6350</v>
      </c>
      <c r="V7">
        <v>4770</v>
      </c>
      <c r="W7">
        <v>69570</v>
      </c>
      <c r="Y7" s="3" t="s">
        <v>3</v>
      </c>
      <c r="Z7" s="1">
        <v>1277</v>
      </c>
      <c r="AA7" s="1">
        <v>1875</v>
      </c>
      <c r="AB7" s="1">
        <v>1447</v>
      </c>
      <c r="AC7" s="1">
        <v>49306</v>
      </c>
      <c r="AD7" s="1">
        <v>1880</v>
      </c>
      <c r="AE7">
        <v>600</v>
      </c>
      <c r="AF7">
        <v>247</v>
      </c>
      <c r="AG7" s="1">
        <v>4791</v>
      </c>
      <c r="AH7" s="1">
        <v>3159</v>
      </c>
      <c r="AI7" s="1">
        <v>64582</v>
      </c>
      <c r="AL7" s="3" t="s">
        <v>3</v>
      </c>
      <c r="AM7" s="1">
        <v>72555</v>
      </c>
      <c r="AN7" s="1">
        <f t="shared" si="1"/>
        <v>68783.246294518685</v>
      </c>
      <c r="AO7" s="1">
        <f>AC13</f>
        <v>69306</v>
      </c>
      <c r="AP7" s="1">
        <f t="shared" si="2"/>
        <v>522.75370548131468</v>
      </c>
      <c r="AQ7" s="2">
        <f t="shared" si="3"/>
        <v>0.75426904666452355</v>
      </c>
    </row>
    <row r="8" spans="1:43" x14ac:dyDescent="0.25">
      <c r="A8" s="3" t="s">
        <v>11</v>
      </c>
      <c r="B8" s="1">
        <f t="shared" si="4"/>
        <v>25188.584886098994</v>
      </c>
      <c r="C8" s="1">
        <f t="shared" si="5"/>
        <v>4718.3533735957453</v>
      </c>
      <c r="D8" s="1">
        <f t="shared" si="6"/>
        <v>7291.7114944309978</v>
      </c>
      <c r="E8" s="1">
        <f t="shared" si="7"/>
        <v>311.72941389598856</v>
      </c>
      <c r="F8" s="1">
        <f t="shared" si="8"/>
        <v>362352.57422609086</v>
      </c>
      <c r="G8" s="1">
        <f t="shared" si="9"/>
        <v>53812.555149827247</v>
      </c>
      <c r="H8" s="1">
        <f t="shared" si="10"/>
        <v>30427.547586983619</v>
      </c>
      <c r="I8" s="1">
        <f t="shared" si="11"/>
        <v>637.24278146765005</v>
      </c>
      <c r="J8" s="1">
        <f t="shared" si="12"/>
        <v>1049.701087608941</v>
      </c>
      <c r="K8" s="1">
        <f t="shared" si="13"/>
        <v>485790.00000000006</v>
      </c>
      <c r="M8" s="3" t="s">
        <v>11</v>
      </c>
      <c r="N8">
        <v>60640</v>
      </c>
      <c r="O8">
        <v>7850</v>
      </c>
      <c r="P8">
        <v>3300</v>
      </c>
      <c r="Q8">
        <v>80</v>
      </c>
      <c r="R8">
        <v>302900</v>
      </c>
      <c r="S8">
        <v>70750</v>
      </c>
      <c r="T8">
        <v>39640</v>
      </c>
      <c r="U8">
        <v>300</v>
      </c>
      <c r="V8">
        <v>330</v>
      </c>
      <c r="W8">
        <v>485790</v>
      </c>
      <c r="Y8" s="3" t="s">
        <v>11</v>
      </c>
      <c r="Z8" s="1">
        <v>23756</v>
      </c>
      <c r="AA8" s="1">
        <v>4450</v>
      </c>
      <c r="AB8" s="1">
        <v>6877</v>
      </c>
      <c r="AC8">
        <v>294</v>
      </c>
      <c r="AD8" s="1">
        <v>341744</v>
      </c>
      <c r="AE8" s="1">
        <v>50752</v>
      </c>
      <c r="AF8" s="1">
        <v>28697</v>
      </c>
      <c r="AG8">
        <v>601</v>
      </c>
      <c r="AH8">
        <v>990</v>
      </c>
      <c r="AI8" s="1">
        <v>458161</v>
      </c>
      <c r="AL8" s="3" t="s">
        <v>11</v>
      </c>
      <c r="AM8" s="1">
        <v>677609</v>
      </c>
      <c r="AN8" s="1">
        <f t="shared" si="1"/>
        <v>642383.66395675705</v>
      </c>
      <c r="AO8" s="1">
        <f>AD13</f>
        <v>664100</v>
      </c>
      <c r="AP8" s="1">
        <f t="shared" si="2"/>
        <v>21716.336043242947</v>
      </c>
      <c r="AQ8" s="2">
        <f t="shared" si="3"/>
        <v>3.2700400607202149</v>
      </c>
    </row>
    <row r="9" spans="1:43" x14ac:dyDescent="0.25">
      <c r="A9" s="3" t="s">
        <v>12</v>
      </c>
      <c r="B9" s="1">
        <f t="shared" si="4"/>
        <v>13779.234344005288</v>
      </c>
      <c r="C9" s="1">
        <f t="shared" si="5"/>
        <v>2167.8514866796068</v>
      </c>
      <c r="D9" s="1">
        <f t="shared" si="6"/>
        <v>1115.9704743723737</v>
      </c>
      <c r="E9" s="1">
        <f t="shared" si="7"/>
        <v>92.573667427425718</v>
      </c>
      <c r="F9" s="1">
        <f t="shared" si="8"/>
        <v>86810.702306806299</v>
      </c>
      <c r="G9" s="1">
        <f t="shared" si="9"/>
        <v>213251.07261694004</v>
      </c>
      <c r="H9" s="1">
        <f t="shared" si="10"/>
        <v>63773.083927009786</v>
      </c>
      <c r="I9" s="1">
        <f t="shared" si="11"/>
        <v>248.21950387133927</v>
      </c>
      <c r="J9" s="1">
        <f t="shared" si="12"/>
        <v>311.29167288782713</v>
      </c>
      <c r="K9" s="1">
        <f t="shared" si="13"/>
        <v>381550</v>
      </c>
      <c r="M9" s="3" t="s">
        <v>12</v>
      </c>
      <c r="N9">
        <v>12910</v>
      </c>
      <c r="O9">
        <v>3750</v>
      </c>
      <c r="P9">
        <v>1520</v>
      </c>
      <c r="Q9">
        <v>110</v>
      </c>
      <c r="R9">
        <v>171190</v>
      </c>
      <c r="S9">
        <v>142970</v>
      </c>
      <c r="T9">
        <v>48650</v>
      </c>
      <c r="U9">
        <v>180</v>
      </c>
      <c r="V9">
        <v>270</v>
      </c>
      <c r="W9">
        <v>381550</v>
      </c>
      <c r="Y9" s="3" t="s">
        <v>12</v>
      </c>
      <c r="Z9" s="1">
        <v>13545</v>
      </c>
      <c r="AA9" s="1">
        <v>2131</v>
      </c>
      <c r="AB9" s="1">
        <v>1097</v>
      </c>
      <c r="AC9">
        <v>91</v>
      </c>
      <c r="AD9" s="1">
        <v>85335</v>
      </c>
      <c r="AE9" s="1">
        <v>209626</v>
      </c>
      <c r="AF9" s="1">
        <v>62689</v>
      </c>
      <c r="AG9">
        <v>244</v>
      </c>
      <c r="AH9">
        <v>306</v>
      </c>
      <c r="AI9" s="1">
        <v>375064</v>
      </c>
      <c r="AL9" s="3" t="s">
        <v>12</v>
      </c>
      <c r="AM9" s="1">
        <v>376638</v>
      </c>
      <c r="AN9" s="1">
        <f t="shared" si="1"/>
        <v>357058.56685100857</v>
      </c>
      <c r="AO9" s="1">
        <f>AE13</f>
        <v>365000</v>
      </c>
      <c r="AP9" s="1">
        <f t="shared" si="2"/>
        <v>7941.433148991433</v>
      </c>
      <c r="AQ9" s="2">
        <f t="shared" si="3"/>
        <v>2.1757351093127211</v>
      </c>
    </row>
    <row r="10" spans="1:43" x14ac:dyDescent="0.25">
      <c r="A10" s="3" t="s">
        <v>13</v>
      </c>
      <c r="B10" s="1">
        <f t="shared" si="4"/>
        <v>41043.656471567359</v>
      </c>
      <c r="C10" s="1">
        <f t="shared" si="5"/>
        <v>2973.0926201565276</v>
      </c>
      <c r="D10" s="1">
        <f t="shared" si="6"/>
        <v>337.52500760231112</v>
      </c>
      <c r="E10" s="1">
        <f t="shared" si="7"/>
        <v>74.891567036379058</v>
      </c>
      <c r="F10" s="1">
        <f t="shared" si="8"/>
        <v>19834.980233991133</v>
      </c>
      <c r="G10" s="1">
        <f t="shared" si="9"/>
        <v>48549.227765240634</v>
      </c>
      <c r="H10" s="1">
        <f t="shared" si="10"/>
        <v>783770.00048014603</v>
      </c>
      <c r="I10" s="1">
        <f t="shared" si="11"/>
        <v>284.17758998735616</v>
      </c>
      <c r="J10" s="1">
        <f t="shared" si="12"/>
        <v>532.44826427233886</v>
      </c>
      <c r="K10" s="1">
        <f t="shared" si="13"/>
        <v>897400.00000000012</v>
      </c>
      <c r="M10" s="3" t="s">
        <v>13</v>
      </c>
      <c r="N10">
        <v>45080</v>
      </c>
      <c r="O10">
        <v>3660</v>
      </c>
      <c r="P10">
        <v>520</v>
      </c>
      <c r="Q10">
        <v>160</v>
      </c>
      <c r="R10">
        <v>63150</v>
      </c>
      <c r="S10">
        <v>51600</v>
      </c>
      <c r="T10">
        <v>732530</v>
      </c>
      <c r="U10">
        <v>400</v>
      </c>
      <c r="V10">
        <v>300</v>
      </c>
      <c r="W10">
        <v>897400</v>
      </c>
      <c r="Y10" s="3" t="s">
        <v>13</v>
      </c>
      <c r="Z10" s="1">
        <v>40007</v>
      </c>
      <c r="AA10" s="1">
        <v>2898</v>
      </c>
      <c r="AB10">
        <v>329</v>
      </c>
      <c r="AC10">
        <v>73</v>
      </c>
      <c r="AD10" s="1">
        <v>19334</v>
      </c>
      <c r="AE10" s="1">
        <v>47323</v>
      </c>
      <c r="AF10" s="1">
        <v>763974</v>
      </c>
      <c r="AG10">
        <v>277</v>
      </c>
      <c r="AH10">
        <v>519</v>
      </c>
      <c r="AI10" s="1">
        <v>874734</v>
      </c>
      <c r="AL10" s="3" t="s">
        <v>13</v>
      </c>
      <c r="AM10" s="1">
        <v>1014151</v>
      </c>
      <c r="AN10" s="1">
        <f t="shared" si="1"/>
        <v>961430.61143728788</v>
      </c>
      <c r="AO10" s="1">
        <f>AF13</f>
        <v>949756</v>
      </c>
      <c r="AP10" s="1">
        <f t="shared" si="2"/>
        <v>-11674.61143728788</v>
      </c>
      <c r="AQ10" s="2">
        <f t="shared" si="3"/>
        <v>-1.2292221830962773</v>
      </c>
    </row>
    <row r="11" spans="1:43" x14ac:dyDescent="0.25">
      <c r="A11" s="3" t="s">
        <v>7</v>
      </c>
      <c r="B11" s="1">
        <f t="shared" si="4"/>
        <v>11672.965889627543</v>
      </c>
      <c r="C11" s="1">
        <f t="shared" si="5"/>
        <v>22413.655528783347</v>
      </c>
      <c r="D11" s="1">
        <f t="shared" si="6"/>
        <v>5578.4809127064764</v>
      </c>
      <c r="E11" s="1">
        <f t="shared" si="7"/>
        <v>13583.048160942897</v>
      </c>
      <c r="F11" s="1">
        <f t="shared" si="8"/>
        <v>11033.381020117862</v>
      </c>
      <c r="G11" s="1">
        <f t="shared" si="9"/>
        <v>2687.3404940923738</v>
      </c>
      <c r="H11" s="1">
        <f t="shared" si="10"/>
        <v>2675.4160304235488</v>
      </c>
      <c r="I11" s="1">
        <f t="shared" si="11"/>
        <v>113756.13127413127</v>
      </c>
      <c r="J11" s="1">
        <f t="shared" si="12"/>
        <v>3309.5806891746738</v>
      </c>
      <c r="K11" s="1">
        <f t="shared" si="13"/>
        <v>186710</v>
      </c>
      <c r="M11" s="3" t="s">
        <v>7</v>
      </c>
      <c r="N11">
        <v>15180</v>
      </c>
      <c r="O11">
        <v>24670</v>
      </c>
      <c r="P11">
        <v>1760</v>
      </c>
      <c r="Q11">
        <v>8010</v>
      </c>
      <c r="R11">
        <v>27620</v>
      </c>
      <c r="S11">
        <v>840</v>
      </c>
      <c r="T11">
        <v>1350</v>
      </c>
      <c r="U11">
        <v>105450</v>
      </c>
      <c r="V11">
        <v>1830</v>
      </c>
      <c r="W11">
        <v>186710</v>
      </c>
      <c r="Y11" s="3" t="s">
        <v>7</v>
      </c>
      <c r="Z11" s="1">
        <v>10768</v>
      </c>
      <c r="AA11" s="1">
        <v>20676</v>
      </c>
      <c r="AB11" s="1">
        <v>5146</v>
      </c>
      <c r="AC11" s="1">
        <v>12530</v>
      </c>
      <c r="AD11" s="1">
        <v>10178</v>
      </c>
      <c r="AE11" s="1">
        <v>2479</v>
      </c>
      <c r="AF11" s="1">
        <v>2468</v>
      </c>
      <c r="AG11" s="1">
        <v>104937</v>
      </c>
      <c r="AH11" s="1">
        <v>3053</v>
      </c>
      <c r="AI11" s="1">
        <v>172235</v>
      </c>
      <c r="AL11" s="3" t="s">
        <v>7</v>
      </c>
      <c r="AM11" s="1">
        <v>138861</v>
      </c>
      <c r="AN11" s="1">
        <f t="shared" si="1"/>
        <v>131642.3453063629</v>
      </c>
      <c r="AO11" s="1">
        <f>AG13</f>
        <v>122533</v>
      </c>
      <c r="AP11" s="1">
        <f t="shared" si="2"/>
        <v>-9109.3453063628986</v>
      </c>
      <c r="AQ11" s="2">
        <f t="shared" si="3"/>
        <v>-7.434197568298254</v>
      </c>
    </row>
    <row r="12" spans="1:43" x14ac:dyDescent="0.25">
      <c r="A12" s="3" t="s">
        <v>8</v>
      </c>
      <c r="B12" s="1">
        <f t="shared" si="4"/>
        <v>2104.8102008957362</v>
      </c>
      <c r="C12" s="1">
        <f t="shared" si="5"/>
        <v>991.76847844940698</v>
      </c>
      <c r="D12" s="1">
        <f t="shared" si="6"/>
        <v>16773.734027743805</v>
      </c>
      <c r="E12" s="1">
        <f t="shared" si="7"/>
        <v>4701.9075532705046</v>
      </c>
      <c r="F12" s="1">
        <f t="shared" si="8"/>
        <v>7816.9855410219579</v>
      </c>
      <c r="G12" s="1">
        <f t="shared" si="9"/>
        <v>1191.1499134951944</v>
      </c>
      <c r="H12" s="1">
        <f t="shared" si="10"/>
        <v>1057.5437972273987</v>
      </c>
      <c r="I12" s="1">
        <f t="shared" si="11"/>
        <v>780.05417113274598</v>
      </c>
      <c r="J12" s="1">
        <f t="shared" si="12"/>
        <v>195662.04631676327</v>
      </c>
      <c r="K12" s="1">
        <f t="shared" si="13"/>
        <v>231080</v>
      </c>
      <c r="M12" s="3" t="s">
        <v>8</v>
      </c>
      <c r="N12">
        <v>3640</v>
      </c>
      <c r="O12">
        <v>1700</v>
      </c>
      <c r="P12">
        <v>10210</v>
      </c>
      <c r="Q12">
        <v>4860</v>
      </c>
      <c r="R12">
        <v>21320</v>
      </c>
      <c r="S12">
        <v>680</v>
      </c>
      <c r="T12">
        <v>660</v>
      </c>
      <c r="U12">
        <v>1620</v>
      </c>
      <c r="V12">
        <v>186390</v>
      </c>
      <c r="W12">
        <v>231080</v>
      </c>
      <c r="Y12" s="3" t="s">
        <v>8</v>
      </c>
      <c r="Z12" s="1">
        <v>2048</v>
      </c>
      <c r="AA12">
        <v>965</v>
      </c>
      <c r="AB12" s="1">
        <v>16321</v>
      </c>
      <c r="AC12" s="1">
        <v>4575</v>
      </c>
      <c r="AD12" s="1">
        <v>7606</v>
      </c>
      <c r="AE12" s="1">
        <v>1159</v>
      </c>
      <c r="AF12" s="1">
        <v>1029</v>
      </c>
      <c r="AG12">
        <v>759</v>
      </c>
      <c r="AH12" s="1">
        <v>190381</v>
      </c>
      <c r="AI12" s="1">
        <v>224843</v>
      </c>
      <c r="AL12" s="3" t="s">
        <v>8</v>
      </c>
      <c r="AM12" s="1">
        <v>211002</v>
      </c>
      <c r="AN12" s="1">
        <f t="shared" si="1"/>
        <v>200033.1132883472</v>
      </c>
      <c r="AO12" s="1">
        <f>AH13</f>
        <v>205025</v>
      </c>
      <c r="AP12" s="1">
        <f t="shared" si="2"/>
        <v>4991.8867116527981</v>
      </c>
      <c r="AQ12" s="2">
        <f t="shared" si="3"/>
        <v>2.4347697654689906</v>
      </c>
    </row>
    <row r="13" spans="1:43" x14ac:dyDescent="0.25">
      <c r="A13" s="3" t="s">
        <v>9</v>
      </c>
      <c r="B13" s="1">
        <f t="shared" si="4"/>
        <v>661788.76891395985</v>
      </c>
      <c r="C13" s="1">
        <f t="shared" si="5"/>
        <v>359238.78426576284</v>
      </c>
      <c r="D13" s="1">
        <f t="shared" si="6"/>
        <v>116892.87274449818</v>
      </c>
      <c r="E13" s="1">
        <f t="shared" si="7"/>
        <v>73162.025777825649</v>
      </c>
      <c r="F13" s="1">
        <f t="shared" si="8"/>
        <v>701048.99026136287</v>
      </c>
      <c r="G13" s="1">
        <f t="shared" si="9"/>
        <v>385307.757032672</v>
      </c>
      <c r="H13" s="1">
        <f t="shared" si="10"/>
        <v>1002598.2303789655</v>
      </c>
      <c r="I13" s="1">
        <f t="shared" si="11"/>
        <v>129350.45313009423</v>
      </c>
      <c r="J13" s="1">
        <f t="shared" si="12"/>
        <v>216432.11749485909</v>
      </c>
      <c r="K13" s="1">
        <f t="shared" si="13"/>
        <v>3645820.0000000005</v>
      </c>
      <c r="M13" s="3" t="s">
        <v>9</v>
      </c>
      <c r="N13">
        <v>591960</v>
      </c>
      <c r="O13">
        <v>263690</v>
      </c>
      <c r="P13">
        <v>73950</v>
      </c>
      <c r="Q13">
        <v>62110</v>
      </c>
      <c r="R13">
        <v>1127820</v>
      </c>
      <c r="S13">
        <v>306480</v>
      </c>
      <c r="T13">
        <v>900030</v>
      </c>
      <c r="U13">
        <v>122090</v>
      </c>
      <c r="V13">
        <v>197690</v>
      </c>
      <c r="W13">
        <v>3645820</v>
      </c>
      <c r="Y13" s="3" t="s">
        <v>9</v>
      </c>
      <c r="Z13" s="1">
        <v>626909</v>
      </c>
      <c r="AA13" s="1">
        <v>340305</v>
      </c>
      <c r="AB13" s="1">
        <v>110732</v>
      </c>
      <c r="AC13" s="1">
        <v>69306</v>
      </c>
      <c r="AD13" s="1">
        <v>664100</v>
      </c>
      <c r="AE13" s="1">
        <v>365000</v>
      </c>
      <c r="AF13" s="1">
        <v>949756</v>
      </c>
      <c r="AG13" s="1">
        <v>122533</v>
      </c>
      <c r="AH13" s="1">
        <v>205025</v>
      </c>
      <c r="AI13" s="1">
        <v>3453666</v>
      </c>
      <c r="AL13" s="3" t="s">
        <v>9</v>
      </c>
      <c r="AM13" s="1">
        <f>SUM(AM4:AM12)</f>
        <v>3643049</v>
      </c>
      <c r="AN13" s="1">
        <f>SUM(AN4:AN12)</f>
        <v>3453666.0000000005</v>
      </c>
      <c r="AO13" s="1">
        <f>SUM(AO4:AO12)</f>
        <v>3453666</v>
      </c>
      <c r="AP13" s="1">
        <f t="shared" si="2"/>
        <v>0</v>
      </c>
      <c r="AQ13">
        <f t="shared" si="3"/>
        <v>0</v>
      </c>
    </row>
    <row r="14" spans="1:43" x14ac:dyDescent="0.25">
      <c r="M14" s="3"/>
      <c r="Y14" s="3"/>
    </row>
    <row r="16" spans="1:43" x14ac:dyDescent="0.25">
      <c r="A16" t="s">
        <v>15</v>
      </c>
      <c r="M16" t="s">
        <v>16</v>
      </c>
      <c r="Y16" s="4" t="s">
        <v>20</v>
      </c>
      <c r="Z16" s="3"/>
      <c r="AA16" s="3"/>
      <c r="AB16" s="4" t="s">
        <v>21</v>
      </c>
      <c r="AC16" s="4">
        <v>5000</v>
      </c>
      <c r="AD16" s="3"/>
      <c r="AE16" s="3"/>
      <c r="AF16" s="3"/>
      <c r="AG16" s="3"/>
      <c r="AH16" s="3"/>
      <c r="AI16" s="3"/>
    </row>
    <row r="17" spans="1:43" x14ac:dyDescent="0.25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N17" s="3" t="s">
        <v>0</v>
      </c>
      <c r="O17" s="3" t="s">
        <v>1</v>
      </c>
      <c r="P17" s="3" t="s">
        <v>2</v>
      </c>
      <c r="Q17" s="3" t="s">
        <v>3</v>
      </c>
      <c r="R17" s="3" t="s">
        <v>4</v>
      </c>
      <c r="S17" s="3" t="s">
        <v>5</v>
      </c>
      <c r="T17" s="3" t="s">
        <v>6</v>
      </c>
      <c r="U17" s="3" t="s">
        <v>7</v>
      </c>
      <c r="V17" s="3" t="s">
        <v>8</v>
      </c>
      <c r="W17" s="3" t="s">
        <v>9</v>
      </c>
      <c r="Z17" s="3" t="s">
        <v>0</v>
      </c>
      <c r="AA17" s="3" t="s">
        <v>1</v>
      </c>
      <c r="AB17" s="3" t="s">
        <v>2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L17" s="3" t="s">
        <v>25</v>
      </c>
      <c r="AM17" s="3" t="s">
        <v>24</v>
      </c>
      <c r="AN17" s="3" t="s">
        <v>27</v>
      </c>
      <c r="AO17" s="3" t="s">
        <v>30</v>
      </c>
      <c r="AP17" s="3" t="s">
        <v>28</v>
      </c>
      <c r="AQ17" s="3" t="s">
        <v>29</v>
      </c>
    </row>
    <row r="18" spans="1:43" x14ac:dyDescent="0.25">
      <c r="A18" s="3" t="s">
        <v>0</v>
      </c>
      <c r="B18" s="1">
        <f t="shared" ref="B18:B27" si="14">N4-B4</f>
        <v>-111747.21385674377</v>
      </c>
      <c r="C18" s="1">
        <f t="shared" ref="C18:C27" si="15">O4-C4</f>
        <v>-7350.6406103161353</v>
      </c>
      <c r="D18" s="1">
        <f t="shared" ref="D18:D27" si="16">P4-D4</f>
        <v>-2563.0667349784771</v>
      </c>
      <c r="E18" s="1">
        <f t="shared" ref="E18:E27" si="17">Q4-E4</f>
        <v>-59.206681125360319</v>
      </c>
      <c r="F18" s="1">
        <f t="shared" ref="F18:F27" si="18">R4-F4</f>
        <v>148868.3229402478</v>
      </c>
      <c r="G18" s="1">
        <f t="shared" ref="G18:G27" si="19">S4-G4</f>
        <v>-11121.909036875419</v>
      </c>
      <c r="H18" s="1">
        <f t="shared" ref="H18:H27" si="20">T4-H4</f>
        <v>-14671.239168572341</v>
      </c>
      <c r="I18" s="1">
        <f t="shared" ref="I18:I27" si="21">U4-I4</f>
        <v>-823.99462907981979</v>
      </c>
      <c r="J18" s="1">
        <f t="shared" ref="J18:J27" si="22">V4-J4</f>
        <v>-531.05222255642548</v>
      </c>
      <c r="K18" s="1">
        <f t="shared" ref="K18:K27" si="23">W4-K4</f>
        <v>0</v>
      </c>
      <c r="M18" s="3" t="s">
        <v>0</v>
      </c>
      <c r="N18" s="2">
        <f t="shared" ref="N18:N27" si="24">B18/B4*100</f>
        <v>-23.525867225496196</v>
      </c>
      <c r="O18" s="2">
        <f t="shared" ref="O18:O27" si="25">C18/C4*100</f>
        <v>-16.694375799279015</v>
      </c>
      <c r="P18" s="2">
        <f t="shared" ref="P18:P27" si="26">D18/D4*100</f>
        <v>-50.523024215437431</v>
      </c>
      <c r="Q18" s="2">
        <f t="shared" ref="Q18:Q27" si="27">E18/E4*100</f>
        <v>-18.548070772399779</v>
      </c>
      <c r="R18" s="2">
        <f t="shared" ref="R18:R27" si="28">F18/F4*100</f>
        <v>129.03368203891787</v>
      </c>
      <c r="S18" s="2">
        <f t="shared" ref="S18:S27" si="29">G18/G4*100</f>
        <v>-26.391564338348839</v>
      </c>
      <c r="T18" s="2">
        <f t="shared" ref="T18:T27" si="30">H18/H4*100</f>
        <v>-17.787365122616265</v>
      </c>
      <c r="U18" s="2">
        <f t="shared" ref="U18:U27" si="31">I18/I4*100</f>
        <v>-38.794572161267652</v>
      </c>
      <c r="V18" s="2">
        <f t="shared" ref="V18:V27" si="32">J18/J4*100</f>
        <v>-56.431748401145043</v>
      </c>
      <c r="W18" s="2">
        <f t="shared" ref="W18:W27" si="33">K18/K4*100</f>
        <v>0</v>
      </c>
      <c r="Y18" s="3" t="s">
        <v>0</v>
      </c>
      <c r="Z18" s="5">
        <f>IF(ABS(B18) &gt; $AC$16, LN(B4/N4), 0)</f>
        <v>0.26821763600229642</v>
      </c>
      <c r="AA18" s="5">
        <f t="shared" ref="AA18:AH18" si="34">IF(ABS(C18) &gt; $AC$16, LN(C4/O4), 0)</f>
        <v>0.18265412167887451</v>
      </c>
      <c r="AB18" s="5">
        <f t="shared" si="34"/>
        <v>0</v>
      </c>
      <c r="AC18" s="5">
        <f t="shared" si="34"/>
        <v>0</v>
      </c>
      <c r="AD18" s="5">
        <f t="shared" si="34"/>
        <v>-0.82869888988986329</v>
      </c>
      <c r="AE18" s="5">
        <f t="shared" si="34"/>
        <v>0.30641055185296795</v>
      </c>
      <c r="AF18" s="5">
        <f t="shared" si="34"/>
        <v>0.19586118676736547</v>
      </c>
      <c r="AG18" s="5">
        <f t="shared" si="34"/>
        <v>0</v>
      </c>
      <c r="AH18" s="5">
        <f t="shared" si="34"/>
        <v>0</v>
      </c>
      <c r="AI18" s="1"/>
      <c r="AL18" s="3" t="s">
        <v>0</v>
      </c>
      <c r="AM18" s="1">
        <f>AM4</f>
        <v>683800</v>
      </c>
      <c r="AN18" s="1">
        <f t="shared" ref="AN18:AN26" si="35">AM18* (AO$27/AM$27)</f>
        <v>684320.1164738657</v>
      </c>
      <c r="AO18" s="1">
        <f>N13</f>
        <v>591960</v>
      </c>
      <c r="AP18" s="1">
        <f t="shared" ref="AP18:AP27" si="36">AO18-AN18</f>
        <v>-92360.116473865695</v>
      </c>
      <c r="AQ18" s="2">
        <f t="shared" ref="AQ18:AQ27" si="37">AP18/AO18*100</f>
        <v>-15.602425243912712</v>
      </c>
    </row>
    <row r="19" spans="1:43" x14ac:dyDescent="0.25">
      <c r="A19" s="3" t="s">
        <v>10</v>
      </c>
      <c r="B19" s="1">
        <f t="shared" si="14"/>
        <v>-19997.747228251435</v>
      </c>
      <c r="C19" s="1">
        <f t="shared" si="15"/>
        <v>-96228.507243070402</v>
      </c>
      <c r="D19" s="1">
        <f t="shared" si="16"/>
        <v>-6800.1714434023288</v>
      </c>
      <c r="E19" s="1">
        <f t="shared" si="17"/>
        <v>-708.88512601330785</v>
      </c>
      <c r="F19" s="1">
        <f t="shared" si="18"/>
        <v>140716.7960323756</v>
      </c>
      <c r="G19" s="1">
        <f t="shared" si="19"/>
        <v>-6116.5255030171629</v>
      </c>
      <c r="H19" s="1">
        <f t="shared" si="20"/>
        <v>-7009.1958004634071</v>
      </c>
      <c r="I19" s="1">
        <f t="shared" si="21"/>
        <v>-3259.4763346987129</v>
      </c>
      <c r="J19" s="1">
        <f t="shared" si="22"/>
        <v>-596.28735345890368</v>
      </c>
      <c r="K19" s="1">
        <f t="shared" si="23"/>
        <v>0</v>
      </c>
      <c r="M19" s="3" t="s">
        <v>10</v>
      </c>
      <c r="N19" s="2">
        <f t="shared" si="24"/>
        <v>-18.903651653630149</v>
      </c>
      <c r="O19" s="2">
        <f t="shared" si="25"/>
        <v>-34.705891483994122</v>
      </c>
      <c r="P19" s="2">
        <f t="shared" si="26"/>
        <v>-68.273638481462072</v>
      </c>
      <c r="Q19" s="2">
        <f t="shared" si="27"/>
        <v>-41.726489634812125</v>
      </c>
      <c r="R19" s="2">
        <f t="shared" si="28"/>
        <v>211.81696445192171</v>
      </c>
      <c r="S19" s="2">
        <f t="shared" si="29"/>
        <v>-47.798330113709454</v>
      </c>
      <c r="T19" s="2">
        <f t="shared" si="30"/>
        <v>-45.281395046721805</v>
      </c>
      <c r="U19" s="2">
        <f t="shared" si="31"/>
        <v>-36.584376143459799</v>
      </c>
      <c r="V19" s="2">
        <f t="shared" si="32"/>
        <v>-51.569132160373201</v>
      </c>
      <c r="W19" s="2">
        <f t="shared" si="33"/>
        <v>0</v>
      </c>
      <c r="Y19" s="3" t="s">
        <v>10</v>
      </c>
      <c r="Z19" s="5">
        <f t="shared" ref="Z19:Z26" si="38">IF(ABS(B19) &gt; $AC$16, LN(B5/N5), 0)</f>
        <v>0.20953225243569218</v>
      </c>
      <c r="AA19" s="5">
        <f t="shared" ref="AA19:AA26" si="39">IF(ABS(C19) &gt; $AC$16, LN(C5/O5), 0)</f>
        <v>0.42626837558289238</v>
      </c>
      <c r="AB19" s="5">
        <f t="shared" ref="AB19:AB26" si="40">IF(ABS(D19) &gt; $AC$16, LN(D5/P5), 0)</f>
        <v>1.1480222570425456</v>
      </c>
      <c r="AC19" s="5">
        <f t="shared" ref="AC19:AC26" si="41">IF(ABS(E19) &gt; $AC$16, LN(E5/Q5), 0)</f>
        <v>0</v>
      </c>
      <c r="AD19" s="5">
        <f t="shared" ref="AD19:AD26" si="42">IF(ABS(F19) &gt; $AC$16, LN(F5/R5), 0)</f>
        <v>-1.1372461772758558</v>
      </c>
      <c r="AE19" s="5">
        <f t="shared" ref="AE19:AE26" si="43">IF(ABS(G19) &gt; $AC$16, LN(G5/S5), 0)</f>
        <v>0.65005570145234981</v>
      </c>
      <c r="AF19" s="5">
        <f t="shared" ref="AF19:AF26" si="44">IF(ABS(H19) &gt; $AC$16, LN(H5/T5), 0)</f>
        <v>0.60296640727366768</v>
      </c>
      <c r="AG19" s="5">
        <f t="shared" ref="AG19:AG26" si="45">IF(ABS(I19) &gt; $AC$16, LN(I5/U5), 0)</f>
        <v>0</v>
      </c>
      <c r="AH19" s="5">
        <f t="shared" ref="AH19:AH26" si="46">IF(ABS(J19) &gt; $AC$16, LN(J5/V5), 0)</f>
        <v>0</v>
      </c>
      <c r="AI19" s="1"/>
      <c r="AL19" s="3" t="s">
        <v>10</v>
      </c>
      <c r="AM19" s="1">
        <f t="shared" ref="AM19:AM27" si="47">AM5</f>
        <v>355615</v>
      </c>
      <c r="AN19" s="1">
        <f t="shared" si="35"/>
        <v>355885.49023084779</v>
      </c>
      <c r="AO19" s="1">
        <f>O13</f>
        <v>263690</v>
      </c>
      <c r="AP19" s="1">
        <f t="shared" si="36"/>
        <v>-92195.49023084779</v>
      </c>
      <c r="AQ19" s="2">
        <f t="shared" si="37"/>
        <v>-34.963589908926309</v>
      </c>
    </row>
    <row r="20" spans="1:43" x14ac:dyDescent="0.25">
      <c r="A20" s="3" t="s">
        <v>2</v>
      </c>
      <c r="B20" s="1">
        <f t="shared" si="14"/>
        <v>-2210.6060470083548</v>
      </c>
      <c r="C20" s="1">
        <f t="shared" si="15"/>
        <v>-1813.4858696725209</v>
      </c>
      <c r="D20" s="1">
        <f t="shared" si="16"/>
        <v>-23987.86155958609</v>
      </c>
      <c r="E20" s="1">
        <f t="shared" si="17"/>
        <v>-244.92088990998593</v>
      </c>
      <c r="F20" s="1">
        <f t="shared" si="18"/>
        <v>32376.080842165728</v>
      </c>
      <c r="G20" s="1">
        <f t="shared" si="19"/>
        <v>-1303.7552837283602</v>
      </c>
      <c r="H20" s="1">
        <f t="shared" si="20"/>
        <v>-640.89376901469109</v>
      </c>
      <c r="I20" s="1">
        <f t="shared" si="21"/>
        <v>295.12981593330164</v>
      </c>
      <c r="J20" s="1">
        <f t="shared" si="22"/>
        <v>-2469.6872391790139</v>
      </c>
      <c r="K20" s="1">
        <f t="shared" si="23"/>
        <v>0</v>
      </c>
      <c r="M20" s="3" t="s">
        <v>2</v>
      </c>
      <c r="N20" s="2">
        <f t="shared" si="24"/>
        <v>-45.480049722790362</v>
      </c>
      <c r="O20" s="2">
        <f t="shared" si="25"/>
        <v>-71.299231157356928</v>
      </c>
      <c r="P20" s="2">
        <f t="shared" si="26"/>
        <v>-32.247010542669464</v>
      </c>
      <c r="Q20" s="2">
        <f t="shared" si="27"/>
        <v>-41.16864848148861</v>
      </c>
      <c r="R20" s="2">
        <f t="shared" si="28"/>
        <v>94.794628670716577</v>
      </c>
      <c r="S20" s="2">
        <f t="shared" si="29"/>
        <v>-42.974965407430574</v>
      </c>
      <c r="T20" s="2">
        <f t="shared" si="30"/>
        <v>-48.155140848631966</v>
      </c>
      <c r="U20" s="2">
        <f t="shared" si="31"/>
        <v>54.165161640992707</v>
      </c>
      <c r="V20" s="2">
        <f t="shared" si="32"/>
        <v>-46.600622408834802</v>
      </c>
      <c r="W20" s="2">
        <f t="shared" si="33"/>
        <v>0</v>
      </c>
      <c r="Y20" s="3" t="s">
        <v>2</v>
      </c>
      <c r="Z20" s="5">
        <f t="shared" si="38"/>
        <v>0</v>
      </c>
      <c r="AA20" s="5">
        <f t="shared" si="39"/>
        <v>0</v>
      </c>
      <c r="AB20" s="5">
        <f t="shared" si="40"/>
        <v>0.38930160237030581</v>
      </c>
      <c r="AC20" s="5">
        <f t="shared" si="41"/>
        <v>0</v>
      </c>
      <c r="AD20" s="5">
        <f t="shared" si="42"/>
        <v>-0.66677563128123596</v>
      </c>
      <c r="AE20" s="5">
        <f t="shared" si="43"/>
        <v>0</v>
      </c>
      <c r="AF20" s="5">
        <f t="shared" si="44"/>
        <v>0</v>
      </c>
      <c r="AG20" s="5">
        <f t="shared" si="45"/>
        <v>0</v>
      </c>
      <c r="AH20" s="5">
        <f t="shared" si="46"/>
        <v>0</v>
      </c>
      <c r="AI20" s="1"/>
      <c r="AL20" s="3" t="s">
        <v>2</v>
      </c>
      <c r="AM20" s="1">
        <f t="shared" si="47"/>
        <v>112818</v>
      </c>
      <c r="AN20" s="1">
        <f t="shared" si="35"/>
        <v>112903.81237254837</v>
      </c>
      <c r="AO20" s="1">
        <f>P13</f>
        <v>73950</v>
      </c>
      <c r="AP20" s="1">
        <f t="shared" si="36"/>
        <v>-38953.812372548375</v>
      </c>
      <c r="AQ20" s="2">
        <f t="shared" si="37"/>
        <v>-52.675878799930189</v>
      </c>
    </row>
    <row r="21" spans="1:43" x14ac:dyDescent="0.25">
      <c r="A21" s="3" t="s">
        <v>3</v>
      </c>
      <c r="B21" s="1">
        <f t="shared" si="14"/>
        <v>1444.3707224923353</v>
      </c>
      <c r="C21" s="1">
        <f t="shared" si="15"/>
        <v>1590.1841070267258</v>
      </c>
      <c r="D21" s="1">
        <f t="shared" si="16"/>
        <v>-988.75925180390823</v>
      </c>
      <c r="E21" s="1">
        <f t="shared" si="17"/>
        <v>-5824.1559567681397</v>
      </c>
      <c r="F21" s="1">
        <f t="shared" si="18"/>
        <v>1694.7979313121302</v>
      </c>
      <c r="G21" s="1">
        <f t="shared" si="19"/>
        <v>-436.34108575144774</v>
      </c>
      <c r="H21" s="1">
        <f t="shared" si="20"/>
        <v>-36.077080301012643</v>
      </c>
      <c r="I21" s="1">
        <f t="shared" si="21"/>
        <v>1188.9664302746896</v>
      </c>
      <c r="J21" s="1">
        <f t="shared" si="22"/>
        <v>1367.0141835186273</v>
      </c>
      <c r="K21" s="1">
        <f t="shared" si="23"/>
        <v>0</v>
      </c>
      <c r="M21" s="3" t="s">
        <v>3</v>
      </c>
      <c r="N21" s="2">
        <f t="shared" si="24"/>
        <v>104.99709086660431</v>
      </c>
      <c r="O21" s="2">
        <f t="shared" si="25"/>
        <v>78.729161036845383</v>
      </c>
      <c r="P21" s="2">
        <f t="shared" si="26"/>
        <v>-63.432454412677586</v>
      </c>
      <c r="Q21" s="2">
        <f t="shared" si="27"/>
        <v>-10.965355378156939</v>
      </c>
      <c r="R21" s="2">
        <f t="shared" si="28"/>
        <v>83.685374290092014</v>
      </c>
      <c r="S21" s="2">
        <f t="shared" si="29"/>
        <v>-67.509414977720283</v>
      </c>
      <c r="T21" s="2">
        <f t="shared" si="30"/>
        <v>-13.558883110186976</v>
      </c>
      <c r="U21" s="2">
        <f t="shared" si="31"/>
        <v>23.037370600516571</v>
      </c>
      <c r="V21" s="2">
        <f t="shared" si="32"/>
        <v>40.171022074141227</v>
      </c>
      <c r="W21" s="2">
        <f t="shared" si="33"/>
        <v>0</v>
      </c>
      <c r="Y21" s="3" t="s">
        <v>3</v>
      </c>
      <c r="Z21" s="5">
        <f t="shared" si="38"/>
        <v>0</v>
      </c>
      <c r="AA21" s="5">
        <f t="shared" si="39"/>
        <v>0</v>
      </c>
      <c r="AB21" s="5">
        <f t="shared" si="40"/>
        <v>0</v>
      </c>
      <c r="AC21" s="5">
        <f t="shared" si="41"/>
        <v>0.11614462658611006</v>
      </c>
      <c r="AD21" s="5">
        <f t="shared" si="42"/>
        <v>0</v>
      </c>
      <c r="AE21" s="5">
        <f t="shared" si="43"/>
        <v>0</v>
      </c>
      <c r="AF21" s="5">
        <f t="shared" si="44"/>
        <v>0</v>
      </c>
      <c r="AG21" s="5">
        <f t="shared" si="45"/>
        <v>0</v>
      </c>
      <c r="AH21" s="5">
        <f t="shared" si="46"/>
        <v>0</v>
      </c>
      <c r="AI21" s="1"/>
      <c r="AL21" s="3" t="s">
        <v>3</v>
      </c>
      <c r="AM21" s="1">
        <f t="shared" si="47"/>
        <v>72555</v>
      </c>
      <c r="AN21" s="1">
        <f t="shared" si="35"/>
        <v>72610.187263470783</v>
      </c>
      <c r="AO21" s="1">
        <f>Q13</f>
        <v>62110</v>
      </c>
      <c r="AP21" s="1">
        <f t="shared" si="36"/>
        <v>-10500.187263470783</v>
      </c>
      <c r="AQ21" s="2">
        <f t="shared" si="37"/>
        <v>-16.905791762149065</v>
      </c>
    </row>
    <row r="22" spans="1:43" x14ac:dyDescent="0.25">
      <c r="A22" s="3" t="s">
        <v>11</v>
      </c>
      <c r="B22" s="1">
        <f t="shared" si="14"/>
        <v>35451.415113901006</v>
      </c>
      <c r="C22" s="1">
        <f t="shared" si="15"/>
        <v>3131.6466264042547</v>
      </c>
      <c r="D22" s="1">
        <f t="shared" si="16"/>
        <v>-3991.7114944309978</v>
      </c>
      <c r="E22" s="1">
        <f t="shared" si="17"/>
        <v>-231.72941389598856</v>
      </c>
      <c r="F22" s="1">
        <f t="shared" si="18"/>
        <v>-59452.574226090859</v>
      </c>
      <c r="G22" s="1">
        <f t="shared" si="19"/>
        <v>16937.444850172753</v>
      </c>
      <c r="H22" s="1">
        <f t="shared" si="20"/>
        <v>9212.4524130163809</v>
      </c>
      <c r="I22" s="1">
        <f t="shared" si="21"/>
        <v>-337.24278146765005</v>
      </c>
      <c r="J22" s="1">
        <f t="shared" si="22"/>
        <v>-719.70108760894095</v>
      </c>
      <c r="K22" s="1">
        <f t="shared" si="23"/>
        <v>0</v>
      </c>
      <c r="M22" s="3" t="s">
        <v>11</v>
      </c>
      <c r="N22" s="2">
        <f t="shared" si="24"/>
        <v>140.74397301082934</v>
      </c>
      <c r="O22" s="2">
        <f t="shared" si="25"/>
        <v>66.371599972337407</v>
      </c>
      <c r="P22" s="2">
        <f t="shared" si="26"/>
        <v>-54.743135373357056</v>
      </c>
      <c r="Q22" s="2">
        <f t="shared" si="27"/>
        <v>-74.336717539688848</v>
      </c>
      <c r="R22" s="2">
        <f t="shared" si="28"/>
        <v>-16.407382879249333</v>
      </c>
      <c r="S22" s="2">
        <f t="shared" si="29"/>
        <v>31.474894293747596</v>
      </c>
      <c r="T22" s="2">
        <f t="shared" si="30"/>
        <v>30.276683938068377</v>
      </c>
      <c r="U22" s="2">
        <f t="shared" si="31"/>
        <v>-52.922181509994928</v>
      </c>
      <c r="V22" s="2">
        <f t="shared" si="32"/>
        <v>-68.562478986118833</v>
      </c>
      <c r="W22" s="2">
        <f t="shared" si="33"/>
        <v>0</v>
      </c>
      <c r="Y22" s="3" t="s">
        <v>11</v>
      </c>
      <c r="Z22" s="5">
        <f t="shared" si="38"/>
        <v>-0.8785638301538512</v>
      </c>
      <c r="AA22" s="5">
        <f t="shared" si="39"/>
        <v>0</v>
      </c>
      <c r="AB22" s="5">
        <f t="shared" si="40"/>
        <v>0</v>
      </c>
      <c r="AC22" s="5">
        <f t="shared" si="41"/>
        <v>0</v>
      </c>
      <c r="AD22" s="5">
        <f t="shared" si="42"/>
        <v>0.17921498174990871</v>
      </c>
      <c r="AE22" s="5">
        <f t="shared" si="43"/>
        <v>-0.27364572948431282</v>
      </c>
      <c r="AF22" s="5">
        <f t="shared" si="44"/>
        <v>-0.26449034074988631</v>
      </c>
      <c r="AG22" s="5">
        <f t="shared" si="45"/>
        <v>0</v>
      </c>
      <c r="AH22" s="5">
        <f t="shared" si="46"/>
        <v>0</v>
      </c>
      <c r="AI22" s="1"/>
      <c r="AL22" s="3" t="s">
        <v>11</v>
      </c>
      <c r="AM22" s="1">
        <f t="shared" si="47"/>
        <v>677609</v>
      </c>
      <c r="AN22" s="1">
        <f t="shared" si="35"/>
        <v>678124.40743454173</v>
      </c>
      <c r="AO22" s="1">
        <f>R13</f>
        <v>1127820</v>
      </c>
      <c r="AP22" s="1">
        <f t="shared" si="36"/>
        <v>449695.59256545827</v>
      </c>
      <c r="AQ22" s="2">
        <f t="shared" si="37"/>
        <v>39.872993258273333</v>
      </c>
    </row>
    <row r="23" spans="1:43" x14ac:dyDescent="0.25">
      <c r="A23" s="3" t="s">
        <v>12</v>
      </c>
      <c r="B23" s="1">
        <f t="shared" si="14"/>
        <v>-869.23434400528822</v>
      </c>
      <c r="C23" s="1">
        <f t="shared" si="15"/>
        <v>1582.1485133203932</v>
      </c>
      <c r="D23" s="1">
        <f t="shared" si="16"/>
        <v>404.0295256276263</v>
      </c>
      <c r="E23" s="1">
        <f t="shared" si="17"/>
        <v>17.426332572574282</v>
      </c>
      <c r="F23" s="1">
        <f t="shared" si="18"/>
        <v>84379.297693193701</v>
      </c>
      <c r="G23" s="1">
        <f t="shared" si="19"/>
        <v>-70281.072616940044</v>
      </c>
      <c r="H23" s="1">
        <f t="shared" si="20"/>
        <v>-15123.083927009786</v>
      </c>
      <c r="I23" s="1">
        <f t="shared" si="21"/>
        <v>-68.219503871339271</v>
      </c>
      <c r="J23" s="1">
        <f t="shared" si="22"/>
        <v>-41.291672887827133</v>
      </c>
      <c r="K23" s="1">
        <f t="shared" si="23"/>
        <v>0</v>
      </c>
      <c r="M23" s="3" t="s">
        <v>12</v>
      </c>
      <c r="N23" s="2">
        <f t="shared" si="24"/>
        <v>-6.3082920451487361</v>
      </c>
      <c r="O23" s="2">
        <f t="shared" si="25"/>
        <v>72.982329418870549</v>
      </c>
      <c r="P23" s="2">
        <f t="shared" si="26"/>
        <v>36.204320356670202</v>
      </c>
      <c r="Q23" s="2">
        <f t="shared" si="27"/>
        <v>18.82428670791926</v>
      </c>
      <c r="R23" s="2">
        <f t="shared" si="28"/>
        <v>97.199187946873721</v>
      </c>
      <c r="S23" s="2">
        <f t="shared" si="29"/>
        <v>-32.956960898004468</v>
      </c>
      <c r="T23" s="2">
        <f t="shared" si="30"/>
        <v>-23.713897769658765</v>
      </c>
      <c r="U23" s="2">
        <f t="shared" si="31"/>
        <v>-27.483538886895765</v>
      </c>
      <c r="V23" s="2">
        <f t="shared" si="32"/>
        <v>-13.264624943149842</v>
      </c>
      <c r="W23" s="2">
        <f t="shared" si="33"/>
        <v>0</v>
      </c>
      <c r="Y23" s="3" t="s">
        <v>12</v>
      </c>
      <c r="Z23" s="5">
        <f t="shared" si="38"/>
        <v>0</v>
      </c>
      <c r="AA23" s="5">
        <f t="shared" si="39"/>
        <v>0</v>
      </c>
      <c r="AB23" s="5">
        <f t="shared" si="40"/>
        <v>0</v>
      </c>
      <c r="AC23" s="5">
        <f t="shared" si="41"/>
        <v>0</v>
      </c>
      <c r="AD23" s="5">
        <f t="shared" si="42"/>
        <v>-0.67904413825550314</v>
      </c>
      <c r="AE23" s="5">
        <f t="shared" si="43"/>
        <v>0.39983539817476033</v>
      </c>
      <c r="AF23" s="5">
        <f t="shared" si="44"/>
        <v>0.27067941067968238</v>
      </c>
      <c r="AG23" s="5">
        <f t="shared" si="45"/>
        <v>0</v>
      </c>
      <c r="AH23" s="5">
        <f t="shared" si="46"/>
        <v>0</v>
      </c>
      <c r="AI23" s="1"/>
      <c r="AL23" s="3" t="s">
        <v>12</v>
      </c>
      <c r="AM23" s="1">
        <f t="shared" si="47"/>
        <v>376638</v>
      </c>
      <c r="AN23" s="1">
        <f t="shared" si="35"/>
        <v>376924.48088400671</v>
      </c>
      <c r="AO23" s="1">
        <f>S13</f>
        <v>306480</v>
      </c>
      <c r="AP23" s="1">
        <f t="shared" si="36"/>
        <v>-70444.480884006713</v>
      </c>
      <c r="AQ23" s="2">
        <f t="shared" si="37"/>
        <v>-22.985017255288017</v>
      </c>
    </row>
    <row r="24" spans="1:43" x14ac:dyDescent="0.25">
      <c r="A24" s="3" t="s">
        <v>13</v>
      </c>
      <c r="B24" s="1">
        <f t="shared" si="14"/>
        <v>4036.3435284326406</v>
      </c>
      <c r="C24" s="1">
        <f t="shared" si="15"/>
        <v>686.90737984347243</v>
      </c>
      <c r="D24" s="1">
        <f t="shared" si="16"/>
        <v>182.47499239768888</v>
      </c>
      <c r="E24" s="1">
        <f t="shared" si="17"/>
        <v>85.108432963620942</v>
      </c>
      <c r="F24" s="1">
        <f t="shared" si="18"/>
        <v>43315.019766008867</v>
      </c>
      <c r="G24" s="1">
        <f t="shared" si="19"/>
        <v>3050.7722347593663</v>
      </c>
      <c r="H24" s="1">
        <f t="shared" si="20"/>
        <v>-51240.000480146031</v>
      </c>
      <c r="I24" s="1">
        <f t="shared" si="21"/>
        <v>115.82241001264384</v>
      </c>
      <c r="J24" s="1">
        <f t="shared" si="22"/>
        <v>-232.44826427233886</v>
      </c>
      <c r="K24" s="1">
        <f t="shared" si="23"/>
        <v>0</v>
      </c>
      <c r="M24" s="3" t="s">
        <v>13</v>
      </c>
      <c r="N24" s="2">
        <f t="shared" si="24"/>
        <v>9.834268862543432</v>
      </c>
      <c r="O24" s="2">
        <f t="shared" si="25"/>
        <v>23.104136587823763</v>
      </c>
      <c r="P24" s="2">
        <f t="shared" si="26"/>
        <v>54.062658554974405</v>
      </c>
      <c r="Q24" s="2">
        <f t="shared" si="27"/>
        <v>113.64221144188234</v>
      </c>
      <c r="R24" s="2">
        <f t="shared" si="28"/>
        <v>218.37692427734351</v>
      </c>
      <c r="S24" s="2">
        <f t="shared" si="29"/>
        <v>6.2838738640938825</v>
      </c>
      <c r="T24" s="2">
        <f t="shared" si="30"/>
        <v>-6.5376322707880945</v>
      </c>
      <c r="U24" s="2">
        <f t="shared" si="31"/>
        <v>40.757052664778072</v>
      </c>
      <c r="V24" s="2">
        <f t="shared" si="32"/>
        <v>-43.656497704994912</v>
      </c>
      <c r="W24" s="2">
        <f t="shared" si="33"/>
        <v>0</v>
      </c>
      <c r="Y24" s="3" t="s">
        <v>13</v>
      </c>
      <c r="Z24" s="5">
        <f t="shared" si="38"/>
        <v>0</v>
      </c>
      <c r="AA24" s="5">
        <f t="shared" si="39"/>
        <v>0</v>
      </c>
      <c r="AB24" s="5">
        <f t="shared" si="40"/>
        <v>0</v>
      </c>
      <c r="AC24" s="5">
        <f t="shared" si="41"/>
        <v>0</v>
      </c>
      <c r="AD24" s="5">
        <f t="shared" si="42"/>
        <v>-1.158065791352451</v>
      </c>
      <c r="AE24" s="5">
        <f t="shared" si="43"/>
        <v>0</v>
      </c>
      <c r="AF24" s="5">
        <f t="shared" si="44"/>
        <v>6.7611314891499033E-2</v>
      </c>
      <c r="AG24" s="5">
        <f t="shared" si="45"/>
        <v>0</v>
      </c>
      <c r="AH24" s="5">
        <f t="shared" si="46"/>
        <v>0</v>
      </c>
      <c r="AI24" s="1"/>
      <c r="AL24" s="3" t="s">
        <v>13</v>
      </c>
      <c r="AM24" s="1">
        <f t="shared" si="47"/>
        <v>1014151</v>
      </c>
      <c r="AN24" s="1">
        <f t="shared" si="35"/>
        <v>1014922.3902341143</v>
      </c>
      <c r="AO24" s="1">
        <f>T13</f>
        <v>900030</v>
      </c>
      <c r="AP24" s="1">
        <f t="shared" si="36"/>
        <v>-114892.39023411425</v>
      </c>
      <c r="AQ24" s="2">
        <f t="shared" si="37"/>
        <v>-12.765395623936341</v>
      </c>
    </row>
    <row r="25" spans="1:43" x14ac:dyDescent="0.25">
      <c r="A25" s="3" t="s">
        <v>7</v>
      </c>
      <c r="B25" s="1">
        <f t="shared" si="14"/>
        <v>3507.0341103724568</v>
      </c>
      <c r="C25" s="1">
        <f t="shared" si="15"/>
        <v>2256.3444712166529</v>
      </c>
      <c r="D25" s="1">
        <f t="shared" si="16"/>
        <v>-3818.4809127064764</v>
      </c>
      <c r="E25" s="1">
        <f t="shared" si="17"/>
        <v>-5573.0481609428971</v>
      </c>
      <c r="F25" s="1">
        <f t="shared" si="18"/>
        <v>16586.618979882136</v>
      </c>
      <c r="G25" s="1">
        <f t="shared" si="19"/>
        <v>-1847.3404940923738</v>
      </c>
      <c r="H25" s="1">
        <f t="shared" si="20"/>
        <v>-1325.4160304235488</v>
      </c>
      <c r="I25" s="1">
        <f t="shared" si="21"/>
        <v>-8306.1312741312722</v>
      </c>
      <c r="J25" s="1">
        <f t="shared" si="22"/>
        <v>-1479.5806891746738</v>
      </c>
      <c r="K25" s="1">
        <f t="shared" si="23"/>
        <v>0</v>
      </c>
      <c r="M25" s="3" t="s">
        <v>7</v>
      </c>
      <c r="N25" s="2">
        <f t="shared" si="24"/>
        <v>30.044070577545035</v>
      </c>
      <c r="O25" s="2">
        <f t="shared" si="25"/>
        <v>10.066829430474126</v>
      </c>
      <c r="P25" s="2">
        <f t="shared" si="26"/>
        <v>-68.45019230968181</v>
      </c>
      <c r="Q25" s="2">
        <f t="shared" si="27"/>
        <v>-41.029436801732075</v>
      </c>
      <c r="R25" s="2">
        <f t="shared" si="28"/>
        <v>150.33124433606258</v>
      </c>
      <c r="S25" s="2">
        <f t="shared" si="29"/>
        <v>-68.742330871484796</v>
      </c>
      <c r="T25" s="2">
        <f t="shared" si="30"/>
        <v>-49.540558004869261</v>
      </c>
      <c r="U25" s="2">
        <f t="shared" si="31"/>
        <v>-7.3016998566125899</v>
      </c>
      <c r="V25" s="2">
        <f t="shared" si="32"/>
        <v>-44.705986290476091</v>
      </c>
      <c r="W25" s="2">
        <f t="shared" si="33"/>
        <v>0</v>
      </c>
      <c r="Y25" s="3" t="s">
        <v>7</v>
      </c>
      <c r="Z25" s="5">
        <f t="shared" si="38"/>
        <v>0</v>
      </c>
      <c r="AA25" s="5">
        <f t="shared" si="39"/>
        <v>0</v>
      </c>
      <c r="AB25" s="5">
        <f t="shared" si="40"/>
        <v>0</v>
      </c>
      <c r="AC25" s="5">
        <f t="shared" si="41"/>
        <v>0.52813179543169853</v>
      </c>
      <c r="AD25" s="5">
        <f t="shared" si="42"/>
        <v>-0.91761483221051565</v>
      </c>
      <c r="AE25" s="5">
        <f t="shared" si="43"/>
        <v>0</v>
      </c>
      <c r="AF25" s="5">
        <f t="shared" si="44"/>
        <v>0</v>
      </c>
      <c r="AG25" s="5">
        <f t="shared" si="45"/>
        <v>7.5820050764696875E-2</v>
      </c>
      <c r="AH25" s="5">
        <f t="shared" si="46"/>
        <v>0</v>
      </c>
      <c r="AI25" s="1"/>
      <c r="AL25" s="3" t="s">
        <v>7</v>
      </c>
      <c r="AM25" s="1">
        <f t="shared" si="47"/>
        <v>138861</v>
      </c>
      <c r="AN25" s="1">
        <f t="shared" si="35"/>
        <v>138966.62137127444</v>
      </c>
      <c r="AO25" s="1">
        <f>U13</f>
        <v>122090</v>
      </c>
      <c r="AP25" s="1">
        <f t="shared" si="36"/>
        <v>-16876.621371274436</v>
      </c>
      <c r="AQ25" s="2">
        <f t="shared" si="37"/>
        <v>-13.823098837967429</v>
      </c>
    </row>
    <row r="26" spans="1:43" x14ac:dyDescent="0.25">
      <c r="A26" s="3" t="s">
        <v>8</v>
      </c>
      <c r="B26" s="1">
        <f t="shared" si="14"/>
        <v>1535.1897991042638</v>
      </c>
      <c r="C26" s="1">
        <f t="shared" si="15"/>
        <v>708.23152155059302</v>
      </c>
      <c r="D26" s="1">
        <f t="shared" si="16"/>
        <v>-6563.7340277438052</v>
      </c>
      <c r="E26" s="1">
        <f t="shared" si="17"/>
        <v>158.09244672949535</v>
      </c>
      <c r="F26" s="1">
        <f t="shared" si="18"/>
        <v>13503.014458978043</v>
      </c>
      <c r="G26" s="1">
        <f t="shared" si="19"/>
        <v>-511.14991349519437</v>
      </c>
      <c r="H26" s="1">
        <f t="shared" si="20"/>
        <v>-397.54379722739873</v>
      </c>
      <c r="I26" s="1">
        <f t="shared" si="21"/>
        <v>839.94582886725402</v>
      </c>
      <c r="J26" s="1">
        <f t="shared" si="22"/>
        <v>-9272.0463167632697</v>
      </c>
      <c r="K26" s="1">
        <f t="shared" si="23"/>
        <v>0</v>
      </c>
      <c r="M26" s="3" t="s">
        <v>8</v>
      </c>
      <c r="N26" s="2">
        <f t="shared" si="24"/>
        <v>72.937208231456623</v>
      </c>
      <c r="O26" s="2">
        <f t="shared" si="25"/>
        <v>71.410973119239145</v>
      </c>
      <c r="P26" s="2">
        <f t="shared" si="26"/>
        <v>-39.131024832558872</v>
      </c>
      <c r="Q26" s="2">
        <f t="shared" si="27"/>
        <v>3.3623044464056089</v>
      </c>
      <c r="R26" s="2">
        <f t="shared" si="28"/>
        <v>172.73940687387685</v>
      </c>
      <c r="S26" s="2">
        <f t="shared" si="29"/>
        <v>-42.912307485740882</v>
      </c>
      <c r="T26" s="2">
        <f t="shared" si="30"/>
        <v>-37.591237192223517</v>
      </c>
      <c r="U26" s="2">
        <f t="shared" si="31"/>
        <v>107.67788442789006</v>
      </c>
      <c r="V26" s="2">
        <f t="shared" si="32"/>
        <v>-4.7388067800090727</v>
      </c>
      <c r="W26" s="2">
        <f t="shared" si="33"/>
        <v>0</v>
      </c>
      <c r="Y26" s="3" t="s">
        <v>8</v>
      </c>
      <c r="Z26" s="5">
        <f t="shared" si="38"/>
        <v>0</v>
      </c>
      <c r="AA26" s="5">
        <f t="shared" si="39"/>
        <v>0</v>
      </c>
      <c r="AB26" s="5">
        <f t="shared" si="40"/>
        <v>0.49644658003862785</v>
      </c>
      <c r="AC26" s="5">
        <f t="shared" si="41"/>
        <v>0</v>
      </c>
      <c r="AD26" s="5">
        <f t="shared" si="42"/>
        <v>-1.0033465997449327</v>
      </c>
      <c r="AE26" s="5">
        <f t="shared" si="43"/>
        <v>0</v>
      </c>
      <c r="AF26" s="5">
        <f t="shared" si="44"/>
        <v>0</v>
      </c>
      <c r="AG26" s="5">
        <f t="shared" si="45"/>
        <v>0</v>
      </c>
      <c r="AH26" s="5">
        <f t="shared" si="46"/>
        <v>4.8547664764884722E-2</v>
      </c>
      <c r="AI26" s="1"/>
      <c r="AL26" s="3" t="s">
        <v>8</v>
      </c>
      <c r="AM26" s="1">
        <f t="shared" si="47"/>
        <v>211002</v>
      </c>
      <c r="AN26" s="1">
        <f t="shared" si="35"/>
        <v>211162.49373532992</v>
      </c>
      <c r="AO26" s="1">
        <f>V13</f>
        <v>197690</v>
      </c>
      <c r="AP26" s="1">
        <f t="shared" si="36"/>
        <v>-13472.493735329917</v>
      </c>
      <c r="AQ26" s="2">
        <f t="shared" si="37"/>
        <v>-6.8149596516414164</v>
      </c>
    </row>
    <row r="27" spans="1:43" x14ac:dyDescent="0.25">
      <c r="A27" s="3" t="s">
        <v>9</v>
      </c>
      <c r="B27" s="1">
        <f>SUM(B18:B26)</f>
        <v>-88850.448201706138</v>
      </c>
      <c r="C27" s="1">
        <f t="shared" ref="C27:K27" si="48">SUM(C18:C26)</f>
        <v>-95437.171103696965</v>
      </c>
      <c r="D27" s="1">
        <f t="shared" si="48"/>
        <v>-48127.280906626765</v>
      </c>
      <c r="E27" s="1">
        <f t="shared" si="48"/>
        <v>-12381.319016389991</v>
      </c>
      <c r="F27" s="1">
        <f t="shared" si="48"/>
        <v>421987.37441807316</v>
      </c>
      <c r="G27" s="1">
        <f t="shared" si="48"/>
        <v>-71629.876848967877</v>
      </c>
      <c r="H27" s="1">
        <f t="shared" si="48"/>
        <v>-81230.997640141839</v>
      </c>
      <c r="I27" s="1">
        <f t="shared" si="48"/>
        <v>-10355.200038160905</v>
      </c>
      <c r="J27" s="1">
        <f t="shared" si="48"/>
        <v>-13975.080662382767</v>
      </c>
      <c r="K27" s="1">
        <f t="shared" si="48"/>
        <v>0</v>
      </c>
      <c r="M27" s="3" t="s">
        <v>9</v>
      </c>
      <c r="N27" s="2">
        <f t="shared" si="24"/>
        <v>-13.425801762625216</v>
      </c>
      <c r="O27" s="2">
        <f t="shared" si="25"/>
        <v>-26.566499855731912</v>
      </c>
      <c r="P27" s="2">
        <f t="shared" si="26"/>
        <v>-41.172126047258928</v>
      </c>
      <c r="Q27" s="2">
        <f t="shared" si="27"/>
        <v>-16.923149522935422</v>
      </c>
      <c r="R27" s="2">
        <f t="shared" si="28"/>
        <v>60.193706899249534</v>
      </c>
      <c r="S27" s="2">
        <f t="shared" si="29"/>
        <v>-18.59030230810901</v>
      </c>
      <c r="T27" s="2">
        <f t="shared" si="30"/>
        <v>-8.1020487747557528</v>
      </c>
      <c r="U27" s="2">
        <f t="shared" si="31"/>
        <v>-8.0055382780500679</v>
      </c>
      <c r="V27" s="2">
        <f t="shared" si="32"/>
        <v>-6.4570271843848293</v>
      </c>
      <c r="W27" s="2">
        <f t="shared" si="33"/>
        <v>0</v>
      </c>
      <c r="Y27" s="3" t="s">
        <v>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L27" s="3" t="s">
        <v>9</v>
      </c>
      <c r="AM27" s="1">
        <f t="shared" si="47"/>
        <v>3643049</v>
      </c>
      <c r="AN27" s="1">
        <f>SUM(AN18:AN26)</f>
        <v>3645819.9999999995</v>
      </c>
      <c r="AO27" s="1">
        <f>SUM(AO18:AO26)</f>
        <v>3645820</v>
      </c>
      <c r="AP27" s="1">
        <f t="shared" si="36"/>
        <v>0</v>
      </c>
      <c r="AQ27">
        <f t="shared" si="37"/>
        <v>0</v>
      </c>
    </row>
    <row r="28" spans="1:43" x14ac:dyDescent="0.25">
      <c r="Y28" s="3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43" x14ac:dyDescent="0.25">
      <c r="I29" s="6"/>
      <c r="Y29" s="4" t="s">
        <v>23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43" x14ac:dyDescent="0.25">
      <c r="Z30" s="8">
        <v>4</v>
      </c>
      <c r="AA30" s="8">
        <v>5</v>
      </c>
      <c r="AB30" s="8">
        <v>9</v>
      </c>
      <c r="AC30" s="8">
        <v>7</v>
      </c>
      <c r="AD30" s="8">
        <v>1</v>
      </c>
      <c r="AE30" s="8">
        <v>2</v>
      </c>
      <c r="AF30" s="8">
        <v>3</v>
      </c>
      <c r="AG30" s="8">
        <v>6</v>
      </c>
      <c r="AH30" s="8">
        <v>8</v>
      </c>
      <c r="AI30" s="1"/>
    </row>
    <row r="31" spans="1:43" x14ac:dyDescent="0.25">
      <c r="X31" s="3" t="s">
        <v>0</v>
      </c>
      <c r="Y31" s="3">
        <v>4</v>
      </c>
      <c r="Z31" s="5">
        <f>Z18</f>
        <v>0.26821763600229642</v>
      </c>
      <c r="AA31" s="5">
        <f t="shared" ref="AA31:AH31" si="49">AA18</f>
        <v>0.18265412167887451</v>
      </c>
      <c r="AB31" s="5">
        <f t="shared" si="49"/>
        <v>0</v>
      </c>
      <c r="AC31" s="5">
        <f t="shared" si="49"/>
        <v>0</v>
      </c>
      <c r="AD31" s="5">
        <f t="shared" si="49"/>
        <v>-0.82869888988986329</v>
      </c>
      <c r="AE31" s="5">
        <f t="shared" si="49"/>
        <v>0.30641055185296795</v>
      </c>
      <c r="AF31" s="5">
        <f t="shared" si="49"/>
        <v>0.19586118676736547</v>
      </c>
      <c r="AG31" s="5">
        <f t="shared" si="49"/>
        <v>0</v>
      </c>
      <c r="AH31" s="5">
        <f t="shared" si="49"/>
        <v>0</v>
      </c>
      <c r="AI31" s="1"/>
      <c r="AL31" s="3" t="s">
        <v>25</v>
      </c>
      <c r="AM31" s="3" t="s">
        <v>31</v>
      </c>
      <c r="AN31" s="3" t="s">
        <v>32</v>
      </c>
      <c r="AO31" s="3" t="s">
        <v>30</v>
      </c>
      <c r="AP31" s="3" t="s">
        <v>28</v>
      </c>
      <c r="AQ31" s="3" t="s">
        <v>29</v>
      </c>
    </row>
    <row r="32" spans="1:43" x14ac:dyDescent="0.25">
      <c r="X32" s="3" t="s">
        <v>10</v>
      </c>
      <c r="Y32" s="3">
        <v>5</v>
      </c>
      <c r="Z32" s="5">
        <f t="shared" ref="Z32:AH32" si="50">Z19</f>
        <v>0.20953225243569218</v>
      </c>
      <c r="AA32" s="5">
        <f t="shared" si="50"/>
        <v>0.42626837558289238</v>
      </c>
      <c r="AB32" s="5">
        <f t="shared" si="50"/>
        <v>1.1480222570425456</v>
      </c>
      <c r="AC32" s="5">
        <f t="shared" si="50"/>
        <v>0</v>
      </c>
      <c r="AD32" s="5">
        <f t="shared" si="50"/>
        <v>-1.1372461772758558</v>
      </c>
      <c r="AE32" s="5">
        <f t="shared" si="50"/>
        <v>0.65005570145234981</v>
      </c>
      <c r="AF32" s="5">
        <f t="shared" si="50"/>
        <v>0.60296640727366768</v>
      </c>
      <c r="AG32" s="5">
        <f t="shared" si="50"/>
        <v>0</v>
      </c>
      <c r="AH32" s="5">
        <f t="shared" si="50"/>
        <v>0</v>
      </c>
      <c r="AI32" s="1"/>
      <c r="AL32" s="3" t="s">
        <v>0</v>
      </c>
      <c r="AM32" s="1">
        <f>AO4</f>
        <v>626909</v>
      </c>
      <c r="AN32" s="1">
        <f>AM32* (AO$41/AM$41)</f>
        <v>661788.76891395985</v>
      </c>
      <c r="AO32" s="1">
        <f t="shared" ref="AO32:AO40" si="51">AO18</f>
        <v>591960</v>
      </c>
      <c r="AP32" s="1">
        <f t="shared" ref="AP32:AP41" si="52">AO32-AN32</f>
        <v>-69828.768913959851</v>
      </c>
      <c r="AQ32" s="2">
        <f t="shared" ref="AQ32:AQ41" si="53">AP32/AO32*100</f>
        <v>-11.796197194736106</v>
      </c>
    </row>
    <row r="33" spans="21:43" x14ac:dyDescent="0.25">
      <c r="X33" s="3" t="s">
        <v>2</v>
      </c>
      <c r="Y33" s="3">
        <v>9</v>
      </c>
      <c r="Z33" s="5">
        <f t="shared" ref="Z33:AH33" si="54">Z20</f>
        <v>0</v>
      </c>
      <c r="AA33" s="5">
        <f t="shared" si="54"/>
        <v>0</v>
      </c>
      <c r="AB33" s="5">
        <f t="shared" si="54"/>
        <v>0.38930160237030581</v>
      </c>
      <c r="AC33" s="5">
        <f t="shared" si="54"/>
        <v>0</v>
      </c>
      <c r="AD33" s="5">
        <f t="shared" si="54"/>
        <v>-0.66677563128123596</v>
      </c>
      <c r="AE33" s="5">
        <f t="shared" si="54"/>
        <v>0</v>
      </c>
      <c r="AF33" s="5">
        <f t="shared" si="54"/>
        <v>0</v>
      </c>
      <c r="AG33" s="5">
        <f t="shared" si="54"/>
        <v>0</v>
      </c>
      <c r="AH33" s="5">
        <f t="shared" si="54"/>
        <v>0</v>
      </c>
      <c r="AI33" s="1"/>
      <c r="AL33" s="3" t="s">
        <v>10</v>
      </c>
      <c r="AM33" s="1">
        <f t="shared" ref="AM33:AM40" si="55">AO5</f>
        <v>340305</v>
      </c>
      <c r="AN33" s="1">
        <f t="shared" ref="AN33:AN40" si="56">AM33* (AO$41/AM$41)</f>
        <v>359238.78426576284</v>
      </c>
      <c r="AO33" s="1">
        <f t="shared" si="51"/>
        <v>263690</v>
      </c>
      <c r="AP33" s="1">
        <f t="shared" si="52"/>
        <v>-95548.784265762835</v>
      </c>
      <c r="AQ33" s="2">
        <f t="shared" si="53"/>
        <v>-36.235270304434316</v>
      </c>
    </row>
    <row r="34" spans="21:43" x14ac:dyDescent="0.25">
      <c r="X34" s="3" t="s">
        <v>3</v>
      </c>
      <c r="Y34" s="3">
        <v>7</v>
      </c>
      <c r="Z34" s="5">
        <f t="shared" ref="Z34:AH34" si="57">Z21</f>
        <v>0</v>
      </c>
      <c r="AA34" s="5">
        <f t="shared" si="57"/>
        <v>0</v>
      </c>
      <c r="AB34" s="5">
        <f t="shared" si="57"/>
        <v>0</v>
      </c>
      <c r="AC34" s="5">
        <f t="shared" si="57"/>
        <v>0.11614462658611006</v>
      </c>
      <c r="AD34" s="5">
        <f t="shared" si="57"/>
        <v>0</v>
      </c>
      <c r="AE34" s="5">
        <f t="shared" si="57"/>
        <v>0</v>
      </c>
      <c r="AF34" s="5">
        <f t="shared" si="57"/>
        <v>0</v>
      </c>
      <c r="AG34" s="5">
        <f t="shared" si="57"/>
        <v>0</v>
      </c>
      <c r="AH34" s="5">
        <f t="shared" si="57"/>
        <v>0</v>
      </c>
      <c r="AI34" s="1"/>
      <c r="AL34" s="3" t="s">
        <v>2</v>
      </c>
      <c r="AM34" s="1">
        <f t="shared" si="55"/>
        <v>110732</v>
      </c>
      <c r="AN34" s="1">
        <f t="shared" si="56"/>
        <v>116892.87274449818</v>
      </c>
      <c r="AO34" s="1">
        <f t="shared" si="51"/>
        <v>73950</v>
      </c>
      <c r="AP34" s="1">
        <f t="shared" si="52"/>
        <v>-42942.872744498178</v>
      </c>
      <c r="AQ34" s="2">
        <f t="shared" si="53"/>
        <v>-58.070145699118555</v>
      </c>
    </row>
    <row r="35" spans="21:43" x14ac:dyDescent="0.25">
      <c r="X35" s="3" t="s">
        <v>11</v>
      </c>
      <c r="Y35" s="3">
        <v>1</v>
      </c>
      <c r="Z35" s="5">
        <f t="shared" ref="Z35:AH35" si="58">Z22</f>
        <v>-0.8785638301538512</v>
      </c>
      <c r="AA35" s="5">
        <f t="shared" si="58"/>
        <v>0</v>
      </c>
      <c r="AB35" s="5">
        <f t="shared" si="58"/>
        <v>0</v>
      </c>
      <c r="AC35" s="5">
        <f t="shared" si="58"/>
        <v>0</v>
      </c>
      <c r="AD35" s="5">
        <f t="shared" si="58"/>
        <v>0.17921498174990871</v>
      </c>
      <c r="AE35" s="5">
        <f t="shared" si="58"/>
        <v>-0.27364572948431282</v>
      </c>
      <c r="AF35" s="5">
        <f t="shared" si="58"/>
        <v>-0.26449034074988631</v>
      </c>
      <c r="AG35" s="5">
        <f t="shared" si="58"/>
        <v>0</v>
      </c>
      <c r="AH35" s="5">
        <f t="shared" si="58"/>
        <v>0</v>
      </c>
      <c r="AI35" s="1"/>
      <c r="AL35" s="3" t="s">
        <v>3</v>
      </c>
      <c r="AM35" s="1">
        <f t="shared" si="55"/>
        <v>69306</v>
      </c>
      <c r="AN35" s="1">
        <f t="shared" si="56"/>
        <v>73162.025777825649</v>
      </c>
      <c r="AO35" s="1">
        <f t="shared" si="51"/>
        <v>62110</v>
      </c>
      <c r="AP35" s="1">
        <f t="shared" si="52"/>
        <v>-11052.025777825649</v>
      </c>
      <c r="AQ35" s="2">
        <f t="shared" si="53"/>
        <v>-17.794277536347849</v>
      </c>
    </row>
    <row r="36" spans="21:43" x14ac:dyDescent="0.25">
      <c r="U36" t="s">
        <v>17</v>
      </c>
      <c r="X36" s="3" t="s">
        <v>12</v>
      </c>
      <c r="Y36" s="3">
        <v>2</v>
      </c>
      <c r="Z36" s="5">
        <f t="shared" ref="Z36:AH36" si="59">Z23</f>
        <v>0</v>
      </c>
      <c r="AA36" s="5">
        <f t="shared" si="59"/>
        <v>0</v>
      </c>
      <c r="AB36" s="5">
        <f t="shared" si="59"/>
        <v>0</v>
      </c>
      <c r="AC36" s="5">
        <f t="shared" si="59"/>
        <v>0</v>
      </c>
      <c r="AD36" s="5">
        <f t="shared" si="59"/>
        <v>-0.67904413825550314</v>
      </c>
      <c r="AE36" s="5">
        <f t="shared" si="59"/>
        <v>0.39983539817476033</v>
      </c>
      <c r="AF36" s="5">
        <f t="shared" si="59"/>
        <v>0.27067941067968238</v>
      </c>
      <c r="AG36" s="5">
        <f t="shared" si="59"/>
        <v>0</v>
      </c>
      <c r="AH36" s="5">
        <f t="shared" si="59"/>
        <v>0</v>
      </c>
      <c r="AI36" s="1"/>
      <c r="AL36" s="3" t="s">
        <v>11</v>
      </c>
      <c r="AM36" s="1">
        <f t="shared" si="55"/>
        <v>664100</v>
      </c>
      <c r="AN36" s="1">
        <f t="shared" si="56"/>
        <v>701048.99026136287</v>
      </c>
      <c r="AO36" s="1">
        <f t="shared" si="51"/>
        <v>1127820</v>
      </c>
      <c r="AP36" s="1">
        <f t="shared" si="52"/>
        <v>426771.00973863713</v>
      </c>
      <c r="AQ36" s="2">
        <f t="shared" si="53"/>
        <v>37.840347727353404</v>
      </c>
    </row>
    <row r="37" spans="21:43" x14ac:dyDescent="0.25">
      <c r="U37" s="1">
        <v>0</v>
      </c>
      <c r="V37" s="1">
        <f>U37</f>
        <v>0</v>
      </c>
      <c r="X37" s="3" t="s">
        <v>13</v>
      </c>
      <c r="Y37" s="3">
        <v>3</v>
      </c>
      <c r="Z37" s="5">
        <f t="shared" ref="Z37:AH37" si="60">Z24</f>
        <v>0</v>
      </c>
      <c r="AA37" s="5">
        <f t="shared" si="60"/>
        <v>0</v>
      </c>
      <c r="AB37" s="5">
        <f t="shared" si="60"/>
        <v>0</v>
      </c>
      <c r="AC37" s="5">
        <f t="shared" si="60"/>
        <v>0</v>
      </c>
      <c r="AD37" s="5">
        <f t="shared" si="60"/>
        <v>-1.158065791352451</v>
      </c>
      <c r="AE37" s="5">
        <f t="shared" si="60"/>
        <v>0</v>
      </c>
      <c r="AF37" s="5">
        <f t="shared" si="60"/>
        <v>6.7611314891499033E-2</v>
      </c>
      <c r="AG37" s="5">
        <f t="shared" si="60"/>
        <v>0</v>
      </c>
      <c r="AH37" s="5">
        <f t="shared" si="60"/>
        <v>0</v>
      </c>
      <c r="AI37" s="1"/>
      <c r="AL37" s="3" t="s">
        <v>12</v>
      </c>
      <c r="AM37" s="1">
        <f t="shared" si="55"/>
        <v>365000</v>
      </c>
      <c r="AN37" s="1">
        <f t="shared" si="56"/>
        <v>385307.757032672</v>
      </c>
      <c r="AO37" s="1">
        <f t="shared" si="51"/>
        <v>306480</v>
      </c>
      <c r="AP37" s="1">
        <f t="shared" si="52"/>
        <v>-78827.757032672002</v>
      </c>
      <c r="AQ37" s="2">
        <f t="shared" si="53"/>
        <v>-25.72035925106761</v>
      </c>
    </row>
    <row r="38" spans="21:43" x14ac:dyDescent="0.25">
      <c r="U38" s="1">
        <f>MAX(N4:V12)</f>
        <v>732530</v>
      </c>
      <c r="V38" s="1">
        <f>U38</f>
        <v>732530</v>
      </c>
      <c r="X38" s="3" t="s">
        <v>7</v>
      </c>
      <c r="Y38" s="3">
        <v>6</v>
      </c>
      <c r="Z38" s="5">
        <f t="shared" ref="Z38:AH38" si="61">Z25</f>
        <v>0</v>
      </c>
      <c r="AA38" s="5">
        <f t="shared" si="61"/>
        <v>0</v>
      </c>
      <c r="AB38" s="5">
        <f t="shared" si="61"/>
        <v>0</v>
      </c>
      <c r="AC38" s="5">
        <f t="shared" si="61"/>
        <v>0.52813179543169853</v>
      </c>
      <c r="AD38" s="5">
        <f t="shared" si="61"/>
        <v>-0.91761483221051565</v>
      </c>
      <c r="AE38" s="5">
        <f t="shared" si="61"/>
        <v>0</v>
      </c>
      <c r="AF38" s="5">
        <f t="shared" si="61"/>
        <v>0</v>
      </c>
      <c r="AG38" s="5">
        <f t="shared" si="61"/>
        <v>7.5820050764696875E-2</v>
      </c>
      <c r="AH38" s="5">
        <f t="shared" si="61"/>
        <v>0</v>
      </c>
      <c r="AL38" s="3" t="s">
        <v>13</v>
      </c>
      <c r="AM38" s="1">
        <f t="shared" si="55"/>
        <v>949756</v>
      </c>
      <c r="AN38" s="1">
        <f t="shared" si="56"/>
        <v>1002598.2303789655</v>
      </c>
      <c r="AO38" s="1">
        <f t="shared" si="51"/>
        <v>900030</v>
      </c>
      <c r="AP38" s="1">
        <f t="shared" si="52"/>
        <v>-102568.2303789655</v>
      </c>
      <c r="AQ38" s="2">
        <f t="shared" si="53"/>
        <v>-11.396090172434862</v>
      </c>
    </row>
    <row r="39" spans="21:43" x14ac:dyDescent="0.25">
      <c r="X39" s="3" t="s">
        <v>8</v>
      </c>
      <c r="Y39" s="3">
        <v>8</v>
      </c>
      <c r="Z39" s="5">
        <f t="shared" ref="Z39:AH39" si="62">Z26</f>
        <v>0</v>
      </c>
      <c r="AA39" s="5">
        <f t="shared" si="62"/>
        <v>0</v>
      </c>
      <c r="AB39" s="5">
        <f t="shared" si="62"/>
        <v>0.49644658003862785</v>
      </c>
      <c r="AC39" s="5">
        <f t="shared" si="62"/>
        <v>0</v>
      </c>
      <c r="AD39" s="5">
        <f t="shared" si="62"/>
        <v>-1.0033465997449327</v>
      </c>
      <c r="AE39" s="5">
        <f t="shared" si="62"/>
        <v>0</v>
      </c>
      <c r="AF39" s="5">
        <f t="shared" si="62"/>
        <v>0</v>
      </c>
      <c r="AG39" s="5">
        <f t="shared" si="62"/>
        <v>0</v>
      </c>
      <c r="AH39" s="5">
        <f t="shared" si="62"/>
        <v>4.8547664764884722E-2</v>
      </c>
      <c r="AL39" s="3" t="s">
        <v>7</v>
      </c>
      <c r="AM39" s="1">
        <f t="shared" si="55"/>
        <v>122533</v>
      </c>
      <c r="AN39" s="1">
        <f t="shared" si="56"/>
        <v>129350.45313009423</v>
      </c>
      <c r="AO39" s="1">
        <f t="shared" si="51"/>
        <v>122090</v>
      </c>
      <c r="AP39" s="1">
        <f t="shared" si="52"/>
        <v>-7260.4531300942326</v>
      </c>
      <c r="AQ39" s="2">
        <f t="shared" si="53"/>
        <v>-5.9468041036073656</v>
      </c>
    </row>
    <row r="40" spans="21:43" x14ac:dyDescent="0.25">
      <c r="AL40" s="3" t="s">
        <v>8</v>
      </c>
      <c r="AM40" s="1">
        <f t="shared" si="55"/>
        <v>205025</v>
      </c>
      <c r="AN40" s="1">
        <f t="shared" si="56"/>
        <v>216432.11749485909</v>
      </c>
      <c r="AO40" s="1">
        <f t="shared" si="51"/>
        <v>197690</v>
      </c>
      <c r="AP40" s="1">
        <f t="shared" si="52"/>
        <v>-18742.117494859092</v>
      </c>
      <c r="AQ40" s="2">
        <f t="shared" si="53"/>
        <v>-9.4805592062618711</v>
      </c>
    </row>
    <row r="41" spans="21:43" x14ac:dyDescent="0.25">
      <c r="AL41" s="3" t="s">
        <v>9</v>
      </c>
      <c r="AM41" s="1">
        <f>SUM(AM32:AM40)</f>
        <v>3453666</v>
      </c>
      <c r="AN41" s="1">
        <f>SUM(AN32:AN40)</f>
        <v>3645820.0000000005</v>
      </c>
      <c r="AO41" s="1">
        <f>SUM(AO32:AO40)</f>
        <v>3645820</v>
      </c>
      <c r="AP41" s="1">
        <f t="shared" si="52"/>
        <v>0</v>
      </c>
      <c r="AQ41">
        <f t="shared" si="53"/>
        <v>0</v>
      </c>
    </row>
  </sheetData>
  <conditionalFormatting sqref="N18:W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K27 I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8:AH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1:AH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Hensle</dc:creator>
  <cp:lastModifiedBy>David Hensle</cp:lastModifiedBy>
  <dcterms:created xsi:type="dcterms:W3CDTF">2021-10-01T00:39:54Z</dcterms:created>
  <dcterms:modified xsi:type="dcterms:W3CDTF">2022-01-03T19:00:14Z</dcterms:modified>
</cp:coreProperties>
</file>